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Tableau 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<sst xmlns="http://schemas.openxmlformats.org/spreadsheetml/2006/main" count="28" uniqueCount="27">
  <si>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Années</t>
  </si>
  <si>
    <t>Total</t>
  </si>
  <si>
    <t xml:space="preserve">Base de tarification </t>
  </si>
  <si>
    <t>Solde au début</t>
  </si>
  <si>
    <t>Additions</t>
  </si>
  <si>
    <t>Amortissement</t>
  </si>
  <si>
    <t>Solde de fin</t>
  </si>
  <si>
    <t>Base de tarification moyenne</t>
  </si>
  <si>
    <t>Coût du capital avant impôts</t>
  </si>
  <si>
    <t>Impact coût de service</t>
  </si>
  <si>
    <t>Rendement</t>
  </si>
  <si>
    <t>Taxes</t>
  </si>
  <si>
    <t>Possibilité de sous location</t>
  </si>
  <si>
    <t>Total avec sous location</t>
  </si>
  <si>
    <t xml:space="preserve">Total </t>
  </si>
  <si>
    <t>Coût projeté en fonction du contrat actuel</t>
  </si>
  <si>
    <t>Économie projetée avec sous location</t>
  </si>
  <si>
    <t xml:space="preserve">Économie projetée </t>
  </si>
  <si>
    <t>Valeur actuelle nette - Effet sur les tarifs</t>
  </si>
  <si>
    <t>Hypothèses utilisées</t>
  </si>
  <si>
    <t>L'achat se fait en début d'année</t>
  </si>
  <si>
    <t>Taux d'amortissement</t>
  </si>
  <si>
    <t>Inflation du loyer</t>
  </si>
  <si>
    <t>Prix d'achat proposé</t>
  </si>
  <si>
    <t>Frais reliés à l'acquisition de l'immeuble</t>
  </si>
  <si>
    <t>Valeur du terrain</t>
  </si>
  <si>
    <t>Valeur de l'évaluation foncière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</si>
</sst>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&quot;$&quot;_ ;_ * \(#,##0\)\ &quot;$&quot;_ ;_ * &quot;-&quot;??_)\ &quot;$&quot;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6">
    <xf numFmtId="0" fontId="0" fillId="0" borderId="0" xfId="0" applyFont="1" applyAlignment="1">
      <alignment/>
    </xf>
    <xf numFmtId="164" fontId="0" fillId="0" borderId="0" xfId="47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6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10" fontId="35" fillId="0" borderId="0" xfId="0" applyNumberFormat="1" applyFont="1" applyAlignment="1">
      <alignment/>
    </xf>
    <xf numFmtId="9" fontId="35" fillId="0" borderId="0" xfId="0" applyNumberFormat="1" applyFont="1" applyAlignment="1">
      <alignment/>
    </xf>
    <xf numFmtId="164" fontId="35" fillId="0" borderId="0" xfId="47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M55"/>
  <sheetViews>
    <sheetView tabSelected="1" zoomScale="70" zoomScaleNormal="70" zoomScalePageLayoutView="0" workbookViewId="0" topLeftCell="A7">
      <selection activeCell="B9" sqref="B9"/>
    </sheetView>
  </sheetViews>
  <sheetFormatPr defaultColWidth="11.421875" defaultRowHeight="15"/>
  <cols>
    <col min="4" max="4" width="13.140625" style="0" customWidth="1"/>
    <col min="5" max="5" width="16.57421875" style="0" customWidth="1"/>
    <col min="6" max="7" width="11.8515625" style="0" bestFit="1" customWidth="1"/>
    <col min="8" max="18" width="13.7109375" style="0" customWidth="1"/>
    <col min="19" max="19" width="13.140625" style="0" customWidth="1"/>
    <col min="20" max="38" width="13.8515625" style="0" customWidth="1"/>
    <col min="39" max="39" width="14.421875" style="0" bestFit="1" customWidth="1"/>
  </cols>
  <sheetData>
    <row r="4" ht="15">
      <c r="E4" s="1"/>
    </row>
    <row r="5" ht="15">
      <c r="E5" s="1"/>
    </row>
    <row r="6" ht="15">
      <c r="E6" s="1"/>
    </row>
    <row r="9" ht="15">
      <c r="E9" s="2"/>
    </row>
    <row r="10" ht="15">
      <c r="E10" s="3"/>
    </row>
    <row r="12" ht="15.75" thickBot="1"/>
    <row r="13" spans="6:38" ht="15.75" thickBot="1">
      <c r="F13" s="4" t="s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6:39" ht="15">
      <c r="F14" s="7">
        <v>1</v>
      </c>
      <c r="G14" s="7">
        <v>2</v>
      </c>
      <c r="H14" s="7">
        <v>3</v>
      </c>
      <c r="I14" s="7">
        <v>4</v>
      </c>
      <c r="J14" s="7">
        <v>5</v>
      </c>
      <c r="K14" s="7">
        <v>6</v>
      </c>
      <c r="L14" s="7">
        <v>7</v>
      </c>
      <c r="M14" s="7">
        <v>8</v>
      </c>
      <c r="N14" s="7">
        <v>9</v>
      </c>
      <c r="O14" s="7">
        <v>10</v>
      </c>
      <c r="P14">
        <f>+O14+1</f>
        <v>11</v>
      </c>
      <c r="Q14">
        <f>+P14+1</f>
        <v>12</v>
      </c>
      <c r="R14">
        <f>+Q14+1</f>
        <v>13</v>
      </c>
      <c r="S14">
        <f>+R14+1</f>
        <v>14</v>
      </c>
      <c r="T14">
        <f>+S14+1</f>
        <v>15</v>
      </c>
      <c r="U14">
        <f aca="true" t="shared" si="0" ref="U14:AL14">+T14+1</f>
        <v>16</v>
      </c>
      <c r="V14">
        <f t="shared" si="0"/>
        <v>17</v>
      </c>
      <c r="W14">
        <f t="shared" si="0"/>
        <v>18</v>
      </c>
      <c r="X14">
        <f t="shared" si="0"/>
        <v>19</v>
      </c>
      <c r="Y14">
        <f t="shared" si="0"/>
        <v>20</v>
      </c>
      <c r="Z14">
        <f t="shared" si="0"/>
        <v>21</v>
      </c>
      <c r="AA14">
        <f t="shared" si="0"/>
        <v>22</v>
      </c>
      <c r="AB14">
        <f t="shared" si="0"/>
        <v>23</v>
      </c>
      <c r="AC14">
        <f t="shared" si="0"/>
        <v>24</v>
      </c>
      <c r="AD14">
        <f t="shared" si="0"/>
        <v>25</v>
      </c>
      <c r="AE14">
        <f t="shared" si="0"/>
        <v>26</v>
      </c>
      <c r="AF14">
        <f t="shared" si="0"/>
        <v>27</v>
      </c>
      <c r="AG14">
        <f t="shared" si="0"/>
        <v>28</v>
      </c>
      <c r="AH14">
        <f t="shared" si="0"/>
        <v>29</v>
      </c>
      <c r="AI14">
        <f t="shared" si="0"/>
        <v>30</v>
      </c>
      <c r="AJ14">
        <f t="shared" si="0"/>
        <v>31</v>
      </c>
      <c r="AK14">
        <f t="shared" si="0"/>
        <v>32</v>
      </c>
      <c r="AL14">
        <f t="shared" si="0"/>
        <v>33</v>
      </c>
      <c r="AM14" t="s">
        <v>1</v>
      </c>
    </row>
    <row r="16" ht="15">
      <c r="A16" s="8" t="s">
        <v>2</v>
      </c>
    </row>
    <row r="17" spans="2:38" ht="15">
      <c r="B17" t="s">
        <v>3</v>
      </c>
      <c r="F17" s="9">
        <f>+E52+E53</f>
        <v>2004000</v>
      </c>
      <c r="G17" s="9">
        <f>+F20</f>
        <v>1968139.7008</v>
      </c>
      <c r="H17" s="9">
        <f>+G20</f>
        <v>1932279.4016</v>
      </c>
      <c r="I17" s="9">
        <f aca="true" t="shared" si="1" ref="I17:O17">+H20</f>
        <v>1896419.1024</v>
      </c>
      <c r="J17" s="9">
        <f t="shared" si="1"/>
        <v>1860558.8032</v>
      </c>
      <c r="K17" s="9">
        <f t="shared" si="1"/>
        <v>1824698.504</v>
      </c>
      <c r="L17" s="9">
        <f t="shared" si="1"/>
        <v>1788838.2048</v>
      </c>
      <c r="M17" s="9">
        <f t="shared" si="1"/>
        <v>1752977.9056</v>
      </c>
      <c r="N17" s="9">
        <f t="shared" si="1"/>
        <v>1717117.6064</v>
      </c>
      <c r="O17" s="9">
        <f t="shared" si="1"/>
        <v>1681257.3072</v>
      </c>
      <c r="P17" s="9">
        <f>+O20</f>
        <v>1645397.008</v>
      </c>
      <c r="Q17" s="9">
        <f>+P20</f>
        <v>1609536.7088</v>
      </c>
      <c r="R17" s="9">
        <f>+Q20</f>
        <v>1573676.4096</v>
      </c>
      <c r="S17" s="9">
        <f>+R20</f>
        <v>1537816.1104</v>
      </c>
      <c r="T17" s="9">
        <f>+S20</f>
        <v>1501955.8111999999</v>
      </c>
      <c r="U17" s="9">
        <f aca="true" t="shared" si="2" ref="U17:AL17">+T20</f>
        <v>1466095.5119999999</v>
      </c>
      <c r="V17" s="9">
        <f t="shared" si="2"/>
        <v>1430235.2127999999</v>
      </c>
      <c r="W17" s="9">
        <f t="shared" si="2"/>
        <v>1625414.74776675</v>
      </c>
      <c r="X17" s="9">
        <f t="shared" si="2"/>
        <v>1696672.9171349704</v>
      </c>
      <c r="Y17" s="9">
        <f t="shared" si="2"/>
        <v>1717628.2536635546</v>
      </c>
      <c r="Z17" s="9">
        <f t="shared" si="2"/>
        <v>1800643.7461418228</v>
      </c>
      <c r="AA17" s="9">
        <f t="shared" si="2"/>
        <v>1764783.4469418228</v>
      </c>
      <c r="AB17" s="9">
        <f t="shared" si="2"/>
        <v>1728923.1477418228</v>
      </c>
      <c r="AC17" s="9">
        <f t="shared" si="2"/>
        <v>1693062.8485418228</v>
      </c>
      <c r="AD17" s="9">
        <f t="shared" si="2"/>
        <v>1657202.5493418227</v>
      </c>
      <c r="AE17" s="9">
        <f t="shared" si="2"/>
        <v>1621342.2501418227</v>
      </c>
      <c r="AF17" s="9">
        <f t="shared" si="2"/>
        <v>1585481.9509418227</v>
      </c>
      <c r="AG17" s="9">
        <f t="shared" si="2"/>
        <v>1549621.6517418227</v>
      </c>
      <c r="AH17" s="9">
        <f t="shared" si="2"/>
        <v>1513761.3525418227</v>
      </c>
      <c r="AI17" s="9">
        <f t="shared" si="2"/>
        <v>1477901.0533418227</v>
      </c>
      <c r="AJ17" s="9">
        <f t="shared" si="2"/>
        <v>1442040.7541418227</v>
      </c>
      <c r="AK17" s="9">
        <f t="shared" si="2"/>
        <v>1406180.4549418227</v>
      </c>
      <c r="AL17" s="9">
        <f t="shared" si="2"/>
        <v>1370320.1557418227</v>
      </c>
    </row>
    <row r="18" spans="2:38" ht="15">
      <c r="B18" t="s">
        <v>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f>165000*1.02^17</f>
        <v>231039.83416675002</v>
      </c>
      <c r="W18" s="9">
        <f>75000*1.02^18</f>
        <v>107118.46856822046</v>
      </c>
      <c r="X18" s="9">
        <f>39000*1.02^19</f>
        <v>56815.63572858413</v>
      </c>
      <c r="Y18" s="9">
        <f>80000*1.02^20</f>
        <v>118875.79167826835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5">
      <c r="B19" t="s">
        <v>5</v>
      </c>
      <c r="F19" s="9">
        <f aca="true" t="shared" si="3" ref="F19:AL19">+($F$17-$E$54)*$E$50</f>
        <v>35860.2992</v>
      </c>
      <c r="G19" s="9">
        <f t="shared" si="3"/>
        <v>35860.2992</v>
      </c>
      <c r="H19" s="9">
        <f t="shared" si="3"/>
        <v>35860.2992</v>
      </c>
      <c r="I19" s="9">
        <f t="shared" si="3"/>
        <v>35860.2992</v>
      </c>
      <c r="J19" s="9">
        <f t="shared" si="3"/>
        <v>35860.2992</v>
      </c>
      <c r="K19" s="9">
        <f t="shared" si="3"/>
        <v>35860.2992</v>
      </c>
      <c r="L19" s="9">
        <f t="shared" si="3"/>
        <v>35860.2992</v>
      </c>
      <c r="M19" s="9">
        <f t="shared" si="3"/>
        <v>35860.2992</v>
      </c>
      <c r="N19" s="9">
        <f t="shared" si="3"/>
        <v>35860.2992</v>
      </c>
      <c r="O19" s="9">
        <f t="shared" si="3"/>
        <v>35860.2992</v>
      </c>
      <c r="P19" s="9">
        <f t="shared" si="3"/>
        <v>35860.2992</v>
      </c>
      <c r="Q19" s="9">
        <f t="shared" si="3"/>
        <v>35860.2992</v>
      </c>
      <c r="R19" s="9">
        <f t="shared" si="3"/>
        <v>35860.2992</v>
      </c>
      <c r="S19" s="9">
        <f t="shared" si="3"/>
        <v>35860.2992</v>
      </c>
      <c r="T19" s="9">
        <f t="shared" si="3"/>
        <v>35860.2992</v>
      </c>
      <c r="U19" s="9">
        <f t="shared" si="3"/>
        <v>35860.2992</v>
      </c>
      <c r="V19" s="9">
        <f t="shared" si="3"/>
        <v>35860.2992</v>
      </c>
      <c r="W19" s="9">
        <f t="shared" si="3"/>
        <v>35860.2992</v>
      </c>
      <c r="X19" s="9">
        <f t="shared" si="3"/>
        <v>35860.2992</v>
      </c>
      <c r="Y19" s="9">
        <f t="shared" si="3"/>
        <v>35860.2992</v>
      </c>
      <c r="Z19" s="9">
        <f t="shared" si="3"/>
        <v>35860.2992</v>
      </c>
      <c r="AA19" s="9">
        <f t="shared" si="3"/>
        <v>35860.2992</v>
      </c>
      <c r="AB19" s="9">
        <f t="shared" si="3"/>
        <v>35860.2992</v>
      </c>
      <c r="AC19" s="9">
        <f t="shared" si="3"/>
        <v>35860.2992</v>
      </c>
      <c r="AD19" s="9">
        <f t="shared" si="3"/>
        <v>35860.2992</v>
      </c>
      <c r="AE19" s="9">
        <f t="shared" si="3"/>
        <v>35860.2992</v>
      </c>
      <c r="AF19" s="9">
        <f t="shared" si="3"/>
        <v>35860.2992</v>
      </c>
      <c r="AG19" s="9">
        <f t="shared" si="3"/>
        <v>35860.2992</v>
      </c>
      <c r="AH19" s="9">
        <f t="shared" si="3"/>
        <v>35860.2992</v>
      </c>
      <c r="AI19" s="9">
        <f t="shared" si="3"/>
        <v>35860.2992</v>
      </c>
      <c r="AJ19" s="9">
        <f t="shared" si="3"/>
        <v>35860.2992</v>
      </c>
      <c r="AK19" s="9">
        <f t="shared" si="3"/>
        <v>35860.2992</v>
      </c>
      <c r="AL19" s="9">
        <f t="shared" si="3"/>
        <v>35860.2992</v>
      </c>
    </row>
    <row r="20" spans="2:38" ht="15">
      <c r="B20" t="s">
        <v>6</v>
      </c>
      <c r="F20" s="9">
        <f>+F17+F18-F19</f>
        <v>1968139.7008</v>
      </c>
      <c r="G20" s="9">
        <f aca="true" t="shared" si="4" ref="G20:AL20">+G17+G18-G19</f>
        <v>1932279.4016</v>
      </c>
      <c r="H20" s="9">
        <f>+H17+H18-H19</f>
        <v>1896419.1024</v>
      </c>
      <c r="I20" s="9">
        <f t="shared" si="4"/>
        <v>1860558.8032</v>
      </c>
      <c r="J20" s="9">
        <f t="shared" si="4"/>
        <v>1824698.504</v>
      </c>
      <c r="K20" s="9">
        <f t="shared" si="4"/>
        <v>1788838.2048</v>
      </c>
      <c r="L20" s="9">
        <f t="shared" si="4"/>
        <v>1752977.9056</v>
      </c>
      <c r="M20" s="9">
        <f t="shared" si="4"/>
        <v>1717117.6064</v>
      </c>
      <c r="N20" s="9">
        <f t="shared" si="4"/>
        <v>1681257.3072</v>
      </c>
      <c r="O20" s="9">
        <f t="shared" si="4"/>
        <v>1645397.008</v>
      </c>
      <c r="P20" s="9">
        <f t="shared" si="4"/>
        <v>1609536.7088</v>
      </c>
      <c r="Q20" s="9">
        <f t="shared" si="4"/>
        <v>1573676.4096</v>
      </c>
      <c r="R20" s="9">
        <f t="shared" si="4"/>
        <v>1537816.1104</v>
      </c>
      <c r="S20" s="9">
        <f t="shared" si="4"/>
        <v>1501955.8111999999</v>
      </c>
      <c r="T20" s="9">
        <f t="shared" si="4"/>
        <v>1466095.5119999999</v>
      </c>
      <c r="U20" s="9">
        <f t="shared" si="4"/>
        <v>1430235.2127999999</v>
      </c>
      <c r="V20" s="9">
        <f>+V17+V18-V19</f>
        <v>1625414.74776675</v>
      </c>
      <c r="W20" s="9">
        <f>+W17+W18-W19</f>
        <v>1696672.9171349704</v>
      </c>
      <c r="X20" s="9">
        <f t="shared" si="4"/>
        <v>1717628.2536635546</v>
      </c>
      <c r="Y20" s="9">
        <f t="shared" si="4"/>
        <v>1800643.7461418228</v>
      </c>
      <c r="Z20" s="9">
        <f t="shared" si="4"/>
        <v>1764783.4469418228</v>
      </c>
      <c r="AA20" s="9">
        <f t="shared" si="4"/>
        <v>1728923.1477418228</v>
      </c>
      <c r="AB20" s="9">
        <f t="shared" si="4"/>
        <v>1693062.8485418228</v>
      </c>
      <c r="AC20" s="9">
        <f t="shared" si="4"/>
        <v>1657202.5493418227</v>
      </c>
      <c r="AD20" s="9">
        <f t="shared" si="4"/>
        <v>1621342.2501418227</v>
      </c>
      <c r="AE20" s="9">
        <f t="shared" si="4"/>
        <v>1585481.9509418227</v>
      </c>
      <c r="AF20" s="9">
        <f t="shared" si="4"/>
        <v>1549621.6517418227</v>
      </c>
      <c r="AG20" s="9">
        <f t="shared" si="4"/>
        <v>1513761.3525418227</v>
      </c>
      <c r="AH20" s="9">
        <f t="shared" si="4"/>
        <v>1477901.0533418227</v>
      </c>
      <c r="AI20" s="9">
        <f t="shared" si="4"/>
        <v>1442040.7541418227</v>
      </c>
      <c r="AJ20" s="9">
        <f t="shared" si="4"/>
        <v>1406180.4549418227</v>
      </c>
      <c r="AK20" s="9">
        <f t="shared" si="4"/>
        <v>1370320.1557418227</v>
      </c>
      <c r="AL20" s="9">
        <f t="shared" si="4"/>
        <v>1334459.8565418227</v>
      </c>
    </row>
    <row r="22" spans="1:38" ht="15">
      <c r="A22" s="8" t="s">
        <v>7</v>
      </c>
      <c r="F22" s="9">
        <f>+(F17+F20)/2</f>
        <v>1986069.8503999999</v>
      </c>
      <c r="G22" s="9">
        <f aca="true" t="shared" si="5" ref="G22:AL22">+(G17+G20)/2</f>
        <v>1950209.5512</v>
      </c>
      <c r="H22" s="9">
        <f t="shared" si="5"/>
        <v>1914349.2519999999</v>
      </c>
      <c r="I22" s="9">
        <f t="shared" si="5"/>
        <v>1878488.9528</v>
      </c>
      <c r="J22" s="9">
        <f t="shared" si="5"/>
        <v>1842628.6535999998</v>
      </c>
      <c r="K22" s="9">
        <f t="shared" si="5"/>
        <v>1806768.3544</v>
      </c>
      <c r="L22" s="9">
        <f t="shared" si="5"/>
        <v>1770908.0551999998</v>
      </c>
      <c r="M22" s="9">
        <f t="shared" si="5"/>
        <v>1735047.756</v>
      </c>
      <c r="N22" s="9">
        <f t="shared" si="5"/>
        <v>1699187.4567999998</v>
      </c>
      <c r="O22" s="9">
        <f t="shared" si="5"/>
        <v>1663327.1576</v>
      </c>
      <c r="P22" s="9">
        <f t="shared" si="5"/>
        <v>1627466.8583999998</v>
      </c>
      <c r="Q22" s="9">
        <f t="shared" si="5"/>
        <v>1591606.5592</v>
      </c>
      <c r="R22" s="9">
        <f t="shared" si="5"/>
        <v>1555746.2599999998</v>
      </c>
      <c r="S22" s="9">
        <f t="shared" si="5"/>
        <v>1519885.9608</v>
      </c>
      <c r="T22" s="9">
        <f t="shared" si="5"/>
        <v>1484025.6615999998</v>
      </c>
      <c r="U22" s="9">
        <f t="shared" si="5"/>
        <v>1448165.3624</v>
      </c>
      <c r="V22" s="9">
        <f t="shared" si="5"/>
        <v>1527824.980283375</v>
      </c>
      <c r="W22" s="9">
        <f t="shared" si="5"/>
        <v>1661043.8324508602</v>
      </c>
      <c r="X22" s="9">
        <f t="shared" si="5"/>
        <v>1707150.5853992626</v>
      </c>
      <c r="Y22" s="9">
        <f t="shared" si="5"/>
        <v>1759135.9999026887</v>
      </c>
      <c r="Z22" s="9">
        <f t="shared" si="5"/>
        <v>1782713.596541823</v>
      </c>
      <c r="AA22" s="9">
        <f t="shared" si="5"/>
        <v>1746853.2973418226</v>
      </c>
      <c r="AB22" s="9">
        <f t="shared" si="5"/>
        <v>1710992.9981418229</v>
      </c>
      <c r="AC22" s="9">
        <f t="shared" si="5"/>
        <v>1675132.6989418226</v>
      </c>
      <c r="AD22" s="9">
        <f t="shared" si="5"/>
        <v>1639272.3997418229</v>
      </c>
      <c r="AE22" s="9">
        <f t="shared" si="5"/>
        <v>1603412.1005418226</v>
      </c>
      <c r="AF22" s="9">
        <f t="shared" si="5"/>
        <v>1567551.8013418228</v>
      </c>
      <c r="AG22" s="9">
        <f t="shared" si="5"/>
        <v>1531691.5021418226</v>
      </c>
      <c r="AH22" s="9">
        <f t="shared" si="5"/>
        <v>1495831.2029418228</v>
      </c>
      <c r="AI22" s="9">
        <f t="shared" si="5"/>
        <v>1459970.9037418226</v>
      </c>
      <c r="AJ22" s="9">
        <f t="shared" si="5"/>
        <v>1424110.6045418228</v>
      </c>
      <c r="AK22" s="9">
        <f t="shared" si="5"/>
        <v>1388250.3053418226</v>
      </c>
      <c r="AL22" s="9">
        <f t="shared" si="5"/>
        <v>1352390.0061418228</v>
      </c>
    </row>
    <row r="24" spans="1:38" ht="15">
      <c r="A24" s="8" t="s">
        <v>8</v>
      </c>
      <c r="F24" s="10">
        <v>0.0833</v>
      </c>
      <c r="G24" s="2">
        <v>0.0833</v>
      </c>
      <c r="H24" s="2">
        <v>0.0833</v>
      </c>
      <c r="I24" s="2">
        <v>0.0833</v>
      </c>
      <c r="J24" s="2">
        <v>0.0833</v>
      </c>
      <c r="K24" s="2">
        <v>0.0833</v>
      </c>
      <c r="L24" s="2">
        <v>0.0833</v>
      </c>
      <c r="M24" s="2">
        <v>0.0833</v>
      </c>
      <c r="N24" s="2">
        <v>0.0833</v>
      </c>
      <c r="O24" s="2">
        <v>0.0833</v>
      </c>
      <c r="P24" s="2">
        <v>0.0833</v>
      </c>
      <c r="Q24" s="2">
        <v>0.0833</v>
      </c>
      <c r="R24" s="2">
        <v>0.0833</v>
      </c>
      <c r="S24" s="2">
        <v>0.0833</v>
      </c>
      <c r="T24" s="2">
        <v>0.0833</v>
      </c>
      <c r="U24" s="2">
        <v>0.0833</v>
      </c>
      <c r="V24" s="2">
        <v>0.0833</v>
      </c>
      <c r="W24" s="2">
        <v>0.0833</v>
      </c>
      <c r="X24" s="2">
        <v>0.0833</v>
      </c>
      <c r="Y24" s="2">
        <v>0.0833</v>
      </c>
      <c r="Z24" s="2">
        <v>0.0833</v>
      </c>
      <c r="AA24" s="2">
        <v>0.0833</v>
      </c>
      <c r="AB24" s="2">
        <v>0.0833</v>
      </c>
      <c r="AC24" s="2">
        <v>0.0833</v>
      </c>
      <c r="AD24" s="2">
        <v>0.0833</v>
      </c>
      <c r="AE24" s="2">
        <v>0.0833</v>
      </c>
      <c r="AF24" s="2">
        <v>0.0833</v>
      </c>
      <c r="AG24" s="2">
        <v>0.0833</v>
      </c>
      <c r="AH24" s="2">
        <v>0.0833</v>
      </c>
      <c r="AI24" s="2">
        <v>0.0833</v>
      </c>
      <c r="AJ24" s="2">
        <v>0.0833</v>
      </c>
      <c r="AK24" s="2">
        <v>0.0833</v>
      </c>
      <c r="AL24" s="2">
        <v>0.0833</v>
      </c>
    </row>
    <row r="26" ht="15">
      <c r="A26" s="8" t="s">
        <v>9</v>
      </c>
    </row>
    <row r="27" spans="2:38" ht="15">
      <c r="B27" t="s">
        <v>10</v>
      </c>
      <c r="F27" s="9">
        <f aca="true" t="shared" si="6" ref="F27:AL27">+F22*F24</f>
        <v>165439.61853831998</v>
      </c>
      <c r="G27" s="9">
        <f t="shared" si="6"/>
        <v>162452.45561496</v>
      </c>
      <c r="H27" s="9">
        <f t="shared" si="6"/>
        <v>159465.29269159999</v>
      </c>
      <c r="I27" s="9">
        <f t="shared" si="6"/>
        <v>156478.12976824</v>
      </c>
      <c r="J27" s="9">
        <f t="shared" si="6"/>
        <v>153490.96684488</v>
      </c>
      <c r="K27" s="9">
        <f t="shared" si="6"/>
        <v>150503.80392152</v>
      </c>
      <c r="L27" s="9">
        <f t="shared" si="6"/>
        <v>147516.64099815997</v>
      </c>
      <c r="M27" s="9">
        <f t="shared" si="6"/>
        <v>144529.4780748</v>
      </c>
      <c r="N27" s="9">
        <f t="shared" si="6"/>
        <v>141542.31515143998</v>
      </c>
      <c r="O27" s="9">
        <f t="shared" si="6"/>
        <v>138555.15222808</v>
      </c>
      <c r="P27" s="9">
        <f t="shared" si="6"/>
        <v>135567.98930472</v>
      </c>
      <c r="Q27" s="9">
        <f t="shared" si="6"/>
        <v>132580.82638136</v>
      </c>
      <c r="R27" s="9">
        <f t="shared" si="6"/>
        <v>129593.66345799998</v>
      </c>
      <c r="S27" s="9">
        <f t="shared" si="6"/>
        <v>126606.50053464</v>
      </c>
      <c r="T27" s="9">
        <f t="shared" si="6"/>
        <v>123619.33761127997</v>
      </c>
      <c r="U27" s="9">
        <f t="shared" si="6"/>
        <v>120632.17468791999</v>
      </c>
      <c r="V27" s="9">
        <f t="shared" si="6"/>
        <v>127267.82085760513</v>
      </c>
      <c r="W27" s="9">
        <f t="shared" si="6"/>
        <v>138364.95124315665</v>
      </c>
      <c r="X27" s="9">
        <f t="shared" si="6"/>
        <v>142205.64376375856</v>
      </c>
      <c r="Y27" s="9">
        <f t="shared" si="6"/>
        <v>146536.02879189397</v>
      </c>
      <c r="Z27" s="9">
        <f t="shared" si="6"/>
        <v>148500.04259193383</v>
      </c>
      <c r="AA27" s="9">
        <f t="shared" si="6"/>
        <v>145512.87966857382</v>
      </c>
      <c r="AB27" s="9">
        <f t="shared" si="6"/>
        <v>142525.71674521384</v>
      </c>
      <c r="AC27" s="9">
        <f t="shared" si="6"/>
        <v>139538.55382185383</v>
      </c>
      <c r="AD27" s="9">
        <f t="shared" si="6"/>
        <v>136551.39089849385</v>
      </c>
      <c r="AE27" s="9">
        <f t="shared" si="6"/>
        <v>133564.22797513384</v>
      </c>
      <c r="AF27" s="9">
        <f t="shared" si="6"/>
        <v>130577.06505177384</v>
      </c>
      <c r="AG27" s="9">
        <f t="shared" si="6"/>
        <v>127589.90212841381</v>
      </c>
      <c r="AH27" s="9">
        <f t="shared" si="6"/>
        <v>124602.73920505383</v>
      </c>
      <c r="AI27" s="9">
        <f t="shared" si="6"/>
        <v>121615.57628169382</v>
      </c>
      <c r="AJ27" s="9">
        <f t="shared" si="6"/>
        <v>118628.41335833384</v>
      </c>
      <c r="AK27" s="9">
        <f t="shared" si="6"/>
        <v>115641.25043497382</v>
      </c>
      <c r="AL27" s="9">
        <f t="shared" si="6"/>
        <v>112654.08751161383</v>
      </c>
    </row>
    <row r="28" spans="2:38" ht="15">
      <c r="B28" t="s">
        <v>5</v>
      </c>
      <c r="F28" s="9">
        <f>+F19</f>
        <v>35860.2992</v>
      </c>
      <c r="G28" s="9">
        <f aca="true" t="shared" si="7" ref="G28:O28">+G19</f>
        <v>35860.2992</v>
      </c>
      <c r="H28" s="9">
        <f t="shared" si="7"/>
        <v>35860.2992</v>
      </c>
      <c r="I28" s="9">
        <f t="shared" si="7"/>
        <v>35860.2992</v>
      </c>
      <c r="J28" s="9">
        <f t="shared" si="7"/>
        <v>35860.2992</v>
      </c>
      <c r="K28" s="9">
        <f t="shared" si="7"/>
        <v>35860.2992</v>
      </c>
      <c r="L28" s="9">
        <f t="shared" si="7"/>
        <v>35860.2992</v>
      </c>
      <c r="M28" s="9">
        <f t="shared" si="7"/>
        <v>35860.2992</v>
      </c>
      <c r="N28" s="9">
        <f t="shared" si="7"/>
        <v>35860.2992</v>
      </c>
      <c r="O28" s="9">
        <f t="shared" si="7"/>
        <v>35860.2992</v>
      </c>
      <c r="P28" s="9">
        <f>+P19</f>
        <v>35860.2992</v>
      </c>
      <c r="Q28" s="9">
        <f>+Q19</f>
        <v>35860.2992</v>
      </c>
      <c r="R28" s="9">
        <f>+R19</f>
        <v>35860.2992</v>
      </c>
      <c r="S28" s="9">
        <f>+S19</f>
        <v>35860.2992</v>
      </c>
      <c r="T28" s="9">
        <f>+T19</f>
        <v>35860.2992</v>
      </c>
      <c r="U28" s="9">
        <f aca="true" t="shared" si="8" ref="U28:AL28">+U19</f>
        <v>35860.2992</v>
      </c>
      <c r="V28" s="9">
        <f t="shared" si="8"/>
        <v>35860.2992</v>
      </c>
      <c r="W28" s="9">
        <f t="shared" si="8"/>
        <v>35860.2992</v>
      </c>
      <c r="X28" s="9">
        <f t="shared" si="8"/>
        <v>35860.2992</v>
      </c>
      <c r="Y28" s="9">
        <f t="shared" si="8"/>
        <v>35860.2992</v>
      </c>
      <c r="Z28" s="9">
        <f t="shared" si="8"/>
        <v>35860.2992</v>
      </c>
      <c r="AA28" s="9">
        <f t="shared" si="8"/>
        <v>35860.2992</v>
      </c>
      <c r="AB28" s="9">
        <f t="shared" si="8"/>
        <v>35860.2992</v>
      </c>
      <c r="AC28" s="9">
        <f t="shared" si="8"/>
        <v>35860.2992</v>
      </c>
      <c r="AD28" s="9">
        <f t="shared" si="8"/>
        <v>35860.2992</v>
      </c>
      <c r="AE28" s="9">
        <f t="shared" si="8"/>
        <v>35860.2992</v>
      </c>
      <c r="AF28" s="9">
        <f t="shared" si="8"/>
        <v>35860.2992</v>
      </c>
      <c r="AG28" s="9">
        <f t="shared" si="8"/>
        <v>35860.2992</v>
      </c>
      <c r="AH28" s="9">
        <f t="shared" si="8"/>
        <v>35860.2992</v>
      </c>
      <c r="AI28" s="9">
        <f t="shared" si="8"/>
        <v>35860.2992</v>
      </c>
      <c r="AJ28" s="9">
        <f t="shared" si="8"/>
        <v>35860.2992</v>
      </c>
      <c r="AK28" s="9">
        <f t="shared" si="8"/>
        <v>35860.2992</v>
      </c>
      <c r="AL28" s="9">
        <f t="shared" si="8"/>
        <v>35860.2992</v>
      </c>
    </row>
    <row r="29" spans="2:38" ht="15">
      <c r="B29" t="s">
        <v>11</v>
      </c>
      <c r="F29" s="9">
        <v>36454</v>
      </c>
      <c r="G29" s="9">
        <v>36454</v>
      </c>
      <c r="H29" s="9">
        <v>36454</v>
      </c>
      <c r="I29" s="9">
        <v>36454</v>
      </c>
      <c r="J29" s="9">
        <v>36454</v>
      </c>
      <c r="K29" s="9">
        <v>36454</v>
      </c>
      <c r="L29" s="9">
        <v>36454</v>
      </c>
      <c r="M29" s="9">
        <v>36454</v>
      </c>
      <c r="N29" s="9">
        <v>36454</v>
      </c>
      <c r="O29" s="9">
        <v>36454</v>
      </c>
      <c r="P29" s="9">
        <v>36454</v>
      </c>
      <c r="Q29" s="9">
        <v>36454</v>
      </c>
      <c r="R29" s="9">
        <v>36454</v>
      </c>
      <c r="S29" s="9">
        <v>36454</v>
      </c>
      <c r="T29" s="9">
        <v>36454</v>
      </c>
      <c r="U29" s="9">
        <v>36454</v>
      </c>
      <c r="V29" s="9">
        <v>36454</v>
      </c>
      <c r="W29" s="9">
        <v>36454</v>
      </c>
      <c r="X29" s="9">
        <v>36454</v>
      </c>
      <c r="Y29" s="9">
        <v>36454</v>
      </c>
      <c r="Z29" s="9">
        <v>36454</v>
      </c>
      <c r="AA29" s="9">
        <v>36454</v>
      </c>
      <c r="AB29" s="9">
        <v>36454</v>
      </c>
      <c r="AC29" s="9">
        <v>36454</v>
      </c>
      <c r="AD29" s="9">
        <v>36454</v>
      </c>
      <c r="AE29" s="9">
        <v>36454</v>
      </c>
      <c r="AF29" s="9">
        <v>36454</v>
      </c>
      <c r="AG29" s="9">
        <v>36454</v>
      </c>
      <c r="AH29" s="9">
        <v>36454</v>
      </c>
      <c r="AI29" s="9">
        <v>36454</v>
      </c>
      <c r="AJ29" s="9">
        <v>36454</v>
      </c>
      <c r="AK29" s="9">
        <v>36454</v>
      </c>
      <c r="AL29" s="9">
        <v>36454</v>
      </c>
    </row>
    <row r="30" spans="2:39" ht="15" hidden="1">
      <c r="B30" t="s">
        <v>12</v>
      </c>
      <c r="G30" s="9">
        <v>-60000</v>
      </c>
      <c r="H30" s="9">
        <f>+G30*(1+$E$10)</f>
        <v>-60000</v>
      </c>
      <c r="I30" s="9">
        <f aca="true" t="shared" si="9" ref="I30:O30">+H30*(1+$E$10)</f>
        <v>-60000</v>
      </c>
      <c r="J30" s="9">
        <f t="shared" si="9"/>
        <v>-60000</v>
      </c>
      <c r="K30" s="9">
        <f t="shared" si="9"/>
        <v>-60000</v>
      </c>
      <c r="L30" s="9">
        <f t="shared" si="9"/>
        <v>-60000</v>
      </c>
      <c r="M30" s="9">
        <f t="shared" si="9"/>
        <v>-60000</v>
      </c>
      <c r="N30" s="9">
        <f t="shared" si="9"/>
        <v>-60000</v>
      </c>
      <c r="O30" s="9">
        <f t="shared" si="9"/>
        <v>-60000</v>
      </c>
      <c r="P30" s="9">
        <f>+O30*(1+$E$10)</f>
        <v>-60000</v>
      </c>
      <c r="Q30" s="9">
        <f>+P30*(1+$E$10)</f>
        <v>-60000</v>
      </c>
      <c r="R30" s="9">
        <f>+Q30*(1+$E$10)</f>
        <v>-60000</v>
      </c>
      <c r="S30" s="9">
        <f>+R30*(1+$E$10)</f>
        <v>-60000</v>
      </c>
      <c r="T30" s="9">
        <f>+S30*(1+$E$10)</f>
        <v>-60000</v>
      </c>
      <c r="U30" s="9">
        <f aca="true" t="shared" si="10" ref="U30:AL30">+T30*(1+$E$10)</f>
        <v>-60000</v>
      </c>
      <c r="V30" s="9">
        <f t="shared" si="10"/>
        <v>-60000</v>
      </c>
      <c r="W30" s="9">
        <f t="shared" si="10"/>
        <v>-60000</v>
      </c>
      <c r="X30" s="9">
        <f t="shared" si="10"/>
        <v>-60000</v>
      </c>
      <c r="Y30" s="9">
        <f t="shared" si="10"/>
        <v>-60000</v>
      </c>
      <c r="Z30" s="9">
        <f t="shared" si="10"/>
        <v>-60000</v>
      </c>
      <c r="AA30" s="9">
        <f t="shared" si="10"/>
        <v>-60000</v>
      </c>
      <c r="AB30" s="9">
        <f t="shared" si="10"/>
        <v>-60000</v>
      </c>
      <c r="AC30" s="9">
        <f t="shared" si="10"/>
        <v>-60000</v>
      </c>
      <c r="AD30" s="9">
        <f t="shared" si="10"/>
        <v>-60000</v>
      </c>
      <c r="AE30" s="9">
        <f t="shared" si="10"/>
        <v>-60000</v>
      </c>
      <c r="AF30" s="9">
        <f t="shared" si="10"/>
        <v>-60000</v>
      </c>
      <c r="AG30" s="9">
        <f t="shared" si="10"/>
        <v>-60000</v>
      </c>
      <c r="AH30" s="9">
        <f t="shared" si="10"/>
        <v>-60000</v>
      </c>
      <c r="AI30" s="9">
        <f t="shared" si="10"/>
        <v>-60000</v>
      </c>
      <c r="AJ30" s="9">
        <f t="shared" si="10"/>
        <v>-60000</v>
      </c>
      <c r="AK30" s="9">
        <f t="shared" si="10"/>
        <v>-60000</v>
      </c>
      <c r="AL30" s="9">
        <f t="shared" si="10"/>
        <v>-60000</v>
      </c>
      <c r="AM30" s="9">
        <f>SUM(G30:S30)</f>
        <v>-780000</v>
      </c>
    </row>
    <row r="32" spans="2:39" ht="15" hidden="1">
      <c r="B32" s="8" t="s">
        <v>13</v>
      </c>
      <c r="E32" s="9"/>
      <c r="F32" s="9">
        <f>SUM(F27:F30)</f>
        <v>237753.91773832</v>
      </c>
      <c r="G32" s="9">
        <f aca="true" t="shared" si="11" ref="G32:O32">SUM(G27:G30)</f>
        <v>174766.75481496</v>
      </c>
      <c r="H32" s="9">
        <f t="shared" si="11"/>
        <v>171779.5918916</v>
      </c>
      <c r="I32" s="9">
        <f t="shared" si="11"/>
        <v>168792.42896824</v>
      </c>
      <c r="J32" s="9">
        <f t="shared" si="11"/>
        <v>165805.26604488</v>
      </c>
      <c r="K32" s="9">
        <f t="shared" si="11"/>
        <v>162818.10312152002</v>
      </c>
      <c r="L32" s="9">
        <f t="shared" si="11"/>
        <v>159830.94019815998</v>
      </c>
      <c r="M32" s="9">
        <f t="shared" si="11"/>
        <v>156843.7772748</v>
      </c>
      <c r="N32" s="9">
        <f t="shared" si="11"/>
        <v>153856.61435144</v>
      </c>
      <c r="O32" s="9">
        <f t="shared" si="11"/>
        <v>150869.45142808</v>
      </c>
      <c r="P32" s="9">
        <f>SUM(P27:P30)</f>
        <v>147882.28850472</v>
      </c>
      <c r="Q32" s="9">
        <f>SUM(Q27:Q30)</f>
        <v>144895.12558136001</v>
      </c>
      <c r="R32" s="9">
        <f>SUM(R27:R30)</f>
        <v>141907.96265799997</v>
      </c>
      <c r="S32" s="9">
        <f>SUM(S27:S30)</f>
        <v>138920.79973464</v>
      </c>
      <c r="T32" s="9">
        <f>SUM(T27:T30)</f>
        <v>135933.63681127998</v>
      </c>
      <c r="U32" s="9">
        <f aca="true" t="shared" si="12" ref="U32:AL32">SUM(U27:U30)</f>
        <v>132946.47388792</v>
      </c>
      <c r="V32" s="9">
        <f t="shared" si="12"/>
        <v>139582.12005760512</v>
      </c>
      <c r="W32" s="9">
        <f t="shared" si="12"/>
        <v>150679.25044315666</v>
      </c>
      <c r="X32" s="9">
        <f t="shared" si="12"/>
        <v>154519.94296375857</v>
      </c>
      <c r="Y32" s="9">
        <f t="shared" si="12"/>
        <v>158850.32799189398</v>
      </c>
      <c r="Z32" s="9">
        <f t="shared" si="12"/>
        <v>160814.34179193384</v>
      </c>
      <c r="AA32" s="9">
        <f t="shared" si="12"/>
        <v>157827.17886857383</v>
      </c>
      <c r="AB32" s="9">
        <f t="shared" si="12"/>
        <v>154840.01594521385</v>
      </c>
      <c r="AC32" s="9">
        <f t="shared" si="12"/>
        <v>151852.85302185384</v>
      </c>
      <c r="AD32" s="9">
        <f t="shared" si="12"/>
        <v>148865.69009849385</v>
      </c>
      <c r="AE32" s="9">
        <f t="shared" si="12"/>
        <v>145878.52717513384</v>
      </c>
      <c r="AF32" s="9">
        <f t="shared" si="12"/>
        <v>142891.36425177383</v>
      </c>
      <c r="AG32" s="9">
        <f t="shared" si="12"/>
        <v>139904.20132841382</v>
      </c>
      <c r="AH32" s="9">
        <f t="shared" si="12"/>
        <v>136917.03840505384</v>
      </c>
      <c r="AI32" s="9">
        <f t="shared" si="12"/>
        <v>133929.87548169383</v>
      </c>
      <c r="AJ32" s="9">
        <f t="shared" si="12"/>
        <v>130942.71255833385</v>
      </c>
      <c r="AK32" s="9">
        <f t="shared" si="12"/>
        <v>127955.54963497381</v>
      </c>
      <c r="AL32" s="9">
        <f t="shared" si="12"/>
        <v>124968.38671161383</v>
      </c>
      <c r="AM32" s="9">
        <f>SUM(F32:O32)</f>
        <v>1703116.845832</v>
      </c>
    </row>
    <row r="33" spans="5:38" ht="15" hidden="1"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9" ht="15">
      <c r="B34" s="8" t="s">
        <v>14</v>
      </c>
      <c r="E34" s="9"/>
      <c r="F34" s="9">
        <f>SUM(F27:F29)</f>
        <v>237753.91773832</v>
      </c>
      <c r="G34" s="9">
        <f aca="true" t="shared" si="13" ref="G34:O34">SUM(G27:G29)</f>
        <v>234766.75481496</v>
      </c>
      <c r="H34" s="9">
        <f t="shared" si="13"/>
        <v>231779.5918916</v>
      </c>
      <c r="I34" s="9">
        <f t="shared" si="13"/>
        <v>228792.42896824</v>
      </c>
      <c r="J34" s="9">
        <f t="shared" si="13"/>
        <v>225805.26604488</v>
      </c>
      <c r="K34" s="9">
        <f t="shared" si="13"/>
        <v>222818.10312152002</v>
      </c>
      <c r="L34" s="9">
        <f t="shared" si="13"/>
        <v>219830.94019815998</v>
      </c>
      <c r="M34" s="9">
        <f t="shared" si="13"/>
        <v>216843.7772748</v>
      </c>
      <c r="N34" s="9">
        <f t="shared" si="13"/>
        <v>213856.61435144</v>
      </c>
      <c r="O34" s="9">
        <f t="shared" si="13"/>
        <v>210869.45142808</v>
      </c>
      <c r="P34" s="9">
        <f>SUM(P27:P29)</f>
        <v>207882.28850472</v>
      </c>
      <c r="Q34" s="9">
        <f>SUM(Q27:Q29)</f>
        <v>204895.12558136001</v>
      </c>
      <c r="R34" s="9">
        <f>SUM(R27:R29)</f>
        <v>201907.96265799997</v>
      </c>
      <c r="S34" s="9">
        <f>SUM(S27:S29)</f>
        <v>198920.79973464</v>
      </c>
      <c r="T34" s="9">
        <f>SUM(T27:T29)</f>
        <v>195933.63681127998</v>
      </c>
      <c r="U34" s="9">
        <f aca="true" t="shared" si="14" ref="U34:AL34">SUM(U27:U29)</f>
        <v>192946.47388792</v>
      </c>
      <c r="V34" s="9">
        <f t="shared" si="14"/>
        <v>199582.12005760512</v>
      </c>
      <c r="W34" s="9">
        <f t="shared" si="14"/>
        <v>210679.25044315666</v>
      </c>
      <c r="X34" s="9">
        <f t="shared" si="14"/>
        <v>214519.94296375857</v>
      </c>
      <c r="Y34" s="9">
        <f t="shared" si="14"/>
        <v>218850.32799189398</v>
      </c>
      <c r="Z34" s="9">
        <f t="shared" si="14"/>
        <v>220814.34179193384</v>
      </c>
      <c r="AA34" s="9">
        <f t="shared" si="14"/>
        <v>217827.17886857383</v>
      </c>
      <c r="AB34" s="9">
        <f t="shared" si="14"/>
        <v>214840.01594521385</v>
      </c>
      <c r="AC34" s="9">
        <f t="shared" si="14"/>
        <v>211852.85302185384</v>
      </c>
      <c r="AD34" s="9">
        <f t="shared" si="14"/>
        <v>208865.69009849385</v>
      </c>
      <c r="AE34" s="9">
        <f t="shared" si="14"/>
        <v>205878.52717513384</v>
      </c>
      <c r="AF34" s="9">
        <f t="shared" si="14"/>
        <v>202891.36425177383</v>
      </c>
      <c r="AG34" s="9">
        <f t="shared" si="14"/>
        <v>199904.20132841382</v>
      </c>
      <c r="AH34" s="9">
        <f t="shared" si="14"/>
        <v>196917.03840505384</v>
      </c>
      <c r="AI34" s="9">
        <f t="shared" si="14"/>
        <v>193929.87548169383</v>
      </c>
      <c r="AJ34" s="9">
        <f t="shared" si="14"/>
        <v>190942.71255833385</v>
      </c>
      <c r="AK34" s="9">
        <f t="shared" si="14"/>
        <v>187955.5496349738</v>
      </c>
      <c r="AL34" s="9">
        <f t="shared" si="14"/>
        <v>184968.38671161383</v>
      </c>
      <c r="AM34" s="9">
        <f>SUM(F34:AL34)</f>
        <v>6926822.509739395</v>
      </c>
    </row>
    <row r="35" spans="5:38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5:38" ht="15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9" ht="15">
      <c r="A37" s="8" t="s">
        <v>15</v>
      </c>
      <c r="F37" s="9">
        <v>230236</v>
      </c>
      <c r="G37" s="9">
        <f>+F37*(1+$E$10)</f>
        <v>230236</v>
      </c>
      <c r="H37" s="9">
        <f>+G37*(1+$E$10)</f>
        <v>230236</v>
      </c>
      <c r="I37" s="9">
        <f>+H37*(1+$E$10)</f>
        <v>230236</v>
      </c>
      <c r="J37" s="9">
        <f>+I37*(1+$E$10)</f>
        <v>230236</v>
      </c>
      <c r="K37" s="9">
        <f>+J37*(1+$E$51)</f>
        <v>234840.72</v>
      </c>
      <c r="L37" s="9">
        <f aca="true" t="shared" si="15" ref="L37:AL37">+K37*(1+$E$51)</f>
        <v>239537.5344</v>
      </c>
      <c r="M37" s="9">
        <f t="shared" si="15"/>
        <v>244328.285088</v>
      </c>
      <c r="N37" s="9">
        <f t="shared" si="15"/>
        <v>249214.85078976</v>
      </c>
      <c r="O37" s="9">
        <f t="shared" si="15"/>
        <v>254199.1478055552</v>
      </c>
      <c r="P37" s="9">
        <f t="shared" si="15"/>
        <v>259283.1307616663</v>
      </c>
      <c r="Q37" s="9">
        <f t="shared" si="15"/>
        <v>264468.7933768996</v>
      </c>
      <c r="R37" s="9">
        <f t="shared" si="15"/>
        <v>269758.1692444376</v>
      </c>
      <c r="S37" s="9">
        <f t="shared" si="15"/>
        <v>275153.3326293263</v>
      </c>
      <c r="T37" s="9">
        <f t="shared" si="15"/>
        <v>280656.39928191283</v>
      </c>
      <c r="U37" s="9">
        <f t="shared" si="15"/>
        <v>286269.5272675511</v>
      </c>
      <c r="V37" s="9">
        <f t="shared" si="15"/>
        <v>291994.91781290213</v>
      </c>
      <c r="W37" s="9">
        <f t="shared" si="15"/>
        <v>297834.8161691602</v>
      </c>
      <c r="X37" s="9">
        <f t="shared" si="15"/>
        <v>303791.5124925434</v>
      </c>
      <c r="Y37" s="9">
        <f t="shared" si="15"/>
        <v>309867.34274239425</v>
      </c>
      <c r="Z37" s="9">
        <f t="shared" si="15"/>
        <v>316064.68959724216</v>
      </c>
      <c r="AA37" s="9">
        <f t="shared" si="15"/>
        <v>322385.983389187</v>
      </c>
      <c r="AB37" s="9">
        <f t="shared" si="15"/>
        <v>328833.7030569708</v>
      </c>
      <c r="AC37" s="9">
        <f t="shared" si="15"/>
        <v>335410.3771181102</v>
      </c>
      <c r="AD37" s="9">
        <f t="shared" si="15"/>
        <v>342118.5846604724</v>
      </c>
      <c r="AE37" s="9">
        <f t="shared" si="15"/>
        <v>348960.95635368186</v>
      </c>
      <c r="AF37" s="9">
        <f t="shared" si="15"/>
        <v>355940.1754807555</v>
      </c>
      <c r="AG37" s="9">
        <f t="shared" si="15"/>
        <v>363058.97899037064</v>
      </c>
      <c r="AH37" s="9">
        <f t="shared" si="15"/>
        <v>370320.1585701781</v>
      </c>
      <c r="AI37" s="9">
        <f t="shared" si="15"/>
        <v>377726.56174158165</v>
      </c>
      <c r="AJ37" s="9">
        <f t="shared" si="15"/>
        <v>385281.0929764133</v>
      </c>
      <c r="AK37" s="9">
        <f t="shared" si="15"/>
        <v>392986.7148359416</v>
      </c>
      <c r="AL37" s="9">
        <f t="shared" si="15"/>
        <v>400846.44913266046</v>
      </c>
      <c r="AM37" s="9">
        <f>SUM(F37:AL37)</f>
        <v>9852312.905765675</v>
      </c>
    </row>
    <row r="38" spans="5:39" ht="15">
      <c r="E38" s="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5" hidden="1">
      <c r="A39" t="s">
        <v>16</v>
      </c>
      <c r="E39" s="9">
        <f>SUM(F40:O40)</f>
        <v>-403158.6783748368</v>
      </c>
      <c r="F39" s="11">
        <f>+F32-F37</f>
        <v>7517.917738319986</v>
      </c>
      <c r="G39" s="11">
        <f aca="true" t="shared" si="16" ref="G39:AM39">+G32-G37</f>
        <v>-55469.245185039996</v>
      </c>
      <c r="H39" s="11">
        <f t="shared" si="16"/>
        <v>-58456.408108400006</v>
      </c>
      <c r="I39" s="11">
        <f t="shared" si="16"/>
        <v>-61443.57103175999</v>
      </c>
      <c r="J39" s="11">
        <f t="shared" si="16"/>
        <v>-64430.73395512</v>
      </c>
      <c r="K39" s="11">
        <f t="shared" si="16"/>
        <v>-72022.61687847998</v>
      </c>
      <c r="L39" s="11">
        <f t="shared" si="16"/>
        <v>-79706.59420184002</v>
      </c>
      <c r="M39" s="11">
        <f t="shared" si="16"/>
        <v>-87484.5078132</v>
      </c>
      <c r="N39" s="11">
        <f t="shared" si="16"/>
        <v>-95358.23643832002</v>
      </c>
      <c r="O39" s="11">
        <f t="shared" si="16"/>
        <v>-103329.6963774752</v>
      </c>
      <c r="P39" s="11">
        <f t="shared" si="16"/>
        <v>-111400.84225694631</v>
      </c>
      <c r="Q39" s="11">
        <f t="shared" si="16"/>
        <v>-119573.6677955396</v>
      </c>
      <c r="R39" s="11">
        <f t="shared" si="16"/>
        <v>-127850.20658643762</v>
      </c>
      <c r="S39" s="11">
        <f t="shared" si="16"/>
        <v>-136232.53289468633</v>
      </c>
      <c r="T39" s="11">
        <f t="shared" si="16"/>
        <v>-144722.76247063285</v>
      </c>
      <c r="U39" s="11">
        <f t="shared" si="16"/>
        <v>-153323.0533796311</v>
      </c>
      <c r="V39" s="11">
        <f t="shared" si="16"/>
        <v>-152412.797755297</v>
      </c>
      <c r="W39" s="11">
        <f t="shared" si="16"/>
        <v>-147155.56572600352</v>
      </c>
      <c r="X39" s="11">
        <f t="shared" si="16"/>
        <v>-149271.5695287848</v>
      </c>
      <c r="Y39" s="11">
        <f t="shared" si="16"/>
        <v>-151017.01475050027</v>
      </c>
      <c r="Z39" s="11">
        <f t="shared" si="16"/>
        <v>-155250.34780530832</v>
      </c>
      <c r="AA39" s="11">
        <f t="shared" si="16"/>
        <v>-164558.8045206132</v>
      </c>
      <c r="AB39" s="11">
        <f t="shared" si="16"/>
        <v>-173993.68711175694</v>
      </c>
      <c r="AC39" s="11">
        <f t="shared" si="16"/>
        <v>-183557.52409625635</v>
      </c>
      <c r="AD39" s="11">
        <f t="shared" si="16"/>
        <v>-193252.89456197855</v>
      </c>
      <c r="AE39" s="11">
        <f t="shared" si="16"/>
        <v>-203082.42917854802</v>
      </c>
      <c r="AF39" s="11">
        <f t="shared" si="16"/>
        <v>-213048.81122898168</v>
      </c>
      <c r="AG39" s="11">
        <f t="shared" si="16"/>
        <v>-223154.77766195682</v>
      </c>
      <c r="AH39" s="11">
        <f t="shared" si="16"/>
        <v>-233403.12016512424</v>
      </c>
      <c r="AI39" s="11">
        <f t="shared" si="16"/>
        <v>-243796.68625988782</v>
      </c>
      <c r="AJ39" s="11">
        <f t="shared" si="16"/>
        <v>-254338.38041807947</v>
      </c>
      <c r="AK39" s="11">
        <f t="shared" si="16"/>
        <v>-265031.1652009678</v>
      </c>
      <c r="AL39" s="11">
        <f t="shared" si="16"/>
        <v>-275878.06242104666</v>
      </c>
      <c r="AM39" s="11">
        <f t="shared" si="16"/>
        <v>-8149196.059933675</v>
      </c>
    </row>
    <row r="40" spans="6:38" ht="15" hidden="1">
      <c r="F40" s="9">
        <f aca="true" t="shared" si="17" ref="F40:AL40">F39*(1+$F$24)^-F$14</f>
        <v>6939.829907061743</v>
      </c>
      <c r="G40" s="9">
        <f t="shared" si="17"/>
        <v>-47266.64421410014</v>
      </c>
      <c r="H40" s="9">
        <f t="shared" si="17"/>
        <v>-45981.792458763055</v>
      </c>
      <c r="I40" s="9">
        <f t="shared" si="17"/>
        <v>-44615.059435359544</v>
      </c>
      <c r="J40" s="9">
        <f t="shared" si="17"/>
        <v>-43186.634670357584</v>
      </c>
      <c r="K40" s="9">
        <f t="shared" si="17"/>
        <v>-44563.20707928981</v>
      </c>
      <c r="L40" s="9">
        <f t="shared" si="17"/>
        <v>-45525.32453813491</v>
      </c>
      <c r="M40" s="9">
        <f t="shared" si="17"/>
        <v>-46125.51282099464</v>
      </c>
      <c r="N40" s="9">
        <f t="shared" si="17"/>
        <v>-46410.849981074316</v>
      </c>
      <c r="O40" s="9">
        <f t="shared" si="17"/>
        <v>-46423.483083824554</v>
      </c>
      <c r="P40" s="9">
        <f t="shared" si="17"/>
        <v>-46201.09829647884</v>
      </c>
      <c r="Q40" s="9">
        <f t="shared" si="17"/>
        <v>-45777.34841610881</v>
      </c>
      <c r="R40" s="9">
        <f t="shared" si="17"/>
        <v>-45182.241568421676</v>
      </c>
      <c r="S40" s="9">
        <f t="shared" si="17"/>
        <v>-44442.494489174635</v>
      </c>
      <c r="T40" s="9">
        <f t="shared" si="17"/>
        <v>-43581.85350681833</v>
      </c>
      <c r="U40" s="9">
        <f t="shared" si="17"/>
        <v>-42621.386076533774</v>
      </c>
      <c r="V40" s="9">
        <f t="shared" si="17"/>
        <v>-39110.448995240455</v>
      </c>
      <c r="W40" s="9">
        <f t="shared" si="17"/>
        <v>-34857.747207285975</v>
      </c>
      <c r="X40" s="9">
        <f t="shared" si="17"/>
        <v>-32640.06233503102</v>
      </c>
      <c r="Y40" s="9">
        <f t="shared" si="17"/>
        <v>-30482.530576824258</v>
      </c>
      <c r="Z40" s="9">
        <f t="shared" si="17"/>
        <v>-28927.37167724337</v>
      </c>
      <c r="AA40" s="9">
        <f t="shared" si="17"/>
        <v>-28304.062491685596</v>
      </c>
      <c r="AB40" s="9">
        <f t="shared" si="17"/>
        <v>-27625.643240576916</v>
      </c>
      <c r="AC40" s="9">
        <f t="shared" si="17"/>
        <v>-26903.10183784861</v>
      </c>
      <c r="AD40" s="9">
        <f t="shared" si="17"/>
        <v>-26146.130764566537</v>
      </c>
      <c r="AE40" s="9">
        <f t="shared" si="17"/>
        <v>-25363.257318678825</v>
      </c>
      <c r="AF40" s="9">
        <f t="shared" si="17"/>
        <v>-24561.96172737379</v>
      </c>
      <c r="AG40" s="9">
        <f t="shared" si="17"/>
        <v>-23748.784204835723</v>
      </c>
      <c r="AH40" s="9">
        <f t="shared" si="17"/>
        <v>-22929.421944230333</v>
      </c>
      <c r="AI40" s="9">
        <f t="shared" si="17"/>
        <v>-22108.816946795283</v>
      </c>
      <c r="AJ40" s="9">
        <f t="shared" si="17"/>
        <v>-21291.235512284075</v>
      </c>
      <c r="AK40" s="9">
        <f t="shared" si="17"/>
        <v>-20480.34014309602</v>
      </c>
      <c r="AL40" s="9">
        <f t="shared" si="17"/>
        <v>-19679.254548656976</v>
      </c>
    </row>
    <row r="41" spans="6:38" ht="15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9" ht="15">
      <c r="A42" s="8" t="s">
        <v>17</v>
      </c>
      <c r="F42" s="11">
        <f>+F34-F37</f>
        <v>7517.917738319986</v>
      </c>
      <c r="G42" s="11">
        <f aca="true" t="shared" si="18" ref="G42:AM42">+G34-G37</f>
        <v>4530.754814960004</v>
      </c>
      <c r="H42" s="11">
        <f t="shared" si="18"/>
        <v>1543.5918915999937</v>
      </c>
      <c r="I42" s="11">
        <f t="shared" si="18"/>
        <v>-1443.5710317599878</v>
      </c>
      <c r="J42" s="11">
        <f t="shared" si="18"/>
        <v>-4430.733955119998</v>
      </c>
      <c r="K42" s="11">
        <f t="shared" si="18"/>
        <v>-12022.616878479981</v>
      </c>
      <c r="L42" s="11">
        <f t="shared" si="18"/>
        <v>-19706.594201840024</v>
      </c>
      <c r="M42" s="11">
        <f t="shared" si="18"/>
        <v>-27484.507813200005</v>
      </c>
      <c r="N42" s="11">
        <f t="shared" si="18"/>
        <v>-35358.23643832002</v>
      </c>
      <c r="O42" s="11">
        <f t="shared" si="18"/>
        <v>-43329.69637747519</v>
      </c>
      <c r="P42" s="11">
        <f t="shared" si="18"/>
        <v>-51400.842256946315</v>
      </c>
      <c r="Q42" s="11">
        <f t="shared" si="18"/>
        <v>-59573.6677955396</v>
      </c>
      <c r="R42" s="11">
        <f t="shared" si="18"/>
        <v>-67850.20658643762</v>
      </c>
      <c r="S42" s="11">
        <f t="shared" si="18"/>
        <v>-76232.53289468633</v>
      </c>
      <c r="T42" s="11">
        <f t="shared" si="18"/>
        <v>-84722.76247063285</v>
      </c>
      <c r="U42" s="11">
        <f t="shared" si="18"/>
        <v>-93323.0533796311</v>
      </c>
      <c r="V42" s="11">
        <f t="shared" si="18"/>
        <v>-92412.79775529701</v>
      </c>
      <c r="W42" s="11">
        <f t="shared" si="18"/>
        <v>-87155.56572600352</v>
      </c>
      <c r="X42" s="11">
        <f t="shared" si="18"/>
        <v>-89271.5695287848</v>
      </c>
      <c r="Y42" s="11">
        <f t="shared" si="18"/>
        <v>-91017.01475050027</v>
      </c>
      <c r="Z42" s="11">
        <f t="shared" si="18"/>
        <v>-95250.34780530832</v>
      </c>
      <c r="AA42" s="11">
        <f t="shared" si="18"/>
        <v>-104558.8045206132</v>
      </c>
      <c r="AB42" s="11">
        <f t="shared" si="18"/>
        <v>-113993.68711175694</v>
      </c>
      <c r="AC42" s="11">
        <f t="shared" si="18"/>
        <v>-123557.52409625635</v>
      </c>
      <c r="AD42" s="11">
        <f t="shared" si="18"/>
        <v>-133252.89456197855</v>
      </c>
      <c r="AE42" s="11">
        <f t="shared" si="18"/>
        <v>-143082.42917854802</v>
      </c>
      <c r="AF42" s="11">
        <f t="shared" si="18"/>
        <v>-153048.81122898168</v>
      </c>
      <c r="AG42" s="11">
        <f t="shared" si="18"/>
        <v>-163154.77766195682</v>
      </c>
      <c r="AH42" s="11">
        <f t="shared" si="18"/>
        <v>-173403.12016512424</v>
      </c>
      <c r="AI42" s="11">
        <f t="shared" si="18"/>
        <v>-183796.68625988782</v>
      </c>
      <c r="AJ42" s="11">
        <f t="shared" si="18"/>
        <v>-194338.38041807947</v>
      </c>
      <c r="AK42" s="11">
        <f t="shared" si="18"/>
        <v>-205031.1652009678</v>
      </c>
      <c r="AL42" s="11">
        <f t="shared" si="18"/>
        <v>-215878.06242104663</v>
      </c>
      <c r="AM42" s="11">
        <f t="shared" si="18"/>
        <v>-2925490.39602628</v>
      </c>
    </row>
    <row r="43" spans="6:38" ht="15" hidden="1">
      <c r="F43" s="9">
        <f aca="true" t="shared" si="19" ref="F43:AL43">F42*(1+$F$24)^-F$14</f>
        <v>6939.829907061743</v>
      </c>
      <c r="G43" s="9">
        <f t="shared" si="19"/>
        <v>3860.7623944699476</v>
      </c>
      <c r="H43" s="9">
        <f t="shared" si="19"/>
        <v>1214.188902420455</v>
      </c>
      <c r="I43" s="9">
        <f t="shared" si="19"/>
        <v>-1048.1976600585992</v>
      </c>
      <c r="J43" s="9">
        <f t="shared" si="19"/>
        <v>-2969.8325146288416</v>
      </c>
      <c r="K43" s="9">
        <f t="shared" si="19"/>
        <v>-7438.862801870126</v>
      </c>
      <c r="L43" s="9">
        <f t="shared" si="19"/>
        <v>-11255.644599595553</v>
      </c>
      <c r="M43" s="9">
        <f t="shared" si="19"/>
        <v>-14490.988738525008</v>
      </c>
      <c r="N43" s="9">
        <f t="shared" si="19"/>
        <v>-17208.852305020002</v>
      </c>
      <c r="O43" s="9">
        <f t="shared" si="19"/>
        <v>-19466.96348994076</v>
      </c>
      <c r="P43" s="9">
        <f t="shared" si="19"/>
        <v>-21317.391480376376</v>
      </c>
      <c r="Q43" s="9">
        <f t="shared" si="19"/>
        <v>-22807.066115635753</v>
      </c>
      <c r="R43" s="9">
        <f t="shared" si="19"/>
        <v>-23978.25162983305</v>
      </c>
      <c r="S43" s="9">
        <f t="shared" si="19"/>
        <v>-24868.978437675854</v>
      </c>
      <c r="T43" s="9">
        <f t="shared" si="19"/>
        <v>-25513.43658491416</v>
      </c>
      <c r="U43" s="9">
        <f t="shared" si="19"/>
        <v>-25942.334177794586</v>
      </c>
      <c r="V43" s="9">
        <f t="shared" si="19"/>
        <v>-23713.92734958441</v>
      </c>
      <c r="W43" s="9">
        <f t="shared" si="19"/>
        <v>-20645.136069414617</v>
      </c>
      <c r="X43" s="9">
        <f t="shared" si="19"/>
        <v>-19520.325292779235</v>
      </c>
      <c r="Y43" s="9">
        <f t="shared" si="19"/>
        <v>-18371.63143323357</v>
      </c>
      <c r="Z43" s="9">
        <f t="shared" si="19"/>
        <v>-17747.73617129794</v>
      </c>
      <c r="AA43" s="9">
        <f t="shared" si="19"/>
        <v>-17984.081409856528</v>
      </c>
      <c r="AB43" s="9">
        <f t="shared" si="19"/>
        <v>-18099.21373644226</v>
      </c>
      <c r="AC43" s="9">
        <f t="shared" si="19"/>
        <v>-18109.204021791516</v>
      </c>
      <c r="AD43" s="9">
        <f t="shared" si="19"/>
        <v>-18028.436851470353</v>
      </c>
      <c r="AE43" s="9">
        <f t="shared" si="19"/>
        <v>-17869.770830082696</v>
      </c>
      <c r="AF43" s="9">
        <f t="shared" si="19"/>
        <v>-17644.68443706074</v>
      </c>
      <c r="AG43" s="9">
        <f t="shared" si="19"/>
        <v>-17363.40869453105</v>
      </c>
      <c r="AH43" s="9">
        <f t="shared" si="19"/>
        <v>-17035.047800129276</v>
      </c>
      <c r="AI43" s="9">
        <f t="shared" si="19"/>
        <v>-16667.68877906607</v>
      </c>
      <c r="AJ43" s="9">
        <f t="shared" si="19"/>
        <v>-16268.501119475792</v>
      </c>
      <c r="AK43" s="9">
        <f t="shared" si="19"/>
        <v>-15843.827272415427</v>
      </c>
      <c r="AL43" s="9">
        <f t="shared" si="19"/>
        <v>-15399.264822191</v>
      </c>
    </row>
    <row r="46" spans="1:5" s="8" customFormat="1" ht="15">
      <c r="A46" s="8" t="s">
        <v>18</v>
      </c>
      <c r="E46" s="9">
        <f>SUM(F43:AL43)</f>
        <v>-512603.90542273904</v>
      </c>
    </row>
    <row r="48" spans="1:5" ht="15">
      <c r="A48" s="12" t="s">
        <v>19</v>
      </c>
      <c r="B48" s="12"/>
      <c r="C48" s="12"/>
      <c r="D48" s="12"/>
      <c r="E48" s="12"/>
    </row>
    <row r="49" spans="1:5" ht="15">
      <c r="A49" s="12"/>
      <c r="B49" s="12" t="s">
        <v>20</v>
      </c>
      <c r="C49" s="12"/>
      <c r="D49" s="12"/>
      <c r="E49" s="12"/>
    </row>
    <row r="50" spans="1:5" ht="15">
      <c r="A50" s="12"/>
      <c r="B50" s="12" t="s">
        <v>21</v>
      </c>
      <c r="C50" s="12"/>
      <c r="D50" s="12"/>
      <c r="E50" s="13">
        <v>0.022514</v>
      </c>
    </row>
    <row r="51" spans="1:5" ht="15">
      <c r="A51" s="12"/>
      <c r="B51" s="12" t="s">
        <v>22</v>
      </c>
      <c r="C51" s="12"/>
      <c r="D51" s="12"/>
      <c r="E51" s="14">
        <v>0.02</v>
      </c>
    </row>
    <row r="52" spans="1:5" ht="15">
      <c r="A52" s="12"/>
      <c r="B52" s="12" t="s">
        <v>23</v>
      </c>
      <c r="C52" s="12"/>
      <c r="D52" s="12"/>
      <c r="E52" s="15">
        <v>1960000</v>
      </c>
    </row>
    <row r="53" spans="1:5" ht="15">
      <c r="A53" s="12"/>
      <c r="B53" s="12" t="s">
        <v>24</v>
      </c>
      <c r="C53" s="12"/>
      <c r="D53" s="12"/>
      <c r="E53" s="15">
        <v>44000</v>
      </c>
    </row>
    <row r="54" spans="1:5" ht="15">
      <c r="A54" s="12"/>
      <c r="B54" s="12" t="s">
        <v>25</v>
      </c>
      <c r="C54" s="12"/>
      <c r="D54" s="12"/>
      <c r="E54" s="15">
        <v>411200</v>
      </c>
    </row>
    <row r="55" spans="1:5" ht="15">
      <c r="A55" s="12"/>
      <c r="B55" s="12" t="s">
        <v>26</v>
      </c>
      <c r="C55" s="12"/>
      <c r="D55" s="12"/>
      <c r="E55" s="15">
        <v>1927000</v>
      </c>
    </row>
  </sheetData>
  <sheetProtection/>
  <mergeCells count="1">
    <mergeCell ref="F13:A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GazMétro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R-3737-2010-B-0008-DDR-REPDDR-2010_08_03.XLS</dc:title>
  <dc:subject>Tableau 1 - Réponses de Gaz Métro aux Demandes de renseignements no. 1 de la Régie</dc:subject>
  <dc:creator>Mireille Bérubé</dc:creator>
  <cp:keywords/>
  <dc:description/>
  <cp:lastModifiedBy>Mireille Bérubé</cp:lastModifiedBy>
  <dcterms:created xsi:type="dcterms:W3CDTF">2010-07-20T14:13:46Z</dcterms:created>
  <dcterms:modified xsi:type="dcterms:W3CDTF">2010-07-20T14:14:49Z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Tableau 1 - Réponses de Gaz Métro aux Demandes de renseignements no. 1 de la Régie</vt:lpwstr>
  </property>
  <property fmtid="{D5CDD505-2E9C-101B-9397-08002B2CF9AE}" pid="5" name="Inscrit au plumit">
    <vt:lpwstr>1</vt:lpwstr>
  </property>
  <property fmtid="{D5CDD505-2E9C-101B-9397-08002B2CF9AE}" pid="6" name="Provenan">
    <vt:lpwstr>1</vt:lpwstr>
  </property>
  <property fmtid="{D5CDD505-2E9C-101B-9397-08002B2CF9AE}" pid="7" name="Confidenti">
    <vt:lpwstr>3</vt:lpwstr>
  </property>
  <property fmtid="{D5CDD505-2E9C-101B-9397-08002B2CF9AE}" pid="8" name="Clie">
    <vt:lpwstr>39</vt:lpwstr>
  </property>
  <property fmtid="{D5CDD505-2E9C-101B-9397-08002B2CF9AE}" pid="9" name="Cote de piè">
    <vt:lpwstr>B-0008</vt:lpwstr>
  </property>
  <property fmtid="{D5CDD505-2E9C-101B-9397-08002B2CF9AE}" pid="10" name="Sous-catégor">
    <vt:lpwstr>34</vt:lpwstr>
  </property>
  <property fmtid="{D5CDD505-2E9C-101B-9397-08002B2CF9AE}" pid="11" name="Document déposé p">
    <vt:lpwstr>Société en commandite Gaz Métro (Gaz Métro):Beauvaism</vt:lpwstr>
  </property>
  <property fmtid="{D5CDD505-2E9C-101B-9397-08002B2CF9AE}" pid="12" name="Diffusable sur le W">
    <vt:lpwstr>1</vt:lpwstr>
  </property>
  <property fmtid="{D5CDD505-2E9C-101B-9397-08002B2CF9AE}" pid="13" name="Accès restrei">
    <vt:lpwstr>0</vt:lpwstr>
  </property>
  <property fmtid="{D5CDD505-2E9C-101B-9397-08002B2CF9AE}" pid="14" name="Copie papier reç">
    <vt:lpwstr>0</vt:lpwstr>
  </property>
  <property fmtid="{D5CDD505-2E9C-101B-9397-08002B2CF9AE}" pid="15" name="Proj">
    <vt:lpwstr>946</vt:lpwstr>
  </property>
  <property fmtid="{D5CDD505-2E9C-101B-9397-08002B2CF9AE}" pid="16" name="Catégorie de docume">
    <vt:lpwstr>11</vt:lpwstr>
  </property>
  <property fmtid="{D5CDD505-2E9C-101B-9397-08002B2CF9AE}" pid="17" name="Cote clie">
    <vt:lpwstr>Gaz Métro - 2, Document 1</vt:lpwstr>
  </property>
  <property fmtid="{D5CDD505-2E9C-101B-9397-08002B2CF9AE}" pid="18" name="Date du dép">
    <vt:lpwstr>2010-08-03T08:12:00Z</vt:lpwstr>
  </property>
  <property fmtid="{D5CDD505-2E9C-101B-9397-08002B2CF9AE}" pid="19" name="Nom du docume">
    <vt:lpwstr/>
  </property>
  <property fmtid="{D5CDD505-2E9C-101B-9397-08002B2CF9AE}" pid="20" name="Statut de docume">
    <vt:lpwstr>Approuvé</vt:lpwstr>
  </property>
  <property fmtid="{D5CDD505-2E9C-101B-9397-08002B2CF9AE}" pid="21" name="Ancien nom du docume">
    <vt:lpwstr>GM-02 doc 01 - Tableau 1 _21juil10.xls</vt:lpwstr>
  </property>
  <property fmtid="{D5CDD505-2E9C-101B-9397-08002B2CF9AE}" pid="22" name="Numéro plumit">
    <vt:lpwstr>12.0000000000000</vt:lpwstr>
  </property>
  <property fmtid="{D5CDD505-2E9C-101B-9397-08002B2CF9AE}" pid="23" name="Date d'approbati">
    <vt:lpwstr>2010-08-03T08:55:00Z</vt:lpwstr>
  </property>
  <property fmtid="{D5CDD505-2E9C-101B-9397-08002B2CF9AE}" pid="24" name="ContentType">
    <vt:lpwstr>0x0100A507F22588E82B479CFE7FA97628C00B010087A07E11A4D504409658B9CE84DB6548</vt:lpwstr>
  </property>
  <property fmtid="{D5CDD505-2E9C-101B-9397-08002B2CF9AE}" pid="25" name="Numéroplumit">
    <vt:lpwstr>0012</vt:lpwstr>
  </property>
  <property fmtid="{D5CDD505-2E9C-101B-9397-08002B2CF9AE}" pid="26" name="Accèsrestrei">
    <vt:lpwstr>0</vt:lpwstr>
  </property>
  <property fmtid="{D5CDD505-2E9C-101B-9397-08002B2CF9AE}" pid="27" name="Cotedepiè">
    <vt:lpwstr>B-0008</vt:lpwstr>
  </property>
  <property fmtid="{D5CDD505-2E9C-101B-9397-08002B2CF9AE}" pid="28" name="Copiepapierreç">
    <vt:lpwstr>0</vt:lpwstr>
  </property>
  <property fmtid="{D5CDD505-2E9C-101B-9397-08002B2CF9AE}" pid="29" name="Anciennomdudocume">
    <vt:lpwstr>GM-02 doc 01 - Tableau 1 _21juil10.xls</vt:lpwstr>
  </property>
  <property fmtid="{D5CDD505-2E9C-101B-9397-08002B2CF9AE}" pid="30" name="NonenvoiAler">
    <vt:lpwstr>0</vt:lpwstr>
  </property>
  <property fmtid="{D5CDD505-2E9C-101B-9397-08002B2CF9AE}" pid="31" name="Nombredephaseauproj">
    <vt:lpwstr>1.00000000000000</vt:lpwstr>
  </property>
  <property fmtid="{D5CDD505-2E9C-101B-9397-08002B2CF9AE}" pid="32" name="DiffusablesurleW">
    <vt:lpwstr>1</vt:lpwstr>
  </property>
  <property fmtid="{D5CDD505-2E9C-101B-9397-08002B2CF9AE}" pid="33" name="Deposa">
    <vt:lpwstr>79</vt:lpwstr>
  </property>
  <property fmtid="{D5CDD505-2E9C-101B-9397-08002B2CF9AE}" pid="34" name="Cotedeposa">
    <vt:lpwstr>Gaz Métro - 2, Document 1</vt:lpwstr>
  </property>
  <property fmtid="{D5CDD505-2E9C-101B-9397-08002B2CF9AE}" pid="35" name="Inscritauplumit">
    <vt:lpwstr>1</vt:lpwstr>
  </property>
  <property fmtid="{D5CDD505-2E9C-101B-9397-08002B2CF9AE}" pid="36" name="Catégoriededocume">
    <vt:lpwstr>7</vt:lpwstr>
  </property>
  <property fmtid="{D5CDD505-2E9C-101B-9397-08002B2CF9AE}" pid="37" name="_dlc_Doc">
    <vt:lpwstr>W2HFWTQUJJY6-690436859-13</vt:lpwstr>
  </property>
  <property fmtid="{D5CDD505-2E9C-101B-9397-08002B2CF9AE}" pid="38" name="_dlc_DocIdItemGu">
    <vt:lpwstr>2b5c0a53-d5e4-4384-8c6a-bfccac4dd778</vt:lpwstr>
  </property>
  <property fmtid="{D5CDD505-2E9C-101B-9397-08002B2CF9AE}" pid="39" name="_dlc_DocIdU">
    <vt:lpwstr>http://s10mtlweb:8081/946/_layouts/15/DocIdRedir.aspx?ID=W2HFWTQUJJY6-690436859-13, W2HFWTQUJJY6-690436859-13</vt:lpwstr>
  </property>
  <property fmtid="{D5CDD505-2E9C-101B-9397-08002B2CF9AE}" pid="40" name="display_urn:schemas-microsoft-com:office:office#Edit">
    <vt:lpwstr>Neo</vt:lpwstr>
  </property>
  <property fmtid="{D5CDD505-2E9C-101B-9397-08002B2CF9AE}" pid="41" name="Cote de pié">
    <vt:lpwstr>B-0008</vt:lpwstr>
  </property>
  <property fmtid="{D5CDD505-2E9C-101B-9397-08002B2CF9AE}" pid="42" name="Ne pas envoyer d'aler">
    <vt:lpwstr>0</vt:lpwstr>
  </property>
  <property fmtid="{D5CDD505-2E9C-101B-9397-08002B2CF9AE}" pid="43" name="display_urn:schemas-microsoft-com:office:office#Auth">
    <vt:lpwstr>Neo</vt:lpwstr>
  </property>
  <property fmtid="{D5CDD505-2E9C-101B-9397-08002B2CF9AE}" pid="44" name="Cote de déposa">
    <vt:lpwstr>Gaz Métro - 2, Document 1</vt:lpwstr>
  </property>
  <property fmtid="{D5CDD505-2E9C-101B-9397-08002B2CF9AE}" pid="45" name="Déposa">
    <vt:lpwstr>70</vt:lpwstr>
  </property>
</Properties>
</file>