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0" yWindow="1920" windowWidth="20270" windowHeight="12950" activeTab="4"/>
  </bookViews>
  <sheets>
    <sheet name="Sommaire" sheetId="1" r:id="rId1"/>
    <sheet name="Identification" sheetId="2" r:id="rId2"/>
    <sheet name="Répartition" sheetId="3" r:id="rId3"/>
    <sheet name="Justification" sheetId="4" r:id="rId4"/>
    <sheet name="Calculs" sheetId="5" r:id="rId5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<sst xmlns="http://schemas.openxmlformats.org/spreadsheetml/2006/main" count="179" uniqueCount="133">
  <si>
    <t>La contingence comprend des heures pour répondre aux besoins à toute contestation à notre demande d'intervention de la part</t>
  </si>
  <si>
    <t>d'HQD, au développement de notre preuve et à l'analyse des réponses d'HQD aux DDR, ainsi que pour la préparation de l'audience</t>
  </si>
  <si>
    <t xml:space="preserve"> et en cela constitue un minimum fort raisonnable selon nous.</t>
  </si>
  <si>
    <t>Autobus Mtrl</t>
  </si>
  <si>
    <t>Coût unitaire avec taxes</t>
  </si>
  <si>
    <t>Coût total sans taxes</t>
  </si>
  <si>
    <t>50% taxes</t>
  </si>
  <si>
    <t>Total + 50% taxes</t>
  </si>
  <si>
    <t>Total</t>
  </si>
  <si>
    <t>Nuitées Hôtel</t>
  </si>
  <si>
    <t>Coût/nuit sans taxes</t>
  </si>
  <si>
    <t>Décision</t>
  </si>
  <si>
    <t>Honoraire/hre</t>
  </si>
  <si>
    <t>Hres prép. selon ancien guide</t>
  </si>
  <si>
    <t>Retenus</t>
  </si>
  <si>
    <t>Hres audience</t>
  </si>
  <si>
    <t>Proposé</t>
  </si>
  <si>
    <t>Écart p/r à ancien guide</t>
  </si>
  <si>
    <t>Jours d'audience</t>
  </si>
  <si>
    <t>Hres totales audience</t>
  </si>
  <si>
    <t>Hres préparation</t>
  </si>
  <si>
    <t>Hres prép. Avocat</t>
  </si>
  <si>
    <t>Hres prép. Analyste</t>
  </si>
  <si>
    <t>Total avocat</t>
  </si>
  <si>
    <t>Expert-conseil</t>
  </si>
  <si>
    <t>Total analyste</t>
  </si>
  <si>
    <t>Selon no.hres</t>
  </si>
  <si>
    <t>À Forfait</t>
  </si>
  <si>
    <t>Séance avec</t>
  </si>
  <si>
    <t>Scéances travail</t>
  </si>
  <si>
    <t>Hres</t>
  </si>
  <si>
    <t>Info</t>
  </si>
  <si>
    <t>préparation</t>
  </si>
  <si>
    <t>négociation</t>
  </si>
  <si>
    <t>1/2 journée</t>
  </si>
  <si>
    <t>journée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</si>
  <si>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</si>
  <si>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</si>
  <si>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</si>
  <si>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</si>
  <si>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</si>
  <si>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</si>
  <si>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</si>
  <si>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</si>
  <si>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</si>
  <si>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</si>
  <si>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</si>
  <si>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</si>
  <si>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</si>
  <si>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</si>
  <si>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</si>
  <si>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</si>
  <si>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</si>
  <si>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</si>
  <si>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Justification</t>
  </si>
  <si>
    <t xml:space="preserve">Détailler la relation entre la partie du budget de participation et les enjeux que vous souhaitez aborder. </t>
  </si>
  <si>
    <t xml:space="preserve">Nous analyserons dans une 1e étape l'entièreté de la preuve soumise par HQD, en annotant les questions, les demandes de </t>
  </si>
  <si>
    <t xml:space="preserve">renseignement à soumettre, et les éléments de preuve à développer. Du temps est prévu pour consulter le CA sur les enjeux </t>
  </si>
  <si>
    <t>et recommandations.</t>
  </si>
  <si>
    <t>Nous formulerons une demande de renseignements qui vise à faire expliciter la preuve d'HQd et à obtenir des informations et données</t>
  </si>
  <si>
    <t xml:space="preserve"> qui nous permettront de développer notre preuve. L'analyse des réponses d'HQD aux DDR de la Régie et des intervenants est </t>
  </si>
  <si>
    <t>essentielle et aussi importante que l'analyse de la preuve en chef d'HQD, d'où le temps prévu à cet effet.</t>
  </si>
  <si>
    <t>Le calendrier réglementaire étant assez serré, le temps de préparation de notre preuve demeure selon nous assez court avec 4</t>
  </si>
  <si>
    <t xml:space="preserve"> semaines de travail prévu, mais nous ferons en notre possible pour traiter des sujets et enjeux que nous présentons dans notre </t>
  </si>
  <si>
    <t xml:space="preserve">lettere d'accompagnement. Le temps prévu pour l'avocat vise l'analyse des questions d'ordre juridique et la révision de la preuve. </t>
  </si>
  <si>
    <t xml:space="preserve">La préparation de l'audience comprend la préparation des questions, la préparation de la présentation de la preuve et de la </t>
  </si>
  <si>
    <t>plaidoirie, ainsi que l'analyse des notes sténos et des réponses d'HQD aux engagements pris en audiences.</t>
  </si>
  <si>
    <t>BUDGET DE PARTICIPATION</t>
  </si>
  <si>
    <t>Sommaire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</si>
  <si>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</si>
  <si>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</si>
  <si>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</si>
  <si>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</si>
  <si>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</si>
  <si>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</si>
  <si>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(incl. TPS/TVQ admissibles)</t>
  </si>
  <si>
    <t>Avocat</t>
  </si>
  <si>
    <t>Analyste</t>
  </si>
  <si>
    <t>Témoin expert</t>
  </si>
  <si>
    <t>Expert conseil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</si>
  <si>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</si>
  <si>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</si>
  <si>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</si>
  <si>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</si>
  <si>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</si>
  <si>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</si>
  <si>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</si>
  <si>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</si>
  <si>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</si>
  <si>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t>Dépenses de traduction et de sténographie</t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</si>
  <si>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</si>
  <si>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</si>
  <si>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</si>
  <si>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</si>
  <si>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</si>
  <si>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</si>
  <si>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</si>
  <si>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</si>
  <si>
    <t>Identification des personnes</t>
  </si>
  <si>
    <t>Les cases complétées à la présente page sont reportées automatiquement à la page répartition lorsque requis.</t>
  </si>
  <si>
    <t>R-3740-2010</t>
  </si>
  <si>
    <t>ACEF de Québec</t>
  </si>
  <si>
    <r>
      <t xml:space="preserve">S'agit-il d'un regroupement? </t>
    </r>
    <r>
      <rPr>
        <sz val="8"/>
        <rFont val="Times New Roman"/>
        <family val="1"/>
      </rPr>
      <t>(oui/non)</t>
    </r>
  </si>
  <si>
    <t>Non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</si>
  <si>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</si>
  <si>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</si>
  <si>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</si>
  <si>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</si>
  <si>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</si>
  <si>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</si>
  <si>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</si>
  <si>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</si>
  <si>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Denis Falardeau</t>
  </si>
  <si>
    <t>Interne</t>
  </si>
  <si>
    <t>570 Rue du Roi Québec, G1K-2X2</t>
  </si>
  <si>
    <t>Nom des analystes</t>
  </si>
  <si>
    <t>Richard Dagenais</t>
  </si>
  <si>
    <t>774 ave. De Cherbourg Québec G1X-2W5</t>
  </si>
  <si>
    <t>Nom des témoins experts</t>
  </si>
  <si>
    <t>n/a</t>
  </si>
  <si>
    <t>Nom des experts-conseils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</si>
  <si>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</si>
  <si>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</si>
  <si>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</si>
  <si>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 xml:space="preserve">Répartition des heures </t>
  </si>
  <si>
    <t xml:space="preserve">Les cases complétées à la présente page sont reportées automatiquement sur la page sommaire </t>
  </si>
  <si>
    <t>Ressources</t>
  </si>
  <si>
    <t>Avocats</t>
  </si>
  <si>
    <t>Analystes</t>
  </si>
  <si>
    <t>Témoins experts</t>
  </si>
  <si>
    <t>Experts-conseils</t>
  </si>
  <si>
    <t>Coordonnateurs</t>
  </si>
  <si>
    <t>Noms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</si>
</sst>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&quot;$&quot;;\-#,##0&quot;$&quot;"/>
    <numFmt numFmtId="167" formatCode="#,##0&quot;$&quot;;[Red]\-#,##0&quot;$&quot;"/>
    <numFmt numFmtId="168" formatCode="#,##0.00&quot;$&quot;;\-#,##0.00&quot;$&quot;"/>
    <numFmt numFmtId="169" formatCode="#,##0.00&quot;$&quot;;[Red]\-#,##0.00&quot;$&quot;"/>
    <numFmt numFmtId="170" formatCode="_-* #,##0&quot;$&quot;_-;\-* #,##0&quot;$&quot;_-;_-* &quot;-&quot;&quot;$&quot;_-;_-@_-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  <numFmt numFmtId="174" formatCode="_ * #,##0_)\ _$_ ;_ * \(#,##0&quot;) &quot;_$_ ;_ * \-_)\ _$_ ;_ @_ "/>
    <numFmt numFmtId="175" formatCode="#,##0.0\ _$"/>
    <numFmt numFmtId="176" formatCode="_ * #,##0.00_)&quot; $&quot;_ ;_ * \(#,##0.00&quot;) $&quot;_ ;_ * \-??_)&quot; $&quot;_ ;_ @_ "/>
    <numFmt numFmtId="177" formatCode="_ * #,##0_)&quot; $&quot;_ ;_ * \(#,##0&quot;) $&quot;_ ;_ * \-??_)&quot; $&quot;_ ;_ @_ "/>
    <numFmt numFmtId="178" formatCode="#,##0.00\ [$$-C0C]"/>
    <numFmt numFmtId="179" formatCode="#,##0&quot; $&quot;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6"/>
      <color indexed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sz val="9"/>
      <color indexed="12"/>
      <name val="Times New Roman"/>
      <family val="1"/>
    </font>
    <font>
      <sz val="9"/>
      <color indexed="6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6" fontId="0" fillId="0" borderId="0" applyFill="0" applyBorder="0" applyAlignment="0" applyProtection="0"/>
    <xf numFmtId="170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41">
    <xf numFmtId="0" fontId="0" fillId="0" borderId="0" xfId="0" applyAlignment="1">
      <alignment/>
    </xf>
    <xf numFmtId="0" fontId="1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>
      <alignment/>
    </xf>
    <xf numFmtId="0" fontId="20" fillId="20" borderId="10" xfId="0" applyFont="1" applyFill="1" applyBorder="1" applyAlignment="1" applyProtection="1">
      <alignment vertical="center" wrapText="1"/>
      <protection/>
    </xf>
    <xf numFmtId="0" fontId="20" fillId="20" borderId="11" xfId="0" applyFont="1" applyFill="1" applyBorder="1" applyAlignment="1" applyProtection="1">
      <alignment vertical="center" wrapText="1"/>
      <protection/>
    </xf>
    <xf numFmtId="0" fontId="0" fillId="20" borderId="0" xfId="0" applyFill="1" applyBorder="1" applyAlignment="1">
      <alignment/>
    </xf>
    <xf numFmtId="0" fontId="23" fillId="20" borderId="12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Border="1" applyAlignment="1" applyProtection="1">
      <alignment/>
      <protection/>
    </xf>
    <xf numFmtId="0" fontId="24" fillId="20" borderId="13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 applyProtection="1">
      <alignment horizontal="left" vertical="center" wrapText="1" indent="1"/>
      <protection/>
    </xf>
    <xf numFmtId="175" fontId="25" fillId="0" borderId="14" xfId="0" applyNumberFormat="1" applyFont="1" applyFill="1" applyBorder="1" applyAlignment="1" applyProtection="1">
      <alignment horizontal="right" vertical="center" wrapText="1" indent="4"/>
      <protection locked="0"/>
    </xf>
    <xf numFmtId="176" fontId="25" fillId="0" borderId="15" xfId="0" applyNumberFormat="1" applyFont="1" applyFill="1" applyBorder="1" applyAlignment="1" applyProtection="1">
      <alignment vertical="center" wrapText="1"/>
      <protection locked="0"/>
    </xf>
    <xf numFmtId="0" fontId="0" fillId="20" borderId="16" xfId="0" applyFill="1" applyBorder="1" applyAlignment="1">
      <alignment horizontal="left" indent="1"/>
    </xf>
    <xf numFmtId="2" fontId="26" fillId="20" borderId="17" xfId="0" applyNumberFormat="1" applyFont="1" applyFill="1" applyBorder="1" applyAlignment="1" applyProtection="1">
      <alignment horizontal="left" wrapText="1"/>
      <protection/>
    </xf>
    <xf numFmtId="2" fontId="26" fillId="20" borderId="13" xfId="0" applyNumberFormat="1" applyFont="1" applyFill="1" applyBorder="1" applyAlignment="1" applyProtection="1">
      <alignment horizontal="left" wrapText="1"/>
      <protection/>
    </xf>
    <xf numFmtId="0" fontId="0" fillId="20" borderId="18" xfId="0" applyFill="1" applyBorder="1" applyAlignment="1">
      <alignment horizontal="left" indent="1"/>
    </xf>
    <xf numFmtId="2" fontId="26" fillId="20" borderId="19" xfId="0" applyNumberFormat="1" applyFont="1" applyFill="1" applyBorder="1" applyAlignment="1" applyProtection="1">
      <alignment horizontal="left" wrapText="1"/>
      <protection/>
    </xf>
    <xf numFmtId="2" fontId="26" fillId="20" borderId="20" xfId="0" applyNumberFormat="1" applyFont="1" applyFill="1" applyBorder="1" applyAlignment="1" applyProtection="1">
      <alignment horizontal="left" wrapText="1"/>
      <protection/>
    </xf>
    <xf numFmtId="0" fontId="27" fillId="24" borderId="18" xfId="0" applyFont="1" applyFill="1" applyBorder="1" applyAlignment="1" applyProtection="1">
      <alignment horizontal="left" vertical="center"/>
      <protection/>
    </xf>
    <xf numFmtId="175" fontId="29" fillId="24" borderId="21" xfId="0" applyNumberFormat="1" applyFont="1" applyFill="1" applyBorder="1" applyAlignment="1" applyProtection="1">
      <alignment horizontal="right" vertical="center" wrapText="1" indent="4"/>
      <protection/>
    </xf>
    <xf numFmtId="176" fontId="30" fillId="24" borderId="15" xfId="0" applyNumberFormat="1" applyFont="1" applyFill="1" applyBorder="1" applyAlignment="1" applyProtection="1">
      <alignment vertical="center"/>
      <protection/>
    </xf>
    <xf numFmtId="0" fontId="0" fillId="20" borderId="22" xfId="0" applyFill="1" applyBorder="1" applyAlignment="1" applyProtection="1">
      <alignment horizontal="left"/>
      <protection/>
    </xf>
    <xf numFmtId="2" fontId="26" fillId="20" borderId="0" xfId="0" applyNumberFormat="1" applyFont="1" applyFill="1" applyBorder="1" applyAlignment="1" applyProtection="1">
      <alignment horizontal="left" vertical="top" wrapText="1"/>
      <protection/>
    </xf>
    <xf numFmtId="2" fontId="26" fillId="20" borderId="15" xfId="0" applyNumberFormat="1" applyFont="1" applyFill="1" applyBorder="1" applyAlignment="1" applyProtection="1">
      <alignment horizontal="left" vertical="top" wrapText="1"/>
      <protection/>
    </xf>
    <xf numFmtId="0" fontId="23" fillId="20" borderId="23" xfId="0" applyFont="1" applyFill="1" applyBorder="1" applyAlignment="1" applyProtection="1">
      <alignment horizontal="center" vertical="center" wrapText="1"/>
      <protection/>
    </xf>
    <xf numFmtId="176" fontId="25" fillId="25" borderId="15" xfId="0" applyNumberFormat="1" applyFont="1" applyFill="1" applyBorder="1" applyAlignment="1" applyProtection="1">
      <alignment vertical="center" wrapText="1"/>
      <protection/>
    </xf>
    <xf numFmtId="0" fontId="25" fillId="20" borderId="24" xfId="0" applyFont="1" applyFill="1" applyBorder="1" applyAlignment="1" applyProtection="1">
      <alignment horizontal="left" vertical="center" wrapText="1" indent="1"/>
      <protection/>
    </xf>
    <xf numFmtId="0" fontId="25" fillId="20" borderId="25" xfId="0" applyFont="1" applyFill="1" applyBorder="1" applyAlignment="1" applyProtection="1">
      <alignment horizontal="left" vertical="center" wrapText="1" indent="1"/>
      <protection/>
    </xf>
    <xf numFmtId="176" fontId="25" fillId="25" borderId="15" xfId="0" applyNumberFormat="1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horizontal="left" vertical="center" wrapText="1" indent="1"/>
      <protection/>
    </xf>
    <xf numFmtId="0" fontId="25" fillId="20" borderId="0" xfId="0" applyFont="1" applyFill="1" applyBorder="1" applyAlignment="1" applyProtection="1">
      <alignment horizontal="left" vertical="center" wrapText="1" indent="1"/>
      <protection/>
    </xf>
    <xf numFmtId="176" fontId="30" fillId="24" borderId="15" xfId="0" applyNumberFormat="1" applyFont="1" applyFill="1" applyBorder="1" applyAlignment="1" applyProtection="1">
      <alignment vertical="center" wrapText="1"/>
      <protection/>
    </xf>
    <xf numFmtId="0" fontId="33" fillId="20" borderId="22" xfId="0" applyFont="1" applyFill="1" applyBorder="1" applyAlignment="1" applyProtection="1">
      <alignment horizontal="right" vertical="center" wrapText="1" indent="1"/>
      <protection/>
    </xf>
    <xf numFmtId="0" fontId="33" fillId="20" borderId="0" xfId="0" applyFont="1" applyFill="1" applyBorder="1" applyAlignment="1" applyProtection="1">
      <alignment horizontal="right" vertical="center" wrapText="1" indent="1"/>
      <protection/>
    </xf>
    <xf numFmtId="0" fontId="0" fillId="20" borderId="0" xfId="0" applyFill="1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176" fontId="30" fillId="24" borderId="15" xfId="0" applyNumberFormat="1" applyFont="1" applyFill="1" applyBorder="1" applyAlignment="1" applyProtection="1">
      <alignment vertical="center" wrapText="1"/>
      <protection locked="0"/>
    </xf>
    <xf numFmtId="0" fontId="33" fillId="20" borderId="26" xfId="0" applyFont="1" applyFill="1" applyBorder="1" applyAlignment="1" applyProtection="1">
      <alignment horizontal="right" vertical="center" wrapText="1" indent="1"/>
      <protection/>
    </xf>
    <xf numFmtId="0" fontId="33" fillId="20" borderId="27" xfId="0" applyFont="1" applyFill="1" applyBorder="1" applyAlignment="1" applyProtection="1">
      <alignment horizontal="right" vertical="center" wrapText="1" indent="1"/>
      <protection/>
    </xf>
    <xf numFmtId="2" fontId="26" fillId="20" borderId="28" xfId="0" applyNumberFormat="1" applyFont="1" applyFill="1" applyBorder="1" applyAlignment="1" applyProtection="1">
      <alignment horizontal="left" wrapText="1"/>
      <protection/>
    </xf>
    <xf numFmtId="176" fontId="30" fillId="24" borderId="29" xfId="0" applyNumberFormat="1" applyFont="1" applyFill="1" applyBorder="1" applyAlignment="1" applyProtection="1">
      <alignment vertical="center" wrapText="1"/>
      <protection/>
    </xf>
    <xf numFmtId="0" fontId="34" fillId="20" borderId="0" xfId="0" applyFont="1" applyFill="1" applyBorder="1" applyAlignment="1" applyProtection="1">
      <alignment/>
      <protection/>
    </xf>
    <xf numFmtId="0" fontId="35" fillId="20" borderId="0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36" fillId="0" borderId="0" xfId="0" applyFont="1" applyBorder="1" applyAlignment="1" applyProtection="1">
      <alignment horizontal="right" vertical="top"/>
      <protection/>
    </xf>
    <xf numFmtId="0" fontId="20" fillId="20" borderId="30" xfId="0" applyFont="1" applyFill="1" applyBorder="1" applyAlignment="1" applyProtection="1">
      <alignment vertical="center" wrapText="1"/>
      <protection/>
    </xf>
    <xf numFmtId="174" fontId="38" fillId="0" borderId="31" xfId="0" applyNumberFormat="1" applyFont="1" applyFill="1" applyBorder="1" applyAlignment="1" applyProtection="1">
      <alignment horizontal="left" vertical="center" indent="1"/>
      <protection locked="0"/>
    </xf>
    <xf numFmtId="174" fontId="38" fillId="0" borderId="32" xfId="0" applyNumberFormat="1" applyFont="1" applyFill="1" applyBorder="1" applyAlignment="1" applyProtection="1">
      <alignment horizontal="left" vertical="center" indent="1"/>
      <protection locked="0"/>
    </xf>
    <xf numFmtId="9" fontId="38" fillId="0" borderId="31" xfId="50" applyFont="1" applyFill="1" applyBorder="1" applyAlignment="1" applyProtection="1">
      <alignment horizontal="left" vertical="center" indent="1"/>
      <protection locked="0"/>
    </xf>
    <xf numFmtId="0" fontId="39" fillId="0" borderId="32" xfId="0" applyFont="1" applyBorder="1" applyAlignment="1">
      <alignment horizontal="left" vertical="center" indent="1"/>
    </xf>
    <xf numFmtId="0" fontId="20" fillId="20" borderId="33" xfId="0" applyFont="1" applyFill="1" applyBorder="1" applyAlignment="1" applyProtection="1">
      <alignment vertical="center" wrapText="1"/>
      <protection/>
    </xf>
    <xf numFmtId="0" fontId="20" fillId="20" borderId="34" xfId="0" applyFont="1" applyFill="1" applyBorder="1" applyAlignment="1" applyProtection="1">
      <alignment horizontal="center" vertical="center" wrapText="1"/>
      <protection/>
    </xf>
    <xf numFmtId="0" fontId="20" fillId="20" borderId="35" xfId="0" applyFont="1" applyFill="1" applyBorder="1" applyAlignment="1" applyProtection="1">
      <alignment horizontal="center" vertical="center" wrapText="1"/>
      <protection/>
    </xf>
    <xf numFmtId="0" fontId="20" fillId="20" borderId="36" xfId="0" applyFont="1" applyFill="1" applyBorder="1" applyAlignment="1" applyProtection="1">
      <alignment horizontal="center" vertical="center" wrapText="1"/>
      <protection/>
    </xf>
    <xf numFmtId="0" fontId="42" fillId="0" borderId="37" xfId="0" applyFont="1" applyBorder="1" applyAlignment="1" applyProtection="1">
      <alignment vertical="center"/>
      <protection locked="0"/>
    </xf>
    <xf numFmtId="0" fontId="43" fillId="0" borderId="38" xfId="0" applyFont="1" applyBorder="1" applyAlignment="1" applyProtection="1">
      <alignment horizontal="center" vertical="center" wrapText="1"/>
      <protection locked="0"/>
    </xf>
    <xf numFmtId="0" fontId="42" fillId="0" borderId="38" xfId="0" applyFont="1" applyBorder="1" applyAlignment="1" applyProtection="1">
      <alignment horizontal="center" vertical="center" wrapText="1"/>
      <protection locked="0"/>
    </xf>
    <xf numFmtId="0" fontId="19" fillId="0" borderId="39" xfId="46" applyNumberFormat="1" applyFont="1" applyFill="1" applyBorder="1" applyAlignment="1" applyProtection="1">
      <alignment horizontal="center" vertical="center" wrapText="1"/>
      <protection locked="0"/>
    </xf>
    <xf numFmtId="0" fontId="42" fillId="0" borderId="40" xfId="0" applyFont="1" applyFill="1" applyBorder="1" applyAlignment="1" applyProtection="1">
      <alignment horizontal="left" vertical="center" wrapText="1" indent="1"/>
      <protection locked="0"/>
    </xf>
    <xf numFmtId="0" fontId="19" fillId="0" borderId="30" xfId="0" applyFont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19" fillId="0" borderId="41" xfId="46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vertical="center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0" fontId="19" fillId="0" borderId="45" xfId="46" applyNumberFormat="1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3" fillId="20" borderId="33" xfId="0" applyFont="1" applyFill="1" applyBorder="1" applyAlignment="1">
      <alignment vertical="center"/>
    </xf>
    <xf numFmtId="0" fontId="19" fillId="0" borderId="38" xfId="46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23" fillId="20" borderId="48" xfId="0" applyFont="1" applyFill="1" applyBorder="1" applyAlignment="1" applyProtection="1">
      <alignment vertical="center" wrapText="1"/>
      <protection/>
    </xf>
    <xf numFmtId="0" fontId="19" fillId="0" borderId="49" xfId="0" applyFont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20" fontId="25" fillId="25" borderId="27" xfId="0" applyNumberFormat="1" applyFont="1" applyFill="1" applyBorder="1" applyAlignment="1" applyProtection="1">
      <alignment horizontal="left" vertical="center" wrapText="1"/>
      <protection/>
    </xf>
    <xf numFmtId="20" fontId="25" fillId="25" borderId="0" xfId="0" applyNumberFormat="1" applyFont="1" applyFill="1" applyBorder="1" applyAlignment="1" applyProtection="1">
      <alignment horizontal="left" vertical="center"/>
      <protection/>
    </xf>
    <xf numFmtId="20" fontId="25" fillId="2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48" fillId="0" borderId="0" xfId="0" applyFont="1" applyBorder="1" applyAlignment="1" applyProtection="1">
      <alignment/>
      <protection/>
    </xf>
    <xf numFmtId="0" fontId="33" fillId="20" borderId="51" xfId="0" applyFont="1" applyFill="1" applyBorder="1" applyAlignment="1" applyProtection="1">
      <alignment vertical="center" wrapText="1"/>
      <protection/>
    </xf>
    <xf numFmtId="174" fontId="46" fillId="0" borderId="52" xfId="0" applyNumberFormat="1" applyFont="1" applyFill="1" applyBorder="1" applyAlignment="1" applyProtection="1">
      <alignment horizontal="left" vertical="center" indent="1"/>
      <protection/>
    </xf>
    <xf numFmtId="174" fontId="46" fillId="0" borderId="53" xfId="0" applyNumberFormat="1" applyFont="1" applyFill="1" applyBorder="1" applyAlignment="1" applyProtection="1">
      <alignment horizontal="left" vertical="center" indent="1"/>
      <protection/>
    </xf>
    <xf numFmtId="0" fontId="33" fillId="0" borderId="53" xfId="0" applyFont="1" applyBorder="1" applyAlignment="1" applyProtection="1">
      <alignment horizontal="left" vertical="center"/>
      <protection/>
    </xf>
    <xf numFmtId="0" fontId="33" fillId="0" borderId="54" xfId="0" applyFont="1" applyBorder="1" applyAlignment="1" applyProtection="1">
      <alignment horizontal="left" vertical="center"/>
      <protection/>
    </xf>
    <xf numFmtId="0" fontId="33" fillId="20" borderId="55" xfId="0" applyFont="1" applyFill="1" applyBorder="1" applyAlignment="1" applyProtection="1">
      <alignment vertical="center" wrapText="1"/>
      <protection/>
    </xf>
    <xf numFmtId="174" fontId="46" fillId="0" borderId="56" xfId="0" applyNumberFormat="1" applyFont="1" applyFill="1" applyBorder="1" applyAlignment="1" applyProtection="1">
      <alignment horizontal="left" vertical="center" indent="1"/>
      <protection/>
    </xf>
    <xf numFmtId="174" fontId="46" fillId="0" borderId="57" xfId="0" applyNumberFormat="1" applyFont="1" applyFill="1" applyBorder="1" applyAlignment="1" applyProtection="1">
      <alignment horizontal="left" vertical="center" indent="1"/>
      <protection/>
    </xf>
    <xf numFmtId="0" fontId="33" fillId="0" borderId="57" xfId="0" applyFont="1" applyBorder="1" applyAlignment="1" applyProtection="1">
      <alignment horizontal="left" vertical="center"/>
      <protection/>
    </xf>
    <xf numFmtId="0" fontId="33" fillId="0" borderId="58" xfId="0" applyFont="1" applyBorder="1" applyAlignment="1" applyProtection="1">
      <alignment horizontal="left" vertical="center"/>
      <protection/>
    </xf>
    <xf numFmtId="0" fontId="33" fillId="20" borderId="59" xfId="0" applyFont="1" applyFill="1" applyBorder="1" applyAlignment="1" applyProtection="1">
      <alignment horizontal="center" vertical="center" wrapText="1"/>
      <protection/>
    </xf>
    <xf numFmtId="0" fontId="33" fillId="8" borderId="59" xfId="0" applyFont="1" applyFill="1" applyBorder="1" applyAlignment="1" applyProtection="1">
      <alignment horizontal="center" vertical="center" wrapText="1"/>
      <protection/>
    </xf>
    <xf numFmtId="0" fontId="22" fillId="8" borderId="60" xfId="0" applyFont="1" applyFill="1" applyBorder="1" applyAlignment="1" applyProtection="1">
      <alignment horizontal="center" vertical="center" wrapText="1"/>
      <protection/>
    </xf>
    <xf numFmtId="0" fontId="22" fillId="8" borderId="49" xfId="0" applyFont="1" applyFill="1" applyBorder="1" applyAlignment="1" applyProtection="1">
      <alignment horizontal="center" vertical="center" wrapText="1"/>
      <protection/>
    </xf>
    <xf numFmtId="0" fontId="22" fillId="8" borderId="61" xfId="0" applyFont="1" applyFill="1" applyBorder="1" applyAlignment="1" applyProtection="1">
      <alignment horizontal="center" vertical="center" wrapText="1"/>
      <protection/>
    </xf>
    <xf numFmtId="177" fontId="22" fillId="23" borderId="62" xfId="46" applyNumberFormat="1" applyFont="1" applyFill="1" applyBorder="1" applyAlignment="1" applyProtection="1">
      <alignment vertical="center" wrapText="1"/>
      <protection/>
    </xf>
    <xf numFmtId="177" fontId="22" fillId="23" borderId="63" xfId="46" applyNumberFormat="1" applyFont="1" applyFill="1" applyBorder="1" applyAlignment="1" applyProtection="1">
      <alignment vertical="center" wrapText="1"/>
      <protection/>
    </xf>
    <xf numFmtId="177" fontId="22" fillId="23" borderId="64" xfId="46" applyNumberFormat="1" applyFont="1" applyFill="1" applyBorder="1" applyAlignment="1" applyProtection="1">
      <alignment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6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33" fillId="8" borderId="68" xfId="0" applyFont="1" applyFill="1" applyBorder="1" applyAlignment="1" applyProtection="1">
      <alignment horizontal="left" vertical="center" wrapText="1"/>
      <protection/>
    </xf>
    <xf numFmtId="0" fontId="49" fillId="0" borderId="49" xfId="0" applyFont="1" applyBorder="1" applyAlignment="1" applyProtection="1">
      <alignment horizontal="center" vertical="center"/>
      <protection locked="0"/>
    </xf>
    <xf numFmtId="0" fontId="49" fillId="0" borderId="69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49" fillId="0" borderId="70" xfId="0" applyFont="1" applyBorder="1" applyAlignment="1" applyProtection="1">
      <alignment horizontal="center" vertical="center"/>
      <protection locked="0"/>
    </xf>
    <xf numFmtId="0" fontId="33" fillId="8" borderId="66" xfId="0" applyFont="1" applyFill="1" applyBorder="1" applyAlignment="1" applyProtection="1">
      <alignment horizontal="left" vertical="center" wrapText="1"/>
      <protection/>
    </xf>
    <xf numFmtId="0" fontId="33" fillId="23" borderId="66" xfId="0" applyFont="1" applyFill="1" applyBorder="1" applyAlignment="1" applyProtection="1">
      <alignment horizontal="center" vertical="center" wrapText="1"/>
      <protection/>
    </xf>
    <xf numFmtId="0" fontId="22" fillId="23" borderId="66" xfId="0" applyFont="1" applyFill="1" applyBorder="1" applyAlignment="1" applyProtection="1">
      <alignment horizontal="center" vertical="center"/>
      <protection/>
    </xf>
    <xf numFmtId="176" fontId="22" fillId="23" borderId="66" xfId="0" applyNumberFormat="1" applyFont="1" applyFill="1" applyBorder="1" applyAlignment="1" applyProtection="1">
      <alignment vertical="center"/>
      <protection/>
    </xf>
    <xf numFmtId="0" fontId="50" fillId="0" borderId="66" xfId="0" applyFont="1" applyFill="1" applyBorder="1" applyAlignment="1" applyProtection="1">
      <alignment horizontal="center" vertical="center" wrapText="1"/>
      <protection/>
    </xf>
    <xf numFmtId="177" fontId="46" fillId="0" borderId="37" xfId="0" applyNumberFormat="1" applyFont="1" applyFill="1" applyBorder="1" applyAlignment="1" applyProtection="1">
      <alignment horizontal="center" vertical="center"/>
      <protection locked="0"/>
    </xf>
    <xf numFmtId="177" fontId="46" fillId="0" borderId="68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/>
    </xf>
    <xf numFmtId="0" fontId="33" fillId="23" borderId="22" xfId="0" applyFont="1" applyFill="1" applyBorder="1" applyAlignment="1" applyProtection="1">
      <alignment horizontal="center" vertical="center" wrapText="1"/>
      <protection/>
    </xf>
    <xf numFmtId="176" fontId="22" fillId="0" borderId="49" xfId="0" applyNumberFormat="1" applyFont="1" applyFill="1" applyBorder="1" applyAlignment="1" applyProtection="1">
      <alignment vertical="center"/>
      <protection locked="0"/>
    </xf>
    <xf numFmtId="0" fontId="33" fillId="0" borderId="68" xfId="0" applyFont="1" applyFill="1" applyBorder="1" applyAlignment="1" applyProtection="1">
      <alignment horizontal="center" vertical="center" wrapText="1"/>
      <protection/>
    </xf>
    <xf numFmtId="177" fontId="22" fillId="0" borderId="49" xfId="0" applyNumberFormat="1" applyFont="1" applyFill="1" applyBorder="1" applyAlignment="1" applyProtection="1">
      <alignment vertical="center"/>
      <protection locked="0"/>
    </xf>
    <xf numFmtId="177" fontId="22" fillId="0" borderId="68" xfId="0" applyNumberFormat="1" applyFont="1" applyFill="1" applyBorder="1" applyAlignment="1" applyProtection="1">
      <alignment vertical="center"/>
      <protection locked="0"/>
    </xf>
    <xf numFmtId="0" fontId="52" fillId="23" borderId="66" xfId="0" applyFont="1" applyFill="1" applyBorder="1" applyAlignment="1" applyProtection="1">
      <alignment horizontal="center" vertical="center" wrapText="1"/>
      <protection/>
    </xf>
    <xf numFmtId="176" fontId="22" fillId="23" borderId="48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Alignment="1">
      <alignment/>
    </xf>
    <xf numFmtId="0" fontId="3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20" fillId="20" borderId="51" xfId="0" applyFont="1" applyFill="1" applyBorder="1" applyAlignment="1" applyProtection="1">
      <alignment vertical="center" wrapText="1"/>
      <protection/>
    </xf>
    <xf numFmtId="0" fontId="20" fillId="20" borderId="55" xfId="0" applyFont="1" applyFill="1" applyBorder="1" applyAlignment="1" applyProtection="1">
      <alignment vertical="center" wrapText="1"/>
      <protection/>
    </xf>
    <xf numFmtId="0" fontId="21" fillId="0" borderId="71" xfId="0" applyFont="1" applyFill="1" applyBorder="1" applyAlignment="1" applyProtection="1">
      <alignment horizontal="left" vertical="center"/>
      <protection locked="0"/>
    </xf>
    <xf numFmtId="0" fontId="21" fillId="0" borderId="72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8" xfId="0" applyFon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8" xfId="0" applyNumberFormat="1" applyBorder="1" applyAlignment="1">
      <alignment horizontal="right"/>
    </xf>
    <xf numFmtId="178" fontId="0" fillId="0" borderId="68" xfId="0" applyNumberFormat="1" applyFont="1" applyBorder="1" applyAlignment="1">
      <alignment horizontal="right"/>
    </xf>
    <xf numFmtId="0" fontId="0" fillId="0" borderId="65" xfId="0" applyFon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5" xfId="0" applyNumberFormat="1" applyBorder="1" applyAlignment="1">
      <alignment horizontal="right"/>
    </xf>
    <xf numFmtId="178" fontId="0" fillId="0" borderId="65" xfId="0" applyNumberFormat="1" applyFont="1" applyBorder="1" applyAlignment="1">
      <alignment horizontal="right"/>
    </xf>
    <xf numFmtId="178" fontId="0" fillId="0" borderId="66" xfId="0" applyNumberFormat="1" applyBorder="1" applyAlignment="1">
      <alignment/>
    </xf>
    <xf numFmtId="178" fontId="0" fillId="0" borderId="66" xfId="0" applyNumberFormat="1" applyBorder="1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66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75" xfId="0" applyBorder="1" applyAlignment="1">
      <alignment/>
    </xf>
    <xf numFmtId="0" fontId="0" fillId="0" borderId="75" xfId="0" applyFont="1" applyFill="1" applyBorder="1" applyAlignment="1">
      <alignment/>
    </xf>
    <xf numFmtId="179" fontId="0" fillId="0" borderId="15" xfId="0" applyNumberFormat="1" applyBorder="1" applyAlignment="1">
      <alignment/>
    </xf>
    <xf numFmtId="0" fontId="0" fillId="0" borderId="74" xfId="0" applyBorder="1" applyAlignment="1">
      <alignment/>
    </xf>
    <xf numFmtId="0" fontId="0" fillId="0" borderId="26" xfId="0" applyFont="1" applyBorder="1" applyAlignment="1">
      <alignment/>
    </xf>
    <xf numFmtId="179" fontId="0" fillId="0" borderId="76" xfId="0" applyNumberFormat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3" xfId="0" applyFont="1" applyBorder="1" applyAlignment="1">
      <alignment/>
    </xf>
    <xf numFmtId="0" fontId="33" fillId="0" borderId="7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0" fillId="0" borderId="0" xfId="46" applyNumberFormat="1" applyFont="1" applyFill="1" applyBorder="1" applyAlignment="1" applyProtection="1">
      <alignment/>
      <protection/>
    </xf>
    <xf numFmtId="177" fontId="0" fillId="0" borderId="15" xfId="46" applyNumberFormat="1" applyFont="1" applyFill="1" applyBorder="1" applyAlignment="1" applyProtection="1">
      <alignment/>
      <protection/>
    </xf>
    <xf numFmtId="177" fontId="0" fillId="0" borderId="27" xfId="46" applyNumberFormat="1" applyFont="1" applyFill="1" applyBorder="1" applyAlignment="1" applyProtection="1">
      <alignment/>
      <protection/>
    </xf>
    <xf numFmtId="177" fontId="0" fillId="0" borderId="76" xfId="46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33" fillId="0" borderId="48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53" fillId="0" borderId="83" xfId="0" applyFont="1" applyBorder="1" applyAlignment="1">
      <alignment/>
    </xf>
    <xf numFmtId="0" fontId="53" fillId="0" borderId="75" xfId="0" applyFont="1" applyFill="1" applyBorder="1" applyAlignment="1">
      <alignment/>
    </xf>
    <xf numFmtId="0" fontId="23" fillId="20" borderId="30" xfId="0" applyFont="1" applyFill="1" applyBorder="1" applyAlignment="1" applyProtection="1">
      <alignment horizontal="left" vertical="center" wrapText="1"/>
      <protection/>
    </xf>
    <xf numFmtId="0" fontId="23" fillId="20" borderId="41" xfId="0" applyFont="1" applyFill="1" applyBorder="1" applyAlignment="1" applyProtection="1">
      <alignment horizontal="center" vertical="center" wrapText="1"/>
      <protection/>
    </xf>
    <xf numFmtId="0" fontId="20" fillId="8" borderId="84" xfId="0" applyFont="1" applyFill="1" applyBorder="1" applyAlignment="1" applyProtection="1">
      <alignment horizontal="left" vertical="center" wrapText="1"/>
      <protection/>
    </xf>
    <xf numFmtId="0" fontId="23" fillId="20" borderId="24" xfId="0" applyFont="1" applyFill="1" applyBorder="1" applyAlignment="1" applyProtection="1">
      <alignment horizontal="left" vertical="center" wrapText="1"/>
      <protection/>
    </xf>
    <xf numFmtId="0" fontId="19" fillId="0" borderId="27" xfId="0" applyFont="1" applyFill="1" applyBorder="1" applyAlignment="1" applyProtection="1">
      <alignment horizontal="left" vertical="center" wrapText="1"/>
      <protection/>
    </xf>
    <xf numFmtId="174" fontId="21" fillId="26" borderId="40" xfId="0" applyNumberFormat="1" applyFont="1" applyFill="1" applyBorder="1" applyAlignment="1" applyProtection="1">
      <alignment horizontal="left" vertical="center"/>
      <protection/>
    </xf>
    <xf numFmtId="174" fontId="21" fillId="26" borderId="12" xfId="0" applyNumberFormat="1" applyFont="1" applyFill="1" applyBorder="1" applyAlignment="1" applyProtection="1">
      <alignment vertical="center" wrapText="1"/>
      <protection/>
    </xf>
    <xf numFmtId="0" fontId="20" fillId="8" borderId="85" xfId="0" applyFont="1" applyFill="1" applyBorder="1" applyAlignment="1" applyProtection="1">
      <alignment horizontal="left" vertical="center" wrapText="1"/>
      <protection/>
    </xf>
    <xf numFmtId="0" fontId="20" fillId="8" borderId="22" xfId="0" applyFont="1" applyFill="1" applyBorder="1" applyAlignment="1" applyProtection="1">
      <alignment horizontal="left" vertical="center" wrapText="1"/>
      <protection/>
    </xf>
    <xf numFmtId="0" fontId="20" fillId="8" borderId="48" xfId="0" applyFont="1" applyFill="1" applyBorder="1" applyAlignment="1" applyProtection="1">
      <alignment horizontal="left" vertical="center" wrapText="1"/>
      <protection/>
    </xf>
    <xf numFmtId="0" fontId="25" fillId="20" borderId="86" xfId="0" applyFont="1" applyFill="1" applyBorder="1" applyAlignment="1" applyProtection="1">
      <alignment horizontal="left" vertical="center" wrapText="1" indent="1"/>
      <protection/>
    </xf>
    <xf numFmtId="0" fontId="25" fillId="20" borderId="22" xfId="0" applyFont="1" applyFill="1" applyBorder="1" applyAlignment="1" applyProtection="1">
      <alignment horizontal="left" vertical="center" wrapText="1" indent="1"/>
      <protection/>
    </xf>
    <xf numFmtId="0" fontId="27" fillId="24" borderId="22" xfId="0" applyFont="1" applyFill="1" applyBorder="1" applyAlignment="1" applyProtection="1">
      <alignment horizontal="left" vertical="center" wrapText="1"/>
      <protection/>
    </xf>
    <xf numFmtId="0" fontId="20" fillId="20" borderId="30" xfId="0" applyFont="1" applyFill="1" applyBorder="1" applyAlignment="1" applyProtection="1">
      <alignment vertical="center" wrapText="1"/>
      <protection/>
    </xf>
    <xf numFmtId="0" fontId="20" fillId="20" borderId="43" xfId="0" applyFont="1" applyFill="1" applyBorder="1" applyAlignment="1" applyProtection="1">
      <alignment vertical="center" wrapText="1"/>
      <protection/>
    </xf>
    <xf numFmtId="174" fontId="38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20" fillId="8" borderId="6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174" fontId="37" fillId="0" borderId="40" xfId="0" applyNumberFormat="1" applyFont="1" applyFill="1" applyBorder="1" applyAlignment="1" applyProtection="1">
      <alignment horizontal="left" vertical="center" indent="1"/>
      <protection locked="0"/>
    </xf>
    <xf numFmtId="174" fontId="38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20" fontId="44" fillId="25" borderId="0" xfId="0" applyNumberFormat="1" applyFont="1" applyFill="1" applyBorder="1" applyAlignment="1" applyProtection="1">
      <alignment horizontal="left" wrapText="1"/>
      <protection/>
    </xf>
    <xf numFmtId="0" fontId="23" fillId="27" borderId="34" xfId="0" applyFont="1" applyFill="1" applyBorder="1" applyAlignment="1" applyProtection="1">
      <alignment horizontal="center" vertical="center" wrapText="1"/>
      <protection/>
    </xf>
    <xf numFmtId="0" fontId="33" fillId="23" borderId="59" xfId="0" applyFont="1" applyFill="1" applyBorder="1" applyAlignment="1" applyProtection="1">
      <alignment horizontal="center" vertical="center" wrapText="1"/>
      <protection/>
    </xf>
    <xf numFmtId="177" fontId="22" fillId="20" borderId="65" xfId="46" applyNumberFormat="1" applyFont="1" applyFill="1" applyBorder="1" applyAlignment="1" applyProtection="1">
      <alignment horizontal="center" vertical="center" wrapText="1"/>
      <protection/>
    </xf>
    <xf numFmtId="177" fontId="22" fillId="20" borderId="26" xfId="46" applyNumberFormat="1" applyFont="1" applyFill="1" applyBorder="1" applyAlignment="1" applyProtection="1">
      <alignment horizontal="center" vertical="center" wrapText="1"/>
      <protection/>
    </xf>
    <xf numFmtId="174" fontId="37" fillId="0" borderId="87" xfId="0" applyNumberFormat="1" applyFont="1" applyFill="1" applyBorder="1" applyAlignment="1" applyProtection="1">
      <alignment horizontal="left" vertical="center" indent="1"/>
      <protection/>
    </xf>
    <xf numFmtId="174" fontId="38" fillId="0" borderId="88" xfId="0" applyNumberFormat="1" applyFont="1" applyFill="1" applyBorder="1" applyAlignment="1" applyProtection="1">
      <alignment horizontal="left" vertical="center" wrapText="1" indent="1"/>
      <protection/>
    </xf>
    <xf numFmtId="0" fontId="33" fillId="8" borderId="63" xfId="0" applyFont="1" applyFill="1" applyBorder="1" applyAlignment="1" applyProtection="1">
      <alignment horizontal="left" vertical="center" wrapText="1"/>
      <protection/>
    </xf>
    <xf numFmtId="0" fontId="21" fillId="0" borderId="85" xfId="0" applyFont="1" applyFill="1" applyBorder="1" applyAlignment="1" applyProtection="1">
      <alignment horizontal="left" vertical="center"/>
      <protection locked="0"/>
    </xf>
    <xf numFmtId="0" fontId="21" fillId="0" borderId="89" xfId="0" applyFont="1" applyFill="1" applyBorder="1" applyAlignment="1" applyProtection="1">
      <alignment horizontal="left" vertical="center"/>
      <protection locked="0"/>
    </xf>
    <xf numFmtId="0" fontId="21" fillId="0" borderId="9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8F8F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2600325</xdr:colOff>
      <xdr:row>20</xdr:row>
      <xdr:rowOff>47625</xdr:rowOff>
    </xdr:from>
    <xdr:to>
      <xdr:col>0</xdr:col>
      <xdr:colOff>2676525</xdr:colOff>
      <xdr:row>20</xdr:row>
      <xdr:rowOff>257175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561975</xdr:colOff>
      <xdr:row>1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457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638175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352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">
      <selection activeCell="B4" sqref="B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255" width="0" style="0" hidden="1" customWidth="1"/>
  </cols>
  <sheetData>
    <row r="1" spans="3:15" ht="18.75" customHeight="1">
      <c r="C1" s="1" t="s">
        <v>67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68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214"/>
      <c r="B3" s="214"/>
      <c r="C3" s="21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69</v>
      </c>
      <c r="B4" s="215" t="str">
        <f>Identification!B4</f>
        <v>R-3740-2010</v>
      </c>
      <c r="C4" s="21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6" t="s">
        <v>70</v>
      </c>
      <c r="B5" s="216" t="str">
        <f>Identification!B5</f>
        <v>ACEF de Québec</v>
      </c>
      <c r="C5" s="216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217" t="s">
        <v>71</v>
      </c>
      <c r="B6" s="217"/>
      <c r="C6" s="21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210" t="s">
        <v>72</v>
      </c>
      <c r="B7" s="211" t="s">
        <v>73</v>
      </c>
      <c r="C7" s="8" t="s">
        <v>74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210"/>
      <c r="B8" s="211"/>
      <c r="C8" s="10" t="s">
        <v>75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76</v>
      </c>
      <c r="B9" s="12">
        <f>Répartition!B25+Répartition!C25+Répartition!D25</f>
        <v>125</v>
      </c>
      <c r="C9" s="13">
        <f>Répartition!B30+Répartition!C30+Répartition!D30</f>
        <v>13750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"/>
      <c r="B10" s="15"/>
      <c r="C10" s="16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77</v>
      </c>
      <c r="B11" s="12">
        <f>Répartition!E25+Répartition!F25+Répartition!G25+Répartition!H25</f>
        <v>287</v>
      </c>
      <c r="C11" s="13">
        <f>Répartition!E30+Répartition!F30+Répartition!G30+Répartition!H30</f>
        <v>21525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"/>
      <c r="B12" s="15"/>
      <c r="C12" s="16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78</v>
      </c>
      <c r="B13" s="12">
        <f>Répartition!I25+Répartition!J25</f>
        <v>0</v>
      </c>
      <c r="C13" s="13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"/>
      <c r="B14" s="15"/>
      <c r="C14" s="16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79</v>
      </c>
      <c r="B15" s="12">
        <f>Répartition!K25+Répartition!L25</f>
        <v>0</v>
      </c>
      <c r="C15" s="13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"/>
      <c r="B16" s="15"/>
      <c r="C16" s="16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80</v>
      </c>
      <c r="B17" s="12">
        <f>Répartition!M25+Répartition!N25</f>
        <v>0</v>
      </c>
      <c r="C17" s="13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7"/>
      <c r="B18" s="18"/>
      <c r="C18" s="1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20" t="s">
        <v>81</v>
      </c>
      <c r="B19" s="21">
        <f>B9+B11+B13+B15+B17</f>
        <v>412</v>
      </c>
      <c r="C19" s="22">
        <f>C9+C11+C13+C15+C17</f>
        <v>35275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23"/>
      <c r="B20" s="24"/>
      <c r="C20" s="25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212" t="s">
        <v>82</v>
      </c>
      <c r="B21" s="212"/>
      <c r="C21" s="212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213" t="s">
        <v>83</v>
      </c>
      <c r="B22" s="213"/>
      <c r="C22" s="26" t="s">
        <v>84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220" t="s">
        <v>85</v>
      </c>
      <c r="B23" s="220"/>
      <c r="C23" s="27">
        <f>ROUND(0.03*C19,2)</f>
        <v>1058.25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28"/>
      <c r="B24" s="29"/>
      <c r="C24" s="16" t="s">
        <v>86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220" t="s">
        <v>87</v>
      </c>
      <c r="B25" s="220"/>
      <c r="C25" s="30">
        <f>Calculs!F4+Calculs!F9</f>
        <v>2410.8305917774082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28"/>
      <c r="B26" s="29"/>
      <c r="C26" s="16" t="s">
        <v>88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221" t="s">
        <v>89</v>
      </c>
      <c r="B27" s="221"/>
      <c r="C27" s="30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31"/>
      <c r="B28" s="32"/>
      <c r="C28" s="19" t="s">
        <v>90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222" t="s">
        <v>91</v>
      </c>
      <c r="B29" s="222"/>
      <c r="C29" s="33">
        <f>C23+C25+C27</f>
        <v>3469.0805917774082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34"/>
      <c r="B30" s="35"/>
      <c r="C30" s="19" t="s">
        <v>92</v>
      </c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24.75" customHeight="1">
      <c r="A31" s="218" t="s">
        <v>93</v>
      </c>
      <c r="B31" s="218"/>
      <c r="C31" s="38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0.5" customHeight="1">
      <c r="A32" s="39"/>
      <c r="B32" s="40"/>
      <c r="C32" s="41" t="s">
        <v>94</v>
      </c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38.25" customHeight="1">
      <c r="A33" s="219" t="s">
        <v>95</v>
      </c>
      <c r="B33" s="219"/>
      <c r="C33" s="42">
        <f>C19+C29+C31</f>
        <v>38744.080591777405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customHeight="1" hidden="1">
      <c r="A34" s="43"/>
      <c r="B34" s="43"/>
      <c r="C34" s="43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customHeight="1" hidden="1">
      <c r="A35" s="44"/>
      <c r="B35" s="43"/>
      <c r="C35" s="43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customHeight="1" hidden="1">
      <c r="A36" s="3"/>
      <c r="B36" s="43"/>
      <c r="C36" s="43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customHeight="1" hidden="1">
      <c r="A37" s="43"/>
      <c r="B37" s="43"/>
      <c r="C37" s="43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customHeight="1" hidden="1">
      <c r="A38" s="43"/>
      <c r="B38" s="43"/>
      <c r="C38" s="43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customHeight="1" hidden="1">
      <c r="A39" s="43"/>
      <c r="B39" s="43"/>
      <c r="C39" s="43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customHeight="1" hidden="1">
      <c r="A40" s="43"/>
      <c r="B40" s="43"/>
      <c r="C40" s="43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customHeight="1" hidden="1">
      <c r="A41" s="43"/>
      <c r="B41" s="43"/>
      <c r="C41" s="43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customHeight="1" hidden="1">
      <c r="A42" s="43"/>
      <c r="B42" s="43"/>
      <c r="C42" s="43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 hidden="1">
      <c r="A43" s="43"/>
      <c r="B43" s="43"/>
      <c r="C43" s="43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 hidden="1">
      <c r="A44" s="43"/>
      <c r="B44" s="43"/>
      <c r="C44" s="43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 hidden="1">
      <c r="A45" s="43"/>
      <c r="B45" s="43"/>
      <c r="C45" s="43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customHeight="1" hidden="1">
      <c r="A46" s="43"/>
      <c r="B46" s="43"/>
      <c r="C46" s="43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customHeight="1" hidden="1">
      <c r="A47" s="43"/>
      <c r="B47" s="43"/>
      <c r="C47" s="43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customHeight="1" hidden="1">
      <c r="A48" s="43"/>
      <c r="B48" s="43"/>
      <c r="C48" s="43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customHeight="1" hidden="1">
      <c r="A49" s="43"/>
      <c r="B49" s="43"/>
      <c r="C49" s="43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customHeight="1" hidden="1">
      <c r="A50" s="43"/>
      <c r="B50" s="43"/>
      <c r="C50" s="43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customHeight="1" hidden="1">
      <c r="A51" s="43"/>
      <c r="B51" s="43"/>
      <c r="C51" s="43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customHeight="1" hidden="1">
      <c r="A52" s="43"/>
      <c r="B52" s="43"/>
      <c r="C52" s="43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customHeight="1" hidden="1">
      <c r="A53" s="43"/>
      <c r="B53" s="43"/>
      <c r="C53" s="43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customHeight="1" hidden="1">
      <c r="A54" s="43"/>
      <c r="B54" s="43"/>
      <c r="C54" s="43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customHeight="1" hidden="1">
      <c r="A55" s="43"/>
      <c r="B55" s="43"/>
      <c r="C55" s="43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customHeight="1" hidden="1">
      <c r="A56" s="43"/>
      <c r="B56" s="43"/>
      <c r="C56" s="43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customHeight="1" hidden="1">
      <c r="A57" s="43"/>
      <c r="B57" s="43"/>
      <c r="C57" s="43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customHeight="1" hidden="1">
      <c r="A58" s="43"/>
      <c r="B58" s="43"/>
      <c r="C58" s="43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customHeight="1" hidden="1">
      <c r="A59" s="43"/>
      <c r="B59" s="43"/>
      <c r="C59" s="43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customHeight="1" hidden="1">
      <c r="A60" s="43"/>
      <c r="B60" s="43"/>
      <c r="C60" s="43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customHeight="1" hidden="1">
      <c r="A61" s="43"/>
      <c r="B61" s="43"/>
      <c r="C61" s="43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customHeight="1" hidden="1">
      <c r="A62" s="43"/>
      <c r="B62" s="43"/>
      <c r="C62" s="43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customHeight="1" hidden="1">
      <c r="A63" s="43"/>
      <c r="B63" s="43"/>
      <c r="C63" s="43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customHeight="1" hidden="1">
      <c r="A64" s="43"/>
      <c r="B64" s="43"/>
      <c r="C64" s="43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customHeight="1" hidden="1">
      <c r="A65" s="43"/>
      <c r="B65" s="43"/>
      <c r="C65" s="43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customHeight="1" hidden="1">
      <c r="A66" s="43"/>
      <c r="B66" s="43"/>
      <c r="C66" s="43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customHeight="1" hidden="1">
      <c r="A67" s="43"/>
      <c r="B67" s="43"/>
      <c r="C67" s="43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customHeight="1" hidden="1">
      <c r="A68" s="43"/>
      <c r="B68" s="43"/>
      <c r="C68" s="43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customHeight="1" hidden="1">
      <c r="A69" s="43"/>
      <c r="B69" s="43"/>
      <c r="C69" s="43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customHeight="1" hidden="1">
      <c r="A70" s="43"/>
      <c r="B70" s="43"/>
      <c r="C70" s="43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customHeight="1" hidden="1">
      <c r="A71" s="43"/>
      <c r="B71" s="43"/>
      <c r="C71" s="43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customHeight="1" hidden="1">
      <c r="A72" s="43"/>
      <c r="B72" s="43"/>
      <c r="C72" s="43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customHeight="1" hidden="1">
      <c r="A73" s="43"/>
      <c r="B73" s="43"/>
      <c r="C73" s="43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customHeight="1" hidden="1">
      <c r="A74" s="43"/>
      <c r="B74" s="43"/>
      <c r="C74" s="43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customHeight="1" hidden="1">
      <c r="A75" s="43"/>
      <c r="B75" s="43"/>
      <c r="C75" s="43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customHeight="1" hidden="1">
      <c r="A76" s="43"/>
      <c r="B76" s="43"/>
      <c r="C76" s="43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customHeight="1" hidden="1">
      <c r="A77" s="43"/>
      <c r="B77" s="43"/>
      <c r="C77" s="43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customHeight="1" hidden="1">
      <c r="A78" s="43"/>
      <c r="B78" s="43"/>
      <c r="C78" s="43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customHeight="1" hidden="1">
      <c r="A79" s="43"/>
      <c r="B79" s="43"/>
      <c r="C79" s="43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customHeight="1" hidden="1">
      <c r="A80" s="43"/>
      <c r="B80" s="43"/>
      <c r="C80" s="43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customHeight="1" hidden="1">
      <c r="A81" s="43"/>
      <c r="B81" s="43"/>
      <c r="C81" s="43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customHeight="1" hidden="1">
      <c r="A82" s="43"/>
      <c r="B82" s="43"/>
      <c r="C82" s="43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customHeight="1" hidden="1">
      <c r="A83" s="43"/>
      <c r="B83" s="43"/>
      <c r="C83" s="43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customHeight="1" hidden="1">
      <c r="A84" s="43"/>
      <c r="B84" s="43"/>
      <c r="C84" s="43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customHeight="1" hidden="1">
      <c r="A85" s="43"/>
      <c r="B85" s="43"/>
      <c r="C85" s="43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customHeight="1" hidden="1">
      <c r="A86" s="43"/>
      <c r="B86" s="43"/>
      <c r="C86" s="43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customHeight="1" hidden="1">
      <c r="A87" s="43"/>
      <c r="B87" s="43"/>
      <c r="C87" s="43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customHeight="1" hidden="1">
      <c r="A88" s="43"/>
      <c r="B88" s="43"/>
      <c r="C88" s="43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customHeight="1" hidden="1">
      <c r="A89" s="43"/>
      <c r="B89" s="43"/>
      <c r="C89" s="43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customHeight="1" hidden="1">
      <c r="A90" s="43"/>
      <c r="B90" s="43"/>
      <c r="C90" s="43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customHeight="1" hidden="1">
      <c r="A91" s="43"/>
      <c r="B91" s="43"/>
      <c r="C91" s="43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customHeight="1" hidden="1">
      <c r="A92" s="43"/>
      <c r="B92" s="43"/>
      <c r="C92" s="43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customHeight="1" hidden="1">
      <c r="A93" s="43"/>
      <c r="B93" s="43"/>
      <c r="C93" s="43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customHeight="1" hidden="1">
      <c r="A94" s="43"/>
      <c r="B94" s="43"/>
      <c r="C94" s="43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45"/>
      <c r="B101" s="45"/>
      <c r="C101" s="45"/>
    </row>
    <row r="102" spans="1:3" ht="12.75" customHeight="1">
      <c r="A102" s="46" t="s">
        <v>96</v>
      </c>
      <c r="C102" s="46" t="s">
        <v>97</v>
      </c>
    </row>
    <row r="103" ht="12.75" customHeight="1"/>
    <row r="104" ht="12.75" customHeight="1"/>
  </sheetData>
  <sheetProtection sheet="1" selectLockedCells="1" selectUnlockedCells="1"/>
  <mergeCells count="14">
    <mergeCell ref="A31:B31"/>
    <mergeCell ref="A33:B33"/>
    <mergeCell ref="A23:B23"/>
    <mergeCell ref="A25:B25"/>
    <mergeCell ref="A27:B27"/>
    <mergeCell ref="A29:B29"/>
    <mergeCell ref="A7:A8"/>
    <mergeCell ref="B7:B8"/>
    <mergeCell ref="A21:C21"/>
    <mergeCell ref="A22:B22"/>
    <mergeCell ref="A3:C3"/>
    <mergeCell ref="B4:C4"/>
    <mergeCell ref="B5:C5"/>
    <mergeCell ref="A6:C6"/>
  </mergeCells>
  <printOptions horizontalCentered="1" verticalCentered="1"/>
  <pageMargins left="0.39375" right="0.2361111111111111" top="0.39375" bottom="0.6694444444444445" header="0.5118055555555555" footer="0.31527777777777777"/>
  <pageSetup horizontalDpi="300" verticalDpi="300" orientation="portrait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8">
      <selection activeCell="B16" sqref="B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19.5">
      <c r="E1" s="47" t="s">
        <v>67</v>
      </c>
      <c r="F1" s="48"/>
    </row>
    <row r="2" spans="5:6" ht="56.25" customHeight="1">
      <c r="E2" s="49" t="s">
        <v>98</v>
      </c>
      <c r="F2" s="48"/>
    </row>
    <row r="3" spans="1:6" ht="27.75" customHeight="1">
      <c r="A3" s="227" t="s">
        <v>99</v>
      </c>
      <c r="B3" s="227"/>
      <c r="C3" s="227"/>
      <c r="D3" s="227"/>
      <c r="E3" s="227"/>
      <c r="F3" s="48"/>
    </row>
    <row r="4" spans="1:6" ht="24" customHeight="1">
      <c r="A4" s="5" t="s">
        <v>69</v>
      </c>
      <c r="B4" s="228" t="s">
        <v>100</v>
      </c>
      <c r="C4" s="228"/>
      <c r="D4" s="228"/>
      <c r="E4" s="228"/>
      <c r="F4" s="48"/>
    </row>
    <row r="5" spans="1:6" ht="19.5" customHeight="1">
      <c r="A5" s="50" t="s">
        <v>70</v>
      </c>
      <c r="B5" s="229" t="s">
        <v>101</v>
      </c>
      <c r="C5" s="229"/>
      <c r="D5" s="229"/>
      <c r="E5" s="229"/>
      <c r="F5" s="48"/>
    </row>
    <row r="6" spans="1:6" ht="15" customHeight="1">
      <c r="A6" s="223" t="s">
        <v>102</v>
      </c>
      <c r="B6" s="223"/>
      <c r="C6" s="223"/>
      <c r="D6" s="51" t="s">
        <v>103</v>
      </c>
      <c r="E6" s="52"/>
      <c r="F6" s="48"/>
    </row>
    <row r="7" spans="1:6" ht="19.5" customHeight="1">
      <c r="A7" s="223" t="s">
        <v>104</v>
      </c>
      <c r="B7" s="223"/>
      <c r="C7" s="223"/>
      <c r="D7" s="53">
        <v>0.5</v>
      </c>
      <c r="E7" s="54"/>
      <c r="F7" s="48"/>
    </row>
    <row r="8" spans="1:6" ht="21.75" customHeight="1">
      <c r="A8" s="224" t="s">
        <v>105</v>
      </c>
      <c r="B8" s="224"/>
      <c r="C8" s="224"/>
      <c r="D8" s="225" t="s">
        <v>101</v>
      </c>
      <c r="E8" s="225"/>
      <c r="F8" s="48"/>
    </row>
    <row r="9" spans="1:6" ht="22.5" customHeight="1">
      <c r="A9" s="226" t="s">
        <v>106</v>
      </c>
      <c r="B9" s="226"/>
      <c r="C9" s="226"/>
      <c r="D9" s="226"/>
      <c r="E9" s="226"/>
      <c r="F9" s="48"/>
    </row>
    <row r="10" spans="1:6" ht="24" customHeight="1">
      <c r="A10" s="55" t="s">
        <v>107</v>
      </c>
      <c r="B10" s="56" t="s">
        <v>108</v>
      </c>
      <c r="C10" s="56" t="s">
        <v>109</v>
      </c>
      <c r="D10" s="57" t="s">
        <v>110</v>
      </c>
      <c r="E10" s="58" t="s">
        <v>111</v>
      </c>
      <c r="F10" s="48"/>
    </row>
    <row r="11" spans="1:6" ht="30" customHeight="1">
      <c r="A11" s="59" t="s">
        <v>112</v>
      </c>
      <c r="B11" s="60">
        <v>18</v>
      </c>
      <c r="C11" s="61" t="s">
        <v>113</v>
      </c>
      <c r="D11" s="62">
        <v>110</v>
      </c>
      <c r="E11" s="63" t="s">
        <v>114</v>
      </c>
      <c r="F11" s="48"/>
    </row>
    <row r="12" spans="1:6" ht="30" customHeight="1">
      <c r="A12" s="64"/>
      <c r="B12" s="65"/>
      <c r="C12" s="65"/>
      <c r="D12" s="66"/>
      <c r="E12" s="67"/>
      <c r="F12" s="48"/>
    </row>
    <row r="13" spans="1:6" ht="30" customHeight="1">
      <c r="A13" s="68"/>
      <c r="B13" s="69"/>
      <c r="C13" s="69"/>
      <c r="D13" s="70"/>
      <c r="E13" s="71"/>
      <c r="F13" s="48"/>
    </row>
    <row r="14" spans="1:6" ht="30" customHeight="1">
      <c r="A14" s="72" t="s">
        <v>115</v>
      </c>
      <c r="B14" s="56" t="s">
        <v>108</v>
      </c>
      <c r="C14" s="56" t="s">
        <v>109</v>
      </c>
      <c r="D14" s="57" t="s">
        <v>110</v>
      </c>
      <c r="E14" s="58" t="s">
        <v>111</v>
      </c>
      <c r="F14" s="48"/>
    </row>
    <row r="15" spans="1:6" ht="30" customHeight="1">
      <c r="A15" s="59" t="s">
        <v>116</v>
      </c>
      <c r="B15" s="61">
        <v>23</v>
      </c>
      <c r="C15" s="61" t="s">
        <v>113</v>
      </c>
      <c r="D15" s="73">
        <v>75</v>
      </c>
      <c r="E15" s="63" t="s">
        <v>117</v>
      </c>
      <c r="F15" s="48"/>
    </row>
    <row r="16" spans="1:6" ht="30" customHeight="1">
      <c r="A16" s="64"/>
      <c r="B16" s="65"/>
      <c r="C16" s="65"/>
      <c r="D16" s="66"/>
      <c r="E16" s="67"/>
      <c r="F16" s="48"/>
    </row>
    <row r="17" spans="1:6" ht="30" customHeight="1">
      <c r="A17" s="64"/>
      <c r="B17" s="65"/>
      <c r="C17" s="65"/>
      <c r="D17" s="66"/>
      <c r="E17" s="67"/>
      <c r="F17" s="48"/>
    </row>
    <row r="18" spans="1:6" ht="30" customHeight="1">
      <c r="A18" s="74"/>
      <c r="B18" s="75"/>
      <c r="C18" s="75"/>
      <c r="D18" s="70"/>
      <c r="E18" s="76"/>
      <c r="F18" s="48"/>
    </row>
    <row r="19" spans="1:6" ht="30" customHeight="1">
      <c r="A19" s="77" t="s">
        <v>118</v>
      </c>
      <c r="B19" s="56" t="s">
        <v>108</v>
      </c>
      <c r="C19" s="56" t="s">
        <v>109</v>
      </c>
      <c r="D19" s="57" t="s">
        <v>110</v>
      </c>
      <c r="E19" s="58" t="s">
        <v>111</v>
      </c>
      <c r="F19" s="48"/>
    </row>
    <row r="20" spans="1:6" ht="30" customHeight="1">
      <c r="A20" s="78"/>
      <c r="B20" s="231" t="s">
        <v>119</v>
      </c>
      <c r="C20" s="231" t="s">
        <v>119</v>
      </c>
      <c r="D20" s="73"/>
      <c r="E20" s="79"/>
      <c r="F20" s="48"/>
    </row>
    <row r="21" spans="1:6" ht="30" customHeight="1">
      <c r="A21" s="80"/>
      <c r="B21" s="231"/>
      <c r="C21" s="231"/>
      <c r="D21" s="70"/>
      <c r="E21" s="71"/>
      <c r="F21" s="48"/>
    </row>
    <row r="22" spans="1:6" ht="30" customHeight="1">
      <c r="A22" s="77" t="s">
        <v>120</v>
      </c>
      <c r="B22" s="56" t="s">
        <v>108</v>
      </c>
      <c r="C22" s="56" t="s">
        <v>109</v>
      </c>
      <c r="D22" s="57" t="s">
        <v>110</v>
      </c>
      <c r="E22" s="58" t="s">
        <v>111</v>
      </c>
      <c r="F22" s="48"/>
    </row>
    <row r="23" spans="1:6" ht="30" customHeight="1">
      <c r="A23" s="81"/>
      <c r="B23" s="231" t="s">
        <v>119</v>
      </c>
      <c r="C23" s="82"/>
      <c r="D23" s="73"/>
      <c r="E23" s="79"/>
      <c r="F23" s="48"/>
    </row>
    <row r="24" spans="1:6" ht="30" customHeight="1">
      <c r="A24" s="68"/>
      <c r="B24" s="231"/>
      <c r="C24" s="83"/>
      <c r="D24" s="70"/>
      <c r="E24" s="71"/>
      <c r="F24" s="48"/>
    </row>
    <row r="25" spans="1:6" ht="30" customHeight="1">
      <c r="A25" s="77" t="s">
        <v>121</v>
      </c>
      <c r="B25" s="56" t="s">
        <v>108</v>
      </c>
      <c r="C25" s="56" t="s">
        <v>109</v>
      </c>
      <c r="D25" s="57" t="s">
        <v>110</v>
      </c>
      <c r="E25" s="58" t="s">
        <v>111</v>
      </c>
      <c r="F25" s="48"/>
    </row>
    <row r="26" spans="1:6" ht="30" customHeight="1">
      <c r="A26" s="81"/>
      <c r="B26" s="231" t="s">
        <v>119</v>
      </c>
      <c r="C26" s="82"/>
      <c r="D26" s="73"/>
      <c r="E26" s="79"/>
      <c r="F26" s="48"/>
    </row>
    <row r="27" spans="1:6" ht="30" customHeight="1">
      <c r="A27" s="68"/>
      <c r="B27" s="231"/>
      <c r="C27" s="83"/>
      <c r="D27" s="70"/>
      <c r="E27" s="71"/>
      <c r="F27" s="48"/>
    </row>
    <row r="28" spans="1:7" ht="13.5">
      <c r="A28" s="84"/>
      <c r="B28" s="85"/>
      <c r="C28" s="85"/>
      <c r="D28" s="85"/>
      <c r="E28" s="86"/>
      <c r="F28" s="48"/>
      <c r="G28" s="48"/>
    </row>
    <row r="29" spans="1:7" ht="12" customHeight="1">
      <c r="A29" s="230" t="s">
        <v>122</v>
      </c>
      <c r="B29" s="230"/>
      <c r="C29" s="230"/>
      <c r="D29" s="230"/>
      <c r="E29" s="230"/>
      <c r="F29" s="48"/>
      <c r="G29" s="48"/>
    </row>
    <row r="30" spans="1:7" ht="12" customHeight="1">
      <c r="A30" s="230" t="s">
        <v>123</v>
      </c>
      <c r="B30" s="230"/>
      <c r="C30" s="230"/>
      <c r="D30" s="230"/>
      <c r="E30" s="230"/>
      <c r="F30" s="48"/>
      <c r="G30" s="48"/>
    </row>
    <row r="31" ht="12">
      <c r="F31" s="48"/>
    </row>
    <row r="32" ht="12">
      <c r="F32" s="48"/>
    </row>
    <row r="33" ht="12">
      <c r="F33" s="48"/>
    </row>
    <row r="34" ht="12">
      <c r="F34" s="48"/>
    </row>
    <row r="35" ht="12">
      <c r="F35" s="48"/>
    </row>
    <row r="36" ht="12">
      <c r="F36" s="48"/>
    </row>
    <row r="37" ht="12">
      <c r="F37" s="48"/>
    </row>
  </sheetData>
  <sheetProtection sheet="1" selectLockedCells="1"/>
  <mergeCells count="14">
    <mergeCell ref="A29:E29"/>
    <mergeCell ref="A30:E30"/>
    <mergeCell ref="B20:B21"/>
    <mergeCell ref="C20:C21"/>
    <mergeCell ref="B23:B24"/>
    <mergeCell ref="B26:B27"/>
    <mergeCell ref="A7:C7"/>
    <mergeCell ref="A8:C8"/>
    <mergeCell ref="D8:E8"/>
    <mergeCell ref="A9:E9"/>
    <mergeCell ref="A3:E3"/>
    <mergeCell ref="B4:E4"/>
    <mergeCell ref="B5:E5"/>
    <mergeCell ref="A6:C6"/>
  </mergeCells>
  <printOptions/>
  <pageMargins left="0.7083333333333334" right="0.7083333333333334" top="0.6298611111111111" bottom="0.7486111111111111" header="0.5118055555555555" footer="0.31527777777777777"/>
  <pageSetup horizontalDpi="300" verticalDpi="300" orientation="portrait" scale="75"/>
  <headerFooter alignWithMargins="0"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1">
      <selection activeCell="E22" sqref="E22"/>
    </sheetView>
  </sheetViews>
  <sheetFormatPr defaultColWidth="11.421875" defaultRowHeight="12.75" customHeight="1"/>
  <cols>
    <col min="1" max="1" width="47.7109375" style="87" customWidth="1"/>
    <col min="2" max="14" width="12.8515625" style="87" customWidth="1"/>
    <col min="15" max="16384" width="11.421875" style="88" customWidth="1"/>
  </cols>
  <sheetData>
    <row r="1" spans="1:14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0"/>
    </row>
    <row r="2" spans="1:14" ht="18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1" t="s">
        <v>67</v>
      </c>
    </row>
    <row r="3" spans="1:14" ht="24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1" t="s">
        <v>124</v>
      </c>
    </row>
    <row r="4" spans="1:14" ht="49.5" customHeight="1">
      <c r="A4" s="92" t="s">
        <v>125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22.5" customHeight="1">
      <c r="A5" s="94" t="s">
        <v>69</v>
      </c>
      <c r="B5" s="95" t="str">
        <f>Identification!B4</f>
        <v>R-3740-2010</v>
      </c>
      <c r="C5" s="96"/>
      <c r="D5" s="96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22.5" customHeight="1">
      <c r="A6" s="99" t="s">
        <v>70</v>
      </c>
      <c r="B6" s="100" t="str">
        <f>Identification!B5</f>
        <v>ACEF de Québec</v>
      </c>
      <c r="C6" s="101"/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14" ht="22.5" customHeight="1">
      <c r="A7" s="104" t="s">
        <v>126</v>
      </c>
      <c r="B7" s="232" t="s">
        <v>127</v>
      </c>
      <c r="C7" s="232"/>
      <c r="D7" s="232"/>
      <c r="E7" s="232" t="s">
        <v>128</v>
      </c>
      <c r="F7" s="232"/>
      <c r="G7" s="232"/>
      <c r="H7" s="232"/>
      <c r="I7" s="232" t="s">
        <v>129</v>
      </c>
      <c r="J7" s="232"/>
      <c r="K7" s="232" t="s">
        <v>130</v>
      </c>
      <c r="L7" s="232"/>
      <c r="M7" s="232" t="s">
        <v>131</v>
      </c>
      <c r="N7" s="232"/>
    </row>
    <row r="8" spans="1:14" ht="42" customHeight="1">
      <c r="A8" s="105" t="s">
        <v>132</v>
      </c>
      <c r="B8" s="106" t="str">
        <f>Identification!A11</f>
        <v>Denis Falardeau</v>
      </c>
      <c r="C8" s="106">
        <f>Identification!A12</f>
        <v>0</v>
      </c>
      <c r="D8" s="106">
        <f>Identification!A13</f>
        <v>0</v>
      </c>
      <c r="E8" s="106" t="str">
        <f>Identification!A15</f>
        <v>Richard Dagenais</v>
      </c>
      <c r="F8" s="107">
        <f>Identification!A16</f>
        <v>0</v>
      </c>
      <c r="G8" s="107">
        <f>Identification!A17</f>
        <v>0</v>
      </c>
      <c r="H8" s="108">
        <f>Identification!A18</f>
        <v>0</v>
      </c>
      <c r="I8" s="106">
        <f>Identification!A20</f>
        <v>0</v>
      </c>
      <c r="J8" s="108">
        <f>Identification!A21</f>
        <v>0</v>
      </c>
      <c r="K8" s="106">
        <f>Identification!A23</f>
        <v>0</v>
      </c>
      <c r="L8" s="108">
        <f>Identification!A24</f>
        <v>0</v>
      </c>
      <c r="M8" s="106">
        <f>Identification!A26</f>
        <v>0</v>
      </c>
      <c r="N8" s="108">
        <f>Identification!A27</f>
        <v>0</v>
      </c>
    </row>
    <row r="9" spans="1:14" ht="24" customHeight="1">
      <c r="A9" s="104" t="s">
        <v>36</v>
      </c>
      <c r="B9" s="109">
        <f>Identification!D11</f>
        <v>110</v>
      </c>
      <c r="C9" s="110">
        <f>Identification!D12</f>
        <v>0</v>
      </c>
      <c r="D9" s="111">
        <f>Identification!D13</f>
        <v>0</v>
      </c>
      <c r="E9" s="109">
        <f>Identification!D15</f>
        <v>75</v>
      </c>
      <c r="F9" s="110">
        <f>Identification!D16</f>
        <v>0</v>
      </c>
      <c r="G9" s="110">
        <f>Identification!D17</f>
        <v>0</v>
      </c>
      <c r="H9" s="111">
        <f>Identification!D18</f>
        <v>0</v>
      </c>
      <c r="I9" s="109">
        <f>Identification!D20</f>
        <v>0</v>
      </c>
      <c r="J9" s="111">
        <f>Identification!D21</f>
        <v>0</v>
      </c>
      <c r="K9" s="109">
        <f>Identification!D23</f>
        <v>0</v>
      </c>
      <c r="L9" s="111">
        <f>Identification!D24</f>
        <v>0</v>
      </c>
      <c r="M9" s="109">
        <f>Identification!D26</f>
        <v>0</v>
      </c>
      <c r="N9" s="111">
        <f>Identification!D27</f>
        <v>0</v>
      </c>
    </row>
    <row r="10" spans="1:14" ht="24" customHeight="1">
      <c r="A10" s="112"/>
      <c r="B10" s="233" t="s">
        <v>37</v>
      </c>
      <c r="C10" s="233"/>
      <c r="D10" s="233"/>
      <c r="E10" s="233" t="s">
        <v>37</v>
      </c>
      <c r="F10" s="233"/>
      <c r="G10" s="233"/>
      <c r="H10" s="233"/>
      <c r="I10" s="234" t="s">
        <v>37</v>
      </c>
      <c r="J10" s="234"/>
      <c r="K10" s="233" t="s">
        <v>37</v>
      </c>
      <c r="L10" s="233"/>
      <c r="M10" s="233" t="s">
        <v>37</v>
      </c>
      <c r="N10" s="233"/>
    </row>
    <row r="11" spans="1:14" ht="20.25" customHeight="1">
      <c r="A11" s="113" t="s">
        <v>38</v>
      </c>
      <c r="B11" s="114"/>
      <c r="C11" s="115"/>
      <c r="D11" s="116"/>
      <c r="E11" s="114"/>
      <c r="F11" s="115"/>
      <c r="G11" s="115"/>
      <c r="H11" s="116"/>
      <c r="I11" s="114"/>
      <c r="J11" s="116"/>
      <c r="K11" s="114"/>
      <c r="L11" s="116"/>
      <c r="M11" s="114"/>
      <c r="N11" s="116"/>
    </row>
    <row r="12" spans="1:14" ht="30.75" customHeight="1">
      <c r="A12" s="117" t="s">
        <v>39</v>
      </c>
      <c r="B12" s="118">
        <v>16</v>
      </c>
      <c r="C12" s="119"/>
      <c r="D12" s="120"/>
      <c r="E12" s="121">
        <v>40</v>
      </c>
      <c r="F12" s="122"/>
      <c r="G12" s="122"/>
      <c r="H12" s="120"/>
      <c r="I12" s="121"/>
      <c r="J12" s="120"/>
      <c r="K12" s="121"/>
      <c r="L12" s="120"/>
      <c r="M12" s="121"/>
      <c r="N12" s="120"/>
    </row>
    <row r="13" spans="1:14" ht="30.75" customHeight="1">
      <c r="A13" s="117" t="s">
        <v>40</v>
      </c>
      <c r="B13" s="123">
        <v>3</v>
      </c>
      <c r="C13" s="124"/>
      <c r="D13" s="125"/>
      <c r="E13" s="123">
        <v>6</v>
      </c>
      <c r="F13" s="124"/>
      <c r="G13" s="124"/>
      <c r="H13" s="125"/>
      <c r="I13" s="123"/>
      <c r="J13" s="125"/>
      <c r="K13" s="123"/>
      <c r="L13" s="125"/>
      <c r="M13" s="123"/>
      <c r="N13" s="125"/>
    </row>
    <row r="14" spans="1:14" ht="30.75" customHeight="1">
      <c r="A14" s="117" t="s">
        <v>41</v>
      </c>
      <c r="B14" s="123">
        <v>3</v>
      </c>
      <c r="C14" s="124"/>
      <c r="D14" s="125"/>
      <c r="E14" s="123">
        <v>20</v>
      </c>
      <c r="F14" s="124"/>
      <c r="G14" s="124"/>
      <c r="H14" s="125"/>
      <c r="I14" s="123"/>
      <c r="J14" s="125"/>
      <c r="K14" s="123"/>
      <c r="L14" s="125"/>
      <c r="M14" s="123"/>
      <c r="N14" s="125"/>
    </row>
    <row r="15" spans="1:14" ht="30.75" customHeight="1">
      <c r="A15" s="117" t="s">
        <v>42</v>
      </c>
      <c r="B15" s="123"/>
      <c r="C15" s="124"/>
      <c r="D15" s="125"/>
      <c r="E15" s="123">
        <v>24</v>
      </c>
      <c r="F15" s="124"/>
      <c r="G15" s="124"/>
      <c r="H15" s="125"/>
      <c r="I15" s="123"/>
      <c r="J15" s="125"/>
      <c r="K15" s="123"/>
      <c r="L15" s="125"/>
      <c r="M15" s="123"/>
      <c r="N15" s="125"/>
    </row>
    <row r="16" spans="1:14" ht="30.75" customHeight="1">
      <c r="A16" s="117" t="s">
        <v>43</v>
      </c>
      <c r="B16" s="123">
        <v>8</v>
      </c>
      <c r="C16" s="124"/>
      <c r="D16" s="125"/>
      <c r="E16" s="123">
        <v>80</v>
      </c>
      <c r="F16" s="124"/>
      <c r="G16" s="124"/>
      <c r="H16" s="125"/>
      <c r="I16" s="123"/>
      <c r="J16" s="125"/>
      <c r="K16" s="123"/>
      <c r="L16" s="125"/>
      <c r="M16" s="123"/>
      <c r="N16" s="125"/>
    </row>
    <row r="17" spans="1:14" ht="30.75" customHeight="1">
      <c r="A17" s="117" t="s">
        <v>44</v>
      </c>
      <c r="B17" s="123"/>
      <c r="C17" s="124"/>
      <c r="D17" s="125"/>
      <c r="E17" s="123">
        <v>16</v>
      </c>
      <c r="F17" s="124"/>
      <c r="G17" s="124"/>
      <c r="H17" s="125"/>
      <c r="I17" s="123"/>
      <c r="J17" s="125"/>
      <c r="K17" s="123"/>
      <c r="L17" s="125"/>
      <c r="M17" s="123"/>
      <c r="N17" s="125"/>
    </row>
    <row r="18" spans="1:14" ht="30.75" customHeight="1">
      <c r="A18" s="117" t="s">
        <v>45</v>
      </c>
      <c r="B18" s="123">
        <v>3</v>
      </c>
      <c r="C18" s="124"/>
      <c r="D18" s="125"/>
      <c r="E18" s="123">
        <v>8</v>
      </c>
      <c r="F18" s="124"/>
      <c r="G18" s="124"/>
      <c r="H18" s="125"/>
      <c r="I18" s="123"/>
      <c r="J18" s="125"/>
      <c r="K18" s="123"/>
      <c r="L18" s="125"/>
      <c r="M18" s="123"/>
      <c r="N18" s="125"/>
    </row>
    <row r="19" spans="1:14" ht="30.75" customHeight="1">
      <c r="A19" s="117" t="s">
        <v>46</v>
      </c>
      <c r="B19" s="123">
        <v>32</v>
      </c>
      <c r="C19" s="124"/>
      <c r="D19" s="125"/>
      <c r="E19" s="123">
        <v>28</v>
      </c>
      <c r="F19" s="124"/>
      <c r="G19" s="124"/>
      <c r="H19" s="125"/>
      <c r="I19" s="123"/>
      <c r="J19" s="125"/>
      <c r="K19" s="123"/>
      <c r="L19" s="125"/>
      <c r="M19" s="123"/>
      <c r="N19" s="125"/>
    </row>
    <row r="20" spans="1:14" ht="30.75" customHeight="1">
      <c r="A20" s="117" t="s">
        <v>47</v>
      </c>
      <c r="B20" s="123">
        <v>10</v>
      </c>
      <c r="C20" s="124"/>
      <c r="D20" s="125"/>
      <c r="E20" s="123">
        <v>10</v>
      </c>
      <c r="F20" s="124"/>
      <c r="G20" s="124"/>
      <c r="H20" s="125"/>
      <c r="I20" s="123"/>
      <c r="J20" s="125"/>
      <c r="K20" s="123"/>
      <c r="L20" s="125"/>
      <c r="M20" s="123"/>
      <c r="N20" s="125"/>
    </row>
    <row r="21" spans="1:14" ht="30.75" customHeight="1">
      <c r="A21" s="117" t="s">
        <v>48</v>
      </c>
      <c r="B21" s="123">
        <v>40</v>
      </c>
      <c r="C21" s="124"/>
      <c r="D21" s="125"/>
      <c r="E21" s="124">
        <v>40</v>
      </c>
      <c r="F21" s="124"/>
      <c r="G21" s="124"/>
      <c r="H21" s="125"/>
      <c r="I21" s="126"/>
      <c r="J21" s="125"/>
      <c r="K21" s="126"/>
      <c r="L21" s="125"/>
      <c r="M21" s="126"/>
      <c r="N21" s="125"/>
    </row>
    <row r="22" spans="1:14" ht="30.75" customHeight="1">
      <c r="A22" s="117" t="s">
        <v>49</v>
      </c>
      <c r="B22" s="123">
        <v>10</v>
      </c>
      <c r="C22" s="124"/>
      <c r="D22" s="125"/>
      <c r="E22" s="123">
        <v>15</v>
      </c>
      <c r="F22" s="124"/>
      <c r="G22" s="124"/>
      <c r="H22" s="125"/>
      <c r="I22" s="123"/>
      <c r="J22" s="125"/>
      <c r="K22" s="123"/>
      <c r="L22" s="125"/>
      <c r="M22" s="123"/>
      <c r="N22" s="125"/>
    </row>
    <row r="23" spans="1:14" ht="30.75" customHeight="1">
      <c r="A23" s="117"/>
      <c r="B23" s="123"/>
      <c r="C23" s="124"/>
      <c r="D23" s="125"/>
      <c r="E23" s="123"/>
      <c r="F23" s="124"/>
      <c r="G23" s="124"/>
      <c r="H23" s="125"/>
      <c r="I23" s="123"/>
      <c r="J23" s="125"/>
      <c r="K23" s="123"/>
      <c r="L23" s="125"/>
      <c r="M23" s="123"/>
      <c r="N23" s="125"/>
    </row>
    <row r="24" spans="1:14" ht="30.75" customHeight="1">
      <c r="A24" s="127"/>
      <c r="B24" s="123"/>
      <c r="C24" s="124"/>
      <c r="D24" s="125"/>
      <c r="E24" s="123"/>
      <c r="F24" s="124"/>
      <c r="G24" s="124"/>
      <c r="H24" s="125"/>
      <c r="I24" s="123"/>
      <c r="J24" s="125"/>
      <c r="K24" s="123"/>
      <c r="L24" s="125"/>
      <c r="M24" s="123"/>
      <c r="N24" s="125"/>
    </row>
    <row r="25" spans="1:14" ht="30.75" customHeight="1">
      <c r="A25" s="128" t="s">
        <v>50</v>
      </c>
      <c r="B25" s="129">
        <f aca="true" t="shared" si="0" ref="B25:N25">SUM(B12:B24)</f>
        <v>125</v>
      </c>
      <c r="C25" s="129">
        <f t="shared" si="0"/>
        <v>0</v>
      </c>
      <c r="D25" s="129">
        <f>SUM(D12:D24)</f>
        <v>0</v>
      </c>
      <c r="E25" s="129">
        <f t="shared" si="0"/>
        <v>287</v>
      </c>
      <c r="F25" s="129">
        <f t="shared" si="0"/>
        <v>0</v>
      </c>
      <c r="G25" s="129">
        <f t="shared" si="0"/>
        <v>0</v>
      </c>
      <c r="H25" s="129">
        <f t="shared" si="0"/>
        <v>0</v>
      </c>
      <c r="I25" s="129">
        <f t="shared" si="0"/>
        <v>0</v>
      </c>
      <c r="J25" s="129">
        <f t="shared" si="0"/>
        <v>0</v>
      </c>
      <c r="K25" s="129">
        <f t="shared" si="0"/>
        <v>0</v>
      </c>
      <c r="L25" s="129">
        <f>SUM(L12:L24)</f>
        <v>0</v>
      </c>
      <c r="M25" s="129">
        <f>SUM(M12:M24)</f>
        <v>0</v>
      </c>
      <c r="N25" s="129">
        <f t="shared" si="0"/>
        <v>0</v>
      </c>
    </row>
    <row r="26" spans="1:14" ht="30.75" customHeight="1">
      <c r="A26" s="128" t="s">
        <v>51</v>
      </c>
      <c r="B26" s="130">
        <f aca="true" t="shared" si="1" ref="B26:N26">B25*B9</f>
        <v>13750</v>
      </c>
      <c r="C26" s="130">
        <f t="shared" si="1"/>
        <v>0</v>
      </c>
      <c r="D26" s="130">
        <f t="shared" si="1"/>
        <v>0</v>
      </c>
      <c r="E26" s="130">
        <f t="shared" si="1"/>
        <v>21525</v>
      </c>
      <c r="F26" s="130">
        <f t="shared" si="1"/>
        <v>0</v>
      </c>
      <c r="G26" s="130">
        <f t="shared" si="1"/>
        <v>0</v>
      </c>
      <c r="H26" s="130">
        <f t="shared" si="1"/>
        <v>0</v>
      </c>
      <c r="I26" s="130">
        <f t="shared" si="1"/>
        <v>0</v>
      </c>
      <c r="J26" s="130">
        <f t="shared" si="1"/>
        <v>0</v>
      </c>
      <c r="K26" s="130">
        <f t="shared" si="1"/>
        <v>0</v>
      </c>
      <c r="L26" s="130">
        <f t="shared" si="1"/>
        <v>0</v>
      </c>
      <c r="M26" s="130">
        <f t="shared" si="1"/>
        <v>0</v>
      </c>
      <c r="N26" s="130">
        <f t="shared" si="1"/>
        <v>0</v>
      </c>
    </row>
    <row r="27" spans="1:14" s="134" customFormat="1" ht="30.75" customHeigh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3"/>
    </row>
    <row r="28" spans="1:14" ht="30.75" customHeight="1">
      <c r="A28" s="135" t="s">
        <v>52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29" spans="1:14" ht="30.7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</row>
    <row r="30" spans="1:14" s="142" customFormat="1" ht="30.75" customHeight="1">
      <c r="A30" s="140" t="s">
        <v>53</v>
      </c>
      <c r="B30" s="141">
        <f>B26+B28</f>
        <v>13750</v>
      </c>
      <c r="C30" s="141">
        <f aca="true" t="shared" si="2" ref="C30:N30">C26+C28</f>
        <v>0</v>
      </c>
      <c r="D30" s="141">
        <f t="shared" si="2"/>
        <v>0</v>
      </c>
      <c r="E30" s="141">
        <f t="shared" si="2"/>
        <v>21525</v>
      </c>
      <c r="F30" s="141">
        <f t="shared" si="2"/>
        <v>0</v>
      </c>
      <c r="G30" s="141">
        <f>G26+G28</f>
        <v>0</v>
      </c>
      <c r="H30" s="141">
        <f t="shared" si="2"/>
        <v>0</v>
      </c>
      <c r="I30" s="141">
        <f t="shared" si="2"/>
        <v>0</v>
      </c>
      <c r="J30" s="141">
        <f t="shared" si="2"/>
        <v>0</v>
      </c>
      <c r="K30" s="141">
        <f t="shared" si="2"/>
        <v>0</v>
      </c>
      <c r="L30" s="141">
        <f t="shared" si="2"/>
        <v>0</v>
      </c>
      <c r="M30" s="141">
        <f t="shared" si="2"/>
        <v>0</v>
      </c>
      <c r="N30" s="130">
        <f t="shared" si="2"/>
        <v>0</v>
      </c>
    </row>
    <row r="31" spans="1:14" ht="12.7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4" ht="12.7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 ht="12.7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4" ht="12.7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  <row r="35" spans="1:14" ht="12.7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4" ht="12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  <row r="37" spans="1:14" ht="12.7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</row>
    <row r="38" spans="1:14" ht="12.7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4" ht="12.7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</row>
    <row r="40" spans="1:14" ht="12.7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</row>
    <row r="41" spans="1:14" ht="12.7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pans="1:14" ht="12.7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</row>
    <row r="43" spans="1:14" ht="12.7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14" ht="12.75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</row>
    <row r="45" spans="1:14" ht="12.7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</row>
    <row r="46" spans="1:14" ht="12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</row>
    <row r="47" spans="1:14" ht="12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</row>
    <row r="48" spans="1:14" ht="12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</row>
    <row r="49" spans="1:14" ht="12.7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</row>
    <row r="50" spans="1:14" ht="12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</row>
    <row r="51" spans="1:14" ht="12.7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</row>
    <row r="52" spans="1:14" ht="12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</row>
    <row r="53" spans="1:14" ht="12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14" ht="12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</row>
    <row r="55" spans="1:14" ht="12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</row>
    <row r="56" spans="1:14" ht="12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4" ht="12.7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</row>
    <row r="58" spans="1:14" ht="12.7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</row>
    <row r="59" spans="1:14" ht="12.7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1:14" ht="12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</row>
    <row r="61" spans="1:14" ht="12.7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1:14" ht="12.7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1:14" ht="12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</row>
    <row r="64" spans="1:14" ht="12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</row>
    <row r="65" spans="1:14" ht="12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1:14" ht="12.7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</row>
    <row r="67" spans="1:14" ht="12.7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1:14" ht="12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 ht="12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</row>
    <row r="70" spans="1:14" ht="12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</row>
    <row r="71" spans="1:14" ht="12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 ht="12.7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</row>
    <row r="73" spans="1:14" ht="12.7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</row>
    <row r="74" spans="1:14" ht="12.7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ht="12.7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ht="12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</row>
    <row r="77" spans="1:14" ht="12.7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 ht="12.7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</row>
    <row r="79" spans="1:14" ht="12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</row>
    <row r="80" spans="1:14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</row>
    <row r="81" spans="1:14" ht="12.7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</row>
    <row r="82" spans="1:14" ht="12.7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</row>
    <row r="83" spans="1:14" ht="12.7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</row>
    <row r="84" spans="1:14" ht="12.7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</row>
    <row r="85" spans="1:14" ht="12.7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</row>
    <row r="86" spans="1:14" ht="12.7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</row>
    <row r="87" spans="1:14" ht="12.7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</row>
    <row r="88" spans="1:14" ht="12.7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</row>
    <row r="89" spans="1:14" ht="12.7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</row>
    <row r="90" spans="1:14" ht="12.7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</row>
    <row r="91" spans="1:14" ht="12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</row>
    <row r="92" spans="1:14" ht="12.7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</row>
    <row r="93" spans="1:14" ht="12.7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1:14" ht="12.7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</row>
    <row r="95" spans="1:14" ht="12.7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</row>
    <row r="96" spans="1:14" ht="12.75" customHeight="1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</row>
    <row r="97" spans="1:14" ht="12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ht="12.7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ht="12.75" customHeight="1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</row>
    <row r="100" spans="1:14" ht="12.7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 ht="12.75" customHeight="1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</row>
    <row r="102" spans="1:14" ht="12.75" customHeight="1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</row>
    <row r="103" spans="1:14" ht="12.7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</row>
    <row r="104" spans="1:14" ht="12.75" customHeight="1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</row>
    <row r="105" spans="1:14" ht="12.75" customHeight="1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</row>
    <row r="106" spans="1:14" ht="12.75" customHeight="1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</row>
    <row r="107" spans="1:14" ht="12.75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</row>
    <row r="108" spans="1:14" ht="12.75" customHeight="1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</row>
    <row r="109" spans="1:14" ht="12.75" customHeight="1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</row>
    <row r="110" spans="1:14" ht="12.75" customHeight="1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</row>
    <row r="111" spans="1:14" ht="12.75" customHeight="1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</row>
    <row r="112" spans="1:14" ht="12.75" customHeight="1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</row>
    <row r="113" spans="1:14" ht="12.75" customHeight="1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</row>
    <row r="114" spans="1:14" ht="12.75" customHeight="1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</row>
    <row r="115" spans="1:14" ht="12.75" customHeight="1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</row>
    <row r="116" spans="1:14" ht="12.75" customHeight="1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</row>
    <row r="117" spans="1:14" ht="12.75" customHeight="1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</row>
    <row r="118" spans="1:14" ht="12.75" customHeight="1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</row>
    <row r="119" spans="1:14" ht="12.75" customHeight="1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</row>
    <row r="120" spans="1:14" ht="12.75" customHeight="1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</row>
    <row r="121" spans="1:14" ht="12.75" customHeight="1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</row>
    <row r="122" spans="1:14" ht="12.75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</row>
    <row r="123" spans="1:14" ht="12.75" customHeigh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</row>
    <row r="124" spans="1:14" ht="12.75" customHeight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</row>
    <row r="125" spans="1:14" ht="12.75" customHeight="1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</row>
    <row r="126" spans="1:14" ht="12.75" customHeight="1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</row>
    <row r="127" spans="1:14" ht="12.75" customHeight="1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</row>
    <row r="128" spans="1:14" ht="12.75" customHeight="1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</row>
    <row r="129" spans="1:14" ht="12.75" customHeight="1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</row>
    <row r="130" spans="1:14" ht="12.75" customHeight="1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</row>
    <row r="131" spans="1:14" ht="12.75" customHeight="1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</row>
    <row r="132" spans="1:14" ht="12.75" customHeight="1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</row>
    <row r="133" spans="1:14" ht="12.75" customHeight="1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</row>
    <row r="134" spans="1:14" ht="12.75" customHeight="1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</row>
    <row r="135" spans="1:14" ht="12.75" customHeight="1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</row>
    <row r="136" spans="1:14" ht="12.75" customHeight="1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</row>
    <row r="137" spans="1:14" ht="12.75" customHeight="1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</row>
    <row r="138" spans="1:14" ht="12.75" customHeigh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</row>
    <row r="139" spans="1:14" ht="12.75" customHeight="1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</row>
    <row r="140" spans="1:14" ht="12.75" customHeight="1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</row>
    <row r="141" spans="1:14" ht="12.75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</row>
    <row r="142" spans="1:14" ht="12.75" customHeight="1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</row>
    <row r="143" spans="1:14" ht="12.75" customHeight="1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</row>
    <row r="144" spans="1:14" ht="12.75" customHeight="1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</row>
    <row r="145" spans="1:14" ht="12.75" customHeight="1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</row>
    <row r="146" spans="1:14" ht="12.75" customHeight="1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</row>
    <row r="147" spans="1:14" ht="12.75" customHeight="1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</row>
  </sheetData>
  <sheetProtection sheet="1"/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69444444444446" right="0.19652777777777777" top="0.31527777777777777" bottom="0.43333333333333335" header="0.5118055555555555" footer="0.31527777777777777"/>
  <pageSetup horizontalDpi="300" verticalDpi="300" orientation="landscape" scale="63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7">
      <selection activeCell="A17" sqref="A17"/>
    </sheetView>
  </sheetViews>
  <sheetFormatPr defaultColWidth="11.421875" defaultRowHeight="12.75"/>
  <cols>
    <col min="1" max="1" width="25.8515625" style="145" customWidth="1"/>
    <col min="2" max="2" width="13.421875" style="145" customWidth="1"/>
    <col min="3" max="3" width="16.28125" style="145" customWidth="1"/>
    <col min="4" max="4" width="13.140625" style="145" customWidth="1"/>
    <col min="5" max="5" width="37.421875" style="146" customWidth="1"/>
  </cols>
  <sheetData>
    <row r="1" spans="1:5" ht="17.25">
      <c r="A1" s="147"/>
      <c r="B1" s="147"/>
      <c r="C1" s="147"/>
      <c r="D1" s="147"/>
      <c r="E1" s="148" t="s">
        <v>67</v>
      </c>
    </row>
    <row r="2" spans="1:5" ht="17.25">
      <c r="A2" s="147"/>
      <c r="B2" s="147"/>
      <c r="C2" s="147"/>
      <c r="D2" s="147"/>
      <c r="E2" s="148" t="s">
        <v>54</v>
      </c>
    </row>
    <row r="3" spans="1:5" ht="13.5" customHeight="1">
      <c r="A3" s="227"/>
      <c r="B3" s="227"/>
      <c r="C3" s="227"/>
      <c r="D3" s="227"/>
      <c r="E3" s="227"/>
    </row>
    <row r="4" spans="1:5" ht="18" customHeight="1">
      <c r="A4" s="149" t="s">
        <v>69</v>
      </c>
      <c r="B4" s="235" t="str">
        <f>Identification!B4</f>
        <v>R-3740-2010</v>
      </c>
      <c r="C4" s="235"/>
      <c r="D4" s="235"/>
      <c r="E4" s="235"/>
    </row>
    <row r="5" spans="1:5" ht="18" customHeight="1">
      <c r="A5" s="150" t="s">
        <v>70</v>
      </c>
      <c r="B5" s="236" t="str">
        <f>Identification!B5</f>
        <v>ACEF de Québec</v>
      </c>
      <c r="C5" s="236"/>
      <c r="D5" s="236"/>
      <c r="E5" s="236"/>
    </row>
    <row r="6" spans="1:5" ht="25.5" customHeight="1">
      <c r="A6" s="237" t="s">
        <v>55</v>
      </c>
      <c r="B6" s="237"/>
      <c r="C6" s="237"/>
      <c r="D6" s="237"/>
      <c r="E6" s="237"/>
    </row>
    <row r="7" spans="1:5" ht="19.5" customHeight="1">
      <c r="A7" s="239" t="s">
        <v>56</v>
      </c>
      <c r="B7" s="239"/>
      <c r="C7" s="239"/>
      <c r="D7" s="239"/>
      <c r="E7" s="239"/>
    </row>
    <row r="8" spans="1:5" ht="19.5" customHeight="1">
      <c r="A8" s="238" t="s">
        <v>57</v>
      </c>
      <c r="B8" s="238"/>
      <c r="C8" s="238"/>
      <c r="D8" s="238"/>
      <c r="E8" s="238"/>
    </row>
    <row r="9" spans="1:5" ht="19.5" customHeight="1">
      <c r="A9" s="238" t="s">
        <v>58</v>
      </c>
      <c r="B9" s="238"/>
      <c r="C9" s="238"/>
      <c r="D9" s="238"/>
      <c r="E9" s="238"/>
    </row>
    <row r="10" spans="1:5" ht="19.5" customHeight="1">
      <c r="A10" s="238" t="s">
        <v>59</v>
      </c>
      <c r="B10" s="238"/>
      <c r="C10" s="238"/>
      <c r="D10" s="238"/>
      <c r="E10" s="238"/>
    </row>
    <row r="11" spans="1:5" ht="19.5" customHeight="1">
      <c r="A11" s="238" t="s">
        <v>60</v>
      </c>
      <c r="B11" s="238"/>
      <c r="C11" s="238"/>
      <c r="D11" s="238"/>
      <c r="E11" s="238"/>
    </row>
    <row r="12" spans="1:5" ht="19.5" customHeight="1">
      <c r="A12" s="151" t="s">
        <v>61</v>
      </c>
      <c r="B12" s="152"/>
      <c r="C12" s="152"/>
      <c r="D12" s="152"/>
      <c r="E12" s="153"/>
    </row>
    <row r="13" spans="1:5" ht="19.5" customHeight="1">
      <c r="A13" s="151" t="s">
        <v>62</v>
      </c>
      <c r="B13" s="152"/>
      <c r="C13" s="152"/>
      <c r="D13" s="152"/>
      <c r="E13" s="153"/>
    </row>
    <row r="14" spans="1:5" ht="19.5" customHeight="1">
      <c r="A14" s="151" t="s">
        <v>63</v>
      </c>
      <c r="B14" s="152"/>
      <c r="C14" s="152"/>
      <c r="D14" s="152"/>
      <c r="E14" s="153"/>
    </row>
    <row r="15" spans="1:5" ht="19.5" customHeight="1">
      <c r="A15" s="151" t="s">
        <v>64</v>
      </c>
      <c r="B15" s="152"/>
      <c r="C15" s="152"/>
      <c r="D15" s="152"/>
      <c r="E15" s="153"/>
    </row>
    <row r="16" spans="1:5" ht="19.5" customHeight="1">
      <c r="A16" s="151" t="s">
        <v>65</v>
      </c>
      <c r="B16" s="152"/>
      <c r="C16" s="152"/>
      <c r="D16" s="152"/>
      <c r="E16" s="153"/>
    </row>
    <row r="17" spans="1:5" ht="19.5" customHeight="1">
      <c r="A17" s="151" t="s">
        <v>66</v>
      </c>
      <c r="B17" s="152"/>
      <c r="C17" s="152"/>
      <c r="D17" s="152"/>
      <c r="E17" s="153"/>
    </row>
    <row r="18" spans="1:5" ht="19.5" customHeight="1">
      <c r="A18" s="151" t="s">
        <v>0</v>
      </c>
      <c r="B18" s="152"/>
      <c r="C18" s="152"/>
      <c r="D18" s="152"/>
      <c r="E18" s="153"/>
    </row>
    <row r="19" spans="1:5" ht="19.5" customHeight="1">
      <c r="A19" s="151" t="s">
        <v>1</v>
      </c>
      <c r="B19" s="152"/>
      <c r="C19" s="152"/>
      <c r="D19" s="152"/>
      <c r="E19" s="153"/>
    </row>
    <row r="20" spans="1:5" ht="19.5" customHeight="1">
      <c r="A20" s="151" t="s">
        <v>2</v>
      </c>
      <c r="B20" s="152"/>
      <c r="C20" s="152"/>
      <c r="D20" s="152"/>
      <c r="E20" s="153"/>
    </row>
    <row r="21" spans="1:5" ht="19.5" customHeight="1">
      <c r="A21" s="238"/>
      <c r="B21" s="238"/>
      <c r="C21" s="238"/>
      <c r="D21" s="238"/>
      <c r="E21" s="238"/>
    </row>
    <row r="22" spans="1:5" ht="19.5" customHeight="1">
      <c r="A22" s="238"/>
      <c r="B22" s="238"/>
      <c r="C22" s="238"/>
      <c r="D22" s="238"/>
      <c r="E22" s="238"/>
    </row>
    <row r="23" spans="1:5" ht="19.5" customHeight="1">
      <c r="A23" s="238"/>
      <c r="B23" s="238"/>
      <c r="C23" s="238"/>
      <c r="D23" s="238"/>
      <c r="E23" s="238"/>
    </row>
    <row r="24" spans="1:5" ht="19.5" customHeight="1">
      <c r="A24" s="238"/>
      <c r="B24" s="238"/>
      <c r="C24" s="238"/>
      <c r="D24" s="238"/>
      <c r="E24" s="238"/>
    </row>
    <row r="25" spans="1:5" ht="19.5" customHeight="1">
      <c r="A25" s="238"/>
      <c r="B25" s="238"/>
      <c r="C25" s="238"/>
      <c r="D25" s="238"/>
      <c r="E25" s="238"/>
    </row>
    <row r="26" spans="1:5" ht="19.5" customHeight="1">
      <c r="A26" s="238"/>
      <c r="B26" s="238"/>
      <c r="C26" s="238"/>
      <c r="D26" s="238"/>
      <c r="E26" s="238"/>
    </row>
    <row r="27" spans="1:5" ht="19.5" customHeight="1">
      <c r="A27" s="238"/>
      <c r="B27" s="238"/>
      <c r="C27" s="238"/>
      <c r="D27" s="238"/>
      <c r="E27" s="238"/>
    </row>
    <row r="28" spans="1:5" ht="19.5" customHeight="1">
      <c r="A28" s="238"/>
      <c r="B28" s="238"/>
      <c r="C28" s="238"/>
      <c r="D28" s="238"/>
      <c r="E28" s="238"/>
    </row>
    <row r="29" spans="1:5" ht="19.5" customHeight="1">
      <c r="A29" s="238"/>
      <c r="B29" s="238"/>
      <c r="C29" s="238"/>
      <c r="D29" s="238"/>
      <c r="E29" s="238"/>
    </row>
    <row r="30" spans="1:5" ht="19.5" customHeight="1">
      <c r="A30" s="238"/>
      <c r="B30" s="238"/>
      <c r="C30" s="238"/>
      <c r="D30" s="238"/>
      <c r="E30" s="238"/>
    </row>
    <row r="31" spans="1:5" ht="19.5" customHeight="1">
      <c r="A31" s="238"/>
      <c r="B31" s="238"/>
      <c r="C31" s="238"/>
      <c r="D31" s="238"/>
      <c r="E31" s="238"/>
    </row>
    <row r="32" spans="1:5" ht="19.5" customHeight="1">
      <c r="A32" s="238"/>
      <c r="B32" s="238"/>
      <c r="C32" s="238"/>
      <c r="D32" s="238"/>
      <c r="E32" s="238"/>
    </row>
    <row r="33" spans="1:5" ht="19.5" customHeight="1">
      <c r="A33" s="238"/>
      <c r="B33" s="238"/>
      <c r="C33" s="238"/>
      <c r="D33" s="238"/>
      <c r="E33" s="238"/>
    </row>
    <row r="34" spans="1:5" ht="19.5" customHeight="1">
      <c r="A34" s="238"/>
      <c r="B34" s="238"/>
      <c r="C34" s="238"/>
      <c r="D34" s="238"/>
      <c r="E34" s="238"/>
    </row>
    <row r="35" spans="1:5" ht="19.5" customHeight="1">
      <c r="A35" s="238"/>
      <c r="B35" s="238"/>
      <c r="C35" s="238"/>
      <c r="D35" s="238"/>
      <c r="E35" s="238"/>
    </row>
    <row r="36" spans="1:5" ht="19.5" customHeight="1">
      <c r="A36" s="238"/>
      <c r="B36" s="238"/>
      <c r="C36" s="238"/>
      <c r="D36" s="238"/>
      <c r="E36" s="238"/>
    </row>
    <row r="37" spans="1:5" ht="19.5" customHeight="1">
      <c r="A37" s="238"/>
      <c r="B37" s="238"/>
      <c r="C37" s="238"/>
      <c r="D37" s="238"/>
      <c r="E37" s="238"/>
    </row>
    <row r="38" spans="1:5" ht="19.5" customHeight="1">
      <c r="A38" s="238"/>
      <c r="B38" s="238"/>
      <c r="C38" s="238"/>
      <c r="D38" s="238"/>
      <c r="E38" s="238"/>
    </row>
    <row r="39" spans="1:5" ht="19.5" customHeight="1">
      <c r="A39" s="238"/>
      <c r="B39" s="238"/>
      <c r="C39" s="238"/>
      <c r="D39" s="238"/>
      <c r="E39" s="238"/>
    </row>
    <row r="40" spans="1:5" ht="19.5" customHeight="1">
      <c r="A40" s="240"/>
      <c r="B40" s="240"/>
      <c r="C40" s="240"/>
      <c r="D40" s="240"/>
      <c r="E40" s="240"/>
    </row>
  </sheetData>
  <sheetProtection sheet="1" selectLockedCells="1"/>
  <mergeCells count="29">
    <mergeCell ref="A40:E40"/>
    <mergeCell ref="A36:E36"/>
    <mergeCell ref="A37:E37"/>
    <mergeCell ref="A38:E38"/>
    <mergeCell ref="A39:E39"/>
    <mergeCell ref="A32:E32"/>
    <mergeCell ref="A33:E33"/>
    <mergeCell ref="A34:E34"/>
    <mergeCell ref="A35:E35"/>
    <mergeCell ref="A28:E28"/>
    <mergeCell ref="A29:E29"/>
    <mergeCell ref="A30:E30"/>
    <mergeCell ref="A31:E31"/>
    <mergeCell ref="A24:E24"/>
    <mergeCell ref="A25:E25"/>
    <mergeCell ref="A26:E26"/>
    <mergeCell ref="A27:E27"/>
    <mergeCell ref="A22:E22"/>
    <mergeCell ref="A23:E23"/>
    <mergeCell ref="A7:E7"/>
    <mergeCell ref="A8:E8"/>
    <mergeCell ref="A9:E9"/>
    <mergeCell ref="A10:E10"/>
    <mergeCell ref="A3:E3"/>
    <mergeCell ref="B4:E4"/>
    <mergeCell ref="B5:E5"/>
    <mergeCell ref="A6:E6"/>
    <mergeCell ref="A11:E11"/>
    <mergeCell ref="A21:E21"/>
  </mergeCells>
  <printOptions/>
  <pageMargins left="0.5118055555555555" right="0.4722222222222222" top="0.6298611111111111" bottom="0.7486111111111111" header="0.5118055555555555" footer="0.31527777777777777"/>
  <pageSetup horizontalDpi="300" verticalDpi="300" orientation="portrait" scale="92"/>
  <headerFooter alignWithMargins="0">
    <oddFooter>&amp;L&amp;"Times New Roman,Gras"BP / 2009-11-06&amp;C&amp;"Times New Roman,Gras"&amp;A&amp;R&amp;"Times New Roman,Gras"Page 4 de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RowColHeaders="0" tabSelected="1" zoomScalePageLayoutView="0" workbookViewId="0" topLeftCell="A1">
      <selection activeCell="E29" sqref="E29"/>
    </sheetView>
  </sheetViews>
  <sheetFormatPr defaultColWidth="11.421875" defaultRowHeight="12.75"/>
  <cols>
    <col min="1" max="1" width="18.28125" style="0" customWidth="1"/>
    <col min="5" max="5" width="13.421875" style="0" customWidth="1"/>
  </cols>
  <sheetData>
    <row r="1" spans="1:6" ht="12">
      <c r="A1" s="154"/>
      <c r="B1" s="155" t="s">
        <v>3</v>
      </c>
      <c r="C1" s="155" t="s">
        <v>4</v>
      </c>
      <c r="D1" s="156" t="s">
        <v>5</v>
      </c>
      <c r="E1" s="156" t="s">
        <v>6</v>
      </c>
      <c r="F1" s="157" t="s">
        <v>7</v>
      </c>
    </row>
    <row r="2" spans="1:6" ht="12">
      <c r="A2" s="158" t="s">
        <v>112</v>
      </c>
      <c r="B2" s="158">
        <v>3</v>
      </c>
      <c r="C2" s="159">
        <v>84.66</v>
      </c>
      <c r="D2" s="160">
        <f>B2*C2/(1.075*1.05)</f>
        <v>225.00996677740864</v>
      </c>
      <c r="E2" s="161">
        <f>D2*(1.075*1.05-1)/2</f>
        <v>14.485016611295672</v>
      </c>
      <c r="F2" s="159">
        <f>D2+E2</f>
        <v>239.4949833887043</v>
      </c>
    </row>
    <row r="3" spans="1:6" ht="12">
      <c r="A3" s="162" t="s">
        <v>116</v>
      </c>
      <c r="B3" s="162">
        <v>3</v>
      </c>
      <c r="C3" s="163">
        <f>C2</f>
        <v>84.66</v>
      </c>
      <c r="D3" s="164">
        <f>B3*C3/(1.075*1.05)</f>
        <v>225.00996677740864</v>
      </c>
      <c r="E3" s="165">
        <f>D3*(1.075*1.05-1)/2</f>
        <v>14.485016611295672</v>
      </c>
      <c r="F3" s="163">
        <f>D3+E3</f>
        <v>239.4949833887043</v>
      </c>
    </row>
    <row r="4" spans="1:6" ht="12">
      <c r="A4" s="155" t="s">
        <v>8</v>
      </c>
      <c r="B4" s="155">
        <f>B2+B3</f>
        <v>6</v>
      </c>
      <c r="C4" s="166"/>
      <c r="D4" s="167">
        <f>D2+D3</f>
        <v>450.01993355481727</v>
      </c>
      <c r="E4" s="167">
        <f>E2+E3</f>
        <v>28.970033222591344</v>
      </c>
      <c r="F4" s="166">
        <f>D4+E4</f>
        <v>478.9899667774086</v>
      </c>
    </row>
    <row r="5" spans="3:5" ht="12">
      <c r="C5" s="168"/>
      <c r="D5" s="169"/>
      <c r="E5" s="170"/>
    </row>
    <row r="6" spans="1:6" ht="12">
      <c r="A6" s="154"/>
      <c r="B6" s="155" t="s">
        <v>9</v>
      </c>
      <c r="C6" s="166" t="s">
        <v>10</v>
      </c>
      <c r="D6" s="171" t="s">
        <v>5</v>
      </c>
      <c r="E6" s="171" t="s">
        <v>6</v>
      </c>
      <c r="F6" s="157" t="s">
        <v>7</v>
      </c>
    </row>
    <row r="7" spans="1:6" ht="12">
      <c r="A7" s="158" t="str">
        <f>A2</f>
        <v>Denis Falardeau</v>
      </c>
      <c r="B7" s="158">
        <v>6</v>
      </c>
      <c r="C7" s="159">
        <v>165</v>
      </c>
      <c r="D7" s="160">
        <f>C7*B7</f>
        <v>990</v>
      </c>
      <c r="E7" s="161">
        <f>D7*(1.075*1.05-1)/2</f>
        <v>63.73124999999996</v>
      </c>
      <c r="F7" s="159">
        <f>D7+E7</f>
        <v>1053.73125</v>
      </c>
    </row>
    <row r="8" spans="1:6" ht="12">
      <c r="A8" s="162" t="str">
        <f>A3</f>
        <v>Richard Dagenais</v>
      </c>
      <c r="B8" s="162">
        <v>5</v>
      </c>
      <c r="C8" s="163">
        <v>165</v>
      </c>
      <c r="D8" s="164">
        <f>C8*B8</f>
        <v>825</v>
      </c>
      <c r="E8" s="165">
        <f>D8*(1.075*1.05-1)/2</f>
        <v>53.109374999999964</v>
      </c>
      <c r="F8" s="163">
        <f>D8+E8</f>
        <v>878.109375</v>
      </c>
    </row>
    <row r="9" spans="1:6" ht="12">
      <c r="A9" s="162" t="str">
        <f>A4</f>
        <v>Total</v>
      </c>
      <c r="B9" s="162">
        <f>B7+B8</f>
        <v>11</v>
      </c>
      <c r="C9" s="163"/>
      <c r="D9" s="164">
        <f>D7+D8</f>
        <v>1815</v>
      </c>
      <c r="E9" s="164">
        <f>E7+E8</f>
        <v>116.84062499999993</v>
      </c>
      <c r="F9" s="163">
        <f>D9+E9</f>
        <v>1931.8406249999998</v>
      </c>
    </row>
    <row r="10" ht="12">
      <c r="E10" s="87"/>
    </row>
    <row r="11" spans="1:5" ht="12">
      <c r="A11" s="172" t="s">
        <v>11</v>
      </c>
      <c r="B11" s="173"/>
      <c r="C11" s="156" t="s">
        <v>12</v>
      </c>
      <c r="E11" s="87"/>
    </row>
    <row r="12" spans="1:8" ht="12.75">
      <c r="A12" s="154"/>
      <c r="B12" s="174" t="s">
        <v>13</v>
      </c>
      <c r="C12" s="175"/>
      <c r="D12" s="206" t="s">
        <v>14</v>
      </c>
      <c r="E12" s="208" t="s">
        <v>15</v>
      </c>
      <c r="F12" s="207" t="s">
        <v>16</v>
      </c>
      <c r="G12" s="154" t="s">
        <v>17</v>
      </c>
      <c r="H12" s="176"/>
    </row>
    <row r="13" spans="1:7" ht="12">
      <c r="A13" s="177" t="s">
        <v>18</v>
      </c>
      <c r="B13" s="48">
        <v>10</v>
      </c>
      <c r="C13" s="178"/>
      <c r="D13" s="201">
        <f>B13</f>
        <v>10</v>
      </c>
      <c r="E13" s="195" t="s">
        <v>76</v>
      </c>
      <c r="F13" s="202">
        <f>Répartition!B20+Répartition!B21</f>
        <v>50</v>
      </c>
      <c r="G13" s="203"/>
    </row>
    <row r="14" spans="1:7" ht="12">
      <c r="A14" s="177" t="s">
        <v>15</v>
      </c>
      <c r="B14" s="48">
        <v>5</v>
      </c>
      <c r="C14" s="178"/>
      <c r="D14" s="194">
        <f>B14</f>
        <v>5</v>
      </c>
      <c r="E14" s="198" t="s">
        <v>77</v>
      </c>
      <c r="F14" s="204">
        <f>Répartition!E20+Répartition!E21</f>
        <v>50</v>
      </c>
      <c r="G14" s="205"/>
    </row>
    <row r="15" spans="1:7" ht="12.75">
      <c r="A15" s="177" t="s">
        <v>19</v>
      </c>
      <c r="B15" s="48">
        <f>B13*B14</f>
        <v>50</v>
      </c>
      <c r="C15" s="178"/>
      <c r="D15" s="179">
        <f>B15</f>
        <v>50</v>
      </c>
      <c r="E15" s="209" t="s">
        <v>20</v>
      </c>
      <c r="F15" s="179"/>
      <c r="G15" s="179"/>
    </row>
    <row r="16" spans="1:7" ht="12">
      <c r="A16" s="177" t="s">
        <v>21</v>
      </c>
      <c r="B16" s="48">
        <f>IF(B15&lt;17,3*B15,IF(B15&lt;81,48+(B15-16)*2,48+2*(80-16)+B15-80))</f>
        <v>116</v>
      </c>
      <c r="C16" s="181">
        <v>110</v>
      </c>
      <c r="D16" s="194"/>
      <c r="E16" s="195" t="s">
        <v>76</v>
      </c>
      <c r="F16" s="196">
        <f>Répartition!B25-Calculs!F13</f>
        <v>75</v>
      </c>
      <c r="G16" s="197">
        <f>F16-B16</f>
        <v>-41</v>
      </c>
    </row>
    <row r="17" spans="1:7" ht="12">
      <c r="A17" s="177" t="s">
        <v>22</v>
      </c>
      <c r="B17" s="48">
        <f>IF(B15&lt;17,5*B15,IF(B15&lt;81,80+(B15-16)*4,80+4*(80-16)+(B15-80)*3))-B18-B19</f>
        <v>216</v>
      </c>
      <c r="C17" s="181">
        <v>75</v>
      </c>
      <c r="D17" s="194"/>
      <c r="E17" s="198" t="s">
        <v>77</v>
      </c>
      <c r="F17" s="199">
        <f>Répartition!E25-Calculs!F14</f>
        <v>237</v>
      </c>
      <c r="G17" s="200">
        <f>F17-B17</f>
        <v>21</v>
      </c>
    </row>
    <row r="18" spans="1:6" ht="12">
      <c r="A18" s="177" t="s">
        <v>78</v>
      </c>
      <c r="B18" s="48"/>
      <c r="C18" s="181">
        <v>220</v>
      </c>
      <c r="D18" s="179"/>
      <c r="E18" s="180" t="s">
        <v>23</v>
      </c>
      <c r="F18" s="178">
        <f>F16+F13</f>
        <v>125</v>
      </c>
    </row>
    <row r="19" spans="1:6" ht="12">
      <c r="A19" s="183" t="s">
        <v>24</v>
      </c>
      <c r="B19" s="45"/>
      <c r="C19" s="184">
        <v>200</v>
      </c>
      <c r="D19" s="162"/>
      <c r="E19" s="185" t="s">
        <v>25</v>
      </c>
      <c r="F19" s="186">
        <f>F17+F14</f>
        <v>287</v>
      </c>
    </row>
    <row r="21" spans="1:6" ht="12.75">
      <c r="A21" s="154"/>
      <c r="B21" s="187" t="s">
        <v>26</v>
      </c>
      <c r="C21" s="187"/>
      <c r="D21" s="188" t="s">
        <v>27</v>
      </c>
      <c r="E21" s="187" t="s">
        <v>28</v>
      </c>
      <c r="F21" s="182" t="s">
        <v>28</v>
      </c>
    </row>
    <row r="22" spans="1:6" ht="12">
      <c r="A22" s="177" t="s">
        <v>29</v>
      </c>
      <c r="B22" s="189" t="s">
        <v>30</v>
      </c>
      <c r="C22" s="48"/>
      <c r="D22" s="48" t="s">
        <v>31</v>
      </c>
      <c r="E22" s="48" t="s">
        <v>32</v>
      </c>
      <c r="F22" s="178" t="s">
        <v>33</v>
      </c>
    </row>
    <row r="23" spans="1:6" ht="12">
      <c r="A23" s="177" t="s">
        <v>34</v>
      </c>
      <c r="B23" s="48">
        <v>4</v>
      </c>
      <c r="C23" s="48"/>
      <c r="D23" s="190">
        <v>400</v>
      </c>
      <c r="E23" s="190">
        <v>800</v>
      </c>
      <c r="F23" s="191">
        <v>1000</v>
      </c>
    </row>
    <row r="24" spans="1:6" ht="12">
      <c r="A24" s="183" t="s">
        <v>35</v>
      </c>
      <c r="B24" s="45">
        <v>8</v>
      </c>
      <c r="C24" s="45"/>
      <c r="D24" s="192">
        <v>800</v>
      </c>
      <c r="E24" s="192">
        <v>1600</v>
      </c>
      <c r="F24" s="193">
        <v>2000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Morneau, Josée</dc:creator>
  <cp:keywords/>
  <dc:description/>
  <cp:lastModifiedBy>Lévesque, Claudette</cp:lastModifiedBy>
  <dcterms:created xsi:type="dcterms:W3CDTF">2010-08-26T17:38:05Z</dcterms:created>
  <dcterms:modified xsi:type="dcterms:W3CDTF">2023-11-09T12:35:29Z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l'ACEFQ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2023-11-09T07:38:41Z</vt:lpwstr>
  </property>
  <property fmtid="{D5CDD505-2E9C-101B-9397-08002B2CF9AE}" pid="15" name="Accés restrei">
    <vt:lpwstr>0</vt:lpwstr>
  </property>
  <property fmtid="{D5CDD505-2E9C-101B-9397-08002B2CF9AE}" pid="16" name="Déposa">
    <vt:lpwstr>17</vt:lpwstr>
  </property>
  <property fmtid="{D5CDD505-2E9C-101B-9397-08002B2CF9AE}" pid="17" name="_dlc_Doc">
    <vt:lpwstr>W2HFWTQUJJY6-1771392044-83</vt:lpwstr>
  </property>
  <property fmtid="{D5CDD505-2E9C-101B-9397-08002B2CF9AE}" pid="18" name="_dlc_DocIdItemGu">
    <vt:lpwstr>06e4d240-2c4b-4b52-a069-11df2c8b1da2</vt:lpwstr>
  </property>
  <property fmtid="{D5CDD505-2E9C-101B-9397-08002B2CF9AE}" pid="19" name="_dlc_DocIdU">
    <vt:lpwstr>https://sde.regie-energie.qc.ca/1043/_layouts/15/DocIdRedir.aspx?ID=W2HFWTQUJJY6-1771392044-83, W2HFWTQUJJY6-1771392044-83</vt:lpwstr>
  </property>
  <property fmtid="{D5CDD505-2E9C-101B-9397-08002B2CF9AE}" pid="20" name="Ord">
    <vt:lpwstr>294300.000000000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C-ACEFQ-0001</vt:lpwstr>
  </property>
  <property fmtid="{D5CDD505-2E9C-101B-9397-08002B2CF9AE}" pid="29" name="Numéro plumit">
    <vt:lpwstr>71.0000000000000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2023-11-09T07:38:43Z</vt:lpwstr>
  </property>
</Properties>
</file>