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gazmet.com\dfs\RègleTarif\Commun\Vision Tarifaire\Allocation des coûts\DDR\"/>
    </mc:Choice>
  </mc:AlternateContent>
  <bookViews>
    <workbookView xWindow="0" yWindow="0" windowWidth="16740" windowHeight="11355" activeTab="1"/>
  </bookViews>
  <sheets>
    <sheet name="GM-3D2-Annexe2-Q14.a-Sans Vent" sheetId="1" r:id="rId1"/>
    <sheet name="GM-3D2-Annexe2-Q14.a-Avec Vent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3" i="2" l="1"/>
  <c r="L23" i="2"/>
  <c r="K23" i="2"/>
  <c r="J23" i="2"/>
  <c r="I23" i="2"/>
  <c r="H23" i="2"/>
  <c r="G23" i="2"/>
  <c r="F23" i="2"/>
  <c r="E23" i="2"/>
  <c r="D23" i="2"/>
  <c r="C23" i="2"/>
  <c r="O23" i="2" s="1"/>
  <c r="B23" i="2"/>
  <c r="R23" i="2" s="1"/>
  <c r="S22" i="2"/>
  <c r="R22" i="2"/>
  <c r="Q22" i="2"/>
  <c r="P22" i="2"/>
  <c r="V22" i="2" s="1"/>
  <c r="O22" i="2"/>
  <c r="U22" i="2" s="1"/>
  <c r="N22" i="2"/>
  <c r="T22" i="2" s="1"/>
  <c r="S21" i="2"/>
  <c r="R21" i="2"/>
  <c r="Q21" i="2"/>
  <c r="P21" i="2"/>
  <c r="V21" i="2" s="1"/>
  <c r="O21" i="2"/>
  <c r="U21" i="2" s="1"/>
  <c r="N21" i="2"/>
  <c r="T21" i="2" s="1"/>
  <c r="S20" i="2"/>
  <c r="R20" i="2"/>
  <c r="Q20" i="2"/>
  <c r="P20" i="2"/>
  <c r="V20" i="2" s="1"/>
  <c r="O20" i="2"/>
  <c r="U20" i="2" s="1"/>
  <c r="N20" i="2"/>
  <c r="T20" i="2" s="1"/>
  <c r="T19" i="2"/>
  <c r="S19" i="2"/>
  <c r="R19" i="2"/>
  <c r="Q19" i="2"/>
  <c r="P19" i="2"/>
  <c r="V19" i="2" s="1"/>
  <c r="O19" i="2"/>
  <c r="U19" i="2" s="1"/>
  <c r="N19" i="2"/>
  <c r="M16" i="2"/>
  <c r="L16" i="2"/>
  <c r="K16" i="2"/>
  <c r="J16" i="2"/>
  <c r="I16" i="2"/>
  <c r="H16" i="2"/>
  <c r="G16" i="2"/>
  <c r="F16" i="2"/>
  <c r="E16" i="2"/>
  <c r="D16" i="2"/>
  <c r="P16" i="2" s="1"/>
  <c r="C16" i="2"/>
  <c r="B16" i="2"/>
  <c r="S16" i="2" s="1"/>
  <c r="S15" i="2"/>
  <c r="R15" i="2"/>
  <c r="Q15" i="2"/>
  <c r="P15" i="2"/>
  <c r="O15" i="2"/>
  <c r="U15" i="2" s="1"/>
  <c r="N15" i="2"/>
  <c r="T15" i="2" s="1"/>
  <c r="S14" i="2"/>
  <c r="R14" i="2"/>
  <c r="Q14" i="2"/>
  <c r="P14" i="2"/>
  <c r="V14" i="2" s="1"/>
  <c r="O14" i="2"/>
  <c r="U14" i="2" s="1"/>
  <c r="N14" i="2"/>
  <c r="T14" i="2" s="1"/>
  <c r="T13" i="2"/>
  <c r="S13" i="2"/>
  <c r="R13" i="2"/>
  <c r="Q13" i="2"/>
  <c r="P13" i="2"/>
  <c r="V13" i="2" s="1"/>
  <c r="O13" i="2"/>
  <c r="U13" i="2" s="1"/>
  <c r="N13" i="2"/>
  <c r="U12" i="2"/>
  <c r="S12" i="2"/>
  <c r="R12" i="2"/>
  <c r="Q12" i="2"/>
  <c r="P12" i="2"/>
  <c r="V12" i="2" s="1"/>
  <c r="O12" i="2"/>
  <c r="N12" i="2"/>
  <c r="T12" i="2" s="1"/>
  <c r="S11" i="2"/>
  <c r="R11" i="2"/>
  <c r="Q11" i="2"/>
  <c r="P11" i="2"/>
  <c r="O11" i="2"/>
  <c r="U11" i="2" s="1"/>
  <c r="N11" i="2"/>
  <c r="T11" i="2" s="1"/>
  <c r="S10" i="2"/>
  <c r="R10" i="2"/>
  <c r="Q10" i="2"/>
  <c r="P10" i="2"/>
  <c r="V10" i="2" s="1"/>
  <c r="O10" i="2"/>
  <c r="U10" i="2" s="1"/>
  <c r="N10" i="2"/>
  <c r="T10" i="2" s="1"/>
  <c r="T9" i="2"/>
  <c r="S9" i="2"/>
  <c r="R9" i="2"/>
  <c r="Q9" i="2"/>
  <c r="P9" i="2"/>
  <c r="V9" i="2" s="1"/>
  <c r="O9" i="2"/>
  <c r="U9" i="2" s="1"/>
  <c r="N9" i="2"/>
  <c r="S8" i="2"/>
  <c r="R8" i="2"/>
  <c r="Q8" i="2"/>
  <c r="P8" i="2"/>
  <c r="V8" i="2" s="1"/>
  <c r="O8" i="2"/>
  <c r="U8" i="2" s="1"/>
  <c r="N8" i="2"/>
  <c r="T8" i="2" s="1"/>
  <c r="S7" i="2"/>
  <c r="R7" i="2"/>
  <c r="Q7" i="2"/>
  <c r="P7" i="2"/>
  <c r="V7" i="2" s="1"/>
  <c r="O7" i="2"/>
  <c r="U7" i="2" s="1"/>
  <c r="N7" i="2"/>
  <c r="T7" i="2" s="1"/>
  <c r="S6" i="2"/>
  <c r="R6" i="2"/>
  <c r="Q6" i="2"/>
  <c r="P6" i="2"/>
  <c r="V6" i="2" s="1"/>
  <c r="O6" i="2"/>
  <c r="U6" i="2" s="1"/>
  <c r="N6" i="2"/>
  <c r="T6" i="2" s="1"/>
  <c r="M22" i="1"/>
  <c r="L22" i="1"/>
  <c r="K22" i="1"/>
  <c r="J22" i="1"/>
  <c r="I22" i="1"/>
  <c r="H22" i="1"/>
  <c r="G22" i="1"/>
  <c r="F22" i="1"/>
  <c r="E22" i="1"/>
  <c r="Q22" i="1" s="1"/>
  <c r="D22" i="1"/>
  <c r="P22" i="1" s="1"/>
  <c r="C22" i="1"/>
  <c r="B22" i="1"/>
  <c r="O22" i="1" s="1"/>
  <c r="Q21" i="1"/>
  <c r="P21" i="1"/>
  <c r="O21" i="1"/>
  <c r="S21" i="1" s="1"/>
  <c r="N21" i="1"/>
  <c r="R21" i="1" s="1"/>
  <c r="Q20" i="1"/>
  <c r="P20" i="1"/>
  <c r="O20" i="1"/>
  <c r="S20" i="1" s="1"/>
  <c r="N20" i="1"/>
  <c r="R20" i="1" s="1"/>
  <c r="Q19" i="1"/>
  <c r="P19" i="1"/>
  <c r="O19" i="1"/>
  <c r="S19" i="1" s="1"/>
  <c r="N19" i="1"/>
  <c r="R19" i="1" s="1"/>
  <c r="Q18" i="1"/>
  <c r="P18" i="1"/>
  <c r="O18" i="1"/>
  <c r="S18" i="1" s="1"/>
  <c r="N18" i="1"/>
  <c r="R18" i="1" s="1"/>
  <c r="M15" i="1"/>
  <c r="L15" i="1"/>
  <c r="K15" i="1"/>
  <c r="J15" i="1"/>
  <c r="I15" i="1"/>
  <c r="H15" i="1"/>
  <c r="G15" i="1"/>
  <c r="F15" i="1"/>
  <c r="E15" i="1"/>
  <c r="D15" i="1"/>
  <c r="C15" i="1"/>
  <c r="O15" i="1" s="1"/>
  <c r="B15" i="1"/>
  <c r="Q15" i="1" s="1"/>
  <c r="Q14" i="1"/>
  <c r="P14" i="1"/>
  <c r="O14" i="1"/>
  <c r="S14" i="1" s="1"/>
  <c r="N14" i="1"/>
  <c r="R14" i="1" s="1"/>
  <c r="Q13" i="1"/>
  <c r="P13" i="1"/>
  <c r="O13" i="1"/>
  <c r="S13" i="1" s="1"/>
  <c r="N13" i="1"/>
  <c r="R13" i="1" s="1"/>
  <c r="Q12" i="1"/>
  <c r="P12" i="1"/>
  <c r="O12" i="1"/>
  <c r="S12" i="1" s="1"/>
  <c r="N12" i="1"/>
  <c r="R12" i="1" s="1"/>
  <c r="Q11" i="1"/>
  <c r="P11" i="1"/>
  <c r="O11" i="1"/>
  <c r="S11" i="1" s="1"/>
  <c r="N11" i="1"/>
  <c r="R11" i="1" s="1"/>
  <c r="Q10" i="1"/>
  <c r="P10" i="1"/>
  <c r="O10" i="1"/>
  <c r="S10" i="1" s="1"/>
  <c r="N10" i="1"/>
  <c r="R10" i="1" s="1"/>
  <c r="Q9" i="1"/>
  <c r="P9" i="1"/>
  <c r="O9" i="1"/>
  <c r="S9" i="1" s="1"/>
  <c r="N9" i="1"/>
  <c r="R9" i="1" s="1"/>
  <c r="Q8" i="1"/>
  <c r="P8" i="1"/>
  <c r="O8" i="1"/>
  <c r="S8" i="1" s="1"/>
  <c r="N8" i="1"/>
  <c r="R8" i="1" s="1"/>
  <c r="Q7" i="1"/>
  <c r="P7" i="1"/>
  <c r="O7" i="1"/>
  <c r="S7" i="1" s="1"/>
  <c r="N7" i="1"/>
  <c r="R7" i="1" s="1"/>
  <c r="Q6" i="1"/>
  <c r="P6" i="1"/>
  <c r="O6" i="1"/>
  <c r="S6" i="1" s="1"/>
  <c r="N6" i="1"/>
  <c r="R6" i="1" s="1"/>
  <c r="Q5" i="1"/>
  <c r="P5" i="1"/>
  <c r="O5" i="1"/>
  <c r="S5" i="1" s="1"/>
  <c r="N5" i="1"/>
  <c r="R5" i="1" s="1"/>
  <c r="N15" i="1" l="1"/>
  <c r="R15" i="1" s="1"/>
  <c r="S23" i="2"/>
  <c r="U23" i="2" s="1"/>
  <c r="V11" i="2"/>
  <c r="V15" i="2"/>
  <c r="Q16" i="2"/>
  <c r="P23" i="2"/>
  <c r="P15" i="1"/>
  <c r="N22" i="1"/>
  <c r="R22" i="1" s="1"/>
  <c r="N16" i="2"/>
  <c r="V16" i="2" s="1"/>
  <c r="R16" i="2"/>
  <c r="Q23" i="2"/>
  <c r="O16" i="2"/>
  <c r="U16" i="2" s="1"/>
  <c r="N23" i="2"/>
  <c r="T23" i="2" s="1"/>
  <c r="T16" i="2" l="1"/>
  <c r="V23" i="2"/>
  <c r="S15" i="1"/>
  <c r="S22" i="1"/>
</calcChain>
</file>

<file path=xl/sharedStrings.xml><?xml version="1.0" encoding="utf-8"?>
<sst xmlns="http://schemas.openxmlformats.org/spreadsheetml/2006/main" count="51" uniqueCount="23">
  <si>
    <t>Franchise</t>
  </si>
  <si>
    <t>DJ</t>
  </si>
  <si>
    <t>Total</t>
  </si>
  <si>
    <r>
      <t>D</t>
    </r>
    <r>
      <rPr>
        <vertAlign val="subscript"/>
        <sz val="11"/>
        <color theme="1"/>
        <rFont val="Calibri"/>
        <family val="2"/>
        <scheme val="minor"/>
      </rPr>
      <t>RT</t>
    </r>
  </si>
  <si>
    <r>
      <t>D</t>
    </r>
    <r>
      <rPr>
        <b/>
        <vertAlign val="subscript"/>
        <sz val="11"/>
        <color theme="0"/>
        <rFont val="Calibri"/>
        <family val="2"/>
        <scheme val="minor"/>
      </rPr>
      <t>1</t>
    </r>
  </si>
  <si>
    <r>
      <t>D</t>
    </r>
    <r>
      <rPr>
        <b/>
        <vertAlign val="subscript"/>
        <sz val="11"/>
        <color theme="0"/>
        <rFont val="Calibri"/>
        <family val="2"/>
        <scheme val="minor"/>
      </rPr>
      <t>3</t>
    </r>
    <r>
      <rPr>
        <b/>
        <sz val="11"/>
        <color theme="0"/>
        <rFont val="Calibri"/>
        <family val="2"/>
        <scheme val="minor"/>
      </rPr>
      <t xml:space="preserve"> + D</t>
    </r>
    <r>
      <rPr>
        <b/>
        <vertAlign val="subscript"/>
        <sz val="11"/>
        <color theme="0"/>
        <rFont val="Calibri"/>
        <family val="2"/>
        <scheme val="minor"/>
      </rPr>
      <t>RT</t>
    </r>
  </si>
  <si>
    <r>
      <t>D</t>
    </r>
    <r>
      <rPr>
        <vertAlign val="subscript"/>
        <sz val="11"/>
        <color theme="1"/>
        <rFont val="Calibri"/>
        <family val="2"/>
        <scheme val="minor"/>
      </rPr>
      <t>303</t>
    </r>
  </si>
  <si>
    <r>
      <t>D</t>
    </r>
    <r>
      <rPr>
        <vertAlign val="subscript"/>
        <sz val="11"/>
        <color theme="1"/>
        <rFont val="Calibri"/>
        <family val="2"/>
        <scheme val="minor"/>
      </rPr>
      <t>304</t>
    </r>
  </si>
  <si>
    <r>
      <t>D</t>
    </r>
    <r>
      <rPr>
        <vertAlign val="subscript"/>
        <sz val="11"/>
        <color theme="1"/>
        <rFont val="Calibri"/>
        <family val="2"/>
        <scheme val="minor"/>
      </rPr>
      <t>305</t>
    </r>
  </si>
  <si>
    <t>Var</t>
  </si>
  <si>
    <t>Const</t>
  </si>
  <si>
    <t>r2</t>
  </si>
  <si>
    <t>se</t>
  </si>
  <si>
    <t>DQM</t>
  </si>
  <si>
    <t>t</t>
  </si>
  <si>
    <t>DV</t>
  </si>
  <si>
    <t>Var - DJ</t>
  </si>
  <si>
    <t>Var - DV</t>
  </si>
  <si>
    <t>se - DJ</t>
  </si>
  <si>
    <t>se - DV</t>
  </si>
  <si>
    <t>t - DJ</t>
  </si>
  <si>
    <t>t - DV</t>
  </si>
  <si>
    <t>DJ - DV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</si>
</sst>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vertAlign val="subscript"/>
      <sz val="11"/>
      <color theme="0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0" fillId="3" borderId="1" xfId="0" applyFont="1" applyFill="1" applyBorder="1"/>
    <xf numFmtId="0" fontId="0" fillId="0" borderId="1" xfId="0" applyFont="1" applyBorder="1"/>
    <xf numFmtId="164" fontId="0" fillId="0" borderId="2" xfId="0" applyNumberFormat="1" applyFont="1" applyBorder="1"/>
    <xf numFmtId="3" fontId="0" fillId="3" borderId="1" xfId="0" applyNumberFormat="1" applyFont="1" applyFill="1" applyBorder="1"/>
    <xf numFmtId="3" fontId="0" fillId="0" borderId="1" xfId="0" applyNumberFormat="1" applyFont="1" applyBorder="1"/>
    <xf numFmtId="3" fontId="0" fillId="3" borderId="2" xfId="0" applyNumberFormat="1" applyFont="1" applyFill="1" applyBorder="1"/>
    <xf numFmtId="3" fontId="0" fillId="0" borderId="2" xfId="0" applyNumberFormat="1" applyFont="1" applyBorder="1"/>
    <xf numFmtId="4" fontId="0" fillId="3" borderId="2" xfId="0" applyNumberFormat="1" applyFont="1" applyFill="1" applyBorder="1"/>
    <xf numFmtId="4" fontId="0" fillId="0" borderId="2" xfId="0" applyNumberFormat="1" applyFont="1" applyBorder="1"/>
    <xf numFmtId="2" fontId="0" fillId="3" borderId="2" xfId="0" applyNumberFormat="1" applyFont="1" applyFill="1" applyBorder="1"/>
    <xf numFmtId="2" fontId="0" fillId="0" borderId="2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2"/>
  <sheetViews>
    <sheetView view="pageBreakPreview" topLeftCell="C1" zoomScale="115" zoomScaleNormal="100" zoomScaleSheetLayoutView="115" workbookViewId="0">
      <selection activeCell="D25" sqref="D25"/>
    </sheetView>
  </sheetViews>
  <sheetFormatPr baseColWidth="10" defaultColWidth="9.140625" defaultRowHeight="15" x14ac:dyDescent="0.25"/>
  <cols>
    <col min="1" max="1" width="9.85546875" bestFit="1" customWidth="1"/>
    <col min="2" max="13" width="12.140625" bestFit="1" customWidth="1"/>
    <col min="14" max="14" width="9.28515625" bestFit="1" customWidth="1"/>
    <col min="15" max="15" width="11.140625" bestFit="1" customWidth="1"/>
    <col min="16" max="16" width="9.28515625" bestFit="1" customWidth="1"/>
    <col min="17" max="18" width="9.42578125" bestFit="1" customWidth="1"/>
    <col min="19" max="19" width="11.140625" bestFit="1" customWidth="1"/>
  </cols>
  <sheetData>
    <row r="1" spans="1:19" x14ac:dyDescent="0.25">
      <c r="A1" s="1" t="s">
        <v>1</v>
      </c>
      <c r="B1" s="2">
        <v>1</v>
      </c>
      <c r="C1" s="2">
        <v>2</v>
      </c>
      <c r="D1" s="2">
        <v>3</v>
      </c>
      <c r="E1" s="2">
        <v>4</v>
      </c>
      <c r="F1" s="2">
        <v>5</v>
      </c>
      <c r="G1" s="2">
        <v>6</v>
      </c>
      <c r="H1" s="2">
        <v>7</v>
      </c>
      <c r="I1" s="2">
        <v>8</v>
      </c>
      <c r="J1" s="2">
        <v>9</v>
      </c>
      <c r="K1" s="2">
        <v>10</v>
      </c>
      <c r="L1" s="2">
        <v>11</v>
      </c>
      <c r="M1" s="2">
        <v>12</v>
      </c>
    </row>
    <row r="2" spans="1:19" x14ac:dyDescent="0.25">
      <c r="A2" s="4" t="s">
        <v>0</v>
      </c>
      <c r="B2" s="5">
        <v>647.73391476229403</v>
      </c>
      <c r="C2" s="5">
        <v>515.45399784907727</v>
      </c>
      <c r="D2" s="5">
        <v>331.28809866855562</v>
      </c>
      <c r="E2" s="5">
        <v>198.77402977703744</v>
      </c>
      <c r="F2" s="5">
        <v>21.198402756240089</v>
      </c>
      <c r="G2" s="5">
        <v>0.75187858005214459</v>
      </c>
      <c r="H2" s="5">
        <v>0</v>
      </c>
      <c r="I2" s="5">
        <v>6.5891669292841529E-2</v>
      </c>
      <c r="J2" s="5">
        <v>19.842601437125683</v>
      </c>
      <c r="K2" s="5">
        <v>122.53053621558574</v>
      </c>
      <c r="L2" s="5">
        <v>234.52729495648205</v>
      </c>
      <c r="M2" s="5">
        <v>493.01222489761841</v>
      </c>
    </row>
    <row r="4" spans="1:19" ht="18" x14ac:dyDescent="0.35">
      <c r="A4" s="1" t="s">
        <v>4</v>
      </c>
      <c r="B4" s="2">
        <v>1</v>
      </c>
      <c r="C4" s="2">
        <v>2</v>
      </c>
      <c r="D4" s="2">
        <v>3</v>
      </c>
      <c r="E4" s="2">
        <v>4</v>
      </c>
      <c r="F4" s="2">
        <v>5</v>
      </c>
      <c r="G4" s="2">
        <v>6</v>
      </c>
      <c r="H4" s="2">
        <v>7</v>
      </c>
      <c r="I4" s="2">
        <v>8</v>
      </c>
      <c r="J4" s="2">
        <v>9</v>
      </c>
      <c r="K4" s="2">
        <v>10</v>
      </c>
      <c r="L4" s="2">
        <v>11</v>
      </c>
      <c r="M4" s="2">
        <v>12</v>
      </c>
      <c r="N4" s="2" t="s">
        <v>9</v>
      </c>
      <c r="O4" s="2" t="s">
        <v>10</v>
      </c>
      <c r="P4" s="2" t="s">
        <v>11</v>
      </c>
      <c r="Q4" s="2" t="s">
        <v>12</v>
      </c>
      <c r="R4" s="2" t="s">
        <v>14</v>
      </c>
      <c r="S4" s="2" t="s">
        <v>13</v>
      </c>
    </row>
    <row r="5" spans="1:19" x14ac:dyDescent="0.25">
      <c r="A5" s="6">
        <v>365</v>
      </c>
      <c r="B5" s="8">
        <v>679806.54141534946</v>
      </c>
      <c r="C5" s="8">
        <v>553027.28946753638</v>
      </c>
      <c r="D5" s="8">
        <v>445209.58989989111</v>
      </c>
      <c r="E5" s="8">
        <v>411265.55567863421</v>
      </c>
      <c r="F5" s="8">
        <v>227812.02816335077</v>
      </c>
      <c r="G5" s="8">
        <v>125840.06469967883</v>
      </c>
      <c r="H5" s="8">
        <v>178165.56186512555</v>
      </c>
      <c r="I5" s="8">
        <v>187955.83395234222</v>
      </c>
      <c r="J5" s="8">
        <v>197444.91737428392</v>
      </c>
      <c r="K5" s="8">
        <v>319141.96847401466</v>
      </c>
      <c r="L5" s="8">
        <v>366526.26780492428</v>
      </c>
      <c r="M5" s="8">
        <v>565918.58247483708</v>
      </c>
      <c r="N5" s="8">
        <f>INDEX(LINEST(B5:M5,$B$2:$M$2,TRUE,TRUE),1,1)</f>
        <v>761.15218536015959</v>
      </c>
      <c r="O5" s="8">
        <f>INDEX(LINEST(B5:M5,$B$2:$M$2,TRUE,TRUE),1,2)</f>
        <v>190866.63780233645</v>
      </c>
      <c r="P5" s="10">
        <f>INDEX(LINEST(B5:M5,$B$2:$M$2,TRUE,TRUE),3,1)</f>
        <v>0.96638524218354804</v>
      </c>
      <c r="Q5" s="8">
        <f>INDEX(LINEST(B5:M5,$B$2:$M$2,TRUE,TRUE),2,1)</f>
        <v>44.891213702904466</v>
      </c>
      <c r="R5" s="8">
        <f>N5/Q5</f>
        <v>16.955482433546077</v>
      </c>
      <c r="S5" s="8">
        <f>(O5+(39*365/12)*N5)*12/365</f>
        <v>35960.002773232627</v>
      </c>
    </row>
    <row r="6" spans="1:19" x14ac:dyDescent="0.25">
      <c r="A6" s="7">
        <v>1095</v>
      </c>
      <c r="B6" s="9">
        <v>4538466.6151117655</v>
      </c>
      <c r="C6" s="9">
        <v>3421618.8443106767</v>
      </c>
      <c r="D6" s="9">
        <v>2313300.2781005776</v>
      </c>
      <c r="E6" s="9">
        <v>1650348.2943216346</v>
      </c>
      <c r="F6" s="9">
        <v>858463.36518582876</v>
      </c>
      <c r="G6" s="9">
        <v>550771.97420867381</v>
      </c>
      <c r="H6" s="9">
        <v>576872.80134245357</v>
      </c>
      <c r="I6" s="9">
        <v>571961.06759629492</v>
      </c>
      <c r="J6" s="9">
        <v>634186.36656355171</v>
      </c>
      <c r="K6" s="9">
        <v>1199549.5057020315</v>
      </c>
      <c r="L6" s="9">
        <v>1754113.3240505485</v>
      </c>
      <c r="M6" s="9">
        <v>3455485.5997346924</v>
      </c>
      <c r="N6" s="9">
        <f t="shared" ref="N6:N15" si="0">INDEX(LINEST(B6:M6,$B$2:$M$2,TRUE,TRUE),1,1)</f>
        <v>5839.0249774646827</v>
      </c>
      <c r="O6" s="9">
        <f t="shared" ref="O6:O15" si="1">INDEX(LINEST(B6:M6,$B$2:$M$2,TRUE,TRUE),1,2)</f>
        <v>535851.16949343868</v>
      </c>
      <c r="P6" s="11">
        <f t="shared" ref="P6:P15" si="2">INDEX(LINEST(B6:M6,$B$2:$M$2,TRUE,TRUE),3,1)</f>
        <v>0.99208679626589646</v>
      </c>
      <c r="Q6" s="9">
        <f t="shared" ref="Q6:Q15" si="3">INDEX(LINEST(B6:M6,$B$2:$M$2,TRUE,TRUE),2,1)</f>
        <v>164.90797996596905</v>
      </c>
      <c r="R6" s="9">
        <f t="shared" ref="R6:R15" si="4">N6/Q6</f>
        <v>35.407776983682922</v>
      </c>
      <c r="S6" s="9">
        <f t="shared" ref="S6:S15" si="5">(O6+(39*365/12)*N6)*12/365</f>
        <v>245338.99887159184</v>
      </c>
    </row>
    <row r="7" spans="1:19" x14ac:dyDescent="0.25">
      <c r="A7" s="6">
        <v>3650</v>
      </c>
      <c r="B7" s="8">
        <v>32301911.668090254</v>
      </c>
      <c r="C7" s="8">
        <v>25166554.212774817</v>
      </c>
      <c r="D7" s="8">
        <v>16860129.397979021</v>
      </c>
      <c r="E7" s="8">
        <v>11353089.175537264</v>
      </c>
      <c r="F7" s="8">
        <v>4505264.0799834086</v>
      </c>
      <c r="G7" s="8">
        <v>3128530.6789746066</v>
      </c>
      <c r="H7" s="8">
        <v>2975469.3726250893</v>
      </c>
      <c r="I7" s="8">
        <v>2906876.3153015291</v>
      </c>
      <c r="J7" s="8">
        <v>3450542.4716083156</v>
      </c>
      <c r="K7" s="8">
        <v>7914399.0757825309</v>
      </c>
      <c r="L7" s="8">
        <v>12863772.785106402</v>
      </c>
      <c r="M7" s="8">
        <v>24986961.079041481</v>
      </c>
      <c r="N7" s="8">
        <f t="shared" si="0"/>
        <v>44355.503049866798</v>
      </c>
      <c r="O7" s="8">
        <f t="shared" si="1"/>
        <v>2812215.9158715568</v>
      </c>
      <c r="P7" s="10">
        <f t="shared" si="2"/>
        <v>0.99794383981912782</v>
      </c>
      <c r="Q7" s="8">
        <f t="shared" si="3"/>
        <v>636.68252574565179</v>
      </c>
      <c r="R7" s="8">
        <f t="shared" si="4"/>
        <v>69.666594034318408</v>
      </c>
      <c r="S7" s="8">
        <f t="shared" si="5"/>
        <v>1822321.0326172947</v>
      </c>
    </row>
    <row r="8" spans="1:19" x14ac:dyDescent="0.25">
      <c r="A8" s="7">
        <v>10950</v>
      </c>
      <c r="B8" s="9">
        <v>34678258.487929545</v>
      </c>
      <c r="C8" s="9">
        <v>27664398.078829922</v>
      </c>
      <c r="D8" s="9">
        <v>18685340.637427606</v>
      </c>
      <c r="E8" s="9">
        <v>12628288.74114728</v>
      </c>
      <c r="F8" s="9">
        <v>4825701.8095750408</v>
      </c>
      <c r="G8" s="9">
        <v>3174422.9146128772</v>
      </c>
      <c r="H8" s="9">
        <v>3185570.6327841706</v>
      </c>
      <c r="I8" s="9">
        <v>3209578.20227616</v>
      </c>
      <c r="J8" s="9">
        <v>3898035.0564630306</v>
      </c>
      <c r="K8" s="9">
        <v>8946575.6457319111</v>
      </c>
      <c r="L8" s="9">
        <v>14305180.72345515</v>
      </c>
      <c r="M8" s="9">
        <v>27129200.067648616</v>
      </c>
      <c r="N8" s="9">
        <f t="shared" si="0"/>
        <v>48113.932466297229</v>
      </c>
      <c r="O8" s="9">
        <f t="shared" si="1"/>
        <v>3162285.7798245456</v>
      </c>
      <c r="P8" s="11">
        <f t="shared" si="2"/>
        <v>0.99930436883331208</v>
      </c>
      <c r="Q8" s="9">
        <f t="shared" si="3"/>
        <v>401.43152665801489</v>
      </c>
      <c r="R8" s="9">
        <f t="shared" si="4"/>
        <v>119.8558889154866</v>
      </c>
      <c r="S8" s="9">
        <f t="shared" si="5"/>
        <v>1980408.9260702345</v>
      </c>
    </row>
    <row r="9" spans="1:19" x14ac:dyDescent="0.25">
      <c r="A9" s="6">
        <v>36500</v>
      </c>
      <c r="B9" s="8">
        <v>69237570.691041753</v>
      </c>
      <c r="C9" s="8">
        <v>56859830.793403521</v>
      </c>
      <c r="D9" s="8">
        <v>40546984.615397714</v>
      </c>
      <c r="E9" s="8">
        <v>28978886.259364258</v>
      </c>
      <c r="F9" s="8">
        <v>12172612.936760193</v>
      </c>
      <c r="G9" s="8">
        <v>8158641.0585633442</v>
      </c>
      <c r="H9" s="8">
        <v>8220860.5060660504</v>
      </c>
      <c r="I9" s="8">
        <v>8168196.0488917353</v>
      </c>
      <c r="J9" s="8">
        <v>9991731.8407876045</v>
      </c>
      <c r="K9" s="8">
        <v>21924710.477056716</v>
      </c>
      <c r="L9" s="8">
        <v>32522431.188629545</v>
      </c>
      <c r="M9" s="8">
        <v>55389072.107104369</v>
      </c>
      <c r="N9" s="8">
        <f t="shared" si="0"/>
        <v>93937.256505415266</v>
      </c>
      <c r="O9" s="8">
        <f t="shared" si="1"/>
        <v>9110576.4793396406</v>
      </c>
      <c r="P9" s="10">
        <f t="shared" si="2"/>
        <v>0.99790534618240456</v>
      </c>
      <c r="Q9" s="8">
        <f t="shared" si="3"/>
        <v>1360.9724262270636</v>
      </c>
      <c r="R9" s="8">
        <f t="shared" si="4"/>
        <v>69.022159960897582</v>
      </c>
      <c r="S9" s="8">
        <f t="shared" si="5"/>
        <v>3963078.8057716768</v>
      </c>
    </row>
    <row r="10" spans="1:19" x14ac:dyDescent="0.25">
      <c r="A10" s="7">
        <v>109500</v>
      </c>
      <c r="B10" s="9">
        <v>84316586.465684772</v>
      </c>
      <c r="C10" s="9">
        <v>69969508.830765396</v>
      </c>
      <c r="D10" s="9">
        <v>50821416.945809536</v>
      </c>
      <c r="E10" s="9">
        <v>36635349.52014935</v>
      </c>
      <c r="F10" s="9">
        <v>14815923.448126923</v>
      </c>
      <c r="G10" s="9">
        <v>9767955.42037219</v>
      </c>
      <c r="H10" s="9">
        <v>9402294.4166826066</v>
      </c>
      <c r="I10" s="9">
        <v>9370033.2015627418</v>
      </c>
      <c r="J10" s="9">
        <v>12117919.189029651</v>
      </c>
      <c r="K10" s="9">
        <v>28840232.215562705</v>
      </c>
      <c r="L10" s="9">
        <v>41905447.380489089</v>
      </c>
      <c r="M10" s="9">
        <v>68038691.826463029</v>
      </c>
      <c r="N10" s="9">
        <f t="shared" si="0"/>
        <v>115533.94977628288</v>
      </c>
      <c r="O10" s="9">
        <f t="shared" si="1"/>
        <v>11443786.079174649</v>
      </c>
      <c r="P10" s="11">
        <f t="shared" si="2"/>
        <v>0.99394290122917583</v>
      </c>
      <c r="Q10" s="9">
        <f t="shared" si="3"/>
        <v>2852.0768959996153</v>
      </c>
      <c r="R10" s="9">
        <f t="shared" si="4"/>
        <v>40.508707860693832</v>
      </c>
      <c r="S10" s="9">
        <f t="shared" si="5"/>
        <v>4882058.104152007</v>
      </c>
    </row>
    <row r="11" spans="1:19" x14ac:dyDescent="0.25">
      <c r="A11" s="6">
        <v>365000</v>
      </c>
      <c r="B11" s="8">
        <v>59373144.750025868</v>
      </c>
      <c r="C11" s="8">
        <v>50366951.024619281</v>
      </c>
      <c r="D11" s="8">
        <v>36722902.571145214</v>
      </c>
      <c r="E11" s="8">
        <v>26871907.964038476</v>
      </c>
      <c r="F11" s="8">
        <v>10580018.617456077</v>
      </c>
      <c r="G11" s="8">
        <v>6617559.5403201971</v>
      </c>
      <c r="H11" s="8">
        <v>6079817.0690874308</v>
      </c>
      <c r="I11" s="8">
        <v>6122782.1292568315</v>
      </c>
      <c r="J11" s="8">
        <v>8557487.145313723</v>
      </c>
      <c r="K11" s="8">
        <v>20749842.594451804</v>
      </c>
      <c r="L11" s="8">
        <v>30250357.052804679</v>
      </c>
      <c r="M11" s="8">
        <v>47969638.278148912</v>
      </c>
      <c r="N11" s="8">
        <f t="shared" si="0"/>
        <v>82455.324045450558</v>
      </c>
      <c r="O11" s="8">
        <f t="shared" si="1"/>
        <v>8091720.5971637107</v>
      </c>
      <c r="P11" s="10">
        <f t="shared" si="2"/>
        <v>0.99031621677858173</v>
      </c>
      <c r="Q11" s="8">
        <f t="shared" si="3"/>
        <v>2578.423714204082</v>
      </c>
      <c r="R11" s="8">
        <f t="shared" si="4"/>
        <v>31.978965905106559</v>
      </c>
      <c r="S11" s="8">
        <f t="shared" si="5"/>
        <v>3481786.8080902826</v>
      </c>
    </row>
    <row r="12" spans="1:19" x14ac:dyDescent="0.25">
      <c r="A12" s="7">
        <v>1095000</v>
      </c>
      <c r="B12" s="9">
        <v>25541313.145889495</v>
      </c>
      <c r="C12" s="9">
        <v>21717719.962817572</v>
      </c>
      <c r="D12" s="9">
        <v>16751561.496063821</v>
      </c>
      <c r="E12" s="9">
        <v>12808286.815394178</v>
      </c>
      <c r="F12" s="9">
        <v>5328565.4113898091</v>
      </c>
      <c r="G12" s="9">
        <v>4061540.3007660368</v>
      </c>
      <c r="H12" s="9">
        <v>4030946.9753161627</v>
      </c>
      <c r="I12" s="9">
        <v>4261056.4095948506</v>
      </c>
      <c r="J12" s="9">
        <v>5181642.4823022624</v>
      </c>
      <c r="K12" s="9">
        <v>10521606.370426413</v>
      </c>
      <c r="L12" s="9">
        <v>13787625.952313263</v>
      </c>
      <c r="M12" s="9">
        <v>20306274.473877121</v>
      </c>
      <c r="N12" s="9">
        <f t="shared" si="0"/>
        <v>32967.936578426954</v>
      </c>
      <c r="O12" s="9">
        <f t="shared" si="1"/>
        <v>4922510.5595302423</v>
      </c>
      <c r="P12" s="11">
        <f t="shared" si="2"/>
        <v>0.98481369165606314</v>
      </c>
      <c r="Q12" s="9">
        <f t="shared" si="3"/>
        <v>1294.6155939851981</v>
      </c>
      <c r="R12" s="9">
        <f t="shared" si="4"/>
        <v>25.465425205440475</v>
      </c>
      <c r="S12" s="9">
        <f t="shared" si="5"/>
        <v>1447585.4901596454</v>
      </c>
    </row>
    <row r="13" spans="1:19" x14ac:dyDescent="0.25">
      <c r="A13" s="6">
        <v>3650000</v>
      </c>
      <c r="B13" s="8">
        <v>9950731.3143135086</v>
      </c>
      <c r="C13" s="8">
        <v>8883422.0117800273</v>
      </c>
      <c r="D13" s="8">
        <v>7337970.8215728849</v>
      </c>
      <c r="E13" s="8">
        <v>5881818.334119508</v>
      </c>
      <c r="F13" s="8">
        <v>3505128.1377844191</v>
      </c>
      <c r="G13" s="8">
        <v>3184942.8868323639</v>
      </c>
      <c r="H13" s="8">
        <v>2499000.3606557376</v>
      </c>
      <c r="I13" s="8">
        <v>2255566.3606557376</v>
      </c>
      <c r="J13" s="8">
        <v>3314150.9032258065</v>
      </c>
      <c r="K13" s="8">
        <v>4392660.6975464681</v>
      </c>
      <c r="L13" s="8">
        <v>6451539.6645896463</v>
      </c>
      <c r="M13" s="8">
        <v>8808413.8300871868</v>
      </c>
      <c r="N13" s="8">
        <f t="shared" si="0"/>
        <v>11567.707144381846</v>
      </c>
      <c r="O13" s="8">
        <f t="shared" si="1"/>
        <v>3046729.4350837837</v>
      </c>
      <c r="P13" s="10">
        <f t="shared" si="2"/>
        <v>0.97130580910638875</v>
      </c>
      <c r="Q13" s="8">
        <f t="shared" si="3"/>
        <v>628.73304081587105</v>
      </c>
      <c r="R13" s="8">
        <f t="shared" si="4"/>
        <v>18.398440026900911</v>
      </c>
      <c r="S13" s="8">
        <f t="shared" si="5"/>
        <v>551307.02581172867</v>
      </c>
    </row>
    <row r="14" spans="1:19" x14ac:dyDescent="0.25">
      <c r="A14" s="7">
        <v>10950000</v>
      </c>
      <c r="B14" s="9">
        <v>4547140</v>
      </c>
      <c r="C14" s="9">
        <v>3394269</v>
      </c>
      <c r="D14" s="9">
        <v>2492180</v>
      </c>
      <c r="E14" s="9">
        <v>1994247</v>
      </c>
      <c r="F14" s="9">
        <v>972276</v>
      </c>
      <c r="G14" s="9">
        <v>662895</v>
      </c>
      <c r="H14" s="9">
        <v>575602</v>
      </c>
      <c r="I14" s="9">
        <v>641352</v>
      </c>
      <c r="J14" s="9">
        <v>817087</v>
      </c>
      <c r="K14" s="9">
        <v>1340716.0535758971</v>
      </c>
      <c r="L14" s="9">
        <v>1582056.215369493</v>
      </c>
      <c r="M14" s="9">
        <v>3200526</v>
      </c>
      <c r="N14" s="9">
        <f t="shared" si="0"/>
        <v>5546.1244317747987</v>
      </c>
      <c r="O14" s="9">
        <f t="shared" si="1"/>
        <v>656885.21406887891</v>
      </c>
      <c r="P14" s="11">
        <f t="shared" si="2"/>
        <v>0.97930122862338487</v>
      </c>
      <c r="Q14" s="9">
        <f t="shared" si="3"/>
        <v>254.97860646895487</v>
      </c>
      <c r="R14" s="9">
        <f t="shared" si="4"/>
        <v>21.751332429727086</v>
      </c>
      <c r="S14" s="9">
        <f t="shared" si="5"/>
        <v>237895.07905518028</v>
      </c>
    </row>
    <row r="15" spans="1:19" x14ac:dyDescent="0.25">
      <c r="A15" s="3" t="s">
        <v>2</v>
      </c>
      <c r="B15" s="8">
        <f>SUM(B5:B14)</f>
        <v>325164929.67950237</v>
      </c>
      <c r="C15" s="8">
        <f t="shared" ref="C15:M15" si="6">SUM(C5:C14)</f>
        <v>267997300.04876876</v>
      </c>
      <c r="D15" s="8">
        <f t="shared" si="6"/>
        <v>192976996.3533963</v>
      </c>
      <c r="E15" s="8">
        <f t="shared" si="6"/>
        <v>139213487.65975058</v>
      </c>
      <c r="F15" s="8">
        <f t="shared" si="6"/>
        <v>57791765.834425062</v>
      </c>
      <c r="G15" s="8">
        <f t="shared" si="6"/>
        <v>39433099.839349963</v>
      </c>
      <c r="H15" s="8">
        <f t="shared" si="6"/>
        <v>37724599.696424827</v>
      </c>
      <c r="I15" s="8">
        <f t="shared" si="6"/>
        <v>37695357.569088221</v>
      </c>
      <c r="J15" s="8">
        <f t="shared" si="6"/>
        <v>48160227.372668236</v>
      </c>
      <c r="K15" s="8">
        <f t="shared" si="6"/>
        <v>106149434.6043105</v>
      </c>
      <c r="L15" s="8">
        <f t="shared" si="6"/>
        <v>155789050.55461276</v>
      </c>
      <c r="M15" s="8">
        <f t="shared" si="6"/>
        <v>259850181.84458026</v>
      </c>
      <c r="N15" s="8">
        <f t="shared" si="0"/>
        <v>441077.91116072121</v>
      </c>
      <c r="O15" s="8">
        <f t="shared" si="1"/>
        <v>43973427.867352784</v>
      </c>
      <c r="P15" s="10">
        <f t="shared" si="2"/>
        <v>0.99671734850333604</v>
      </c>
      <c r="Q15" s="8">
        <f t="shared" si="3"/>
        <v>8004.6378763442635</v>
      </c>
      <c r="R15" s="8">
        <f t="shared" si="4"/>
        <v>55.102793902047509</v>
      </c>
      <c r="S15" s="8">
        <f t="shared" si="5"/>
        <v>18647740.273372877</v>
      </c>
    </row>
    <row r="17" spans="1:19" ht="18" x14ac:dyDescent="0.35">
      <c r="A17" s="1" t="s">
        <v>5</v>
      </c>
      <c r="B17" s="2">
        <v>1</v>
      </c>
      <c r="C17" s="2">
        <v>2</v>
      </c>
      <c r="D17" s="2">
        <v>3</v>
      </c>
      <c r="E17" s="2">
        <v>4</v>
      </c>
      <c r="F17" s="2">
        <v>5</v>
      </c>
      <c r="G17" s="2">
        <v>6</v>
      </c>
      <c r="H17" s="2">
        <v>7</v>
      </c>
      <c r="I17" s="2">
        <v>8</v>
      </c>
      <c r="J17" s="2">
        <v>9</v>
      </c>
      <c r="K17" s="2">
        <v>10</v>
      </c>
      <c r="L17" s="2">
        <v>11</v>
      </c>
      <c r="M17" s="2">
        <v>12</v>
      </c>
      <c r="N17" s="2" t="s">
        <v>9</v>
      </c>
      <c r="O17" s="2" t="s">
        <v>10</v>
      </c>
      <c r="P17" s="2" t="s">
        <v>11</v>
      </c>
      <c r="Q17" s="2" t="s">
        <v>12</v>
      </c>
      <c r="R17" s="2" t="s">
        <v>14</v>
      </c>
      <c r="S17" s="2" t="s">
        <v>13</v>
      </c>
    </row>
    <row r="18" spans="1:19" ht="18" x14ac:dyDescent="0.35">
      <c r="A18" s="3" t="s">
        <v>6</v>
      </c>
      <c r="B18" s="8">
        <v>1151002.0312201506</v>
      </c>
      <c r="C18" s="8">
        <v>1074290.1894891683</v>
      </c>
      <c r="D18" s="8">
        <v>1087004.2870341041</v>
      </c>
      <c r="E18" s="8">
        <v>1032296.2777749395</v>
      </c>
      <c r="F18" s="8">
        <v>982023.31300813006</v>
      </c>
      <c r="G18" s="8">
        <v>922448.61290322582</v>
      </c>
      <c r="H18" s="8">
        <v>884018.5</v>
      </c>
      <c r="I18" s="8">
        <v>905190</v>
      </c>
      <c r="J18" s="8">
        <v>910960</v>
      </c>
      <c r="K18" s="8">
        <v>1020227.860764353</v>
      </c>
      <c r="L18" s="8">
        <v>970540.18552808324</v>
      </c>
      <c r="M18" s="8">
        <v>1094263.3414391289</v>
      </c>
      <c r="N18" s="8">
        <f t="shared" ref="N18" si="7">INDEX(LINEST(B18:M18,$B$2:$M$2,TRUE,TRUE),1,1)</f>
        <v>344.53291352478368</v>
      </c>
      <c r="O18" s="8">
        <f t="shared" ref="O18" si="8">INDEX(LINEST(B18:M18,$B$2:$M$2,TRUE,TRUE),1,2)</f>
        <v>928632.11587973149</v>
      </c>
      <c r="P18" s="12">
        <f t="shared" ref="P18" si="9">INDEX(LINEST(B18:M18,$B$2:$M$2,TRUE,TRUE),3,1)</f>
        <v>0.8388289655017338</v>
      </c>
      <c r="Q18" s="8">
        <f t="shared" ref="Q18" si="10">INDEX(LINEST(B18:M18,$B$2:$M$2,TRUE,TRUE),2,1)</f>
        <v>47.757051323566827</v>
      </c>
      <c r="R18" s="8">
        <f t="shared" ref="R18" si="11">N18/Q18</f>
        <v>7.2142836288296115</v>
      </c>
      <c r="S18" s="8">
        <f t="shared" ref="S18" si="12">(O18+(39*365/12)*N18)*12/365</f>
        <v>43967.154560498835</v>
      </c>
    </row>
    <row r="19" spans="1:19" ht="18" x14ac:dyDescent="0.35">
      <c r="A19" s="4" t="s">
        <v>7</v>
      </c>
      <c r="B19" s="9">
        <v>5055350.757189841</v>
      </c>
      <c r="C19" s="9">
        <v>4864745.5871392116</v>
      </c>
      <c r="D19" s="9">
        <v>4667994.9013758879</v>
      </c>
      <c r="E19" s="9">
        <v>4463152.840041182</v>
      </c>
      <c r="F19" s="9">
        <v>4210961.2130641993</v>
      </c>
      <c r="G19" s="9">
        <v>4096517.2324805344</v>
      </c>
      <c r="H19" s="9">
        <v>3998089</v>
      </c>
      <c r="I19" s="9">
        <v>3837268</v>
      </c>
      <c r="J19" s="9">
        <v>4212659.1607142854</v>
      </c>
      <c r="K19" s="9">
        <v>4583999.7396459822</v>
      </c>
      <c r="L19" s="9">
        <v>4585179.4899799824</v>
      </c>
      <c r="M19" s="9">
        <v>4866172.6168389637</v>
      </c>
      <c r="N19" s="9">
        <f t="shared" ref="N19:N22" si="13">INDEX(LINEST(B19:M19,$B$2:$M$2,TRUE,TRUE),1,1)</f>
        <v>1546.6792237477785</v>
      </c>
      <c r="O19" s="9">
        <f t="shared" ref="O19:O22" si="14">INDEX(LINEST(B19:M19,$B$2:$M$2,TRUE,TRUE),1,2)</f>
        <v>4120304.0073451665</v>
      </c>
      <c r="P19" s="13">
        <f t="shared" ref="P19:P22" si="15">INDEX(LINEST(B19:M19,$B$2:$M$2,TRUE,TRUE),3,1)</f>
        <v>0.87697094448486967</v>
      </c>
      <c r="Q19" s="9">
        <f t="shared" ref="Q19:Q22" si="16">INDEX(LINEST(B19:M19,$B$2:$M$2,TRUE,TRUE),2,1)</f>
        <v>183.19410500263331</v>
      </c>
      <c r="R19" s="9">
        <f t="shared" ref="R19:R22" si="17">N19/Q19</f>
        <v>8.4428438552951572</v>
      </c>
      <c r="S19" s="9">
        <f t="shared" ref="S19:S22" si="18">(O19+(39*365/12)*N19)*12/365</f>
        <v>195782.53928271678</v>
      </c>
    </row>
    <row r="20" spans="1:19" ht="18" x14ac:dyDescent="0.35">
      <c r="A20" s="3" t="s">
        <v>8</v>
      </c>
      <c r="B20" s="8">
        <v>7145612.9121679943</v>
      </c>
      <c r="C20" s="8">
        <v>6979181.9529259298</v>
      </c>
      <c r="D20" s="8">
        <v>6818391.470307529</v>
      </c>
      <c r="E20" s="8">
        <v>6283212.2840283243</v>
      </c>
      <c r="F20" s="8">
        <v>5869520.9268292682</v>
      </c>
      <c r="G20" s="8">
        <v>5475855.064516129</v>
      </c>
      <c r="H20" s="8">
        <v>5190254</v>
      </c>
      <c r="I20" s="8">
        <v>5555152</v>
      </c>
      <c r="J20" s="8">
        <v>6041845.439516129</v>
      </c>
      <c r="K20" s="8">
        <v>6172476.2102177115</v>
      </c>
      <c r="L20" s="8">
        <v>6444321.1336242668</v>
      </c>
      <c r="M20" s="8">
        <v>6546940.2369855121</v>
      </c>
      <c r="N20" s="8">
        <f t="shared" si="13"/>
        <v>2406.2922260897067</v>
      </c>
      <c r="O20" s="8">
        <f t="shared" si="14"/>
        <v>5691838.9841175079</v>
      </c>
      <c r="P20" s="12">
        <f t="shared" si="15"/>
        <v>0.82247323073044865</v>
      </c>
      <c r="Q20" s="8">
        <f t="shared" si="16"/>
        <v>353.52441064554012</v>
      </c>
      <c r="R20" s="8">
        <f t="shared" si="17"/>
        <v>6.8065801218529325</v>
      </c>
      <c r="S20" s="8">
        <f t="shared" si="18"/>
        <v>280974.34971999197</v>
      </c>
    </row>
    <row r="21" spans="1:19" ht="18" x14ac:dyDescent="0.35">
      <c r="A21" s="4" t="s">
        <v>3</v>
      </c>
      <c r="B21" s="9">
        <v>75715600.811536431</v>
      </c>
      <c r="C21" s="9">
        <v>67549961.89656654</v>
      </c>
      <c r="D21" s="9">
        <v>57688332.83913289</v>
      </c>
      <c r="E21" s="9">
        <v>45976025.774030231</v>
      </c>
      <c r="F21" s="9">
        <v>34002893.037699401</v>
      </c>
      <c r="G21" s="9">
        <v>30241710.700334374</v>
      </c>
      <c r="H21" s="9">
        <v>28983121.900129069</v>
      </c>
      <c r="I21" s="9">
        <v>28709088.23447014</v>
      </c>
      <c r="J21" s="9">
        <v>26412108.913267039</v>
      </c>
      <c r="K21" s="9">
        <v>46100276.319537722</v>
      </c>
      <c r="L21" s="9">
        <v>52292064.583582848</v>
      </c>
      <c r="M21" s="9">
        <v>63974131.679006316</v>
      </c>
      <c r="N21" s="9">
        <f t="shared" si="13"/>
        <v>72189.316624855288</v>
      </c>
      <c r="O21" s="9">
        <f t="shared" si="14"/>
        <v>30918585.049807191</v>
      </c>
      <c r="P21" s="13">
        <f t="shared" si="15"/>
        <v>0.96072413930760914</v>
      </c>
      <c r="Q21" s="9">
        <f t="shared" si="16"/>
        <v>4615.6878919722285</v>
      </c>
      <c r="R21" s="9">
        <f t="shared" si="17"/>
        <v>15.639990899386754</v>
      </c>
      <c r="S21" s="9">
        <f t="shared" si="18"/>
        <v>3831884.7746643876</v>
      </c>
    </row>
    <row r="22" spans="1:19" x14ac:dyDescent="0.25">
      <c r="A22" s="3" t="s">
        <v>2</v>
      </c>
      <c r="B22" s="8">
        <f>SUM(B18:B21)</f>
        <v>89067566.512114421</v>
      </c>
      <c r="C22" s="8">
        <f t="shared" ref="C22:M22" si="19">SUM(C18:C21)</f>
        <v>80468179.62612085</v>
      </c>
      <c r="D22" s="8">
        <f t="shared" si="19"/>
        <v>70261723.497850418</v>
      </c>
      <c r="E22" s="8">
        <f t="shared" si="19"/>
        <v>57754687.17587468</v>
      </c>
      <c r="F22" s="8">
        <f t="shared" si="19"/>
        <v>45065398.490601003</v>
      </c>
      <c r="G22" s="8">
        <f t="shared" si="19"/>
        <v>40736531.610234261</v>
      </c>
      <c r="H22" s="8">
        <f t="shared" si="19"/>
        <v>39055483.400129065</v>
      </c>
      <c r="I22" s="8">
        <f t="shared" si="19"/>
        <v>39006698.234470144</v>
      </c>
      <c r="J22" s="8">
        <f t="shared" si="19"/>
        <v>37577573.513497457</v>
      </c>
      <c r="K22" s="8">
        <f t="shared" si="19"/>
        <v>57876980.130165771</v>
      </c>
      <c r="L22" s="8">
        <f t="shared" si="19"/>
        <v>64292105.392715178</v>
      </c>
      <c r="M22" s="8">
        <f t="shared" si="19"/>
        <v>76481507.874269918</v>
      </c>
      <c r="N22" s="8">
        <f t="shared" si="13"/>
        <v>76486.820988217572</v>
      </c>
      <c r="O22" s="8">
        <f t="shared" si="14"/>
        <v>41659360.157149598</v>
      </c>
      <c r="P22" s="12">
        <f t="shared" si="15"/>
        <v>0.96032649049223173</v>
      </c>
      <c r="Q22" s="8">
        <f t="shared" si="16"/>
        <v>4916.1764962026764</v>
      </c>
      <c r="R22" s="8">
        <f t="shared" si="17"/>
        <v>15.558192641638692</v>
      </c>
      <c r="S22" s="8">
        <f t="shared" si="18"/>
        <v>4352608.8182275956</v>
      </c>
    </row>
  </sheetData>
  <pageMargins left="0.19685039370078741" right="0.19685039370078741" top="1.1811023622047245" bottom="0.59055118110236227" header="0.51181102362204722" footer="0.31496062992125984"/>
  <pageSetup scale="62" orientation="landscape" useFirstPageNumber="1" horizontalDpi="4294967293" r:id="rId1"/>
  <headerFooter scaleWithDoc="0" alignWithMargins="0">
    <oddHeader>&amp;R&amp;"Arial,Gras italique"Société en commandite Gaz Métro
Demande portant sur l’allocation des coûts et la structure tarifaire de Gaz Métro, R-3867-2013</oddHeader>
    <oddFooter>&amp;L&amp;"Arial,Gras italique"&amp;10Original : 2015.01.29
&amp;R&amp;"Arial,Gras italique"&amp;10Gaz Métro - 3, Document 2
Annexe 2 - Question 14.a - Page &amp;P de 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3"/>
  <sheetViews>
    <sheetView tabSelected="1" zoomScaleNormal="100" workbookViewId="0">
      <selection activeCell="F27" sqref="F27"/>
    </sheetView>
  </sheetViews>
  <sheetFormatPr baseColWidth="10" defaultColWidth="9.140625" defaultRowHeight="15" x14ac:dyDescent="0.25"/>
  <cols>
    <col min="2" max="10" width="12" bestFit="1" customWidth="1"/>
    <col min="11" max="11" width="10.85546875" bestFit="1" customWidth="1"/>
    <col min="12" max="13" width="12" bestFit="1" customWidth="1"/>
    <col min="16" max="16" width="12.42578125" bestFit="1" customWidth="1"/>
    <col min="22" max="22" width="9.85546875" bestFit="1" customWidth="1"/>
  </cols>
  <sheetData>
    <row r="1" spans="1:22" x14ac:dyDescent="0.25">
      <c r="A1" s="1" t="s">
        <v>22</v>
      </c>
      <c r="B1" s="2">
        <v>1</v>
      </c>
      <c r="C1" s="2">
        <v>2</v>
      </c>
      <c r="D1" s="2">
        <v>3</v>
      </c>
      <c r="E1" s="2">
        <v>4</v>
      </c>
      <c r="F1" s="2">
        <v>5</v>
      </c>
      <c r="G1" s="2">
        <v>6</v>
      </c>
      <c r="H1" s="2">
        <v>7</v>
      </c>
      <c r="I1" s="2">
        <v>8</v>
      </c>
      <c r="J1" s="2">
        <v>9</v>
      </c>
      <c r="K1" s="2">
        <v>10</v>
      </c>
      <c r="L1" s="2">
        <v>11</v>
      </c>
      <c r="M1" s="2">
        <v>12</v>
      </c>
    </row>
    <row r="2" spans="1:22" x14ac:dyDescent="0.25">
      <c r="A2" s="4" t="s">
        <v>1</v>
      </c>
      <c r="B2" s="5">
        <v>647.73391476229403</v>
      </c>
      <c r="C2" s="5">
        <v>515.45399784907727</v>
      </c>
      <c r="D2" s="5">
        <v>331.28809866855562</v>
      </c>
      <c r="E2" s="5">
        <v>198.77402977703744</v>
      </c>
      <c r="F2" s="5">
        <v>21.198402756240089</v>
      </c>
      <c r="G2" s="5">
        <v>0.75187858005214459</v>
      </c>
      <c r="H2" s="5">
        <v>0</v>
      </c>
      <c r="I2" s="5">
        <v>6.5891669292841529E-2</v>
      </c>
      <c r="J2" s="5">
        <v>19.842601437125683</v>
      </c>
      <c r="K2" s="5">
        <v>122.53053621558574</v>
      </c>
      <c r="L2" s="5">
        <v>234.52729495648205</v>
      </c>
      <c r="M2" s="5">
        <v>493.01222489761841</v>
      </c>
    </row>
    <row r="3" spans="1:22" x14ac:dyDescent="0.25">
      <c r="A3" s="4" t="s">
        <v>15</v>
      </c>
      <c r="B3" s="5">
        <v>542.52942236988497</v>
      </c>
      <c r="C3" s="5">
        <v>423.98912988903328</v>
      </c>
      <c r="D3" s="5">
        <v>402.51944766112899</v>
      </c>
      <c r="E3" s="5">
        <v>442.67155730289892</v>
      </c>
      <c r="F3" s="5">
        <v>126.89682104049595</v>
      </c>
      <c r="G3" s="5">
        <v>8.9290668167664613</v>
      </c>
      <c r="H3" s="5">
        <v>0</v>
      </c>
      <c r="I3" s="5">
        <v>0.80679491895455413</v>
      </c>
      <c r="J3" s="5">
        <v>102.3213652786006</v>
      </c>
      <c r="K3" s="5">
        <v>383.59517931083462</v>
      </c>
      <c r="L3" s="5">
        <v>427.87883953492548</v>
      </c>
      <c r="M3" s="5">
        <v>435.77342975284694</v>
      </c>
    </row>
    <row r="5" spans="1:22" ht="18" x14ac:dyDescent="0.35">
      <c r="A5" s="1" t="s">
        <v>4</v>
      </c>
      <c r="B5" s="2">
        <v>1</v>
      </c>
      <c r="C5" s="2">
        <v>2</v>
      </c>
      <c r="D5" s="2">
        <v>3</v>
      </c>
      <c r="E5" s="2">
        <v>4</v>
      </c>
      <c r="F5" s="2">
        <v>5</v>
      </c>
      <c r="G5" s="2">
        <v>6</v>
      </c>
      <c r="H5" s="2">
        <v>7</v>
      </c>
      <c r="I5" s="2">
        <v>8</v>
      </c>
      <c r="J5" s="2">
        <v>9</v>
      </c>
      <c r="K5" s="2">
        <v>10</v>
      </c>
      <c r="L5" s="2">
        <v>11</v>
      </c>
      <c r="M5" s="2">
        <v>12</v>
      </c>
      <c r="N5" s="2" t="s">
        <v>16</v>
      </c>
      <c r="O5" s="2" t="s">
        <v>17</v>
      </c>
      <c r="P5" s="2" t="s">
        <v>10</v>
      </c>
      <c r="Q5" s="2" t="s">
        <v>11</v>
      </c>
      <c r="R5" s="2" t="s">
        <v>18</v>
      </c>
      <c r="S5" s="2" t="s">
        <v>19</v>
      </c>
      <c r="T5" s="2" t="s">
        <v>20</v>
      </c>
      <c r="U5" s="2" t="s">
        <v>21</v>
      </c>
      <c r="V5" s="2" t="s">
        <v>13</v>
      </c>
    </row>
    <row r="6" spans="1:22" x14ac:dyDescent="0.25">
      <c r="A6" s="3">
        <v>365</v>
      </c>
      <c r="B6" s="8">
        <v>679806.54141534946</v>
      </c>
      <c r="C6" s="8">
        <v>553027.28946753638</v>
      </c>
      <c r="D6" s="8">
        <v>445209.58989989111</v>
      </c>
      <c r="E6" s="8">
        <v>411265.55567863421</v>
      </c>
      <c r="F6" s="8">
        <v>227812.02816335077</v>
      </c>
      <c r="G6" s="8">
        <v>125840.06469967883</v>
      </c>
      <c r="H6" s="8">
        <v>178165.56186512555</v>
      </c>
      <c r="I6" s="8">
        <v>187955.83395234222</v>
      </c>
      <c r="J6" s="8">
        <v>197444.91737428392</v>
      </c>
      <c r="K6" s="8">
        <v>319141.96847401466</v>
      </c>
      <c r="L6" s="8">
        <v>366526.26780492428</v>
      </c>
      <c r="M6" s="8">
        <v>565918.58247483708</v>
      </c>
      <c r="N6" s="8">
        <f>INDEX(LINEST(B6:M6,$B$2:$M$3,TRUE,TRUE),1,2)</f>
        <v>592.52537780387945</v>
      </c>
      <c r="O6" s="8">
        <f>INDEX(LINEST(B6:M6,$B$2:$M$3,TRUE,TRUE),1,1)</f>
        <v>222.76761809909925</v>
      </c>
      <c r="P6" s="10">
        <f>INDEX(LINEST(B6:M6,$B$2:$M$3,TRUE,TRUE),1,3)</f>
        <v>165971.86029399969</v>
      </c>
      <c r="Q6" s="8">
        <f>INDEX(LINEST(B6:M6,$B$2:$M$3,TRUE,TRUE),3,1)</f>
        <v>0.98507897492827168</v>
      </c>
      <c r="R6" s="8">
        <f>INDEX(LINEST(B6:M6,$B$2:$M$3,TRUE,TRUE),2,2)</f>
        <v>59.293590648673757</v>
      </c>
      <c r="S6" s="8">
        <f>INDEX(LINEST(B6:M6,$B$2:$M$3,TRUE,TRUE),2,1)</f>
        <v>66.341016531610933</v>
      </c>
      <c r="T6" s="8">
        <f>N6/R6</f>
        <v>9.9930763396453663</v>
      </c>
      <c r="U6" s="8">
        <f>O6/S6</f>
        <v>3.3579168626840739</v>
      </c>
      <c r="V6" s="8">
        <f>(P6+(39*365/12)*N6)*12/365+(32.6256*365/12*O6)*12/365</f>
        <v>35833.02604096142</v>
      </c>
    </row>
    <row r="7" spans="1:22" x14ac:dyDescent="0.25">
      <c r="A7" s="4">
        <v>1095</v>
      </c>
      <c r="B7" s="9">
        <v>4538466.6151117655</v>
      </c>
      <c r="C7" s="9">
        <v>3421618.8443106767</v>
      </c>
      <c r="D7" s="9">
        <v>2313300.2781005776</v>
      </c>
      <c r="E7" s="9">
        <v>1650348.2943216346</v>
      </c>
      <c r="F7" s="9">
        <v>858463.36518582876</v>
      </c>
      <c r="G7" s="9">
        <v>550771.97420867381</v>
      </c>
      <c r="H7" s="9">
        <v>576872.80134245357</v>
      </c>
      <c r="I7" s="9">
        <v>571961.06759629492</v>
      </c>
      <c r="J7" s="9">
        <v>634186.36656355171</v>
      </c>
      <c r="K7" s="9">
        <v>1199549.5057020315</v>
      </c>
      <c r="L7" s="9">
        <v>1754113.3240505485</v>
      </c>
      <c r="M7" s="9">
        <v>3455485.5997346924</v>
      </c>
      <c r="N7" s="9">
        <f t="shared" ref="N7:N16" si="0">INDEX(LINEST(B7:M7,$B$2:$M$3,TRUE,TRUE),1,2)</f>
        <v>6177.2573238936629</v>
      </c>
      <c r="O7" s="9">
        <f t="shared" ref="O7:O16" si="1">INDEX(LINEST(B7:M7,$B$2:$M$3,TRUE,TRUE),1,1)</f>
        <v>-446.82820762591871</v>
      </c>
      <c r="P7" s="11">
        <f t="shared" ref="P7:P16" si="2">INDEX(LINEST(B7:M7,$B$2:$M$3,TRUE,TRUE),1,3)</f>
        <v>585785.21694708476</v>
      </c>
      <c r="Q7" s="9">
        <f t="shared" ref="Q7:Q16" si="3">INDEX(LINEST(B7:M7,$B$2:$M$3,TRUE,TRUE),3,1)</f>
        <v>0.99339879912680107</v>
      </c>
      <c r="R7" s="9">
        <f t="shared" ref="R7:R16" si="4">INDEX(LINEST(B7:M7,$B$2:$M$3,TRUE,TRUE),2,2)</f>
        <v>298.59947450377587</v>
      </c>
      <c r="S7" s="9">
        <f t="shared" ref="S7:S16" si="5">INDEX(LINEST(B7:M7,$B$2:$M$3,TRUE,TRUE),2,1)</f>
        <v>334.08994897542806</v>
      </c>
      <c r="T7" s="9">
        <f t="shared" ref="T7:T16" si="6">N7/R7</f>
        <v>20.687435348502429</v>
      </c>
      <c r="U7" s="9">
        <f t="shared" ref="U7:U16" si="7">O7/S7</f>
        <v>-1.3374488187873692</v>
      </c>
      <c r="V7" s="9">
        <f t="shared" ref="V7:V16" si="8">(P7+(39*365/12)*N7)*12/365+(32.6256*365/12*O7)*12/365</f>
        <v>245593.68932514641</v>
      </c>
    </row>
    <row r="8" spans="1:22" x14ac:dyDescent="0.25">
      <c r="A8" s="3">
        <v>3650</v>
      </c>
      <c r="B8" s="8">
        <v>32301911.668090254</v>
      </c>
      <c r="C8" s="8">
        <v>25166554.212774817</v>
      </c>
      <c r="D8" s="8">
        <v>16860129.397979021</v>
      </c>
      <c r="E8" s="8">
        <v>11353089.175537264</v>
      </c>
      <c r="F8" s="8">
        <v>4505264.0799834086</v>
      </c>
      <c r="G8" s="8">
        <v>3128530.6789746066</v>
      </c>
      <c r="H8" s="8">
        <v>2975469.3726250893</v>
      </c>
      <c r="I8" s="8">
        <v>2906876.3153015291</v>
      </c>
      <c r="J8" s="8">
        <v>3450542.4716083156</v>
      </c>
      <c r="K8" s="8">
        <v>7914399.0757825309</v>
      </c>
      <c r="L8" s="8">
        <v>12863772.785106402</v>
      </c>
      <c r="M8" s="8">
        <v>24986961.079041481</v>
      </c>
      <c r="N8" s="8">
        <f t="shared" si="0"/>
        <v>45811.537856501112</v>
      </c>
      <c r="O8" s="8">
        <f t="shared" si="1"/>
        <v>-1923.5221875089592</v>
      </c>
      <c r="P8" s="10">
        <f t="shared" si="2"/>
        <v>3027173.8047200278</v>
      </c>
      <c r="Q8" s="8">
        <f t="shared" si="3"/>
        <v>0.99836766826235102</v>
      </c>
      <c r="R8" s="8">
        <f t="shared" si="4"/>
        <v>1124.6327784742141</v>
      </c>
      <c r="S8" s="8">
        <f t="shared" si="5"/>
        <v>1258.302641694009</v>
      </c>
      <c r="T8" s="8">
        <f t="shared" si="6"/>
        <v>40.734663557159955</v>
      </c>
      <c r="U8" s="8">
        <f t="shared" si="7"/>
        <v>-1.5286641891805839</v>
      </c>
      <c r="V8" s="8">
        <f t="shared" si="8"/>
        <v>1823417.4332697112</v>
      </c>
    </row>
    <row r="9" spans="1:22" x14ac:dyDescent="0.25">
      <c r="A9" s="4">
        <v>10950</v>
      </c>
      <c r="B9" s="9">
        <v>34678258.487929545</v>
      </c>
      <c r="C9" s="9">
        <v>27664398.078829922</v>
      </c>
      <c r="D9" s="9">
        <v>18685340.637427606</v>
      </c>
      <c r="E9" s="9">
        <v>12628288.74114728</v>
      </c>
      <c r="F9" s="9">
        <v>4825701.8095750408</v>
      </c>
      <c r="G9" s="9">
        <v>3174422.9146128772</v>
      </c>
      <c r="H9" s="9">
        <v>3185570.6327841706</v>
      </c>
      <c r="I9" s="9">
        <v>3209578.20227616</v>
      </c>
      <c r="J9" s="9">
        <v>3898035.0564630306</v>
      </c>
      <c r="K9" s="9">
        <v>8946575.6457319111</v>
      </c>
      <c r="L9" s="9">
        <v>14305180.72345515</v>
      </c>
      <c r="M9" s="9">
        <v>27129200.067648616</v>
      </c>
      <c r="N9" s="9">
        <f t="shared" si="0"/>
        <v>48588.517803425297</v>
      </c>
      <c r="O9" s="9">
        <f t="shared" si="1"/>
        <v>-626.95989249212869</v>
      </c>
      <c r="P9" s="11">
        <f t="shared" si="2"/>
        <v>3232349.944281782</v>
      </c>
      <c r="Q9" s="9">
        <f t="shared" si="3"/>
        <v>0.99934268836662166</v>
      </c>
      <c r="R9" s="9">
        <f t="shared" si="4"/>
        <v>773.60574668075583</v>
      </c>
      <c r="S9" s="9">
        <f t="shared" si="5"/>
        <v>865.55378191867328</v>
      </c>
      <c r="T9" s="9">
        <f t="shared" si="6"/>
        <v>62.807855308598604</v>
      </c>
      <c r="U9" s="9">
        <f t="shared" si="7"/>
        <v>-0.72434539088067584</v>
      </c>
      <c r="V9" s="9">
        <f t="shared" si="8"/>
        <v>1980766.2909291538</v>
      </c>
    </row>
    <row r="10" spans="1:22" x14ac:dyDescent="0.25">
      <c r="A10" s="3">
        <v>36500</v>
      </c>
      <c r="B10" s="8">
        <v>69237570.691041753</v>
      </c>
      <c r="C10" s="8">
        <v>56859830.793403521</v>
      </c>
      <c r="D10" s="8">
        <v>40546984.615397714</v>
      </c>
      <c r="E10" s="8">
        <v>28978886.259364258</v>
      </c>
      <c r="F10" s="8">
        <v>12172612.936760193</v>
      </c>
      <c r="G10" s="8">
        <v>8158641.0585633442</v>
      </c>
      <c r="H10" s="8">
        <v>8220860.5060660504</v>
      </c>
      <c r="I10" s="8">
        <v>8168196.0488917353</v>
      </c>
      <c r="J10" s="8">
        <v>9991731.8407876045</v>
      </c>
      <c r="K10" s="8">
        <v>21924710.477056716</v>
      </c>
      <c r="L10" s="8">
        <v>32522431.188629545</v>
      </c>
      <c r="M10" s="8">
        <v>55389072.107104369</v>
      </c>
      <c r="N10" s="8">
        <f t="shared" si="0"/>
        <v>87796.278508220872</v>
      </c>
      <c r="O10" s="8">
        <f t="shared" si="1"/>
        <v>8112.6545717079316</v>
      </c>
      <c r="P10" s="10">
        <f t="shared" si="2"/>
        <v>8203969.2610732261</v>
      </c>
      <c r="Q10" s="8">
        <f t="shared" si="3"/>
        <v>0.99958617772372826</v>
      </c>
      <c r="R10" s="8">
        <f t="shared" si="4"/>
        <v>1199.2568197311418</v>
      </c>
      <c r="S10" s="8">
        <f t="shared" si="5"/>
        <v>1341.7962318193727</v>
      </c>
      <c r="T10" s="8">
        <f t="shared" si="6"/>
        <v>73.208904934894335</v>
      </c>
      <c r="U10" s="8">
        <f t="shared" si="7"/>
        <v>6.0461151844999552</v>
      </c>
      <c r="V10" s="8">
        <f t="shared" si="8"/>
        <v>3958454.6221656809</v>
      </c>
    </row>
    <row r="11" spans="1:22" x14ac:dyDescent="0.25">
      <c r="A11" s="4">
        <v>109500</v>
      </c>
      <c r="B11" s="9">
        <v>84316586.465684772</v>
      </c>
      <c r="C11" s="9">
        <v>69969508.830765396</v>
      </c>
      <c r="D11" s="9">
        <v>50821416.945809536</v>
      </c>
      <c r="E11" s="9">
        <v>36635349.52014935</v>
      </c>
      <c r="F11" s="9">
        <v>14815923.448126923</v>
      </c>
      <c r="G11" s="9">
        <v>9767955.42037219</v>
      </c>
      <c r="H11" s="9">
        <v>9402294.4166826066</v>
      </c>
      <c r="I11" s="9">
        <v>9370033.2015627418</v>
      </c>
      <c r="J11" s="9">
        <v>12117919.189029651</v>
      </c>
      <c r="K11" s="9">
        <v>28840232.215562705</v>
      </c>
      <c r="L11" s="9">
        <v>41905447.380489089</v>
      </c>
      <c r="M11" s="9">
        <v>68038691.826463029</v>
      </c>
      <c r="N11" s="9">
        <f t="shared" si="0"/>
        <v>102004.37829751552</v>
      </c>
      <c r="O11" s="9">
        <f t="shared" si="1"/>
        <v>17873.4950622877</v>
      </c>
      <c r="P11" s="11">
        <f t="shared" si="2"/>
        <v>9446383.1950891092</v>
      </c>
      <c r="Q11" s="9">
        <f t="shared" si="3"/>
        <v>0.99931502214194978</v>
      </c>
      <c r="R11" s="9">
        <f t="shared" si="4"/>
        <v>1901.4251585390207</v>
      </c>
      <c r="S11" s="9">
        <f t="shared" si="5"/>
        <v>2127.4218089384608</v>
      </c>
      <c r="T11" s="9">
        <f t="shared" si="6"/>
        <v>53.646275710315948</v>
      </c>
      <c r="U11" s="9">
        <f t="shared" si="7"/>
        <v>8.401481543148325</v>
      </c>
      <c r="V11" s="9">
        <f t="shared" si="8"/>
        <v>4871870.2769595226</v>
      </c>
    </row>
    <row r="12" spans="1:22" x14ac:dyDescent="0.25">
      <c r="A12" s="3">
        <v>365000</v>
      </c>
      <c r="B12" s="8">
        <v>59373144.750025868</v>
      </c>
      <c r="C12" s="8">
        <v>50366951.024619281</v>
      </c>
      <c r="D12" s="8">
        <v>36722902.571145214</v>
      </c>
      <c r="E12" s="8">
        <v>26871907.964038476</v>
      </c>
      <c r="F12" s="8">
        <v>10580018.617456077</v>
      </c>
      <c r="G12" s="8">
        <v>6617559.5403201971</v>
      </c>
      <c r="H12" s="8">
        <v>6079817.0690874308</v>
      </c>
      <c r="I12" s="8">
        <v>6122782.1292568315</v>
      </c>
      <c r="J12" s="8">
        <v>8557487.145313723</v>
      </c>
      <c r="K12" s="8">
        <v>20749842.594451804</v>
      </c>
      <c r="L12" s="8">
        <v>30250357.052804679</v>
      </c>
      <c r="M12" s="8">
        <v>47969638.278148912</v>
      </c>
      <c r="N12" s="8">
        <f t="shared" si="0"/>
        <v>70297.33330981656</v>
      </c>
      <c r="O12" s="8">
        <f t="shared" si="1"/>
        <v>16061.542505002664</v>
      </c>
      <c r="P12" s="10">
        <f t="shared" si="2"/>
        <v>6296807.4472423438</v>
      </c>
      <c r="Q12" s="8">
        <f t="shared" si="3"/>
        <v>0.99880207170963997</v>
      </c>
      <c r="R12" s="8">
        <f t="shared" si="4"/>
        <v>1797.8739287790352</v>
      </c>
      <c r="S12" s="8">
        <f t="shared" si="5"/>
        <v>2011.5628472830579</v>
      </c>
      <c r="T12" s="8">
        <f t="shared" si="6"/>
        <v>39.100257356508081</v>
      </c>
      <c r="U12" s="8">
        <f t="shared" si="7"/>
        <v>7.9846088461498406</v>
      </c>
      <c r="V12" s="8">
        <f t="shared" si="8"/>
        <v>3472631.7872666856</v>
      </c>
    </row>
    <row r="13" spans="1:22" x14ac:dyDescent="0.25">
      <c r="A13" s="4">
        <v>1095000</v>
      </c>
      <c r="B13" s="9">
        <v>25541313.145889495</v>
      </c>
      <c r="C13" s="9">
        <v>21717719.962817572</v>
      </c>
      <c r="D13" s="9">
        <v>16751561.496063821</v>
      </c>
      <c r="E13" s="9">
        <v>12808286.815394178</v>
      </c>
      <c r="F13" s="9">
        <v>5328565.4113898091</v>
      </c>
      <c r="G13" s="9">
        <v>4061540.3007660368</v>
      </c>
      <c r="H13" s="9">
        <v>4030946.9753161627</v>
      </c>
      <c r="I13" s="9">
        <v>4261056.4095948506</v>
      </c>
      <c r="J13" s="9">
        <v>5181642.4823022624</v>
      </c>
      <c r="K13" s="9">
        <v>10521606.370426413</v>
      </c>
      <c r="L13" s="9">
        <v>13787625.952313263</v>
      </c>
      <c r="M13" s="9">
        <v>20306274.473877121</v>
      </c>
      <c r="N13" s="9">
        <f t="shared" si="0"/>
        <v>26791.620290206112</v>
      </c>
      <c r="O13" s="9">
        <f t="shared" si="1"/>
        <v>8159.3388862231614</v>
      </c>
      <c r="P13" s="11">
        <f t="shared" si="2"/>
        <v>4010686.2651335374</v>
      </c>
      <c r="Q13" s="9">
        <f t="shared" si="3"/>
        <v>0.99843645159203109</v>
      </c>
      <c r="R13" s="9">
        <f t="shared" si="4"/>
        <v>823.535755319082</v>
      </c>
      <c r="S13" s="9">
        <f t="shared" si="5"/>
        <v>921.41829429279039</v>
      </c>
      <c r="T13" s="9">
        <f t="shared" si="6"/>
        <v>32.532431187308433</v>
      </c>
      <c r="U13" s="9">
        <f t="shared" si="7"/>
        <v>8.8551952319175964</v>
      </c>
      <c r="V13" s="9">
        <f t="shared" si="8"/>
        <v>1442934.6966641336</v>
      </c>
    </row>
    <row r="14" spans="1:22" x14ac:dyDescent="0.25">
      <c r="A14" s="3">
        <v>3650000</v>
      </c>
      <c r="B14" s="8">
        <v>9950731.3143135086</v>
      </c>
      <c r="C14" s="8">
        <v>8883422.0117800273</v>
      </c>
      <c r="D14" s="8">
        <v>7337970.8215728849</v>
      </c>
      <c r="E14" s="8">
        <v>5881818.334119508</v>
      </c>
      <c r="F14" s="8">
        <v>3505128.1377844191</v>
      </c>
      <c r="G14" s="8">
        <v>3184942.8868323639</v>
      </c>
      <c r="H14" s="8">
        <v>2499000.3606557376</v>
      </c>
      <c r="I14" s="8">
        <v>2255566.3606557376</v>
      </c>
      <c r="J14" s="8">
        <v>3314150.9032258065</v>
      </c>
      <c r="K14" s="8">
        <v>4392660.6975464681</v>
      </c>
      <c r="L14" s="8">
        <v>6451539.6645896463</v>
      </c>
      <c r="M14" s="8">
        <v>8808413.8300871868</v>
      </c>
      <c r="N14" s="8">
        <f t="shared" si="0"/>
        <v>9444.347734409379</v>
      </c>
      <c r="O14" s="8">
        <f t="shared" si="1"/>
        <v>2805.1039154613873</v>
      </c>
      <c r="P14" s="10">
        <f t="shared" si="2"/>
        <v>2733252.8245285181</v>
      </c>
      <c r="Q14" s="8">
        <f t="shared" si="3"/>
        <v>0.98420444963442344</v>
      </c>
      <c r="R14" s="8">
        <f t="shared" si="4"/>
        <v>924.80195704142261</v>
      </c>
      <c r="S14" s="8">
        <f t="shared" si="5"/>
        <v>1034.7206375824949</v>
      </c>
      <c r="T14" s="8">
        <f t="shared" si="6"/>
        <v>10.212292115625745</v>
      </c>
      <c r="U14" s="8">
        <f t="shared" si="7"/>
        <v>2.7109770633503438</v>
      </c>
      <c r="V14" s="8">
        <f t="shared" si="8"/>
        <v>549708.12678005709</v>
      </c>
    </row>
    <row r="15" spans="1:22" x14ac:dyDescent="0.25">
      <c r="A15" s="4">
        <v>10950000</v>
      </c>
      <c r="B15" s="9">
        <v>4547140</v>
      </c>
      <c r="C15" s="9">
        <v>3394269</v>
      </c>
      <c r="D15" s="9">
        <v>2492180</v>
      </c>
      <c r="E15" s="9">
        <v>1994247</v>
      </c>
      <c r="F15" s="9">
        <v>972276</v>
      </c>
      <c r="G15" s="9">
        <v>662895</v>
      </c>
      <c r="H15" s="9">
        <v>575602</v>
      </c>
      <c r="I15" s="9">
        <v>641352</v>
      </c>
      <c r="J15" s="9">
        <v>817087</v>
      </c>
      <c r="K15" s="9">
        <v>1340716.0535758971</v>
      </c>
      <c r="L15" s="9">
        <v>1582056.215369493</v>
      </c>
      <c r="M15" s="9">
        <v>3200526</v>
      </c>
      <c r="N15" s="9">
        <f t="shared" si="0"/>
        <v>5538.2814868839578</v>
      </c>
      <c r="O15" s="9">
        <f t="shared" si="1"/>
        <v>10.361069971819134</v>
      </c>
      <c r="P15" s="11">
        <f t="shared" si="2"/>
        <v>655727.34142159857</v>
      </c>
      <c r="Q15" s="9">
        <f t="shared" si="3"/>
        <v>0.97930200046983229</v>
      </c>
      <c r="R15" s="9">
        <f t="shared" si="4"/>
        <v>505.4843479490454</v>
      </c>
      <c r="S15" s="9">
        <f t="shared" si="5"/>
        <v>565.56442470242393</v>
      </c>
      <c r="T15" s="9">
        <f t="shared" si="6"/>
        <v>10.956385710764353</v>
      </c>
      <c r="U15" s="9">
        <f t="shared" si="7"/>
        <v>1.8319875719323558E-2</v>
      </c>
      <c r="V15" s="9">
        <f t="shared" si="8"/>
        <v>237889.1732829721</v>
      </c>
    </row>
    <row r="16" spans="1:22" x14ac:dyDescent="0.25">
      <c r="A16" s="3" t="s">
        <v>2</v>
      </c>
      <c r="B16" s="8">
        <f>SUM(B6:B15)</f>
        <v>325164929.67950237</v>
      </c>
      <c r="C16" s="8">
        <f t="shared" ref="C16:M16" si="9">SUM(C6:C15)</f>
        <v>267997300.04876876</v>
      </c>
      <c r="D16" s="8">
        <f t="shared" si="9"/>
        <v>192976996.3533963</v>
      </c>
      <c r="E16" s="8">
        <f t="shared" si="9"/>
        <v>139213487.65975058</v>
      </c>
      <c r="F16" s="8">
        <f t="shared" si="9"/>
        <v>57791765.834425062</v>
      </c>
      <c r="G16" s="8">
        <f t="shared" si="9"/>
        <v>39433099.839349963</v>
      </c>
      <c r="H16" s="8">
        <f t="shared" si="9"/>
        <v>37724599.696424827</v>
      </c>
      <c r="I16" s="8">
        <f t="shared" si="9"/>
        <v>37695357.569088221</v>
      </c>
      <c r="J16" s="8">
        <f t="shared" si="9"/>
        <v>48160227.372668236</v>
      </c>
      <c r="K16" s="8">
        <f t="shared" si="9"/>
        <v>106149434.6043105</v>
      </c>
      <c r="L16" s="8">
        <f t="shared" si="9"/>
        <v>155789050.55461276</v>
      </c>
      <c r="M16" s="8">
        <f t="shared" si="9"/>
        <v>259850181.84458026</v>
      </c>
      <c r="N16" s="8">
        <f t="shared" si="0"/>
        <v>403042.07798867638</v>
      </c>
      <c r="O16" s="8">
        <f t="shared" si="1"/>
        <v>50247.953341126791</v>
      </c>
      <c r="P16" s="10">
        <f t="shared" si="2"/>
        <v>38358107.160731211</v>
      </c>
      <c r="Q16" s="8">
        <f t="shared" si="3"/>
        <v>0.9996385584345453</v>
      </c>
      <c r="R16" s="8">
        <f t="shared" si="4"/>
        <v>5265.7521576428762</v>
      </c>
      <c r="S16" s="8">
        <f t="shared" si="5"/>
        <v>5891.6207826143127</v>
      </c>
      <c r="T16" s="8">
        <f t="shared" si="6"/>
        <v>76.54026735832764</v>
      </c>
      <c r="U16" s="8">
        <f t="shared" si="7"/>
        <v>8.5287147960039036</v>
      </c>
      <c r="V16" s="8">
        <f t="shared" si="8"/>
        <v>18619099.122684028</v>
      </c>
    </row>
    <row r="18" spans="1:22" ht="18" x14ac:dyDescent="0.35">
      <c r="A18" s="1" t="s">
        <v>5</v>
      </c>
      <c r="B18" s="2">
        <v>1</v>
      </c>
      <c r="C18" s="2">
        <v>2</v>
      </c>
      <c r="D18" s="2">
        <v>3</v>
      </c>
      <c r="E18" s="2">
        <v>4</v>
      </c>
      <c r="F18" s="2">
        <v>5</v>
      </c>
      <c r="G18" s="2">
        <v>6</v>
      </c>
      <c r="H18" s="2">
        <v>7</v>
      </c>
      <c r="I18" s="2">
        <v>8</v>
      </c>
      <c r="J18" s="2">
        <v>9</v>
      </c>
      <c r="K18" s="2">
        <v>10</v>
      </c>
      <c r="L18" s="2">
        <v>11</v>
      </c>
      <c r="M18" s="2">
        <v>12</v>
      </c>
      <c r="N18" s="2" t="s">
        <v>16</v>
      </c>
      <c r="O18" s="2" t="s">
        <v>17</v>
      </c>
      <c r="P18" s="2" t="s">
        <v>10</v>
      </c>
      <c r="Q18" s="2" t="s">
        <v>11</v>
      </c>
      <c r="R18" s="2" t="s">
        <v>18</v>
      </c>
      <c r="S18" s="2" t="s">
        <v>19</v>
      </c>
      <c r="T18" s="2" t="s">
        <v>20</v>
      </c>
      <c r="U18" s="2" t="s">
        <v>21</v>
      </c>
      <c r="V18" s="2" t="s">
        <v>13</v>
      </c>
    </row>
    <row r="19" spans="1:22" ht="18" x14ac:dyDescent="0.35">
      <c r="A19" s="3" t="s">
        <v>6</v>
      </c>
      <c r="B19" s="8">
        <v>1151002.0312201506</v>
      </c>
      <c r="C19" s="8">
        <v>1074290.1894891683</v>
      </c>
      <c r="D19" s="8">
        <v>1087004.2870341041</v>
      </c>
      <c r="E19" s="8">
        <v>1032296.2777749395</v>
      </c>
      <c r="F19" s="8">
        <v>982023.31300813006</v>
      </c>
      <c r="G19" s="8">
        <v>922448.61290322582</v>
      </c>
      <c r="H19" s="8">
        <v>884018.5</v>
      </c>
      <c r="I19" s="8">
        <v>905190</v>
      </c>
      <c r="J19" s="8">
        <v>910960</v>
      </c>
      <c r="K19" s="8">
        <v>1020227.860764353</v>
      </c>
      <c r="L19" s="8">
        <v>970540.18552808324</v>
      </c>
      <c r="M19" s="8">
        <v>1094263.3414391289</v>
      </c>
      <c r="N19" s="8">
        <f>INDEX(LINEST(B19:M19,$B$2:$M$3,TRUE,TRUE),1,2)</f>
        <v>213.47101853605557</v>
      </c>
      <c r="O19" s="8">
        <f>INDEX(LINEST(B19:M19,$B$2:$M$3,TRUE,TRUE),1,1)</f>
        <v>173.14178328643726</v>
      </c>
      <c r="P19" s="12">
        <f>INDEX(LINEST(B19:M19,$B$2:$M$3,TRUE,TRUE),1,3)</f>
        <v>909283.13594677264</v>
      </c>
      <c r="Q19" s="8">
        <f>INDEX(LINEST(B19:M19,$B$2:$M$3,TRUE,TRUE),3,1)</f>
        <v>0.88666997913473655</v>
      </c>
      <c r="R19" s="8">
        <f>INDEX(LINEST(B19:M19,$B$2:$M$3,TRUE,TRUE),2,2)</f>
        <v>79.392331952295109</v>
      </c>
      <c r="S19" s="8">
        <f>INDEX(LINEST(B19:M19,$B$2:$M$3,TRUE,TRUE),2,1)</f>
        <v>88.828622940684753</v>
      </c>
      <c r="T19" s="8">
        <f>N19/R19</f>
        <v>2.6888115424588488</v>
      </c>
      <c r="U19" s="8">
        <f>O19/S19</f>
        <v>1.9491665811599101</v>
      </c>
      <c r="V19" s="8">
        <f>(P19+(39*365/12)*N19)*12/365+(32.6256*365/12*O19)*12/365</f>
        <v>43868.464373617448</v>
      </c>
    </row>
    <row r="20" spans="1:22" ht="18" x14ac:dyDescent="0.35">
      <c r="A20" s="4" t="s">
        <v>7</v>
      </c>
      <c r="B20" s="9">
        <v>5055350.757189841</v>
      </c>
      <c r="C20" s="9">
        <v>4864745.5871392116</v>
      </c>
      <c r="D20" s="9">
        <v>4667994.9013758879</v>
      </c>
      <c r="E20" s="9">
        <v>4463152.840041182</v>
      </c>
      <c r="F20" s="9">
        <v>4210961.2130641993</v>
      </c>
      <c r="G20" s="9">
        <v>4096517.2324805344</v>
      </c>
      <c r="H20" s="9">
        <v>3998089</v>
      </c>
      <c r="I20" s="9">
        <v>3837268</v>
      </c>
      <c r="J20" s="9">
        <v>4212659.1607142854</v>
      </c>
      <c r="K20" s="9">
        <v>4583999.7396459822</v>
      </c>
      <c r="L20" s="9">
        <v>4585179.4899799824</v>
      </c>
      <c r="M20" s="9">
        <v>4866172.6168389637</v>
      </c>
      <c r="N20" s="9">
        <f t="shared" ref="N20:N23" si="10">INDEX(LINEST(B20:M20,$B$2:$M$3,TRUE,TRUE),1,2)</f>
        <v>832.24392491607261</v>
      </c>
      <c r="O20" s="9">
        <f t="shared" ref="O20:O23" si="11">INDEX(LINEST(B20:M20,$B$2:$M$3,TRUE,TRUE),1,1)</f>
        <v>943.81819897491096</v>
      </c>
      <c r="P20" s="13">
        <f t="shared" ref="P20:P23" si="12">INDEX(LINEST(B20:M20,$B$2:$M$3,TRUE,TRUE),1,3)</f>
        <v>4014830.2213780019</v>
      </c>
      <c r="Q20" s="9">
        <f t="shared" ref="Q20:Q23" si="13">INDEX(LINEST(B20:M20,$B$2:$M$3,TRUE,TRUE),3,1)</f>
        <v>0.95071822513176352</v>
      </c>
      <c r="R20" s="9">
        <f t="shared" ref="R20:R23" si="14">INDEX(LINEST(B20:M20,$B$2:$M$3,TRUE,TRUE),2,2)</f>
        <v>229.85972685143503</v>
      </c>
      <c r="S20" s="9">
        <f t="shared" ref="S20:S23" si="15">INDEX(LINEST(B20:M20,$B$2:$M$3,TRUE,TRUE),2,1)</f>
        <v>257.18003872217361</v>
      </c>
      <c r="T20" s="9">
        <f t="shared" ref="T20:T23" si="16">N20/R20</f>
        <v>3.6206600273825953</v>
      </c>
      <c r="U20" s="9">
        <f t="shared" ref="U20:U23" si="17">O20/S20</f>
        <v>3.6698734616588915</v>
      </c>
      <c r="V20" s="9">
        <f t="shared" ref="V20:V23" si="18">(P20+(39*365/12)*N20)*12/365+(32.6256*365/12*O20)*12/365</f>
        <v>195244.56634128769</v>
      </c>
    </row>
    <row r="21" spans="1:22" ht="18" x14ac:dyDescent="0.35">
      <c r="A21" s="3" t="s">
        <v>8</v>
      </c>
      <c r="B21" s="8">
        <v>7145612.9121679943</v>
      </c>
      <c r="C21" s="8">
        <v>6979181.9529259298</v>
      </c>
      <c r="D21" s="8">
        <v>6818391.470307529</v>
      </c>
      <c r="E21" s="8">
        <v>6283212.2840283243</v>
      </c>
      <c r="F21" s="8">
        <v>5869520.9268292682</v>
      </c>
      <c r="G21" s="8">
        <v>5475855.064516129</v>
      </c>
      <c r="H21" s="8">
        <v>5190254</v>
      </c>
      <c r="I21" s="8">
        <v>5555152</v>
      </c>
      <c r="J21" s="8">
        <v>6041845.439516129</v>
      </c>
      <c r="K21" s="8">
        <v>6172476.2102177115</v>
      </c>
      <c r="L21" s="8">
        <v>6444321.1336242668</v>
      </c>
      <c r="M21" s="8">
        <v>6546940.2369855121</v>
      </c>
      <c r="N21" s="8">
        <f t="shared" si="10"/>
        <v>1284.0161092456697</v>
      </c>
      <c r="O21" s="8">
        <f t="shared" si="11"/>
        <v>1482.6039881909721</v>
      </c>
      <c r="P21" s="12">
        <f t="shared" si="12"/>
        <v>5526154.6861305004</v>
      </c>
      <c r="Q21" s="8">
        <f t="shared" si="13"/>
        <v>0.8929847348399057</v>
      </c>
      <c r="R21" s="8">
        <f t="shared" si="14"/>
        <v>544.15473771661959</v>
      </c>
      <c r="S21" s="8">
        <f t="shared" si="15"/>
        <v>608.83103984224852</v>
      </c>
      <c r="T21" s="8">
        <f t="shared" si="16"/>
        <v>2.3596525404403423</v>
      </c>
      <c r="U21" s="8">
        <f t="shared" si="17"/>
        <v>2.4351649163208284</v>
      </c>
      <c r="V21" s="8">
        <f t="shared" si="18"/>
        <v>280129.27083788527</v>
      </c>
    </row>
    <row r="22" spans="1:22" ht="18" x14ac:dyDescent="0.35">
      <c r="A22" s="4" t="s">
        <v>3</v>
      </c>
      <c r="B22" s="9">
        <v>75715600.811536431</v>
      </c>
      <c r="C22" s="9">
        <v>67549961.89656654</v>
      </c>
      <c r="D22" s="9">
        <v>57688332.83913289</v>
      </c>
      <c r="E22" s="9">
        <v>45976025.774030231</v>
      </c>
      <c r="F22" s="9">
        <v>34002893.037699401</v>
      </c>
      <c r="G22" s="9">
        <v>30241710.700334374</v>
      </c>
      <c r="H22" s="9">
        <v>28983121.900129069</v>
      </c>
      <c r="I22" s="9">
        <v>28709088.23447014</v>
      </c>
      <c r="J22" s="9">
        <v>26412108.913267039</v>
      </c>
      <c r="K22" s="9">
        <v>46100276.319537722</v>
      </c>
      <c r="L22" s="9">
        <v>52292064.583582848</v>
      </c>
      <c r="M22" s="9">
        <v>63974131.679006316</v>
      </c>
      <c r="N22" s="9">
        <f t="shared" si="10"/>
        <v>55412.65907185476</v>
      </c>
      <c r="O22" s="9">
        <f t="shared" si="11"/>
        <v>22163.119238907766</v>
      </c>
      <c r="P22" s="13">
        <f t="shared" si="12"/>
        <v>28441807.109406985</v>
      </c>
      <c r="Q22" s="9">
        <f t="shared" si="13"/>
        <v>0.98117441762157998</v>
      </c>
      <c r="R22" s="9">
        <f t="shared" si="14"/>
        <v>6335.1930842360016</v>
      </c>
      <c r="S22" s="9">
        <f t="shared" si="15"/>
        <v>7088.1716646662298</v>
      </c>
      <c r="T22" s="9">
        <f t="shared" si="16"/>
        <v>8.7467987692023588</v>
      </c>
      <c r="U22" s="9">
        <f t="shared" si="17"/>
        <v>3.1267751808817668</v>
      </c>
      <c r="V22" s="9">
        <f t="shared" si="18"/>
        <v>3819251.8772895024</v>
      </c>
    </row>
    <row r="23" spans="1:22" x14ac:dyDescent="0.25">
      <c r="A23" s="3" t="s">
        <v>2</v>
      </c>
      <c r="B23" s="8">
        <f>SUM(B19:B22)</f>
        <v>89067566.512114421</v>
      </c>
      <c r="C23" s="8">
        <f t="shared" ref="C23:M23" si="19">SUM(C19:C22)</f>
        <v>80468179.62612085</v>
      </c>
      <c r="D23" s="8">
        <f t="shared" si="19"/>
        <v>70261723.497850418</v>
      </c>
      <c r="E23" s="8">
        <f t="shared" si="19"/>
        <v>57754687.17587468</v>
      </c>
      <c r="F23" s="8">
        <f t="shared" si="19"/>
        <v>45065398.490601003</v>
      </c>
      <c r="G23" s="8">
        <f t="shared" si="19"/>
        <v>40736531.610234261</v>
      </c>
      <c r="H23" s="8">
        <f t="shared" si="19"/>
        <v>39055483.400129065</v>
      </c>
      <c r="I23" s="8">
        <f t="shared" si="19"/>
        <v>39006698.234470144</v>
      </c>
      <c r="J23" s="8">
        <f t="shared" si="19"/>
        <v>37577573.513497457</v>
      </c>
      <c r="K23" s="8">
        <f t="shared" si="19"/>
        <v>57876980.130165771</v>
      </c>
      <c r="L23" s="8">
        <f t="shared" si="19"/>
        <v>64292105.392715178</v>
      </c>
      <c r="M23" s="8">
        <f t="shared" si="19"/>
        <v>76481507.874269918</v>
      </c>
      <c r="N23" s="8">
        <f t="shared" si="10"/>
        <v>57742.390124552563</v>
      </c>
      <c r="O23" s="8">
        <f t="shared" si="11"/>
        <v>24762.68320936009</v>
      </c>
      <c r="P23" s="12">
        <f t="shared" si="12"/>
        <v>38892075.152862266</v>
      </c>
      <c r="Q23" s="8">
        <f t="shared" si="13"/>
        <v>0.98305786546064799</v>
      </c>
      <c r="R23" s="8">
        <f t="shared" si="14"/>
        <v>6369.029875082636</v>
      </c>
      <c r="S23" s="8">
        <f t="shared" si="15"/>
        <v>7126.0301764611031</v>
      </c>
      <c r="T23" s="8">
        <f t="shared" si="16"/>
        <v>9.0661201559842546</v>
      </c>
      <c r="U23" s="8">
        <f t="shared" si="17"/>
        <v>3.4749618786567673</v>
      </c>
      <c r="V23" s="8">
        <f t="shared" si="18"/>
        <v>4338494.1788422931</v>
      </c>
    </row>
  </sheetData>
  <pageMargins left="0.19685039370078741" right="0.19685039370078741" top="1.1811023622047245" bottom="0.59055118110236227" header="0.51181102362204722" footer="0.31496062992125984"/>
  <pageSetup scale="56" firstPageNumber="2" orientation="landscape" useFirstPageNumber="1" horizontalDpi="4294967293" r:id="rId1"/>
  <headerFooter scaleWithDoc="0" alignWithMargins="0">
    <oddHeader>&amp;R&amp;"Arial,Gras italique"Société en commandite Gaz Métro
Demande portant sur l’allocation des coûts et la structure tarifaire de Gaz Métro, R-3867-2013</oddHeader>
    <oddFooter>&amp;L&amp;"Arial,Gras italique"&amp;10Original : 2015.01.29
&amp;R&amp;"Arial,Gras italique"&amp;10Gaz Métro - 3, Document 2
Annexe 2 - Question 14.a - Page &amp;P de 2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hase xmlns="a091097b-8ae3-4832-a2b2-51f9a78aeacd">1</Phase>
    <Sujet xmlns="a091097b-8ae3-4832-a2b2-51f9a78aeacd">Gaz Métro-3, Document 2, Annexe 2 - Réponse à la demande de renseignements no 1 de l'ACIG</Sujet>
    <Confidentiel xmlns="a091097b-8ae3-4832-a2b2-51f9a78aeacd">3</Confidentiel>
    <Projet xmlns="a091097b-8ae3-4832-a2b2-51f9a78aeacd">997</Projet>
    <Provenance xmlns="a091097b-8ae3-4832-a2b2-51f9a78aeacd">1</Provenance>
    <Hidden_UploadedAt xmlns="a091097b-8ae3-4832-a2b2-51f9a78aeacd">2023-04-17T18:04:10+00:00</Hidden_UploadedAt>
    <Accés_x0020_restreint xmlns="a091097b-8ae3-4832-a2b2-51f9a78aeacd">false</Accés_x0020_restreint>
    <Précision_x0020_de_x0020_document xmlns="a091097b-8ae3-4832-a2b2-51f9a78aeacd" xsi:nil="true"/>
    <Déposant xmlns="a091097b-8ae3-4832-a2b2-51f9a78aeacd">70</Déposant>
    <Sous-catégorie xmlns="a091097b-8ae3-4832-a2b2-51f9a78aeacd" xsi:nil="true"/>
    <Copie_x0020_papier_x0020_reçue xmlns="a091097b-8ae3-4832-a2b2-51f9a78aeacd">false</Copie_x0020_papier_x0020_reçue>
    <Cote_x0020_de_x0020_déposant xmlns="a091097b-8ae3-4832-a2b2-51f9a78aeacd">Gaz Métro-3, Document 2, Annexe 2</Cote_x0020_de_x0020_déposant>
    <Inscrit_x0020_au_x0020_plumitif xmlns="a091097b-8ae3-4832-a2b2-51f9a78aeacd">true</Inscrit_x0020_au_x0020_plumitif>
    <Numéro_x0020_plumitif xmlns="a091097b-8ae3-4832-a2b2-51f9a78aeacd">193</Numéro_x0020_plumitif>
    <Hidden_UploadedBy xmlns="a091097b-8ae3-4832-a2b2-51f9a78aeacd" xsi:nil="true"/>
    <Hidden_ApprovedBy xmlns="a091097b-8ae3-4832-a2b2-51f9a78aeacd" xsi:nil="true"/>
    <Statut xmlns="a091097b-8ae3-4832-a2b2-51f9a78aeacd" xsi:nil="true"/>
    <Catégorie_x0020_de_x0020_document xmlns="a091097b-8ae3-4832-a2b2-51f9a78aeacd">11</Catégorie_x0020_de_x0020_document>
    <Date_x0020_de_x0020_confidentialité_x0020_relevée xmlns="a091097b-8ae3-4832-a2b2-51f9a78aeacd" xsi:nil="true"/>
    <Hidden_ApprovedAt xmlns="a091097b-8ae3-4832-a2b2-51f9a78aeacd">2023-04-17T18:04:10+00:00</Hidden_ApprovedAt>
    <Cote_x0020_de_x0020_piéce xmlns="a091097b-8ae3-4832-a2b2-51f9a78aeacd">B-0060</Cote_x0020_de_x0020_piéce>
    <Diffusable_x0020_sur_x0020_le_x0020_Web xmlns="a091097b-8ae3-4832-a2b2-51f9a78aeacd">true</Diffusable_x0020_sur_x0020_le_x0020_Web>
    <Date_x0020_de_x0020_réception_x0020_copie_x0020_papier xmlns="a091097b-8ae3-4832-a2b2-51f9a78aeacd" xsi:nil="true"/>
    <Ne_x0020_pas_x0020_envoyer_x0020_d_x0027_alerte xmlns="a091097b-8ae3-4832-a2b2-51f9a78aeacd">false</Ne_x0020_pas_x0020_envoyer_x0020_d_x0027_alerte>
    <_dlc_DocId xmlns="a84ed267-86d5-4fa1-a3cb-2fed497fe84f">W2HFWTQUJJY6-787750937-1485</_dlc_DocId>
    <_dlc_DocIdUrl xmlns="a84ed267-86d5-4fa1-a3cb-2fed497fe84f">
      <Url>http://s10mtlweb:8081/997/_layouts/15/DocIdRedir.aspx?ID=W2HFWTQUJJY6-787750937-1485</Url>
      <Description>W2HFWTQUJJY6-787750937-1485</Description>
    </_dlc_DocIdUrl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 de projet" ma:contentTypeID="0x010100F6681E3BDF397F418586AC591ADC81BB00471DF769C0C1BE4298155B064A267A41" ma:contentTypeVersion="0" ma:contentTypeDescription="" ma:contentTypeScope="" ma:versionID="dd74dd73536f96ffdd483df523fb1c9c">
  <xsd:schema xmlns:xsd="http://www.w3.org/2001/XMLSchema" xmlns:xs="http://www.w3.org/2001/XMLSchema" xmlns:p="http://schemas.microsoft.com/office/2006/metadata/properties" xmlns:ns2="a091097b-8ae3-4832-a2b2-51f9a78aeacd" xmlns:ns3="a84ed267-86d5-4fa1-a3cb-2fed497fe84f" targetNamespace="http://schemas.microsoft.com/office/2006/metadata/properties" ma:root="true" ma:fieldsID="b7e9dbe386427f7c04dd1b10a57eb55d" ns2:_="" ns3:_="">
    <xsd:import namespace="a091097b-8ae3-4832-a2b2-51f9a78aeacd"/>
    <xsd:import namespace="a84ed267-86d5-4fa1-a3cb-2fed497fe84f"/>
    <xsd:element name="properties">
      <xsd:complexType>
        <xsd:sequence>
          <xsd:element name="documentManagement">
            <xsd:complexType>
              <xsd:all>
                <xsd:element ref="ns2:Projet"/>
                <xsd:element ref="ns2:Provenance" minOccurs="0"/>
                <xsd:element ref="ns2:Déposant"/>
                <xsd:element ref="ns2:Catégorie_x0020_de_x0020_document" minOccurs="0"/>
                <xsd:element ref="ns2:Sous-catégorie" minOccurs="0"/>
                <xsd:element ref="ns2:Phase"/>
                <xsd:element ref="ns2:Précision_x0020_de_x0020_document" minOccurs="0"/>
                <xsd:element ref="ns2:Sujet" minOccurs="0"/>
                <xsd:element ref="ns2:Cote_x0020_de_x0020_déposant" minOccurs="0"/>
                <xsd:element ref="ns2:Accés_x0020_restreint" minOccurs="0"/>
                <xsd:element ref="ns2:Cote_x0020_de_x0020_piéce" minOccurs="0"/>
                <xsd:element ref="ns2:Inscrit_x0020_au_x0020_plumitif" minOccurs="0"/>
                <xsd:element ref="ns2:Numéro_x0020_plumitif" minOccurs="0"/>
                <xsd:element ref="ns2:Diffusable_x0020_sur_x0020_le_x0020_Web" minOccurs="0"/>
                <xsd:element ref="ns2:Ne_x0020_pas_x0020_envoyer_x0020_d_x0027_alerte" minOccurs="0"/>
                <xsd:element ref="ns2:Confidentiel"/>
                <xsd:element ref="ns2:Date_x0020_de_x0020_confidentialité_x0020_relevée" minOccurs="0"/>
                <xsd:element ref="ns2:Copie_x0020_papier_x0020_reçue" minOccurs="0"/>
                <xsd:element ref="ns2:Date_x0020_de_x0020_réception_x0020_copie_x0020_papier" minOccurs="0"/>
                <xsd:element ref="ns3:_dlc_DocId" minOccurs="0"/>
                <xsd:element ref="ns3:_dlc_DocIdUrl" minOccurs="0"/>
                <xsd:element ref="ns3:_dlc_DocIdPersistId" minOccurs="0"/>
                <xsd:element ref="ns2:Hidden_UploadedBy" minOccurs="0"/>
                <xsd:element ref="ns2:Hidden_UploadedAt" minOccurs="0"/>
                <xsd:element ref="ns2:Hidden_ApprovedBy" minOccurs="0"/>
                <xsd:element ref="ns2:Hidden_ApprovedAt" minOccurs="0"/>
                <xsd:element ref="ns2:Statu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91097b-8ae3-4832-a2b2-51f9a78aeacd" elementFormDefault="qualified">
    <xsd:import namespace="http://schemas.microsoft.com/office/2006/documentManagement/types"/>
    <xsd:import namespace="http://schemas.microsoft.com/office/infopath/2007/PartnerControls"/>
    <xsd:element name="Projet" ma:index="1" ma:displayName="Projet" ma:list="{CE87CB4F-F3B1-42AD-9CE0-0125D6B4080B}" ma:internalName="Projet" ma:readOnly="false" ma:showField="Num_x00e9_ro_x0020_du_x0020_proj" ma:web="{76ddd5ea-d475-414e-8091-4675c7a4bd1a}">
      <xsd:simpleType>
        <xsd:restriction base="dms:Lookup"/>
      </xsd:simpleType>
    </xsd:element>
    <xsd:element name="Provenance" ma:index="2" nillable="true" ma:displayName="Provenance" ma:list="{3A1A4597-1672-4F84-9DE7-FBA0AEBF9CE3}" ma:internalName="Provenance" ma:showField="Title" ma:web="{76ddd5ea-d475-414e-8091-4675c7a4bd1a}">
      <xsd:simpleType>
        <xsd:restriction base="dms:Lookup"/>
      </xsd:simpleType>
    </xsd:element>
    <xsd:element name="Déposant" ma:index="3" ma:displayName="Déposant" ma:list="{A2D4550E-DC70-4FE1-8010-4C446E5D8D2C}" ma:internalName="D_x00e9_posant" ma:showField="Title" ma:web="{76ddd5ea-d475-414e-8091-4675c7a4bd1a}">
      <xsd:simpleType>
        <xsd:restriction base="dms:Lookup"/>
      </xsd:simpleType>
    </xsd:element>
    <xsd:element name="Catégorie_x0020_de_x0020_document" ma:index="4" nillable="true" ma:displayName="Catégorie de document" ma:list="{F7545102-6201-4483-9929-E858F36BE31E}" ma:internalName="Cat_x00e9_gorie_x0020_de_x0020_document" ma:showField="Title" ma:web="{76ddd5ea-d475-414e-8091-4675c7a4bd1a}">
      <xsd:simpleType>
        <xsd:restriction base="dms:Lookup"/>
      </xsd:simpleType>
    </xsd:element>
    <xsd:element name="Sous-catégorie" ma:index="5" nillable="true" ma:displayName="Sous-catégorie" ma:list="{8F61632E-9A95-48F5-95F9-D05D88255F44}" ma:internalName="Sous_x002d_cat_x00e9_gorie" ma:showField="Title" ma:web="{76ddd5ea-d475-414e-8091-4675c7a4bd1a}">
      <xsd:simpleType>
        <xsd:restriction base="dms:Lookup"/>
      </xsd:simpleType>
    </xsd:element>
    <xsd:element name="Phase" ma:index="6" ma:displayName="Phase" ma:list="{1721197D-7382-4457-968B-EC653058772A}" ma:internalName="Phase" ma:showField="Title" ma:web="{76ddd5ea-d475-414e-8091-4675c7a4bd1a}">
      <xsd:simpleType>
        <xsd:restriction base="dms:Lookup"/>
      </xsd:simpleType>
    </xsd:element>
    <xsd:element name="Précision_x0020_de_x0020_document" ma:index="7" nillable="true" ma:displayName="Précisions de document" ma:hidden="true" ma:list="{CD8F73AF-CF7D-4F56-B7C5-E37D10A86459}" ma:internalName="Pr_x00e9_cision_x0020_de_x0020_document" ma:readOnly="false" ma:showField="Title" ma:web="{76ddd5ea-d475-414e-8091-4675c7a4bd1a}">
      <xsd:simpleType>
        <xsd:restriction base="dms:Lookup"/>
      </xsd:simpleType>
    </xsd:element>
    <xsd:element name="Sujet" ma:index="8" nillable="true" ma:displayName="Sujet" ma:internalName="Sujet">
      <xsd:simpleType>
        <xsd:restriction base="dms:Note">
          <xsd:maxLength value="255"/>
        </xsd:restriction>
      </xsd:simpleType>
    </xsd:element>
    <xsd:element name="Cote_x0020_de_x0020_déposant" ma:index="9" nillable="true" ma:displayName="Cote déposant" ma:internalName="Cote_x0020_de_x0020_d_x00e9_posant">
      <xsd:simpleType>
        <xsd:restriction base="dms:Text">
          <xsd:maxLength value="255"/>
        </xsd:restriction>
      </xsd:simpleType>
    </xsd:element>
    <xsd:element name="Accés_x0020_restreint" ma:index="10" nillable="true" ma:displayName="Accès restreint" ma:default="0" ma:internalName="Acc_x00e9_s_x0020_restreint">
      <xsd:simpleType>
        <xsd:restriction base="dms:Boolean"/>
      </xsd:simpleType>
    </xsd:element>
    <xsd:element name="Cote_x0020_de_x0020_piéce" ma:index="11" nillable="true" ma:displayName="Cote de pièce" ma:internalName="Cote_x0020_de_x0020_pi_x00e9_ce">
      <xsd:simpleType>
        <xsd:restriction base="dms:Text">
          <xsd:maxLength value="255"/>
        </xsd:restriction>
      </xsd:simpleType>
    </xsd:element>
    <xsd:element name="Inscrit_x0020_au_x0020_plumitif" ma:index="12" nillable="true" ma:displayName="Inscrit au plumitif" ma:default="1" ma:internalName="Inscrit_x0020_au_x0020_plumitif">
      <xsd:simpleType>
        <xsd:restriction base="dms:Boolean"/>
      </xsd:simpleType>
    </xsd:element>
    <xsd:element name="Numéro_x0020_plumitif" ma:index="13" nillable="true" ma:displayName="Numéro plumitif" ma:decimals="0" ma:internalName="Num_x00e9_ro_x0020_plumitif">
      <xsd:simpleType>
        <xsd:restriction base="dms:Number">
          <xsd:maxInclusive value="9999"/>
          <xsd:minInclusive value="1"/>
        </xsd:restriction>
      </xsd:simpleType>
    </xsd:element>
    <xsd:element name="Diffusable_x0020_sur_x0020_le_x0020_Web" ma:index="14" nillable="true" ma:displayName="Diffusable sur le Web" ma:default="1" ma:internalName="Diffusable_x0020_sur_x0020_le_x0020_Web">
      <xsd:simpleType>
        <xsd:restriction base="dms:Boolean"/>
      </xsd:simpleType>
    </xsd:element>
    <xsd:element name="Ne_x0020_pas_x0020_envoyer_x0020_d_x0027_alerte" ma:index="15" nillable="true" ma:displayName="Ne pas envoyer d'alerte" ma:default="1" ma:internalName="Ne_x0020_pas_x0020_envoyer_x0020_d_x0027_alerte">
      <xsd:simpleType>
        <xsd:restriction base="dms:Boolean"/>
      </xsd:simpleType>
    </xsd:element>
    <xsd:element name="Confidentiel" ma:index="16" ma:displayName="Confidentiel" ma:list="{79B26B89-E55A-4B03-BEFA-7EE3A90275CF}" ma:internalName="Confidentiel" ma:showField="Title" ma:web="{76ddd5ea-d475-414e-8091-4675c7a4bd1a}">
      <xsd:simpleType>
        <xsd:restriction base="dms:Lookup"/>
      </xsd:simpleType>
    </xsd:element>
    <xsd:element name="Date_x0020_de_x0020_confidentialité_x0020_relevée" ma:index="17" nillable="true" ma:displayName="Date de confidentialité relevée" ma:format="DateOnly" ma:internalName="Date_x0020_de_x0020_confidentialit_x00e9__x0020_relev_x00e9_e">
      <xsd:simpleType>
        <xsd:restriction base="dms:DateTime"/>
      </xsd:simpleType>
    </xsd:element>
    <xsd:element name="Copie_x0020_papier_x0020_reçue" ma:index="18" nillable="true" ma:displayName="Copie papier reçue" ma:default="0" ma:internalName="Copie_x0020_papier_x0020_re_x00e7_ue">
      <xsd:simpleType>
        <xsd:restriction base="dms:Boolean"/>
      </xsd:simpleType>
    </xsd:element>
    <xsd:element name="Date_x0020_de_x0020_réception_x0020_copie_x0020_papier" ma:index="19" nillable="true" ma:displayName="Date de réception copie papier" ma:format="DateOnly" ma:internalName="Date_x0020_de_x0020_r_x00e9_ception_x0020_copie_x0020_papier">
      <xsd:simpleType>
        <xsd:restriction base="dms:DateTime"/>
      </xsd:simpleType>
    </xsd:element>
    <xsd:element name="Hidden_UploadedBy" ma:index="33" nillable="true" ma:displayName="Hidden_UploadedBy" ma:hidden="true" ma:internalName="Hidden_UploadedBy" ma:readOnly="false">
      <xsd:simpleType>
        <xsd:restriction base="dms:Text">
          <xsd:maxLength value="100"/>
        </xsd:restriction>
      </xsd:simpleType>
    </xsd:element>
    <xsd:element name="Hidden_UploadedAt" ma:index="34" nillable="true" ma:displayName="Hidden_UploadedAt" ma:default="[today]" ma:format="DateTime" ma:hidden="true" ma:internalName="Hidden_UploadedAt" ma:readOnly="false">
      <xsd:simpleType>
        <xsd:restriction base="dms:DateTime"/>
      </xsd:simpleType>
    </xsd:element>
    <xsd:element name="Hidden_ApprovedBy" ma:index="35" nillable="true" ma:displayName="Hidden_ApprovedBy" ma:hidden="true" ma:internalName="Hidden_ApprovedBy" ma:readOnly="false">
      <xsd:simpleType>
        <xsd:restriction base="dms:Text">
          <xsd:maxLength value="100"/>
        </xsd:restriction>
      </xsd:simpleType>
    </xsd:element>
    <xsd:element name="Hidden_ApprovedAt" ma:index="36" nillable="true" ma:displayName="Hidden_ApprovedAt" ma:default="[today]" ma:format="DateTime" ma:hidden="true" ma:internalName="Hidden_ApprovedAt" ma:readOnly="false">
      <xsd:simpleType>
        <xsd:restriction base="dms:DateTime"/>
      </xsd:simpleType>
    </xsd:element>
    <xsd:element name="Statut" ma:index="37" nillable="true" ma:displayName="Statut" ma:hidden="true" ma:internalName="Statut" ma:readOnly="false">
      <xsd:simpleType>
        <xsd:restriction base="dms:Text">
          <xsd:maxLength value="10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4ed267-86d5-4fa1-a3cb-2fed497fe84f" elementFormDefault="qualified">
    <xsd:import namespace="http://schemas.microsoft.com/office/2006/documentManagement/types"/>
    <xsd:import namespace="http://schemas.microsoft.com/office/infopath/2007/PartnerControls"/>
    <xsd:element name="_dlc_DocId" ma:index="22" nillable="true" ma:displayName="Valeur d’ID de document" ma:description="Valeur de l’ID de document affecté à cet élément." ma:internalName="_dlc_DocId" ma:readOnly="true">
      <xsd:simpleType>
        <xsd:restriction base="dms:Text"/>
      </xsd:simpleType>
    </xsd:element>
    <xsd:element name="_dlc_DocIdUrl" ma:index="23" nillable="true" ma:displayName="ID de document" ma:description="Lien permanent vers ce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4" nillable="true" ma:displayName="Conserver l’ID" ma:description="Conserver l’ID lors de l’ajout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Type de contenu"/>
        <xsd:element ref="dc:title" minOccurs="0" maxOccurs="1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9A2E2AF-5D20-45BC-81FF-5D3033D2BAC2}"/>
</file>

<file path=customXml/itemProps2.xml><?xml version="1.0" encoding="utf-8"?>
<ds:datastoreItem xmlns:ds="http://schemas.openxmlformats.org/officeDocument/2006/customXml" ds:itemID="{A226A83B-612E-4055-A2C2-D5AE76869409}"/>
</file>

<file path=customXml/itemProps3.xml><?xml version="1.0" encoding="utf-8"?>
<ds:datastoreItem xmlns:ds="http://schemas.openxmlformats.org/officeDocument/2006/customXml" ds:itemID="{62D47EF3-A185-4ABD-A575-617E22912673}"/>
</file>

<file path=customXml/itemProps4.xml><?xml version="1.0" encoding="utf-8"?>
<ds:datastoreItem xmlns:ds="http://schemas.openxmlformats.org/officeDocument/2006/customXml" ds:itemID="{C26C4B96-BCE3-481B-8296-C40C774673A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GM-3D2-Annexe2-Q14.a-Sans Vent</vt:lpstr>
      <vt:lpstr>GM-3D2-Annexe2-Q14.a-Avec Vent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Gaz Métro-3, Document 2, Annexe 2 - Réponse à la demande de renseignements no 1 de l'ACIG</dc:subject>
  <dc:creator>Sylvain</dc:creator>
  <cp:lastModifiedBy>Bérubé Mireille</cp:lastModifiedBy>
  <cp:lastPrinted>2015-01-27T20:39:38Z</cp:lastPrinted>
  <dcterms:created xsi:type="dcterms:W3CDTF">2015-01-12T15:55:06Z</dcterms:created>
  <dcterms:modified xsi:type="dcterms:W3CDTF">2015-01-27T20:39:43Z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0x010100F6681E3BDF397F418586AC591ADC81BB00471DF769C0C1BE4298155B064A267A41</vt:lpwstr>
  </property>
  <property fmtid="{D5CDD505-2E9C-101B-9397-08002B2CF9AE}" pid="4" name="Order">
    <vt:r8>1331600</vt:r8>
  </property>
  <property fmtid="{D5CDD505-2E9C-101B-9397-08002B2CF9AE}" pid="5" name="_dlc_DocIdItemGuid">
    <vt:lpwstr>313da140-fcf3-4c07-b425-da39e4696763</vt:lpwstr>
  </property>
</Properties>
</file>