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Vision/Preuve et pices/"/>
    </mc:Choice>
  </mc:AlternateContent>
  <bookViews>
    <workbookView xWindow="0" yWindow="0" windowWidth="14565" windowHeight="10215"/>
  </bookViews>
  <sheets>
    <sheet name="Annexe 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I19" i="1"/>
  <c r="H19" i="1"/>
  <c r="G19" i="1"/>
  <c r="F19" i="1"/>
  <c r="E19" i="1"/>
  <c r="D19" i="1"/>
  <c r="C19" i="1"/>
  <c r="A8" i="1" l="1"/>
  <c r="A9" i="1" l="1"/>
  <c r="A10" i="1" s="1"/>
  <c r="A12" i="1" l="1"/>
  <c r="A14" i="1" l="1"/>
  <c r="A15" i="1" l="1"/>
  <c r="A20" i="1" s="1"/>
  <c r="A21" i="1" l="1"/>
  <c r="A22" i="1" l="1"/>
  <c r="A23" i="1" s="1"/>
  <c r="H14" i="1" l="1"/>
  <c r="H15" i="1" s="1"/>
  <c r="G14" i="1"/>
  <c r="G15" i="1" s="1"/>
  <c r="F14" i="1"/>
  <c r="F15" i="1" s="1"/>
  <c r="E14" i="1"/>
  <c r="E15" i="1" s="1"/>
  <c r="D14" i="1"/>
  <c r="D15" i="1" s="1"/>
  <c r="C14" i="1"/>
  <c r="C15" i="1" s="1"/>
  <c r="I12" i="1"/>
  <c r="H10" i="1"/>
  <c r="G10" i="1"/>
  <c r="F10" i="1"/>
  <c r="E10" i="1"/>
  <c r="D10" i="1"/>
  <c r="C10" i="1"/>
  <c r="I9" i="1"/>
  <c r="I8" i="1"/>
  <c r="I10" i="1" s="1"/>
  <c r="I7" i="1"/>
  <c r="E22" i="1" l="1"/>
  <c r="E20" i="1"/>
  <c r="E21" i="1"/>
  <c r="F22" i="1"/>
  <c r="F20" i="1"/>
  <c r="F21" i="1"/>
  <c r="C22" i="1"/>
  <c r="C21" i="1"/>
  <c r="C20" i="1"/>
  <c r="G21" i="1"/>
  <c r="G22" i="1"/>
  <c r="G20" i="1"/>
  <c r="D22" i="1"/>
  <c r="D20" i="1"/>
  <c r="D21" i="1"/>
  <c r="D23" i="1" s="1"/>
  <c r="H22" i="1"/>
  <c r="H23" i="1" s="1"/>
  <c r="H20" i="1"/>
  <c r="H21" i="1"/>
  <c r="F23" i="1"/>
  <c r="I20" i="1"/>
  <c r="I21" i="1" l="1"/>
  <c r="I22" i="1"/>
  <c r="I23" i="1" s="1"/>
  <c r="G23" i="1"/>
  <c r="E23" i="1"/>
  <c r="C23" i="1"/>
</calcChain>
</file>

<file path=xl/sharedStrings.xml><?xml version="1.0" encoding="utf-8"?>
<sst xmlns="http://schemas.openxmlformats.org/spreadsheetml/2006/main" count="32" uniqueCount="20">
  <si>
    <t>Mètres de conduite en fonction de la pression</t>
  </si>
  <si>
    <t>Montréal</t>
  </si>
  <si>
    <t>Abitibi</t>
  </si>
  <si>
    <t>Mauricie</t>
  </si>
  <si>
    <t>Estrie</t>
  </si>
  <si>
    <t>Québec</t>
  </si>
  <si>
    <t>Saguenay</t>
  </si>
  <si>
    <t>Total</t>
  </si>
  <si>
    <t>Distribution</t>
  </si>
  <si>
    <t>Alimentation</t>
  </si>
  <si>
    <t>Valeur nette</t>
  </si>
  <si>
    <t>Valeur relative des conduites de 700 kPa+</t>
  </si>
  <si>
    <t>Valeur relative totale</t>
  </si>
  <si>
    <t>Répartition de la valeur des conduites en fonction de la pression</t>
  </si>
  <si>
    <t>TOTAL</t>
  </si>
  <si>
    <t>ANNEXE 1 : Répartion de la valeur nettes des conduites de distribution et d'alimentation</t>
  </si>
  <si>
    <r>
      <t>N</t>
    </r>
    <r>
      <rPr>
        <vertAlign val="superscript"/>
        <sz val="8"/>
        <color theme="1"/>
        <rFont val="Calibri"/>
        <family val="2"/>
        <scheme val="minor"/>
      </rPr>
      <t>o</t>
    </r>
  </si>
  <si>
    <t>de ligne</t>
  </si>
  <si>
    <t>400 kPa</t>
  </si>
  <si>
    <t>700 kPa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</si>
</sst>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1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="115" zoomScaleNormal="100" zoomScaleSheetLayoutView="115" workbookViewId="0">
      <selection activeCell="B11" sqref="B11"/>
    </sheetView>
  </sheetViews>
  <sheetFormatPr baseColWidth="10" defaultColWidth="9.140625" defaultRowHeight="15" x14ac:dyDescent="0.25"/>
  <cols>
    <col min="1" max="1" width="7.7109375" style="7" customWidth="1"/>
    <col min="2" max="2" width="24.85546875" customWidth="1"/>
    <col min="3" max="9" width="12.42578125" customWidth="1"/>
  </cols>
  <sheetData>
    <row r="1" spans="1:9" s="1" customFormat="1" ht="18.75" x14ac:dyDescent="0.3">
      <c r="A1" s="10" t="s">
        <v>15</v>
      </c>
    </row>
    <row r="4" spans="1:9" x14ac:dyDescent="0.25">
      <c r="A4" s="7" t="s">
        <v>16</v>
      </c>
      <c r="C4" s="1" t="s">
        <v>0</v>
      </c>
    </row>
    <row r="5" spans="1:9" x14ac:dyDescent="0.25">
      <c r="A5" s="7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</row>
    <row r="6" spans="1:9" x14ac:dyDescent="0.25">
      <c r="B6" s="1" t="s">
        <v>8</v>
      </c>
    </row>
    <row r="7" spans="1:9" x14ac:dyDescent="0.25">
      <c r="A7" s="11">
        <v>1</v>
      </c>
      <c r="B7" t="s">
        <v>18</v>
      </c>
      <c r="C7" s="2">
        <v>5246308.5075341072</v>
      </c>
      <c r="D7" s="2">
        <v>153990</v>
      </c>
      <c r="E7" s="2">
        <v>410197.46574354323</v>
      </c>
      <c r="F7" s="2">
        <v>719415.99260706734</v>
      </c>
      <c r="G7" s="2">
        <v>622513.81992859673</v>
      </c>
      <c r="H7" s="2">
        <v>222063</v>
      </c>
      <c r="I7" s="2">
        <f>SUM(C7:H7)</f>
        <v>7374488.7858133148</v>
      </c>
    </row>
    <row r="8" spans="1:9" x14ac:dyDescent="0.25">
      <c r="A8" s="11">
        <f>MAX($A$6:A7)+1</f>
        <v>2</v>
      </c>
      <c r="B8" t="s">
        <v>19</v>
      </c>
      <c r="C8" s="2">
        <v>97391.492465892559</v>
      </c>
      <c r="D8" s="2">
        <v>0</v>
      </c>
      <c r="E8" s="2">
        <v>12423.534256456767</v>
      </c>
      <c r="F8" s="2">
        <v>168511.00739293254</v>
      </c>
      <c r="G8" s="2">
        <v>24047.180071403211</v>
      </c>
      <c r="H8" s="2">
        <v>0</v>
      </c>
      <c r="I8" s="2">
        <f>SUM(C8:H8)</f>
        <v>302373.2141866851</v>
      </c>
    </row>
    <row r="9" spans="1:9" x14ac:dyDescent="0.25">
      <c r="A9" s="11">
        <f>MAX($A$6:A8)+1</f>
        <v>3</v>
      </c>
      <c r="B9" s="1" t="s">
        <v>9</v>
      </c>
      <c r="C9" s="2">
        <v>788468</v>
      </c>
      <c r="D9" s="2">
        <v>190292</v>
      </c>
      <c r="E9" s="2">
        <v>101269</v>
      </c>
      <c r="F9" s="2">
        <v>236178</v>
      </c>
      <c r="G9" s="2">
        <v>138437</v>
      </c>
      <c r="H9" s="2">
        <v>121252</v>
      </c>
      <c r="I9" s="2">
        <f>SUM(C9:H9)</f>
        <v>1575896</v>
      </c>
    </row>
    <row r="10" spans="1:9" x14ac:dyDescent="0.25">
      <c r="A10" s="11">
        <f>MAX($A$6:A9)+1</f>
        <v>4</v>
      </c>
      <c r="B10" s="5" t="s">
        <v>14</v>
      </c>
      <c r="C10" s="6">
        <f t="shared" ref="C10:I10" si="0">SUM(C7:C9)</f>
        <v>6132168</v>
      </c>
      <c r="D10" s="6">
        <f t="shared" si="0"/>
        <v>344282</v>
      </c>
      <c r="E10" s="6">
        <f t="shared" si="0"/>
        <v>523890</v>
      </c>
      <c r="F10" s="6">
        <f t="shared" si="0"/>
        <v>1124105</v>
      </c>
      <c r="G10" s="6">
        <f t="shared" si="0"/>
        <v>784997.99999999988</v>
      </c>
      <c r="H10" s="6">
        <f t="shared" si="0"/>
        <v>343315</v>
      </c>
      <c r="I10" s="6">
        <f t="shared" si="0"/>
        <v>9252758</v>
      </c>
    </row>
    <row r="11" spans="1:9" x14ac:dyDescent="0.25">
      <c r="A11" s="11"/>
    </row>
    <row r="12" spans="1:9" x14ac:dyDescent="0.25">
      <c r="A12" s="11">
        <f>MAX($A$6:A11)+1</f>
        <v>5</v>
      </c>
      <c r="B12" t="s">
        <v>10</v>
      </c>
      <c r="C12" s="2">
        <v>505445309</v>
      </c>
      <c r="D12" s="2">
        <v>37999146</v>
      </c>
      <c r="E12" s="2">
        <v>59788594</v>
      </c>
      <c r="F12" s="2">
        <v>102809801</v>
      </c>
      <c r="G12" s="2">
        <v>142618385</v>
      </c>
      <c r="H12" s="2">
        <v>39917975</v>
      </c>
      <c r="I12" s="2">
        <f>SUM(C12:H12)</f>
        <v>888579210</v>
      </c>
    </row>
    <row r="13" spans="1:9" x14ac:dyDescent="0.25">
      <c r="A13" s="11"/>
    </row>
    <row r="14" spans="1:9" ht="30" x14ac:dyDescent="0.25">
      <c r="A14" s="11">
        <f>MAX($A$6:A13)+1</f>
        <v>6</v>
      </c>
      <c r="B14" s="3" t="s">
        <v>11</v>
      </c>
      <c r="C14" s="2">
        <f>+C8*2+C9*2</f>
        <v>1771718.9849317851</v>
      </c>
      <c r="D14" s="2">
        <f t="shared" ref="D14:H14" si="1">+D8*2+D9*2</f>
        <v>380584</v>
      </c>
      <c r="E14" s="2">
        <f t="shared" si="1"/>
        <v>227385.06851291354</v>
      </c>
      <c r="F14" s="2">
        <f t="shared" si="1"/>
        <v>809378.01478586509</v>
      </c>
      <c r="G14" s="2">
        <f t="shared" si="1"/>
        <v>324968.36014280643</v>
      </c>
      <c r="H14" s="2">
        <f t="shared" si="1"/>
        <v>242504</v>
      </c>
    </row>
    <row r="15" spans="1:9" x14ac:dyDescent="0.25">
      <c r="A15" s="11">
        <f>MAX($A$6:A14)+1</f>
        <v>7</v>
      </c>
      <c r="B15" t="s">
        <v>12</v>
      </c>
      <c r="C15" s="2">
        <f>+C7+C14</f>
        <v>7018027.4924658928</v>
      </c>
      <c r="D15" s="2">
        <f t="shared" ref="D15:H15" si="2">+D7+D14</f>
        <v>534574</v>
      </c>
      <c r="E15" s="2">
        <f t="shared" si="2"/>
        <v>637582.53425645677</v>
      </c>
      <c r="F15" s="2">
        <f t="shared" si="2"/>
        <v>1528794.0073929324</v>
      </c>
      <c r="G15" s="2">
        <f t="shared" si="2"/>
        <v>947482.18007140316</v>
      </c>
      <c r="H15" s="2">
        <f t="shared" si="2"/>
        <v>464567</v>
      </c>
    </row>
    <row r="16" spans="1:9" x14ac:dyDescent="0.25">
      <c r="A16" s="11"/>
    </row>
    <row r="17" spans="1:9" x14ac:dyDescent="0.25">
      <c r="A17" s="11"/>
      <c r="C17" s="1" t="s">
        <v>13</v>
      </c>
    </row>
    <row r="18" spans="1:9" x14ac:dyDescent="0.25">
      <c r="A18" s="11"/>
      <c r="C18" s="4" t="s">
        <v>1</v>
      </c>
      <c r="D18" s="4" t="s">
        <v>2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</row>
    <row r="19" spans="1:9" x14ac:dyDescent="0.25">
      <c r="A19" s="11">
        <f>MAX($A$6:A18)+1</f>
        <v>8</v>
      </c>
      <c r="B19" s="1" t="s">
        <v>8</v>
      </c>
      <c r="C19" s="9">
        <f>C20+C21</f>
        <v>391872812.36203563</v>
      </c>
      <c r="D19" s="9">
        <f t="shared" ref="D19:H19" si="3">D20+D21</f>
        <v>10946077.610471141</v>
      </c>
      <c r="E19" s="9">
        <f t="shared" si="3"/>
        <v>40795818.004820094</v>
      </c>
      <c r="F19" s="9">
        <f t="shared" si="3"/>
        <v>71044353.119961098</v>
      </c>
      <c r="G19" s="9">
        <f t="shared" si="3"/>
        <v>100942326.53786175</v>
      </c>
      <c r="H19" s="9">
        <f t="shared" si="3"/>
        <v>19080789.815946892</v>
      </c>
      <c r="I19" s="9">
        <f>SUM(C19:H19)</f>
        <v>634682177.45109665</v>
      </c>
    </row>
    <row r="20" spans="1:9" x14ac:dyDescent="0.25">
      <c r="A20" s="11">
        <f>MAX($A$6:A19)+1</f>
        <v>9</v>
      </c>
      <c r="B20" s="8" t="s">
        <v>18</v>
      </c>
      <c r="C20" s="2">
        <f>C7/C15*C12</f>
        <v>377844348.36521024</v>
      </c>
      <c r="D20" s="2">
        <f t="shared" ref="D20:H20" si="4">D7/D15*D12</f>
        <v>10946077.610471141</v>
      </c>
      <c r="E20" s="2">
        <f t="shared" si="4"/>
        <v>38465811.752153166</v>
      </c>
      <c r="F20" s="2">
        <f t="shared" si="4"/>
        <v>48379974.462537259</v>
      </c>
      <c r="G20" s="2">
        <f t="shared" si="4"/>
        <v>93702992.526684344</v>
      </c>
      <c r="H20" s="2">
        <f t="shared" si="4"/>
        <v>19080789.815946892</v>
      </c>
      <c r="I20" s="2">
        <f>SUM(C20:H20)</f>
        <v>588419994.53300297</v>
      </c>
    </row>
    <row r="21" spans="1:9" x14ac:dyDescent="0.25">
      <c r="A21" s="11">
        <f>MAX($A$6:A20)+1</f>
        <v>10</v>
      </c>
      <c r="B21" s="8" t="s">
        <v>19</v>
      </c>
      <c r="C21" s="2">
        <f>C8*2/C15*C12</f>
        <v>14028463.996825378</v>
      </c>
      <c r="D21" s="2">
        <f t="shared" ref="D21:H21" si="5">D8*2/D15*D12</f>
        <v>0</v>
      </c>
      <c r="E21" s="2">
        <f t="shared" si="5"/>
        <v>2330006.2526669297</v>
      </c>
      <c r="F21" s="2">
        <f t="shared" si="5"/>
        <v>22664378.657423843</v>
      </c>
      <c r="G21" s="2">
        <f t="shared" si="5"/>
        <v>7239334.0111774029</v>
      </c>
      <c r="H21" s="2">
        <f t="shared" si="5"/>
        <v>0</v>
      </c>
      <c r="I21" s="2">
        <f>SUM(C21:H21)</f>
        <v>46262182.918093555</v>
      </c>
    </row>
    <row r="22" spans="1:9" x14ac:dyDescent="0.25">
      <c r="A22" s="11">
        <f>MAX($A$6:A21)+1</f>
        <v>11</v>
      </c>
      <c r="B22" s="1" t="s">
        <v>9</v>
      </c>
      <c r="C22" s="9">
        <f>C9*2/C15*C12</f>
        <v>113572496.63796435</v>
      </c>
      <c r="D22" s="9">
        <f t="shared" ref="D22:H22" si="6">D9*2/D15*D12</f>
        <v>27053068.389528856</v>
      </c>
      <c r="E22" s="9">
        <f t="shared" si="6"/>
        <v>18992775.995179903</v>
      </c>
      <c r="F22" s="9">
        <f t="shared" si="6"/>
        <v>31765447.880038902</v>
      </c>
      <c r="G22" s="9">
        <f t="shared" si="6"/>
        <v>41676058.46213825</v>
      </c>
      <c r="H22" s="9">
        <f t="shared" si="6"/>
        <v>20837185.184053104</v>
      </c>
      <c r="I22" s="9">
        <f>SUM(C22:H22)</f>
        <v>253897032.54890332</v>
      </c>
    </row>
    <row r="23" spans="1:9" x14ac:dyDescent="0.25">
      <c r="A23" s="11">
        <f>MAX($A$6:A22)+1</f>
        <v>12</v>
      </c>
      <c r="B23" s="5" t="s">
        <v>7</v>
      </c>
      <c r="C23" s="6">
        <f t="shared" ref="C23:H23" si="7">C20+C21+C22</f>
        <v>505445309</v>
      </c>
      <c r="D23" s="6">
        <f t="shared" si="7"/>
        <v>37999146</v>
      </c>
      <c r="E23" s="6">
        <f t="shared" si="7"/>
        <v>59788594</v>
      </c>
      <c r="F23" s="6">
        <f t="shared" si="7"/>
        <v>102809801</v>
      </c>
      <c r="G23" s="6">
        <f t="shared" si="7"/>
        <v>142618385</v>
      </c>
      <c r="H23" s="6">
        <f t="shared" si="7"/>
        <v>39917975</v>
      </c>
      <c r="I23" s="6">
        <f>SUM(I20:I22)</f>
        <v>888579209.99999988</v>
      </c>
    </row>
  </sheetData>
  <printOptions horizontalCentered="1"/>
  <pageMargins left="0.39370078740157483" right="0.39370078740157483" top="0.98425196850393704" bottom="0.59055118110236227" header="0.31496062992125984" footer="0.31496062992125984"/>
  <pageSetup orientation="landscape" useFirstPageNumber="1" r:id="rId1"/>
  <headerFooter scaleWithDoc="0" alignWithMargins="0">
    <oddHeader>&amp;R&amp;"Arial,Gras italique"&amp;10Société en commandite Gaz Métro
Demande portant sur l'allocation des coûts et la structure tarifaire de Gaz Métro,
R-3867-2013</oddHeader>
    <oddFooter>&amp;L&amp;"Arial,Gras italique"&amp;10Original : 2016.10.21
&amp;R&amp;"Arial,Gras italique"&amp;10Gaz Métro - 2, Document 18
Annexe 1 - Page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Métro-2, document 18 , Annexe 1 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2023-04-17T18:04:55+00:00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Métro-2, document 18, Annexe 1 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15</Catégorie_x0020_de_x0020_document>
    <Date_x0020_de_x0020_confidentialité_x0020_relevée xmlns="a091097b-8ae3-4832-a2b2-51f9a78aeacd" xsi:nil="true"/>
    <Hidden_ApprovedAt xmlns="a091097b-8ae3-4832-a2b2-51f9a78aeacd">2023-04-17T18:04:55+00:00</Hidden_ApprovedAt>
    <Cote_x0020_de_x0020_piéce xmlns="a091097b-8ae3-4832-a2b2-51f9a78aeacd">B-0150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W2HFWTQUJJY6-787750937-1586</_dlc_DocId>
    <_dlc_DocIdUrl xmlns="a84ed267-86d5-4fa1-a3cb-2fed497fe84f">
      <Url>http://s10mtlweb:8081/997/_layouts/15/DocIdRedir.aspx?ID=W2HFWTQUJJY6-787750937-1586</Url>
      <Description>W2HFWTQUJJY6-787750937-1586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F15D95-2112-4306-8136-069B17E97053}"/>
</file>

<file path=customXml/itemProps2.xml><?xml version="1.0" encoding="utf-8"?>
<ds:datastoreItem xmlns:ds="http://schemas.openxmlformats.org/officeDocument/2006/customXml" ds:itemID="{29B0414F-3DF2-4BC7-83A7-AEC4DA6444E7}"/>
</file>

<file path=customXml/itemProps3.xml><?xml version="1.0" encoding="utf-8"?>
<ds:datastoreItem xmlns:ds="http://schemas.openxmlformats.org/officeDocument/2006/customXml" ds:itemID="{B31757A5-098B-48DA-A530-F856D293A127}"/>
</file>

<file path=customXml/itemProps4.xml><?xml version="1.0" encoding="utf-8"?>
<ds:datastoreItem xmlns:ds="http://schemas.openxmlformats.org/officeDocument/2006/customXml" ds:itemID="{5CA41F80-40E8-41FA-A17C-F299442377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Métro-2, document 18 , Annexe 1 </dc:subject>
  <dc:creator>Sylvain Tremblay</dc:creator>
  <cp:lastModifiedBy>Mireille Bérubé</cp:lastModifiedBy>
  <cp:lastPrinted>2016-10-17T12:52:53Z</cp:lastPrinted>
  <dcterms:created xsi:type="dcterms:W3CDTF">2016-10-04T18:40:40Z</dcterms:created>
  <dcterms:modified xsi:type="dcterms:W3CDTF">2016-10-17T12:53:45Z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2356300</vt:r8>
  </property>
  <property fmtid="{D5CDD505-2E9C-101B-9397-08002B2CF9AE}" pid="5" name="_dlc_DocIdItemGuid">
    <vt:lpwstr>1b97623f-b4f3-4e7c-81d3-5f4e689c739b</vt:lpwstr>
  </property>
</Properties>
</file>