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collab.gazmet.com/sites/AffairesReglementaires/SMA/Preuve et pices/"/>
    </mc:Choice>
  </mc:AlternateContent>
  <bookViews>
    <workbookView xWindow="-375" yWindow="3540" windowWidth="9450" windowHeight="4200" tabRatio="835" activeTab="3"/>
  </bookViews>
  <sheets>
    <sheet name="GM-9doc4-Q7.1 Rentable RES" sheetId="31" r:id="rId1"/>
    <sheet name="GM-9doc4-Q7.1 SMA RES" sheetId="27" r:id="rId2"/>
    <sheet name="GM-9doc4-Q7.1 Rentable CII" sheetId="33" r:id="rId3"/>
    <sheet name="GM-9doc4-Q7.1SMA CII" sheetId="29" r:id="rId4"/>
  </sheets>
  <externalReferences>
    <externalReference r:id="rId5"/>
    <externalReference r:id="rId6"/>
    <externalReference r:id="rId7"/>
    <externalReference r:id="rId8"/>
  </externalReferences>
  <definedNames>
    <definedName name="__FDS_HYPERLINK_TOGGLE_STATE__" hidden="1">"ON"</definedName>
    <definedName name="_a1" hidden="1">{"'2ND_QUAR'!$A$1:$P$106"}</definedName>
    <definedName name="_Key1" localSheetId="2" hidden="1">'[1]Main Aternatives'!#REF!</definedName>
    <definedName name="_Key1" localSheetId="0" hidden="1">'[1]Main Aternatives'!#REF!</definedName>
    <definedName name="_Key1" localSheetId="1" hidden="1">'[1]Main Aternatives'!#REF!</definedName>
    <definedName name="_Key1" localSheetId="3" hidden="1">'[1]Main Aternatives'!#REF!</definedName>
    <definedName name="_Key1" hidden="1">'[1]Main Aternatives'!#REF!</definedName>
    <definedName name="_Key2" hidden="1">'[1]Main Aternatives'!$A$5</definedName>
    <definedName name="_Order1" hidden="1">255</definedName>
    <definedName name="_Order2" hidden="1">255</definedName>
    <definedName name="_sdf2" hidden="1">{#N/A,#N/A,FALSE,"WTI";#N/A,#N/A,FALSE,"Cdn Oil";#N/A,#N/A,FALSE,"Cdn Gas";#N/A,#N/A,FALSE,"CDN Gas Exports";#N/A,#N/A,FALSE,"CDN Gas Prod";#N/A,#N/A,FALSE,"CDN Gas Wells";#N/A,#N/A,FALSE,"US Gas";#N/A,#N/A,FALSE,"US Gas Prod";#N/A,#N/A,FALSE,"US Gas Wells";#N/A,#N/A,FALSE,"US Work Gas";#N/A,#N/A,FALSE,"US Rig Count";#N/A,#N/A,FALSE,"US Gas End-Use";#N/A,#N/A,FALSE,"Chem"}</definedName>
    <definedName name="_Sort" hidden="1">'[1]Main Aternatives'!$B$5:$S$53</definedName>
    <definedName name="a" hidden="1">{"'2ND_QUAR'!$A$1:$P$106"}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nscount" hidden="1">1</definedName>
    <definedName name="asdf" hidden="1">{"Plant Parameters",#N/A,FALSE,"Total Project Economics";"summary1",#N/A,FALSE,"Total Project Economics";"Tariffs_Unit Prices_Costs",#N/A,FALSE,"Total Project Economics";"Financials",#N/A,FALSE,"Total Project Economics"}</definedName>
    <definedName name="assumptions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BLPH1" localSheetId="2" hidden="1">#REF!</definedName>
    <definedName name="BLPH1" localSheetId="0" hidden="1">#REF!</definedName>
    <definedName name="BLPH1" localSheetId="1" hidden="1">#REF!</definedName>
    <definedName name="BLPH1" localSheetId="3" hidden="1">#REF!</definedName>
    <definedName name="BLPH1" hidden="1">#REF!</definedName>
    <definedName name="BLPH10" localSheetId="2" hidden="1">#REF!</definedName>
    <definedName name="BLPH10" localSheetId="0" hidden="1">#REF!</definedName>
    <definedName name="BLPH10" localSheetId="1" hidden="1">#REF!</definedName>
    <definedName name="BLPH10" localSheetId="3" hidden="1">#REF!</definedName>
    <definedName name="BLPH10" hidden="1">#REF!</definedName>
    <definedName name="BLPH11" localSheetId="2" hidden="1">#REF!</definedName>
    <definedName name="BLPH11" localSheetId="0" hidden="1">#REF!</definedName>
    <definedName name="BLPH11" localSheetId="1" hidden="1">#REF!</definedName>
    <definedName name="BLPH11" localSheetId="3" hidden="1">#REF!</definedName>
    <definedName name="BLPH11" hidden="1">#REF!</definedName>
    <definedName name="BLPH12" localSheetId="2" hidden="1">#REF!</definedName>
    <definedName name="BLPH12" localSheetId="0" hidden="1">#REF!</definedName>
    <definedName name="BLPH12" localSheetId="1" hidden="1">#REF!</definedName>
    <definedName name="BLPH12" localSheetId="3" hidden="1">#REF!</definedName>
    <definedName name="BLPH12" hidden="1">#REF!</definedName>
    <definedName name="BLPH13" localSheetId="2" hidden="1">#REF!</definedName>
    <definedName name="BLPH13" localSheetId="0" hidden="1">#REF!</definedName>
    <definedName name="BLPH13" localSheetId="1" hidden="1">#REF!</definedName>
    <definedName name="BLPH13" localSheetId="3" hidden="1">#REF!</definedName>
    <definedName name="BLPH13" hidden="1">#REF!</definedName>
    <definedName name="BLPH132" hidden="1">[2]Sheet1!$CH$3</definedName>
    <definedName name="BLPH133" hidden="1">[2]Sheet1!$CL$3</definedName>
    <definedName name="BLPH134" hidden="1">[2]Sheet1!$CP$3</definedName>
    <definedName name="BLPH135" hidden="1">[2]Sheet1!$CT$3</definedName>
    <definedName name="BLPH136" hidden="1">[2]Sheet1!$CX$3</definedName>
    <definedName name="BLPH137" hidden="1">[2]Sheet1!$DB$3</definedName>
    <definedName name="BLPH138" hidden="1">[2]Sheet1!$DF$3</definedName>
    <definedName name="BLPH139" hidden="1">[2]Sheet1!$DJ$3</definedName>
    <definedName name="BLPH14" localSheetId="2" hidden="1">#REF!</definedName>
    <definedName name="BLPH14" localSheetId="0" hidden="1">#REF!</definedName>
    <definedName name="BLPH14" localSheetId="1" hidden="1">#REF!</definedName>
    <definedName name="BLPH14" localSheetId="3" hidden="1">#REF!</definedName>
    <definedName name="BLPH14" hidden="1">#REF!</definedName>
    <definedName name="BLPH140" hidden="1">[2]Sheet1!$DN$3</definedName>
    <definedName name="BLPH141" hidden="1">[2]Sheet1!$DR$3</definedName>
    <definedName name="BLPH142" hidden="1">[2]Sheet1!$DV$3</definedName>
    <definedName name="BLPH143" hidden="1">[2]Sheet1!$DZ$3</definedName>
    <definedName name="BLPH144" hidden="1">[2]Sheet1!$ED$3</definedName>
    <definedName name="BLPH145" hidden="1">[2]Sheet1!$EH$3</definedName>
    <definedName name="BLPH146" hidden="1">[2]Sheet1!$EL$3</definedName>
    <definedName name="BLPH147" hidden="1">[2]Sheet1!$EP$3</definedName>
    <definedName name="BLPH148" hidden="1">[2]Sheet1!$ET$3</definedName>
    <definedName name="BLPH149" localSheetId="2" hidden="1">[2]Sheet1!#REF!</definedName>
    <definedName name="BLPH149" localSheetId="0" hidden="1">[2]Sheet1!#REF!</definedName>
    <definedName name="BLPH149" localSheetId="1" hidden="1">[2]Sheet1!#REF!</definedName>
    <definedName name="BLPH149" localSheetId="3" hidden="1">[2]Sheet1!#REF!</definedName>
    <definedName name="BLPH149" hidden="1">[2]Sheet1!#REF!</definedName>
    <definedName name="BLPH15" localSheetId="2" hidden="1">#REF!</definedName>
    <definedName name="BLPH15" localSheetId="0" hidden="1">#REF!</definedName>
    <definedName name="BLPH15" localSheetId="1" hidden="1">#REF!</definedName>
    <definedName name="BLPH15" localSheetId="3" hidden="1">#REF!</definedName>
    <definedName name="BLPH15" hidden="1">#REF!</definedName>
    <definedName name="BLPH150" localSheetId="2" hidden="1">[2]Sheet1!#REF!</definedName>
    <definedName name="BLPH150" localSheetId="0" hidden="1">[2]Sheet1!#REF!</definedName>
    <definedName name="BLPH150" localSheetId="1" hidden="1">[2]Sheet1!#REF!</definedName>
    <definedName name="BLPH150" localSheetId="3" hidden="1">[2]Sheet1!#REF!</definedName>
    <definedName name="BLPH150" hidden="1">[2]Sheet1!#REF!</definedName>
    <definedName name="BLPH151" localSheetId="2" hidden="1">[2]Sheet1!#REF!</definedName>
    <definedName name="BLPH151" localSheetId="0" hidden="1">[2]Sheet1!#REF!</definedName>
    <definedName name="BLPH151" localSheetId="1" hidden="1">[2]Sheet1!#REF!</definedName>
    <definedName name="BLPH151" localSheetId="3" hidden="1">[2]Sheet1!#REF!</definedName>
    <definedName name="BLPH151" hidden="1">[2]Sheet1!#REF!</definedName>
    <definedName name="BLPH152" localSheetId="2" hidden="1">[2]Sheet1!#REF!</definedName>
    <definedName name="BLPH152" localSheetId="0" hidden="1">[2]Sheet1!#REF!</definedName>
    <definedName name="BLPH152" localSheetId="1" hidden="1">[2]Sheet1!#REF!</definedName>
    <definedName name="BLPH152" localSheetId="3" hidden="1">[2]Sheet1!#REF!</definedName>
    <definedName name="BLPH152" hidden="1">[2]Sheet1!#REF!</definedName>
    <definedName name="BLPH153" localSheetId="2" hidden="1">[2]Sheet1!#REF!</definedName>
    <definedName name="BLPH153" localSheetId="0" hidden="1">[2]Sheet1!#REF!</definedName>
    <definedName name="BLPH153" localSheetId="1" hidden="1">[2]Sheet1!#REF!</definedName>
    <definedName name="BLPH153" localSheetId="3" hidden="1">[2]Sheet1!#REF!</definedName>
    <definedName name="BLPH153" hidden="1">[2]Sheet1!#REF!</definedName>
    <definedName name="BLPH154" localSheetId="2" hidden="1">[2]Sheet1!#REF!</definedName>
    <definedName name="BLPH154" localSheetId="0" hidden="1">[2]Sheet1!#REF!</definedName>
    <definedName name="BLPH154" localSheetId="1" hidden="1">[2]Sheet1!#REF!</definedName>
    <definedName name="BLPH154" localSheetId="3" hidden="1">[2]Sheet1!#REF!</definedName>
    <definedName name="BLPH154" hidden="1">[2]Sheet1!#REF!</definedName>
    <definedName name="BLPH155" localSheetId="2" hidden="1">[2]Sheet1!#REF!</definedName>
    <definedName name="BLPH155" localSheetId="0" hidden="1">[2]Sheet1!#REF!</definedName>
    <definedName name="BLPH155" localSheetId="1" hidden="1">[2]Sheet1!#REF!</definedName>
    <definedName name="BLPH155" localSheetId="3" hidden="1">[2]Sheet1!#REF!</definedName>
    <definedName name="BLPH155" hidden="1">[2]Sheet1!#REF!</definedName>
    <definedName name="BLPH156" localSheetId="2" hidden="1">#REF!</definedName>
    <definedName name="BLPH156" localSheetId="0" hidden="1">#REF!</definedName>
    <definedName name="BLPH156" localSheetId="1" hidden="1">#REF!</definedName>
    <definedName name="BLPH156" localSheetId="3" hidden="1">#REF!</definedName>
    <definedName name="BLPH156" hidden="1">#REF!</definedName>
    <definedName name="BLPH157" localSheetId="2" hidden="1">#REF!</definedName>
    <definedName name="BLPH157" localSheetId="0" hidden="1">#REF!</definedName>
    <definedName name="BLPH157" localSheetId="1" hidden="1">#REF!</definedName>
    <definedName name="BLPH157" localSheetId="3" hidden="1">#REF!</definedName>
    <definedName name="BLPH157" hidden="1">#REF!</definedName>
    <definedName name="BLPH158" localSheetId="2" hidden="1">#REF!</definedName>
    <definedName name="BLPH158" localSheetId="0" hidden="1">#REF!</definedName>
    <definedName name="BLPH158" localSheetId="1" hidden="1">#REF!</definedName>
    <definedName name="BLPH158" localSheetId="3" hidden="1">#REF!</definedName>
    <definedName name="BLPH158" hidden="1">#REF!</definedName>
    <definedName name="BLPH159" localSheetId="2" hidden="1">#REF!</definedName>
    <definedName name="BLPH159" localSheetId="0" hidden="1">#REF!</definedName>
    <definedName name="BLPH159" localSheetId="1" hidden="1">#REF!</definedName>
    <definedName name="BLPH159" localSheetId="3" hidden="1">#REF!</definedName>
    <definedName name="BLPH159" hidden="1">#REF!</definedName>
    <definedName name="BLPH160" localSheetId="2" hidden="1">#REF!</definedName>
    <definedName name="BLPH160" localSheetId="0" hidden="1">#REF!</definedName>
    <definedName name="BLPH160" localSheetId="1" hidden="1">#REF!</definedName>
    <definedName name="BLPH160" localSheetId="3" hidden="1">#REF!</definedName>
    <definedName name="BLPH160" hidden="1">#REF!</definedName>
    <definedName name="BLPH2" localSheetId="2" hidden="1">#REF!</definedName>
    <definedName name="BLPH2" localSheetId="0" hidden="1">#REF!</definedName>
    <definedName name="BLPH2" localSheetId="1" hidden="1">#REF!</definedName>
    <definedName name="BLPH2" localSheetId="3" hidden="1">#REF!</definedName>
    <definedName name="BLPH2" hidden="1">#REF!</definedName>
    <definedName name="BLPH3" localSheetId="2" hidden="1">#REF!</definedName>
    <definedName name="BLPH3" localSheetId="0" hidden="1">#REF!</definedName>
    <definedName name="BLPH3" localSheetId="1" hidden="1">#REF!</definedName>
    <definedName name="BLPH3" localSheetId="3" hidden="1">#REF!</definedName>
    <definedName name="BLPH3" hidden="1">#REF!</definedName>
    <definedName name="BLPH4" localSheetId="2" hidden="1">#REF!</definedName>
    <definedName name="BLPH4" localSheetId="0" hidden="1">#REF!</definedName>
    <definedName name="BLPH4" localSheetId="1" hidden="1">#REF!</definedName>
    <definedName name="BLPH4" localSheetId="3" hidden="1">#REF!</definedName>
    <definedName name="BLPH4" hidden="1">#REF!</definedName>
    <definedName name="BLPH43" localSheetId="2" hidden="1">[3]VAP!#REF!</definedName>
    <definedName name="BLPH43" localSheetId="0" hidden="1">[3]VAP!#REF!</definedName>
    <definedName name="BLPH43" localSheetId="1" hidden="1">[3]VAP!#REF!</definedName>
    <definedName name="BLPH43" localSheetId="3" hidden="1">[3]VAP!#REF!</definedName>
    <definedName name="BLPH43" hidden="1">[3]VAP!#REF!</definedName>
    <definedName name="BLPH44" localSheetId="2" hidden="1">[3]VAP!#REF!</definedName>
    <definedName name="BLPH44" localSheetId="0" hidden="1">[3]VAP!#REF!</definedName>
    <definedName name="BLPH44" localSheetId="1" hidden="1">[3]VAP!#REF!</definedName>
    <definedName name="BLPH44" localSheetId="3" hidden="1">[3]VAP!#REF!</definedName>
    <definedName name="BLPH44" hidden="1">[3]VAP!#REF!</definedName>
    <definedName name="BLPH45" localSheetId="2" hidden="1">[3]VAP!#REF!</definedName>
    <definedName name="BLPH45" localSheetId="0" hidden="1">[3]VAP!#REF!</definedName>
    <definedName name="BLPH45" localSheetId="1" hidden="1">[3]VAP!#REF!</definedName>
    <definedName name="BLPH45" localSheetId="3" hidden="1">[3]VAP!#REF!</definedName>
    <definedName name="BLPH45" hidden="1">[3]VAP!#REF!</definedName>
    <definedName name="BLPH46" localSheetId="2" hidden="1">[3]VAP!#REF!</definedName>
    <definedName name="BLPH46" localSheetId="0" hidden="1">[3]VAP!#REF!</definedName>
    <definedName name="BLPH46" localSheetId="1" hidden="1">[3]VAP!#REF!</definedName>
    <definedName name="BLPH46" localSheetId="3" hidden="1">[3]VAP!#REF!</definedName>
    <definedName name="BLPH46" hidden="1">[3]VAP!#REF!</definedName>
    <definedName name="BLPH47" localSheetId="2" hidden="1">#REF!</definedName>
    <definedName name="BLPH47" localSheetId="0" hidden="1">#REF!</definedName>
    <definedName name="BLPH47" localSheetId="1" hidden="1">#REF!</definedName>
    <definedName name="BLPH47" localSheetId="3" hidden="1">#REF!</definedName>
    <definedName name="BLPH47" hidden="1">#REF!</definedName>
    <definedName name="BLPH48" localSheetId="2" hidden="1">#REF!</definedName>
    <definedName name="BLPH48" localSheetId="0" hidden="1">#REF!</definedName>
    <definedName name="BLPH48" localSheetId="1" hidden="1">#REF!</definedName>
    <definedName name="BLPH48" localSheetId="3" hidden="1">#REF!</definedName>
    <definedName name="BLPH48" hidden="1">#REF!</definedName>
    <definedName name="BLPH49" localSheetId="2" hidden="1">#REF!</definedName>
    <definedName name="BLPH49" localSheetId="0" hidden="1">#REF!</definedName>
    <definedName name="BLPH49" localSheetId="1" hidden="1">#REF!</definedName>
    <definedName name="BLPH49" localSheetId="3" hidden="1">#REF!</definedName>
    <definedName name="BLPH49" hidden="1">#REF!</definedName>
    <definedName name="BLPH5" localSheetId="2" hidden="1">#REF!</definedName>
    <definedName name="BLPH5" localSheetId="0" hidden="1">#REF!</definedName>
    <definedName name="BLPH5" localSheetId="1" hidden="1">#REF!</definedName>
    <definedName name="BLPH5" localSheetId="3" hidden="1">#REF!</definedName>
    <definedName name="BLPH5" hidden="1">#REF!</definedName>
    <definedName name="BLPH50" localSheetId="2" hidden="1">#REF!</definedName>
    <definedName name="BLPH50" localSheetId="0" hidden="1">#REF!</definedName>
    <definedName name="BLPH50" localSheetId="1" hidden="1">#REF!</definedName>
    <definedName name="BLPH50" localSheetId="3" hidden="1">#REF!</definedName>
    <definedName name="BLPH50" hidden="1">#REF!</definedName>
    <definedName name="BLPH51" localSheetId="2" hidden="1">#REF!</definedName>
    <definedName name="BLPH51" localSheetId="0" hidden="1">#REF!</definedName>
    <definedName name="BLPH51" localSheetId="1" hidden="1">#REF!</definedName>
    <definedName name="BLPH51" localSheetId="3" hidden="1">#REF!</definedName>
    <definedName name="BLPH51" hidden="1">#REF!</definedName>
    <definedName name="BLPH52" localSheetId="2" hidden="1">#REF!</definedName>
    <definedName name="BLPH52" localSheetId="0" hidden="1">#REF!</definedName>
    <definedName name="BLPH52" localSheetId="1" hidden="1">#REF!</definedName>
    <definedName name="BLPH52" localSheetId="3" hidden="1">#REF!</definedName>
    <definedName name="BLPH52" hidden="1">#REF!</definedName>
    <definedName name="BLPH53" localSheetId="2" hidden="1">#REF!</definedName>
    <definedName name="BLPH53" localSheetId="0" hidden="1">#REF!</definedName>
    <definedName name="BLPH53" localSheetId="1" hidden="1">#REF!</definedName>
    <definedName name="BLPH53" localSheetId="3" hidden="1">#REF!</definedName>
    <definedName name="BLPH53" hidden="1">#REF!</definedName>
    <definedName name="BLPH535" localSheetId="2" hidden="1">'[4]Trading Stats'!#REF!</definedName>
    <definedName name="BLPH535" localSheetId="0" hidden="1">'[4]Trading Stats'!#REF!</definedName>
    <definedName name="BLPH535" localSheetId="1" hidden="1">'[4]Trading Stats'!#REF!</definedName>
    <definedName name="BLPH535" localSheetId="3" hidden="1">'[4]Trading Stats'!#REF!</definedName>
    <definedName name="BLPH535" hidden="1">'[4]Trading Stats'!#REF!</definedName>
    <definedName name="BLPH536" localSheetId="2" hidden="1">'[4]Trading Stats'!#REF!</definedName>
    <definedName name="BLPH536" localSheetId="0" hidden="1">'[4]Trading Stats'!#REF!</definedName>
    <definedName name="BLPH536" localSheetId="1" hidden="1">'[4]Trading Stats'!#REF!</definedName>
    <definedName name="BLPH536" localSheetId="3" hidden="1">'[4]Trading Stats'!#REF!</definedName>
    <definedName name="BLPH536" hidden="1">'[4]Trading Stats'!#REF!</definedName>
    <definedName name="BLPH54" localSheetId="2" hidden="1">#REF!</definedName>
    <definedName name="BLPH54" localSheetId="0" hidden="1">#REF!</definedName>
    <definedName name="BLPH54" localSheetId="1" hidden="1">#REF!</definedName>
    <definedName name="BLPH54" localSheetId="3" hidden="1">#REF!</definedName>
    <definedName name="BLPH54" hidden="1">#REF!</definedName>
    <definedName name="BLPH55" localSheetId="2" hidden="1">#REF!</definedName>
    <definedName name="BLPH55" localSheetId="0" hidden="1">#REF!</definedName>
    <definedName name="BLPH55" localSheetId="1" hidden="1">#REF!</definedName>
    <definedName name="BLPH55" localSheetId="3" hidden="1">#REF!</definedName>
    <definedName name="BLPH55" hidden="1">#REF!</definedName>
    <definedName name="BLPH56" localSheetId="2" hidden="1">#REF!</definedName>
    <definedName name="BLPH56" localSheetId="0" hidden="1">#REF!</definedName>
    <definedName name="BLPH56" localSheetId="1" hidden="1">#REF!</definedName>
    <definedName name="BLPH56" localSheetId="3" hidden="1">#REF!</definedName>
    <definedName name="BLPH56" hidden="1">#REF!</definedName>
    <definedName name="BLPH57" localSheetId="2" hidden="1">#REF!</definedName>
    <definedName name="BLPH57" localSheetId="0" hidden="1">#REF!</definedName>
    <definedName name="BLPH57" localSheetId="1" hidden="1">#REF!</definedName>
    <definedName name="BLPH57" localSheetId="3" hidden="1">#REF!</definedName>
    <definedName name="BLPH57" hidden="1">#REF!</definedName>
    <definedName name="BLPH58" localSheetId="2" hidden="1">#REF!</definedName>
    <definedName name="BLPH58" localSheetId="0" hidden="1">#REF!</definedName>
    <definedName name="BLPH58" localSheetId="1" hidden="1">#REF!</definedName>
    <definedName name="BLPH58" localSheetId="3" hidden="1">#REF!</definedName>
    <definedName name="BLPH58" hidden="1">#REF!</definedName>
    <definedName name="BLPH59" localSheetId="2" hidden="1">#REF!</definedName>
    <definedName name="BLPH59" localSheetId="0" hidden="1">#REF!</definedName>
    <definedName name="BLPH59" localSheetId="1" hidden="1">#REF!</definedName>
    <definedName name="BLPH59" localSheetId="3" hidden="1">#REF!</definedName>
    <definedName name="BLPH59" hidden="1">#REF!</definedName>
    <definedName name="BLPH6" localSheetId="2" hidden="1">#REF!</definedName>
    <definedName name="BLPH6" localSheetId="0" hidden="1">#REF!</definedName>
    <definedName name="BLPH6" localSheetId="1" hidden="1">#REF!</definedName>
    <definedName name="BLPH6" localSheetId="3" hidden="1">#REF!</definedName>
    <definedName name="BLPH6" hidden="1">#REF!</definedName>
    <definedName name="BLPH60" localSheetId="2" hidden="1">#REF!</definedName>
    <definedName name="BLPH60" localSheetId="0" hidden="1">#REF!</definedName>
    <definedName name="BLPH60" localSheetId="1" hidden="1">#REF!</definedName>
    <definedName name="BLPH60" localSheetId="3" hidden="1">#REF!</definedName>
    <definedName name="BLPH60" hidden="1">#REF!</definedName>
    <definedName name="BLPH61" localSheetId="2" hidden="1">#REF!</definedName>
    <definedName name="BLPH61" localSheetId="0" hidden="1">#REF!</definedName>
    <definedName name="BLPH61" localSheetId="1" hidden="1">#REF!</definedName>
    <definedName name="BLPH61" localSheetId="3" hidden="1">#REF!</definedName>
    <definedName name="BLPH61" hidden="1">#REF!</definedName>
    <definedName name="BLPH62" localSheetId="2" hidden="1">#REF!</definedName>
    <definedName name="BLPH62" localSheetId="0" hidden="1">#REF!</definedName>
    <definedName name="BLPH62" localSheetId="1" hidden="1">#REF!</definedName>
    <definedName name="BLPH62" localSheetId="3" hidden="1">#REF!</definedName>
    <definedName name="BLPH62" hidden="1">#REF!</definedName>
    <definedName name="BLPH63" localSheetId="2" hidden="1">#REF!</definedName>
    <definedName name="BLPH63" localSheetId="0" hidden="1">#REF!</definedName>
    <definedName name="BLPH63" localSheetId="1" hidden="1">#REF!</definedName>
    <definedName name="BLPH63" localSheetId="3" hidden="1">#REF!</definedName>
    <definedName name="BLPH63" hidden="1">#REF!</definedName>
    <definedName name="BLPH64" localSheetId="2" hidden="1">#REF!</definedName>
    <definedName name="BLPH64" localSheetId="0" hidden="1">#REF!</definedName>
    <definedName name="BLPH64" localSheetId="1" hidden="1">#REF!</definedName>
    <definedName name="BLPH64" localSheetId="3" hidden="1">#REF!</definedName>
    <definedName name="BLPH64" hidden="1">#REF!</definedName>
    <definedName name="BLPH65" localSheetId="2" hidden="1">#REF!</definedName>
    <definedName name="BLPH65" localSheetId="0" hidden="1">#REF!</definedName>
    <definedName name="BLPH65" localSheetId="1" hidden="1">#REF!</definedName>
    <definedName name="BLPH65" localSheetId="3" hidden="1">#REF!</definedName>
    <definedName name="BLPH65" hidden="1">#REF!</definedName>
    <definedName name="BLPH66" localSheetId="2" hidden="1">#REF!</definedName>
    <definedName name="BLPH66" localSheetId="0" hidden="1">#REF!</definedName>
    <definedName name="BLPH66" localSheetId="1" hidden="1">#REF!</definedName>
    <definedName name="BLPH66" localSheetId="3" hidden="1">#REF!</definedName>
    <definedName name="BLPH66" hidden="1">#REF!</definedName>
    <definedName name="BLPH67" localSheetId="2" hidden="1">#REF!</definedName>
    <definedName name="BLPH67" localSheetId="0" hidden="1">#REF!</definedName>
    <definedName name="BLPH67" localSheetId="1" hidden="1">#REF!</definedName>
    <definedName name="BLPH67" localSheetId="3" hidden="1">#REF!</definedName>
    <definedName name="BLPH67" hidden="1">#REF!</definedName>
    <definedName name="BLPH68" localSheetId="2" hidden="1">#REF!</definedName>
    <definedName name="BLPH68" localSheetId="0" hidden="1">#REF!</definedName>
    <definedName name="BLPH68" localSheetId="1" hidden="1">#REF!</definedName>
    <definedName name="BLPH68" localSheetId="3" hidden="1">#REF!</definedName>
    <definedName name="BLPH68" hidden="1">#REF!</definedName>
    <definedName name="BLPH69" localSheetId="2" hidden="1">#REF!</definedName>
    <definedName name="BLPH69" localSheetId="0" hidden="1">#REF!</definedName>
    <definedName name="BLPH69" localSheetId="1" hidden="1">#REF!</definedName>
    <definedName name="BLPH69" localSheetId="3" hidden="1">#REF!</definedName>
    <definedName name="BLPH69" hidden="1">#REF!</definedName>
    <definedName name="BLPH7" localSheetId="2" hidden="1">#REF!</definedName>
    <definedName name="BLPH7" localSheetId="0" hidden="1">#REF!</definedName>
    <definedName name="BLPH7" localSheetId="1" hidden="1">#REF!</definedName>
    <definedName name="BLPH7" localSheetId="3" hidden="1">#REF!</definedName>
    <definedName name="BLPH7" hidden="1">#REF!</definedName>
    <definedName name="BLPH70" localSheetId="2" hidden="1">#REF!</definedName>
    <definedName name="BLPH70" localSheetId="0" hidden="1">#REF!</definedName>
    <definedName name="BLPH70" localSheetId="1" hidden="1">#REF!</definedName>
    <definedName name="BLPH70" localSheetId="3" hidden="1">#REF!</definedName>
    <definedName name="BLPH70" hidden="1">#REF!</definedName>
    <definedName name="BLPH71" localSheetId="2" hidden="1">#REF!</definedName>
    <definedName name="BLPH71" localSheetId="0" hidden="1">#REF!</definedName>
    <definedName name="BLPH71" localSheetId="1" hidden="1">#REF!</definedName>
    <definedName name="BLPH71" localSheetId="3" hidden="1">#REF!</definedName>
    <definedName name="BLPH71" hidden="1">#REF!</definedName>
    <definedName name="BLPH72" localSheetId="2" hidden="1">#REF!</definedName>
    <definedName name="BLPH72" localSheetId="0" hidden="1">#REF!</definedName>
    <definedName name="BLPH72" localSheetId="1" hidden="1">#REF!</definedName>
    <definedName name="BLPH72" localSheetId="3" hidden="1">#REF!</definedName>
    <definedName name="BLPH72" hidden="1">#REF!</definedName>
    <definedName name="BLPH73" localSheetId="2" hidden="1">#REF!</definedName>
    <definedName name="BLPH73" localSheetId="0" hidden="1">#REF!</definedName>
    <definedName name="BLPH73" localSheetId="1" hidden="1">#REF!</definedName>
    <definedName name="BLPH73" localSheetId="3" hidden="1">#REF!</definedName>
    <definedName name="BLPH73" hidden="1">#REF!</definedName>
    <definedName name="BLPH74" localSheetId="2" hidden="1">#REF!</definedName>
    <definedName name="BLPH74" localSheetId="0" hidden="1">#REF!</definedName>
    <definedName name="BLPH74" localSheetId="1" hidden="1">#REF!</definedName>
    <definedName name="BLPH74" localSheetId="3" hidden="1">#REF!</definedName>
    <definedName name="BLPH74" hidden="1">#REF!</definedName>
    <definedName name="BLPH75" localSheetId="2" hidden="1">#REF!</definedName>
    <definedName name="BLPH75" localSheetId="0" hidden="1">#REF!</definedName>
    <definedName name="BLPH75" localSheetId="1" hidden="1">#REF!</definedName>
    <definedName name="BLPH75" localSheetId="3" hidden="1">#REF!</definedName>
    <definedName name="BLPH75" hidden="1">#REF!</definedName>
    <definedName name="BLPH76" localSheetId="2" hidden="1">#REF!</definedName>
    <definedName name="BLPH76" localSheetId="0" hidden="1">#REF!</definedName>
    <definedName name="BLPH76" localSheetId="1" hidden="1">#REF!</definedName>
    <definedName name="BLPH76" localSheetId="3" hidden="1">#REF!</definedName>
    <definedName name="BLPH76" hidden="1">#REF!</definedName>
    <definedName name="BLPH77" localSheetId="2" hidden="1">#REF!</definedName>
    <definedName name="BLPH77" localSheetId="0" hidden="1">#REF!</definedName>
    <definedName name="BLPH77" localSheetId="1" hidden="1">#REF!</definedName>
    <definedName name="BLPH77" localSheetId="3" hidden="1">#REF!</definedName>
    <definedName name="BLPH77" hidden="1">#REF!</definedName>
    <definedName name="BLPH78" localSheetId="2" hidden="1">#REF!</definedName>
    <definedName name="BLPH78" localSheetId="0" hidden="1">#REF!</definedName>
    <definedName name="BLPH78" localSheetId="1" hidden="1">#REF!</definedName>
    <definedName name="BLPH78" localSheetId="3" hidden="1">#REF!</definedName>
    <definedName name="BLPH78" hidden="1">#REF!</definedName>
    <definedName name="BLPH79" localSheetId="2" hidden="1">#REF!</definedName>
    <definedName name="BLPH79" localSheetId="0" hidden="1">#REF!</definedName>
    <definedName name="BLPH79" localSheetId="1" hidden="1">#REF!</definedName>
    <definedName name="BLPH79" localSheetId="3" hidden="1">#REF!</definedName>
    <definedName name="BLPH79" hidden="1">#REF!</definedName>
    <definedName name="BLPH8" localSheetId="2" hidden="1">#REF!</definedName>
    <definedName name="BLPH8" localSheetId="0" hidden="1">#REF!</definedName>
    <definedName name="BLPH8" localSheetId="1" hidden="1">#REF!</definedName>
    <definedName name="BLPH8" localSheetId="3" hidden="1">#REF!</definedName>
    <definedName name="BLPH8" hidden="1">#REF!</definedName>
    <definedName name="BLPH80" localSheetId="2" hidden="1">#REF!</definedName>
    <definedName name="BLPH80" localSheetId="0" hidden="1">#REF!</definedName>
    <definedName name="BLPH80" localSheetId="1" hidden="1">#REF!</definedName>
    <definedName name="BLPH80" localSheetId="3" hidden="1">#REF!</definedName>
    <definedName name="BLPH80" hidden="1">#REF!</definedName>
    <definedName name="BLPH81" localSheetId="2" hidden="1">#REF!</definedName>
    <definedName name="BLPH81" localSheetId="0" hidden="1">#REF!</definedName>
    <definedName name="BLPH81" localSheetId="1" hidden="1">#REF!</definedName>
    <definedName name="BLPH81" localSheetId="3" hidden="1">#REF!</definedName>
    <definedName name="BLPH81" hidden="1">#REF!</definedName>
    <definedName name="BLPH82" localSheetId="2" hidden="1">#REF!</definedName>
    <definedName name="BLPH82" localSheetId="0" hidden="1">#REF!</definedName>
    <definedName name="BLPH82" localSheetId="1" hidden="1">#REF!</definedName>
    <definedName name="BLPH82" localSheetId="3" hidden="1">#REF!</definedName>
    <definedName name="BLPH82" hidden="1">#REF!</definedName>
    <definedName name="BLPH83" localSheetId="2" hidden="1">#REF!</definedName>
    <definedName name="BLPH83" localSheetId="0" hidden="1">#REF!</definedName>
    <definedName name="BLPH83" localSheetId="1" hidden="1">#REF!</definedName>
    <definedName name="BLPH83" localSheetId="3" hidden="1">#REF!</definedName>
    <definedName name="BLPH83" hidden="1">#REF!</definedName>
    <definedName name="BLPH84" localSheetId="2" hidden="1">#REF!</definedName>
    <definedName name="BLPH84" localSheetId="0" hidden="1">#REF!</definedName>
    <definedName name="BLPH84" localSheetId="1" hidden="1">#REF!</definedName>
    <definedName name="BLPH84" localSheetId="3" hidden="1">#REF!</definedName>
    <definedName name="BLPH84" hidden="1">#REF!</definedName>
    <definedName name="BLPH85" localSheetId="2" hidden="1">#REF!</definedName>
    <definedName name="BLPH85" localSheetId="0" hidden="1">#REF!</definedName>
    <definedName name="BLPH85" localSheetId="1" hidden="1">#REF!</definedName>
    <definedName name="BLPH85" localSheetId="3" hidden="1">#REF!</definedName>
    <definedName name="BLPH85" hidden="1">#REF!</definedName>
    <definedName name="BLPH86" localSheetId="2" hidden="1">#REF!</definedName>
    <definedName name="BLPH86" localSheetId="0" hidden="1">#REF!</definedName>
    <definedName name="BLPH86" localSheetId="1" hidden="1">#REF!</definedName>
    <definedName name="BLPH86" localSheetId="3" hidden="1">#REF!</definedName>
    <definedName name="BLPH86" hidden="1">#REF!</definedName>
    <definedName name="BLPH87" localSheetId="2" hidden="1">#REF!</definedName>
    <definedName name="BLPH87" localSheetId="0" hidden="1">#REF!</definedName>
    <definedName name="BLPH87" localSheetId="1" hidden="1">#REF!</definedName>
    <definedName name="BLPH87" localSheetId="3" hidden="1">#REF!</definedName>
    <definedName name="BLPH87" hidden="1">#REF!</definedName>
    <definedName name="BLPH88" localSheetId="2" hidden="1">#REF!</definedName>
    <definedName name="BLPH88" localSheetId="0" hidden="1">#REF!</definedName>
    <definedName name="BLPH88" localSheetId="1" hidden="1">#REF!</definedName>
    <definedName name="BLPH88" localSheetId="3" hidden="1">#REF!</definedName>
    <definedName name="BLPH88" hidden="1">#REF!</definedName>
    <definedName name="BLPH89" localSheetId="2" hidden="1">#REF!</definedName>
    <definedName name="BLPH89" localSheetId="0" hidden="1">#REF!</definedName>
    <definedName name="BLPH89" localSheetId="1" hidden="1">#REF!</definedName>
    <definedName name="BLPH89" localSheetId="3" hidden="1">#REF!</definedName>
    <definedName name="BLPH89" hidden="1">#REF!</definedName>
    <definedName name="BLPH9" localSheetId="2" hidden="1">#REF!</definedName>
    <definedName name="BLPH9" localSheetId="0" hidden="1">#REF!</definedName>
    <definedName name="BLPH9" localSheetId="1" hidden="1">#REF!</definedName>
    <definedName name="BLPH9" localSheetId="3" hidden="1">#REF!</definedName>
    <definedName name="BLPH9" hidden="1">#REF!</definedName>
    <definedName name="BLPH90" localSheetId="2" hidden="1">#REF!</definedName>
    <definedName name="BLPH90" localSheetId="0" hidden="1">#REF!</definedName>
    <definedName name="BLPH90" localSheetId="1" hidden="1">#REF!</definedName>
    <definedName name="BLPH90" localSheetId="3" hidden="1">#REF!</definedName>
    <definedName name="BLPH90" hidden="1">#REF!</definedName>
    <definedName name="BLPH91" localSheetId="2" hidden="1">#REF!</definedName>
    <definedName name="BLPH91" localSheetId="0" hidden="1">#REF!</definedName>
    <definedName name="BLPH91" localSheetId="1" hidden="1">#REF!</definedName>
    <definedName name="BLPH91" localSheetId="3" hidden="1">#REF!</definedName>
    <definedName name="BLPH91" hidden="1">#REF!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DRE_P_Flor" localSheetId="2" hidden="1">#REF!</definedName>
    <definedName name="DRE_P_Flor" localSheetId="0" hidden="1">#REF!</definedName>
    <definedName name="DRE_P_Flor" localSheetId="1" hidden="1">#REF!</definedName>
    <definedName name="DRE_P_Flor" localSheetId="3" hidden="1">#REF!</definedName>
    <definedName name="DRE_P_Flor" hidden="1">#REF!</definedName>
    <definedName name="DRE_P_Trad" localSheetId="2" hidden="1">#REF!</definedName>
    <definedName name="DRE_P_Trad" localSheetId="0" hidden="1">#REF!</definedName>
    <definedName name="DRE_P_Trad" localSheetId="1" hidden="1">#REF!</definedName>
    <definedName name="DRE_P_Trad" localSheetId="3" hidden="1">#REF!</definedName>
    <definedName name="DRE_P_Trad" hidden="1">#REF!</definedName>
    <definedName name="Eric" hidden="1">{"Target DCF",#N/A,FALSE,"Target DCF";"Post-Target",#N/A,FALSE,"Post-Target";"Acquiring DCF",#N/A,FALSE,"Acquiring DCF";"Post-Woodbridge",#N/A,FALSE,"Post-Woodbridge";"Synergy Value",#N/A,FALSE,"Synergy Value";"Merger",#N/A,FALSE,"Merger";"Term Sheet",#N/A,FALSE,"Term Sheet";"Value Summary",#N/A,FALSE,"Value Sum";"Debt Coverage",#N/A,FALSE,"Debt Coverage"}</definedName>
    <definedName name="ffff" hidden="1">{#N/A,#N/A,FALSE,"INTERCONNECTION";#N/A,#N/A,FALSE,"INTERCONNECTION";#N/A,#N/A,FALSE,"NEWPRODUCTS";#N/A,#N/A,FALSE,"RATES";#N/A,#N/A,FALSE,"VAREXPL";#N/A,#N/A,FALSE,"INTERCONNECTION"}</definedName>
    <definedName name="Flx_Flor" localSheetId="2" hidden="1">#REF!</definedName>
    <definedName name="Flx_Flor" localSheetId="0" hidden="1">#REF!</definedName>
    <definedName name="Flx_Flor" localSheetId="1" hidden="1">#REF!</definedName>
    <definedName name="Flx_Flor" localSheetId="3" hidden="1">#REF!</definedName>
    <definedName name="Flx_Flor" hidden="1">#REF!</definedName>
    <definedName name="Flx_Trad" localSheetId="2" hidden="1">#REF!</definedName>
    <definedName name="Flx_Trad" localSheetId="0" hidden="1">#REF!</definedName>
    <definedName name="Flx_Trad" localSheetId="1" hidden="1">#REF!</definedName>
    <definedName name="Flx_Trad" localSheetId="3" hidden="1">#REF!</definedName>
    <definedName name="Flx_Trad" hidden="1">#REF!</definedName>
    <definedName name="g" hidden="1">{#N/A,#N/A,FALSE,"INTERCONNECTION";#N/A,#N/A,FALSE,"INTERCONNECTION";#N/A,#N/A,FALSE,"NEWPRODUCTS";#N/A,#N/A,FALSE,"RATES";#N/A,#N/A,FALSE,"VAREXPL";#N/A,#N/A,FALSE,"INTERCONNECTION"}</definedName>
    <definedName name="gate" hidden="1">{#N/A,#N/A,FALSE,"INTERCONNECTION";#N/A,#N/A,FALSE,"INTERCONNECTION";#N/A,#N/A,FALSE,"NEWPRODUCTS";#N/A,#N/A,FALSE,"RATES";#N/A,#N/A,FALSE,"VAREXPL";#N/A,#N/A,FALSE,"INTERCONNECTION"}</definedName>
    <definedName name="gatevar" hidden="1">{#N/A,#N/A,FALSE,"INTERCONNECTION";#N/A,#N/A,FALSE,"INTERCONNECTION";#N/A,#N/A,FALSE,"NEWPRODUCTS";#N/A,#N/A,FALSE,"RATES";#N/A,#N/A,FALSE,"VAREXPL";#N/A,#N/A,FALSE,"INTERCONNECTION"}</definedName>
    <definedName name="gg" hidden="1">{#N/A,#N/A,FALSE,"JAN98VARIANCE";#N/A,#N/A,FALSE,"DATAPAC-HYPERSTREAM BACKUP";#N/A,#N/A,FALSE,"NONPRIME BILLING"}</definedName>
    <definedName name="ggggg" hidden="1">{#N/A,#N/A,FALSE,"INTERCONNECTION";#N/A,#N/A,FALSE,"INTERCONNECTION";#N/A,#N/A,FALSE,"NEWPRODUCTS";#N/A,#N/A,FALSE,"RATES";#N/A,#N/A,FALSE,"VAREXPL";#N/A,#N/A,FALSE,"INTERCONNECTION"}</definedName>
    <definedName name="HTML_CodePage" hidden="1">1252</definedName>
    <definedName name="HTML_Control" hidden="1">{"'2ND_QUAR'!$A$1:$P$106"}</definedName>
    <definedName name="HTML_Description" hidden="1">""</definedName>
    <definedName name="HTML_Email" hidden="1">""</definedName>
    <definedName name="HTML_Header" hidden="1">"2ND_QUARTER   Houston Elevator P&amp;L"</definedName>
    <definedName name="HTML_LastUpdate" hidden="1">"8/3/00"</definedName>
    <definedName name="HTML_LineAfter" hidden="1">FALSE</definedName>
    <definedName name="HTML_LineBefore" hidden="1">TRUE</definedName>
    <definedName name="HTML_Name" hidden="1">"Administrator"</definedName>
    <definedName name="HTML_OBDlg2" hidden="1">TRUE</definedName>
    <definedName name="HTML_OBDlg4" hidden="1">TRUE</definedName>
    <definedName name="HTML_OS" hidden="1">0</definedName>
    <definedName name="HTML_PathFile" hidden="1">"D:\Web_Pages\HPEQTR2.htm"</definedName>
    <definedName name="HTML_Title" hidden="1">"HOUSTON_p&amp;l"</definedName>
    <definedName name="_xlnm.Print_Titles" localSheetId="2">'GM-9doc4-Q7.1 Rentable CII'!$1:$3</definedName>
    <definedName name="_xlnm.Print_Titles" localSheetId="0">'GM-9doc4-Q7.1 Rentable RES'!$1:$3</definedName>
    <definedName name="_xlnm.Print_Titles" localSheetId="1">'GM-9doc4-Q7.1 SMA RES'!$1:$3</definedName>
    <definedName name="_xlnm.Print_Titles" localSheetId="3">'GM-9doc4-Q7.1SMA CII'!$1:$3</definedName>
    <definedName name="Inf.G_Flor" localSheetId="2" hidden="1">#REF!</definedName>
    <definedName name="Inf.G_Flor" localSheetId="0" hidden="1">#REF!</definedName>
    <definedName name="Inf.G_Flor" localSheetId="1" hidden="1">#REF!</definedName>
    <definedName name="Inf.G_Flor" localSheetId="3" hidden="1">#REF!</definedName>
    <definedName name="Inf.G_Flor" hidden="1">#REF!</definedName>
    <definedName name="Inf.G_Trad" localSheetId="2" hidden="1">#REF!</definedName>
    <definedName name="Inf.G_Trad" localSheetId="0" hidden="1">#REF!</definedName>
    <definedName name="Inf.G_Trad" localSheetId="1" hidden="1">#REF!</definedName>
    <definedName name="Inf.G_Trad" localSheetId="3" hidden="1">#REF!</definedName>
    <definedName name="Inf.G_Trad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"c157"</definedName>
    <definedName name="IQ_EBIT_GROWTH_2" hidden="1">"c161"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CIQ" hidden="1">"c4994"</definedName>
    <definedName name="IQ_EPS_EST_REUT" hidden="1">"c5453"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39948.6109606481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FLOAT" hidden="1">"c227"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1" hidden="1">"c190"</definedName>
    <definedName name="IQ_REVENUE_EST_CIQ" hidden="1">"c3616"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39702.5195949074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hidden="1">{#N/A,#N/A,FALSE,"INTERCONNECTION";#N/A,#N/A,FALSE,"INTERCONNECTION";#N/A,#N/A,FALSE,"NEWPRODUCTS";#N/A,#N/A,FALSE,"RATES";#N/A,#N/A,FALSE,"VAREXPL";#N/A,#N/A,FALSE,"INTERCONNECTION"}</definedName>
    <definedName name="jan" hidden="1">{#N/A,#N/A,FALSE,"INTERCONNECTION";#N/A,#N/A,FALSE,"INTERCONNECTION";#N/A,#N/A,FALSE,"NEWPRODUCTS";#N/A,#N/A,FALSE,"RATES";#N/A,#N/A,FALSE,"VAREXPL";#N/A,#N/A,FALSE,"INTERCONNECTION"}</definedName>
    <definedName name="JAN98VIEW" hidden="1">{#N/A,#N/A,FALSE,"INTERCONNECTION";#N/A,#N/A,FALSE,"INTERCONNECTION";#N/A,#N/A,FALSE,"NEWPRODUCTS";#N/A,#N/A,FALSE,"RATES";#N/A,#N/A,FALSE,"VAREXPL";#N/A,#N/A,FALSE,"INTERCONNECTION"}</definedName>
    <definedName name="limcount" hidden="1">1</definedName>
    <definedName name="lkdlkdkddldkl" hidden="1">{#N/A,#N/A,FALSE,"INTERCONNECTION";#N/A,#N/A,FALSE,"INTERCONNECTION";#N/A,#N/A,FALSE,"NEWPRODUCTS";#N/A,#N/A,FALSE,"RATES";#N/A,#N/A,FALSE,"VAREXPL";#N/A,#N/A,FALSE,"INTERCONNECTION"}</definedName>
    <definedName name="Newcap" hidden="1">{"'2ND_QUAR'!$A$1:$P$106"}</definedName>
    <definedName name="OLDGATEVAR" hidden="1">{#N/A,#N/A,FALSE,"INTERCONNECTION";#N/A,#N/A,FALSE,"INTERCONNECTION";#N/A,#N/A,FALSE,"NEWPRODUCTS";#N/A,#N/A,FALSE,"RATES";#N/A,#N/A,FALSE,"VAREXPL";#N/A,#N/A,FALSE,"INTERCONNECTION"}</definedName>
    <definedName name="rfff" hidden="1">{#N/A,#N/A,FALSE,"INTERCONNECTION";#N/A,#N/A,FALSE,"INTERCONNECTION";#N/A,#N/A,FALSE,"NEWPRODUCTS";#N/A,#N/A,FALSE,"RATES";#N/A,#N/A,FALSE,"VAREXPL";#N/A,#N/A,FALSE,"INTERCONNECTION"}</definedName>
    <definedName name="rrrrrrr" hidden="1">{#N/A,#N/A,FALSE,"INTERCONNECTION";#N/A,#N/A,FALSE,"INTERCONNECTION";#N/A,#N/A,FALSE,"NEWPRODUCTS";#N/A,#N/A,FALSE,"RATES";#N/A,#N/A,FALSE,"VAREXPL";#N/A,#N/A,FALSE,"INTERCONNECTION"}</definedName>
    <definedName name="rrrrrrrrrrrrr" hidden="1">{#N/A,#N/A,FALSE,"JAN98VARIANCE";#N/A,#N/A,FALSE,"DATAPAC-HYPERSTREAM BACKUP";#N/A,#N/A,FALSE,"NONPRIME BILLING"}</definedName>
    <definedName name="sdf" hidden="1">{#N/A,#N/A,FALSE,"WTI";#N/A,#N/A,FALSE,"Cdn Oil";#N/A,#N/A,FALSE,"Cdn Gas";#N/A,#N/A,FALSE,"CDN Gas Exports";#N/A,#N/A,FALSE,"CDN Gas Prod";#N/A,#N/A,FALSE,"CDN Gas Wells";#N/A,#N/A,FALSE,"US Gas";#N/A,#N/A,FALSE,"US Gas Prod";#N/A,#N/A,FALSE,"US Gas Wells";#N/A,#N/A,FALSE,"US Work Gas";#N/A,#N/A,FALSE,"US Rig Count";#N/A,#N/A,FALSE,"US Gas End-Use";#N/A,#N/A,FALSE,"Chem"}</definedName>
    <definedName name="sdfas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encount" hidden="1">1</definedName>
    <definedName name="solver_adj" localSheetId="2" hidden="1">'GM-9doc4-Q7.1 Rentable CII'!$K$80</definedName>
    <definedName name="solver_adj" localSheetId="0" hidden="1">'GM-9doc4-Q7.1 Rentable RES'!$K$80</definedName>
    <definedName name="solver_adj" localSheetId="1" hidden="1">'GM-9doc4-Q7.1 SMA RES'!$K$80</definedName>
    <definedName name="solver_adj" localSheetId="3" hidden="1">'GM-9doc4-Q7.1SMA CII'!$K$80</definedName>
    <definedName name="solver_adj" hidden="1">#REF!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eng" localSheetId="2" hidden="1">1</definedName>
    <definedName name="solver_eng" localSheetId="0" hidden="1">1</definedName>
    <definedName name="solver_eng" localSheetId="1" hidden="1">1</definedName>
    <definedName name="solver_eng" localSheetId="3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itr" localSheetId="2" hidden="1">2147483647</definedName>
    <definedName name="solver_itr" localSheetId="0" hidden="1">2147483647</definedName>
    <definedName name="solver_itr" localSheetId="1" hidden="1">2147483647</definedName>
    <definedName name="solver_itr" localSheetId="3" hidden="1">2147483647</definedName>
    <definedName name="solver_lin" hidden="1">0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eg" localSheetId="3" hidden="1">1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um" localSheetId="2" hidden="1">0</definedName>
    <definedName name="solver_num" localSheetId="0" hidden="1">0</definedName>
    <definedName name="solver_num" localSheetId="1" hidden="1">0</definedName>
    <definedName name="solver_num" localSheetId="3" hidden="1">0</definedName>
    <definedName name="solver_num" hidden="1">0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opt" localSheetId="2" hidden="1">'GM-9doc4-Q7.1 Rentable CII'!$K$81</definedName>
    <definedName name="solver_opt" localSheetId="0" hidden="1">'GM-9doc4-Q7.1 Rentable RES'!$K$81</definedName>
    <definedName name="solver_opt" localSheetId="1" hidden="1">'GM-9doc4-Q7.1 SMA RES'!$K$81</definedName>
    <definedName name="solver_opt" localSheetId="3" hidden="1">'GM-9doc4-Q7.1SMA CII'!$K$81</definedName>
    <definedName name="solver_opt" hidden="1">#REF!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bv" localSheetId="3" hidden="1">1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scl" localSheetId="2" hidden="1">1</definedName>
    <definedName name="solver_scl" localSheetId="0" hidden="1">1</definedName>
    <definedName name="solver_scl" localSheetId="1" hidden="1">1</definedName>
    <definedName name="solver_scl" localSheetId="3" hidden="1">1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tim" localSheetId="2" hidden="1">2147483647</definedName>
    <definedName name="solver_tim" localSheetId="0" hidden="1">2147483647</definedName>
    <definedName name="solver_tim" localSheetId="1" hidden="1">2147483647</definedName>
    <definedName name="solver_tim" localSheetId="3" hidden="1">2147483647</definedName>
    <definedName name="solver_tol" localSheetId="2" hidden="1">0.01</definedName>
    <definedName name="solver_tol" localSheetId="0" hidden="1">0.01</definedName>
    <definedName name="solver_tol" localSheetId="1" hidden="1">0.01</definedName>
    <definedName name="solver_tol" localSheetId="3" hidden="1">0.01</definedName>
    <definedName name="solver_typ" localSheetId="2" hidden="1">3</definedName>
    <definedName name="solver_typ" localSheetId="0" hidden="1">3</definedName>
    <definedName name="solver_typ" localSheetId="1" hidden="1">3</definedName>
    <definedName name="solver_typ" localSheetId="3" hidden="1">3</definedName>
    <definedName name="solver_typ" hidden="1">3</definedName>
    <definedName name="solver_val" localSheetId="2" hidden="1">0.0528</definedName>
    <definedName name="solver_val" localSheetId="0" hidden="1">0.0528</definedName>
    <definedName name="solver_val" localSheetId="1" hidden="1">0.0528</definedName>
    <definedName name="solver_val" localSheetId="3" hidden="1">0.0528</definedName>
    <definedName name="solver_val" hidden="1">0</definedName>
    <definedName name="solver_ver" localSheetId="2" hidden="1">3</definedName>
    <definedName name="solver_ver" localSheetId="0" hidden="1">3</definedName>
    <definedName name="solver_ver" localSheetId="1" hidden="1">3</definedName>
    <definedName name="solver_ver" localSheetId="3" hidden="1">3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ation" hidden="1">{"Term Sheet",#N/A,FALSE,"Term Sheet";"Value Summary",#N/A,FALSE,"Value Sum";"Debt Coverage",#N/A,FALSE,"Debt Coverage"}</definedName>
    <definedName name="what" hidden="1">{"clp_bs_doc",#N/A,FALSE,"CLP";"clp_is_doc",#N/A,FALSE,"CLP";"clp_cf_doc",#N/A,FALSE,"CLP";"clp_fr_doc",#N/A,FALSE,"CLP"}</definedName>
    <definedName name="wrn.BILAN._.PRO._.FORMA." hidden="1">{#N/A,#N/A,FALSE,"Bilan proforma"}</definedName>
    <definedName name="wrn.Budget." hidden="1">{#N/A,#N/A,TRUE,"amorti CP"}</definedName>
    <definedName name="wrn.Budget._.de._.caisse._.pro._.forma." hidden="1">{#N/A,#N/A,FALSE,"Budget de caisse"}</definedName>
    <definedName name="wrn.Budget._.final." hidden="1">{#N/A,#N/A,FALSE,"Budget final"}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lete._.report." hidden="1">{"Plant Parameters",#N/A,FALSE,"Total Project Economics";"summary1",#N/A,FALSE,"Total Project Economics";"Tariffs_Unit Prices_Costs",#N/A,FALSE,"Total Project Economics";"Financials",#N/A,FALSE,"Total Project Economics"}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ûts._.de._.fab.._.horaire." hidden="1">{#N/A,#N/A,FALSE,"Coût horaire  pro forma (imp)"}</definedName>
    <definedName name="wrn.Coûts._.de._.fabrication." hidden="1">{#N/A,#N/A,FALSE,"Coût horaire  pro forma"}</definedName>
    <definedName name="wrn.custadds_volumes." hidden="1">{"datatable",#N/A,FALSE,"Cust.Adds_Volumes"}</definedName>
    <definedName name="wrn.DATA." hidden="1">{#N/A,#N/A,FALSE,"WTI";#N/A,#N/A,FALSE,"Cdn Oil";#N/A,#N/A,FALSE,"Cdn Gas";#N/A,#N/A,FALSE,"CDN Gas Exports";#N/A,#N/A,FALSE,"CDN Gas Prod";#N/A,#N/A,FALSE,"CDN Gas Wells";#N/A,#N/A,FALSE,"US Gas";#N/A,#N/A,FALSE,"US Gas Prod";#N/A,#N/A,FALSE,"US Gas Wells";#N/A,#N/A,FALSE,"US Work Gas";#N/A,#N/A,FALSE,"US Rig Count";#N/A,#N/A,FALSE,"US Gas End-Use";#N/A,#N/A,FALSE,"Chem"}</definedName>
    <definedName name="wrn.data2" hidden="1">{#N/A,#N/A,FALSE,"WTI";#N/A,#N/A,FALSE,"Cdn Oil";#N/A,#N/A,FALSE,"Cdn Gas";#N/A,#N/A,FALSE,"CDN Gas Exports";#N/A,#N/A,FALSE,"CDN Gas Prod";#N/A,#N/A,FALSE,"CDN Gas Wells";#N/A,#N/A,FALSE,"US Gas";#N/A,#N/A,FALSE,"US Gas Prod";#N/A,#N/A,FALSE,"US Gas Wells";#N/A,#N/A,FALSE,"US Work Gas";#N/A,#N/A,FALSE,"US Rig Count";#N/A,#N/A,FALSE,"US Gas End-Use";#N/A,#N/A,FALSE,"Chem"}</definedName>
    <definedName name="wrn.DATAVARIANCE." hidden="1">{#N/A,#N/A,FALSE,"JAN98VARIANCE";#N/A,#N/A,FALSE,"DATAPAC-HYPERSTREAM BACKUP";#N/A,#N/A,FALSE,"NONPRIME BILLING"}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fdb1_Imprime_Print." hidden="1">{"fdb1_Rapport_Report",#N/A,FALSE,"Report"}</definedName>
    <definedName name="wrn.fdb2_print_rpt." hidden="1">{"fdb2_print",#N/A,FALSE,"Report"}</definedName>
    <definedName name="wrn.Financial._.Results." hidden="1">{"Financial Results",#N/A,FALSE,"Total Project Economics"}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ome." hidden="1">{"income",#N/A,FALSE,"income_statement"}</definedName>
    <definedName name="wrn.Interet._.Compenser." hidden="1">{#N/A,#N/A,TRUE,"Int compenser"}</definedName>
    <definedName name="wrn.Investor._.Terms." hidden="1">{"Term Sheet",#N/A,FALSE,"Term Sheet";"Value Summary",#N/A,FALSE,"Value Sum";"Debt Coverage",#N/A,FALSE,"Debt Coverage"}</definedName>
    <definedName name="wrn.irving._.report." hidden="1">{#N/A,#N/A,FALSE,"Summary";#N/A,#N/A,FALSE,"Total Project Economics"}</definedName>
    <definedName name="wrn.JANVIEW." hidden="1">{#N/A,#N/A,FALSE,"INTERCONNECTION";#N/A,#N/A,FALSE,"INTERCONNECTION";#N/A,#N/A,FALSE,"NEWPRODUCTS";#N/A,#N/A,FALSE,"RATES";#N/A,#N/A,FALSE,"VAREXPL";#N/A,#N/A,FALSE,"INTERCONNECTION"}</definedName>
    <definedName name="wrn.O._.and._.M._.and._.Fuel." hidden="1">{"Fuel",#N/A,FALSE,"O and M and Fuel Incremental";"O and M",#N/A,FALSE,"O and M and Fuel Incremental"}</definedName>
    <definedName name="wrn.OMreport." hidden="1">{"OM_data",#N/A,FALSE,"O&amp;M Data Table";"OM_regulatory_adjustments",#N/A,FALSE,"O&amp;M Data Table";"OM_select_data",#N/A,FALSE,"O&amp;M Data Table"}</definedName>
    <definedName name="wrn.Parametres." hidden="1">{#N/A,#N/A,TRUE,"Paramêtres"}</definedName>
    <definedName name="wrn.Print." hidden="1">{"Print Area",#N/A,FALSE,"Title Page";"Summary",#N/A,FALSE,"Total Project Economics";"Unit prices and costs p1",#N/A,FALSE,"Total Project Economics";"Unit prices and Costs p2",#N/A,FALSE,"Total Project Economics";"Op Income p 1",#N/A,FALSE,"Total Project Economics";"Op Incoem p 2",#N/A,FALSE,"Total Project Economics";"Income stat p 1",#N/A,FALSE,"Total Project Economics";"Incoem stat p 2",#N/A,FALSE,"Total Project Economics";"Equity CF p 1",#N/A,FALSE,"Total Project Economics";"Equity CF p 2",#N/A,FALSE,"Total Project Economics";"B Sheet p 1",#N/A,FALSE,"Total Project Economics";"B Sheet p 2",#N/A,FALSE,"Total Project Economics";"Cash Taxes p 1",#N/A,FALSE,"Total Project Economics";"Cash Taxes p 2",#N/A,FALSE,"Total Project Economics";"Unlevered CF p 1",#N/A,FALSE,"Total Project Economics";"Unlevered CF p 2",#N/A,FALSE,"Total Project Economics";"Unlevered Taxes p 1",#N/A,FALSE,"Total Project Economics";"Unlevered Taxes p 2",#N/A,FALSE,"Total Project Economics";"Fin iNd p 1",#N/A,FALSE,"Total Project Economics";"fIN iND P 2",#N/A,FALSE,"Total Project Economics"}</definedName>
    <definedName name="wrn.Print._.All." hidden="1">{"Title",#N/A,FALSE,"Title";"Page 1",#N/A,FALSE,"Summary";"page 2",#N/A,FALSE,"Summary";"Statements",#N/A,FALSE,"Total Project Economics"}</definedName>
    <definedName name="wrn.Print._.Econ." hidden="1">{"One",#N/A,FALSE,"Summary ";"Two",#N/A,FALSE,"Summary ";"Monthly Outputs",#N/A,FALSE,"Total Project Economics";"Outputs p 1",#N/A,FALSE,"Total Project Economics";"Outputs p 2",#N/A,FALSE,"Total Project Economics";"Pricing P 1",#N/A,FALSE,"Total Project Economics";"Pricing p 2",#N/A,FALSE,"Total Project Economics";"Costs p 1",#N/A,FALSE,"Total Project Economics";"Costs p 2",#N/A,FALSE,"Total Project Economics";"Op Income p 1",#N/A,FALSE,"Total Project Economics";"Op Income p 2",#N/A,FALSE,"Total Project Economics";"Income p 1",#N/A,FALSE,"Total Project Economics";"Income p 2",#N/A,FALSE,"Total Project Economics";"B Sheet p 1",#N/A,FALSE,"Total Project Economics";"B Sheet p 2",#N/A,FALSE,"Total Project Economics";"Cash Taxes p 1",#N/A,FALSE,"Total Project Economics";"Cash Taxes p 2",#N/A,FALSE,"Total Project Economics";"Unlevered p 1",#N/A,FALSE,"Total Project Economics";"Unlevered p 2",#N/A,FALSE,"Total Project Economics";"Unlevered Taxes p 1",#N/A,FALSE,"Total Project Economics";"Unlevered Taxes p 2",#N/A,FALSE,"Total Project Economics";"Fin Ind p 1",#N/A,FALSE,"Total Project Economics";"Fin Ind p 2",#N/A,FALSE,"Total Project Economics"}</definedName>
    <definedName name="wrn.Print._.Economics." hidden="1">{"Print Area",#N/A,FALSE,"Summary";"Plant Outputs",#N/A,FALSE,"Total Project Economics";"Unit Prices Page 1",#N/A,FALSE,"Total Project Economics";"Unit Prices Page 2",#N/A,FALSE,"Total Project Economics";"Op Income PAge 1",#N/A,FALSE,"Total Project Economics";"Op Income Page 2",#N/A,FALSE,"Total Project Economics";"Income Statement PAge 1",#N/A,FALSE,"Total Project Economics";"Income Statement Page 2",#N/A,FALSE,"Total Project Economics";"Equity Cash Flow Page 1",#N/A,FALSE,"Total Project Economics";"Equity Cash Flow Page 2",#N/A,FALSE,"Total Project Economics";"B Sheet Page 1",#N/A,FALSE,"Total Project Economics";"B Sheet Page 2",#N/A,FALSE,"Total Project Economics";"Taxes Page 1",#N/A,FALSE,"Total Project Economics";"Taxes Page 2",#N/A,FALSE,"Total Project Economics";"Unlevered Cal page 1",#N/A,FALSE,"Total Project Economics";"Unlevered Calc page 2",#N/A,FALSE,"Total Project Economics"}</definedName>
    <definedName name="wrn.Print._.Summary." hidden="1">{"One",#N/A,FALSE,"Summary ";"Two",#N/A,FALSE,"Summary "}</definedName>
    <definedName name="wrn.print._.tenaska." hidden="1">{"Summary",#N/A,FALSE,"Total Project Economics";"Stmts",#N/A,FALSE,"Total Project Economics";#N/A,#N/A,FALSE,"WA Fwd Curve";#N/A,#N/A,FALSE,"O&amp;M, Fuel"}</definedName>
    <definedName name="wrn.Report." hidden="1">{"Title Page",#N/A,TRUE,"Title Page";"summary",#N/A,TRUE,"Total Project Economics";"Financial Results",#N/A,TRUE,"Total Project Economics"}</definedName>
    <definedName name="wrn.Résultats._.Annuels." hidden="1">{#N/A,#N/A,FALSE,"États des résultats"}</definedName>
    <definedName name="wrn.Résultats._.Mensuels." hidden="1">{#N/A,#N/A,FALSE,"États des résultats (2) impres"}</definedName>
    <definedName name="wrn.Rev._.Requis." hidden="1">{#N/A,#N/A,TRUE,"Revenus requis"}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summary." hidden="1">{"summary",#N/A,FALSE,"Total Project Economics"}</definedName>
    <definedName name="wrn.summary_Parameters_tariffs." hidden="1">{"summary1",#N/A,FALSE,"Total Project Economics";"Plant Parameters",#N/A,FALSE,"Total Project Economics";"Tariffs_Unit Prices_Costs",#N/A,FALSE,"Total Project Economics"}</definedName>
    <definedName name="wrn.Workbook." hidden="1">{"Target DCF",#N/A,FALSE,"Target DCF";"Post-Target",#N/A,FALSE,"Post-Target";"Acquiring DCF",#N/A,FALSE,"Acquiring DCF";"Post-Woodbridge",#N/A,FALSE,"Post-Woodbridge";"Synergy Value",#N/A,FALSE,"Synergy Value";"Merger",#N/A,FALSE,"Merger";"Term Sheet",#N/A,FALSE,"Term Sheet";"Value Summary",#N/A,FALSE,"Value Sum";"Debt Coverage",#N/A,FALSE,"Debt Coverage"}</definedName>
    <definedName name="x" hidden="1">{"clp_bs_doc",#N/A,FALSE,"CLP";"clp_is_doc",#N/A,FALSE,"CLP";"clp_cf_doc",#N/A,FALSE,"CLP";"clp_fr_doc",#N/A,FALSE,"CLP"}</definedName>
    <definedName name="y" hidden="1">{"clp_bs_doc",#N/A,FALSE,"CLP";"clp_is_doc",#N/A,FALSE,"CLP";"clp_cf_doc",#N/A,FALSE,"CLP";"clp_fr_doc",#N/A,FALSE,"CLP"}</definedName>
    <definedName name="Z_56741B30_9E05_11D4_BE09_0050040BF713_.wvu.Cols" localSheetId="2" hidden="1">#REF!</definedName>
    <definedName name="Z_56741B30_9E05_11D4_BE09_0050040BF713_.wvu.Cols" localSheetId="0" hidden="1">#REF!</definedName>
    <definedName name="Z_56741B30_9E05_11D4_BE09_0050040BF713_.wvu.Cols" localSheetId="1" hidden="1">#REF!</definedName>
    <definedName name="Z_56741B30_9E05_11D4_BE09_0050040BF713_.wvu.Cols" localSheetId="3" hidden="1">#REF!</definedName>
    <definedName name="Z_56741B30_9E05_11D4_BE09_0050040BF713_.wvu.Cols" hidden="1">#REF!</definedName>
    <definedName name="Z_56741B30_9E05_11D4_BE09_0050040BF713_.wvu.PrintTitles" localSheetId="2" hidden="1">#REF!</definedName>
    <definedName name="Z_56741B30_9E05_11D4_BE09_0050040BF713_.wvu.PrintTitles" localSheetId="0" hidden="1">#REF!</definedName>
    <definedName name="Z_56741B30_9E05_11D4_BE09_0050040BF713_.wvu.PrintTitles" localSheetId="1" hidden="1">#REF!</definedName>
    <definedName name="Z_56741B30_9E05_11D4_BE09_0050040BF713_.wvu.PrintTitles" localSheetId="3" hidden="1">#REF!</definedName>
    <definedName name="Z_56741B30_9E05_11D4_BE09_0050040BF713_.wvu.PrintTitles" hidden="1">#REF!</definedName>
    <definedName name="Z_9C764411_CC6B_11D4_A50D_00010277FBAA_.wvu.PrintArea" localSheetId="2" hidden="1">#REF!</definedName>
    <definedName name="Z_9C764411_CC6B_11D4_A50D_00010277FBAA_.wvu.PrintArea" localSheetId="0" hidden="1">#REF!</definedName>
    <definedName name="Z_9C764411_CC6B_11D4_A50D_00010277FBAA_.wvu.PrintArea" localSheetId="1" hidden="1">#REF!</definedName>
    <definedName name="Z_9C764411_CC6B_11D4_A50D_00010277FBAA_.wvu.PrintArea" localSheetId="3" hidden="1">#REF!</definedName>
    <definedName name="Z_9C764411_CC6B_11D4_A50D_00010277FBAA_.wvu.PrintArea" hidden="1">#REF!</definedName>
    <definedName name="_xlnm.Print_Area" localSheetId="2">'GM-9doc4-Q7.1 Rentable CII'!$A$1:$V$247</definedName>
    <definedName name="_xlnm.Print_Area" localSheetId="0">'GM-9doc4-Q7.1 Rentable RES'!$A$1:$V$247</definedName>
    <definedName name="_xlnm.Print_Area" localSheetId="1">'GM-9doc4-Q7.1 SMA RES'!$A$1:$V$247</definedName>
    <definedName name="_xlnm.Print_Area" localSheetId="3">'GM-9doc4-Q7.1SMA CII'!$A$1:$V$247</definedName>
  </definedNames>
  <calcPr calcId="152511" iterate="1" calcOnSave="0"/>
</workbook>
</file>

<file path=xl/calcChain.xml><?xml version="1.0" encoding="utf-8"?>
<calcChain xmlns="http://schemas.openxmlformats.org/spreadsheetml/2006/main">
  <c r="J22" i="33" l="1"/>
  <c r="K22" i="33"/>
  <c r="L22" i="33" s="1"/>
  <c r="M22" i="33" s="1"/>
  <c r="N22" i="33" s="1"/>
  <c r="O22" i="33" s="1"/>
  <c r="P22" i="33" s="1"/>
  <c r="Q22" i="33" s="1"/>
  <c r="R22" i="33" s="1"/>
  <c r="S22" i="33" s="1"/>
  <c r="T22" i="33" s="1"/>
  <c r="U22" i="33" s="1"/>
  <c r="V22" i="33" s="1"/>
  <c r="W22" i="33" s="1"/>
  <c r="X22" i="33" s="1"/>
  <c r="Y22" i="33" s="1"/>
  <c r="Z22" i="33" s="1"/>
  <c r="AA22" i="33" s="1"/>
  <c r="AB22" i="33" s="1"/>
  <c r="AC22" i="33" s="1"/>
  <c r="AD22" i="33" s="1"/>
  <c r="AE22" i="33" s="1"/>
  <c r="AF22" i="33" s="1"/>
  <c r="AG22" i="33" s="1"/>
  <c r="AH22" i="33" s="1"/>
  <c r="AI22" i="33" s="1"/>
  <c r="AJ22" i="33" s="1"/>
  <c r="AK22" i="33" s="1"/>
  <c r="AL22" i="33" s="1"/>
  <c r="AM22" i="33" s="1"/>
  <c r="AN22" i="33" s="1"/>
  <c r="AO22" i="33" s="1"/>
  <c r="AP22" i="33" s="1"/>
  <c r="AQ22" i="33" s="1"/>
  <c r="AR22" i="33" s="1"/>
  <c r="AS22" i="33" s="1"/>
  <c r="AT22" i="33" s="1"/>
  <c r="AU22" i="33" s="1"/>
  <c r="AV22" i="33" s="1"/>
  <c r="N24" i="33"/>
  <c r="N25" i="33"/>
  <c r="O25" i="33"/>
  <c r="P25" i="33"/>
  <c r="N26" i="33"/>
  <c r="O26" i="33" s="1"/>
  <c r="I27" i="33"/>
  <c r="J27" i="33"/>
  <c r="K27" i="33"/>
  <c r="L27" i="33"/>
  <c r="M27" i="33"/>
  <c r="N27" i="33"/>
  <c r="I29" i="33"/>
  <c r="D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AK35" i="33"/>
  <c r="AL35" i="33"/>
  <c r="AM35" i="33"/>
  <c r="AN35" i="33"/>
  <c r="AO35" i="33"/>
  <c r="AP35" i="33"/>
  <c r="AQ35" i="33"/>
  <c r="AR35" i="33"/>
  <c r="AS35" i="33"/>
  <c r="AT35" i="33"/>
  <c r="AU35" i="33"/>
  <c r="AV35" i="33"/>
  <c r="D40" i="33"/>
  <c r="F135" i="33" s="1"/>
  <c r="H40" i="33"/>
  <c r="I40" i="33"/>
  <c r="J40" i="33"/>
  <c r="K40" i="33"/>
  <c r="L40" i="33"/>
  <c r="M40" i="33"/>
  <c r="N40" i="33"/>
  <c r="O40" i="33"/>
  <c r="P40" i="33"/>
  <c r="Q40" i="33"/>
  <c r="R40" i="33"/>
  <c r="S40" i="33"/>
  <c r="T40" i="33"/>
  <c r="U40" i="33"/>
  <c r="V40" i="33"/>
  <c r="W40" i="33"/>
  <c r="X40" i="33"/>
  <c r="Y40" i="33"/>
  <c r="Z40" i="33"/>
  <c r="AA40" i="33"/>
  <c r="AB40" i="33"/>
  <c r="AC40" i="33"/>
  <c r="AD40" i="33"/>
  <c r="AE40" i="33"/>
  <c r="AF40" i="33"/>
  <c r="AG40" i="33"/>
  <c r="AH40" i="33"/>
  <c r="AI40" i="33"/>
  <c r="AJ40" i="33"/>
  <c r="AK40" i="33"/>
  <c r="AL40" i="33"/>
  <c r="AM40" i="33"/>
  <c r="AN40" i="33"/>
  <c r="AO40" i="33"/>
  <c r="AP40" i="33"/>
  <c r="AQ40" i="33"/>
  <c r="AR40" i="33"/>
  <c r="AS40" i="33"/>
  <c r="AT40" i="33"/>
  <c r="AU40" i="33"/>
  <c r="AV40" i="33"/>
  <c r="H45" i="33"/>
  <c r="H118" i="33" s="1"/>
  <c r="I45" i="33"/>
  <c r="I118" i="33" s="1"/>
  <c r="J45" i="33"/>
  <c r="K45" i="33"/>
  <c r="K116" i="33" s="1"/>
  <c r="L45" i="33"/>
  <c r="L114" i="33" s="1"/>
  <c r="M45" i="33"/>
  <c r="M46" i="33" s="1"/>
  <c r="N45" i="33"/>
  <c r="O45" i="33"/>
  <c r="P45" i="33"/>
  <c r="P116" i="33" s="1"/>
  <c r="Q45" i="33"/>
  <c r="Q115" i="33" s="1"/>
  <c r="R45" i="33"/>
  <c r="S45" i="33"/>
  <c r="S114" i="33" s="1"/>
  <c r="T45" i="33"/>
  <c r="T117" i="33" s="1"/>
  <c r="U45" i="33"/>
  <c r="U116" i="33" s="1"/>
  <c r="V45" i="33"/>
  <c r="W45" i="33"/>
  <c r="X45" i="33"/>
  <c r="X118" i="33" s="1"/>
  <c r="Y45" i="33"/>
  <c r="Y118" i="33" s="1"/>
  <c r="Z45" i="33"/>
  <c r="AA45" i="33"/>
  <c r="AA116" i="33" s="1"/>
  <c r="AA125" i="33" s="1"/>
  <c r="AB45" i="33"/>
  <c r="AB117" i="33" s="1"/>
  <c r="AC45" i="33"/>
  <c r="AC118" i="33" s="1"/>
  <c r="AD45" i="33"/>
  <c r="AE45" i="33"/>
  <c r="AE115" i="33" s="1"/>
  <c r="AF45" i="33"/>
  <c r="AF116" i="33" s="1"/>
  <c r="AG45" i="33"/>
  <c r="AG115" i="33" s="1"/>
  <c r="AH45" i="33"/>
  <c r="AI45" i="33"/>
  <c r="AI118" i="33" s="1"/>
  <c r="AJ45" i="33"/>
  <c r="AJ114" i="33" s="1"/>
  <c r="AK45" i="33"/>
  <c r="AK116" i="33" s="1"/>
  <c r="AL45" i="33"/>
  <c r="AM45" i="33"/>
  <c r="AN45" i="33"/>
  <c r="AN115" i="33" s="1"/>
  <c r="AO45" i="33"/>
  <c r="AO115" i="33" s="1"/>
  <c r="AP45" i="33"/>
  <c r="AQ45" i="33"/>
  <c r="AQ116" i="33" s="1"/>
  <c r="AR45" i="33"/>
  <c r="AR117" i="33" s="1"/>
  <c r="AS45" i="33"/>
  <c r="AS118" i="33" s="1"/>
  <c r="AT45" i="33"/>
  <c r="AU45" i="33"/>
  <c r="AU114" i="33" s="1"/>
  <c r="AV45" i="33"/>
  <c r="AV115" i="33" s="1"/>
  <c r="K46" i="33"/>
  <c r="AA46" i="33"/>
  <c r="E50" i="33"/>
  <c r="I58" i="33"/>
  <c r="J58" i="33"/>
  <c r="K58" i="33" s="1"/>
  <c r="L58" i="33" s="1"/>
  <c r="M58" i="33" s="1"/>
  <c r="N58" i="33" s="1"/>
  <c r="O58" i="33"/>
  <c r="P58" i="33" s="1"/>
  <c r="Q58" i="33" s="1"/>
  <c r="R58" i="33" s="1"/>
  <c r="S58" i="33" s="1"/>
  <c r="T58" i="33" s="1"/>
  <c r="U58" i="33" s="1"/>
  <c r="V58" i="33" s="1"/>
  <c r="W58" i="33" s="1"/>
  <c r="X58" i="33" s="1"/>
  <c r="Y58" i="33" s="1"/>
  <c r="Z58" i="33" s="1"/>
  <c r="AA58" i="33" s="1"/>
  <c r="AB58" i="33" s="1"/>
  <c r="AC58" i="33" s="1"/>
  <c r="AD58" i="33" s="1"/>
  <c r="AE58" i="33" s="1"/>
  <c r="AF58" i="33" s="1"/>
  <c r="AG58" i="33" s="1"/>
  <c r="AH58" i="33" s="1"/>
  <c r="AI58" i="33" s="1"/>
  <c r="AJ58" i="33" s="1"/>
  <c r="AK58" i="33" s="1"/>
  <c r="AL58" i="33" s="1"/>
  <c r="AM58" i="33" s="1"/>
  <c r="AN58" i="33" s="1"/>
  <c r="AO58" i="33" s="1"/>
  <c r="AP58" i="33" s="1"/>
  <c r="AQ58" i="33" s="1"/>
  <c r="AR58" i="33" s="1"/>
  <c r="AS58" i="33" s="1"/>
  <c r="AT58" i="33" s="1"/>
  <c r="AU58" i="33" s="1"/>
  <c r="AV58" i="33" s="1"/>
  <c r="I60" i="33"/>
  <c r="I65" i="33" s="1"/>
  <c r="I88" i="33" s="1"/>
  <c r="J60" i="33"/>
  <c r="K60" i="33"/>
  <c r="K65" i="33" s="1"/>
  <c r="L60" i="33"/>
  <c r="M60" i="33"/>
  <c r="J61" i="33"/>
  <c r="J65" i="33" s="1"/>
  <c r="K61" i="33"/>
  <c r="L61" i="33" s="1"/>
  <c r="F79" i="33"/>
  <c r="F80" i="33"/>
  <c r="J81" i="33"/>
  <c r="K81" i="33"/>
  <c r="I86" i="33"/>
  <c r="J86" i="33" s="1"/>
  <c r="K86" i="33"/>
  <c r="L86" i="33" s="1"/>
  <c r="M86" i="33" s="1"/>
  <c r="N86" i="33" s="1"/>
  <c r="O86" i="33" s="1"/>
  <c r="P86" i="33" s="1"/>
  <c r="Q86" i="33" s="1"/>
  <c r="R86" i="33" s="1"/>
  <c r="S86" i="33" s="1"/>
  <c r="T86" i="33" s="1"/>
  <c r="U86" i="33" s="1"/>
  <c r="V86" i="33" s="1"/>
  <c r="W86" i="33" s="1"/>
  <c r="X86" i="33" s="1"/>
  <c r="Y86" i="33" s="1"/>
  <c r="Z86" i="33" s="1"/>
  <c r="AA86" i="33" s="1"/>
  <c r="AB86" i="33" s="1"/>
  <c r="AC86" i="33" s="1"/>
  <c r="AD86" i="33" s="1"/>
  <c r="AE86" i="33" s="1"/>
  <c r="AF86" i="33" s="1"/>
  <c r="AG86" i="33"/>
  <c r="AH86" i="33" s="1"/>
  <c r="AI86" i="33" s="1"/>
  <c r="AJ86" i="33" s="1"/>
  <c r="AK86" i="33" s="1"/>
  <c r="AL86" i="33" s="1"/>
  <c r="AM86" i="33" s="1"/>
  <c r="AN86" i="33" s="1"/>
  <c r="AO86" i="33" s="1"/>
  <c r="AP86" i="33" s="1"/>
  <c r="AQ86" i="33" s="1"/>
  <c r="AR86" i="33" s="1"/>
  <c r="AS86" i="33" s="1"/>
  <c r="AT86" i="33" s="1"/>
  <c r="AU86" i="33" s="1"/>
  <c r="AV86" i="33" s="1"/>
  <c r="J88" i="33"/>
  <c r="I90" i="33"/>
  <c r="J90" i="33"/>
  <c r="K90" i="33"/>
  <c r="L90" i="33"/>
  <c r="M90" i="33"/>
  <c r="N90" i="33"/>
  <c r="O90" i="33"/>
  <c r="I98" i="33"/>
  <c r="J98" i="33" s="1"/>
  <c r="K98" i="33" s="1"/>
  <c r="L98" i="33" s="1"/>
  <c r="M98" i="33" s="1"/>
  <c r="N98" i="33"/>
  <c r="O98" i="33" s="1"/>
  <c r="P98" i="33" s="1"/>
  <c r="Q98" i="33" s="1"/>
  <c r="R98" i="33" s="1"/>
  <c r="S98" i="33" s="1"/>
  <c r="T98" i="33" s="1"/>
  <c r="U98" i="33" s="1"/>
  <c r="V98" i="33" s="1"/>
  <c r="W98" i="33" s="1"/>
  <c r="X98" i="33" s="1"/>
  <c r="Y98" i="33" s="1"/>
  <c r="Z98" i="33" s="1"/>
  <c r="AA98" i="33" s="1"/>
  <c r="AB98" i="33" s="1"/>
  <c r="AC98" i="33"/>
  <c r="AD98" i="33" s="1"/>
  <c r="AE98" i="33" s="1"/>
  <c r="AF98" i="33" s="1"/>
  <c r="AG98" i="33" s="1"/>
  <c r="AH98" i="33" s="1"/>
  <c r="AI98" i="33" s="1"/>
  <c r="AJ98" i="33" s="1"/>
  <c r="AK98" i="33" s="1"/>
  <c r="AL98" i="33" s="1"/>
  <c r="AM98" i="33" s="1"/>
  <c r="AN98" i="33" s="1"/>
  <c r="AO98" i="33" s="1"/>
  <c r="AP98" i="33" s="1"/>
  <c r="AQ98" i="33" s="1"/>
  <c r="AR98" i="33" s="1"/>
  <c r="AS98" i="33" s="1"/>
  <c r="AT98" i="33" s="1"/>
  <c r="AU98" i="33" s="1"/>
  <c r="AV98" i="33" s="1"/>
  <c r="I107" i="33"/>
  <c r="H107" i="33" s="1"/>
  <c r="J107" i="33"/>
  <c r="K107" i="33" s="1"/>
  <c r="L107" i="33" s="1"/>
  <c r="M107" i="33" s="1"/>
  <c r="N107" i="33" s="1"/>
  <c r="O107" i="33"/>
  <c r="P107" i="33" s="1"/>
  <c r="Q107" i="33" s="1"/>
  <c r="R107" i="33" s="1"/>
  <c r="S107" i="33" s="1"/>
  <c r="T107" i="33" s="1"/>
  <c r="U107" i="33" s="1"/>
  <c r="V107" i="33" s="1"/>
  <c r="W107" i="33" s="1"/>
  <c r="X107" i="33" s="1"/>
  <c r="Y107" i="33" s="1"/>
  <c r="Z107" i="33" s="1"/>
  <c r="AA107" i="33" s="1"/>
  <c r="AB107" i="33" s="1"/>
  <c r="AC107" i="33" s="1"/>
  <c r="AD107" i="33"/>
  <c r="AE107" i="33" s="1"/>
  <c r="AF107" i="33" s="1"/>
  <c r="AG107" i="33" s="1"/>
  <c r="AH107" i="33" s="1"/>
  <c r="AI107" i="33" s="1"/>
  <c r="AJ107" i="33" s="1"/>
  <c r="AK107" i="33" s="1"/>
  <c r="AL107" i="33" s="1"/>
  <c r="AM107" i="33" s="1"/>
  <c r="AN107" i="33" s="1"/>
  <c r="AO107" i="33" s="1"/>
  <c r="AP107" i="33"/>
  <c r="AQ107" i="33" s="1"/>
  <c r="AR107" i="33" s="1"/>
  <c r="AS107" i="33" s="1"/>
  <c r="AT107" i="33" s="1"/>
  <c r="AU107" i="33" s="1"/>
  <c r="AV107" i="33" s="1"/>
  <c r="H111" i="33"/>
  <c r="I111" i="33"/>
  <c r="J111" i="33"/>
  <c r="K111" i="33"/>
  <c r="L111" i="33"/>
  <c r="M111" i="33"/>
  <c r="N111" i="33"/>
  <c r="O111" i="33"/>
  <c r="P111" i="33"/>
  <c r="Q111" i="33"/>
  <c r="R111" i="33"/>
  <c r="S111" i="33"/>
  <c r="T111" i="33"/>
  <c r="U111" i="33"/>
  <c r="V111" i="33"/>
  <c r="W111" i="33"/>
  <c r="X111" i="33"/>
  <c r="Y111" i="33"/>
  <c r="Z111" i="33"/>
  <c r="AA111" i="33"/>
  <c r="AB111" i="33"/>
  <c r="AC111" i="33"/>
  <c r="AD111" i="33"/>
  <c r="AE111" i="33"/>
  <c r="AF111" i="33"/>
  <c r="AG111" i="33"/>
  <c r="AH111" i="33"/>
  <c r="AI111" i="33"/>
  <c r="AJ111" i="33"/>
  <c r="AK111" i="33"/>
  <c r="AL111" i="33"/>
  <c r="AM111" i="33"/>
  <c r="AN111" i="33"/>
  <c r="AO111" i="33"/>
  <c r="AP111" i="33"/>
  <c r="AQ111" i="33"/>
  <c r="AR111" i="33"/>
  <c r="AS111" i="33"/>
  <c r="AT111" i="33"/>
  <c r="AU111" i="33"/>
  <c r="AV111" i="33"/>
  <c r="H112" i="33"/>
  <c r="I112" i="33"/>
  <c r="I115" i="33" s="1"/>
  <c r="J112" i="33"/>
  <c r="K112" i="33"/>
  <c r="L112" i="33"/>
  <c r="M112" i="33"/>
  <c r="M115" i="33" s="1"/>
  <c r="N112" i="33"/>
  <c r="O112" i="33"/>
  <c r="P112" i="33"/>
  <c r="Q112" i="33"/>
  <c r="R112" i="33"/>
  <c r="S112" i="33"/>
  <c r="T112" i="33"/>
  <c r="U112" i="33"/>
  <c r="V112" i="33"/>
  <c r="W112" i="33"/>
  <c r="X112" i="33"/>
  <c r="Y112" i="33"/>
  <c r="Y115" i="33" s="1"/>
  <c r="Z112" i="33"/>
  <c r="AA112" i="33"/>
  <c r="AB112" i="33"/>
  <c r="AC112" i="33"/>
  <c r="AC115" i="33" s="1"/>
  <c r="AD112" i="33"/>
  <c r="AE112" i="33"/>
  <c r="AF112" i="33"/>
  <c r="AG112" i="33"/>
  <c r="AH112" i="33"/>
  <c r="AI112" i="33"/>
  <c r="AJ112" i="33"/>
  <c r="AK112" i="33"/>
  <c r="AL112" i="33"/>
  <c r="AM112" i="33"/>
  <c r="AN112" i="33"/>
  <c r="AO112" i="33"/>
  <c r="AP112" i="33"/>
  <c r="AQ112" i="33"/>
  <c r="AR112" i="33"/>
  <c r="AS112" i="33"/>
  <c r="AT112" i="33"/>
  <c r="AU112" i="33"/>
  <c r="AV112" i="33"/>
  <c r="H114" i="33"/>
  <c r="N114" i="33"/>
  <c r="O114" i="33"/>
  <c r="P114" i="33"/>
  <c r="X114" i="33"/>
  <c r="AB114" i="33"/>
  <c r="AD114" i="33"/>
  <c r="AE114" i="33"/>
  <c r="AF114" i="33"/>
  <c r="AI114" i="33"/>
  <c r="AR114" i="33"/>
  <c r="AT114" i="33"/>
  <c r="K115" i="33"/>
  <c r="O115" i="33"/>
  <c r="V115" i="33"/>
  <c r="AA115" i="33"/>
  <c r="AJ115" i="33"/>
  <c r="AK115" i="33"/>
  <c r="AR115" i="33"/>
  <c r="AS115" i="33"/>
  <c r="B116" i="33"/>
  <c r="H116" i="33"/>
  <c r="I116" i="33"/>
  <c r="O116" i="33"/>
  <c r="S116" i="33"/>
  <c r="T116" i="33"/>
  <c r="W116" i="33"/>
  <c r="X116" i="33"/>
  <c r="Y116" i="33"/>
  <c r="AE116" i="33"/>
  <c r="AI116" i="33"/>
  <c r="AJ116" i="33"/>
  <c r="AM116" i="33"/>
  <c r="AN116" i="33"/>
  <c r="AO116" i="33"/>
  <c r="AU116" i="33"/>
  <c r="B117" i="33"/>
  <c r="H117" i="33"/>
  <c r="I117" i="33"/>
  <c r="P117" i="33"/>
  <c r="Q117" i="33"/>
  <c r="X117" i="33"/>
  <c r="Y117" i="33"/>
  <c r="AF117" i="33"/>
  <c r="AG117" i="33"/>
  <c r="AN117" i="33"/>
  <c r="AO117" i="33"/>
  <c r="AV117" i="33"/>
  <c r="B118" i="33"/>
  <c r="K118" i="33"/>
  <c r="L118" i="33"/>
  <c r="O118" i="33"/>
  <c r="P118" i="33"/>
  <c r="Q118" i="33"/>
  <c r="W118" i="33"/>
  <c r="AA118" i="33"/>
  <c r="AB118" i="33"/>
  <c r="AE118" i="33"/>
  <c r="AF118" i="33"/>
  <c r="AG118" i="33"/>
  <c r="AM118" i="33"/>
  <c r="AQ118" i="33"/>
  <c r="AR118" i="33"/>
  <c r="AU118" i="33"/>
  <c r="AV118" i="33"/>
  <c r="B123" i="33"/>
  <c r="B124" i="33"/>
  <c r="B125" i="33"/>
  <c r="B126" i="33"/>
  <c r="B127" i="33"/>
  <c r="H128" i="33"/>
  <c r="I128" i="33"/>
  <c r="J128" i="33"/>
  <c r="K128" i="33"/>
  <c r="L128" i="33"/>
  <c r="M128" i="33"/>
  <c r="N128" i="33"/>
  <c r="O128" i="33"/>
  <c r="P128" i="33"/>
  <c r="Q128" i="33"/>
  <c r="R128" i="33"/>
  <c r="S128" i="33"/>
  <c r="T128" i="33"/>
  <c r="U128" i="33"/>
  <c r="V128" i="33"/>
  <c r="W128" i="33"/>
  <c r="X128" i="33"/>
  <c r="Y128" i="33"/>
  <c r="Z128" i="33"/>
  <c r="AA128" i="33"/>
  <c r="AB128" i="33"/>
  <c r="AC128" i="33"/>
  <c r="AD128" i="33"/>
  <c r="AE128" i="33"/>
  <c r="AF128" i="33"/>
  <c r="AG128" i="33"/>
  <c r="AH128" i="33"/>
  <c r="AI128" i="33"/>
  <c r="AJ128" i="33"/>
  <c r="AK128" i="33"/>
  <c r="AL128" i="33"/>
  <c r="AM128" i="33"/>
  <c r="AN128" i="33"/>
  <c r="AO128" i="33"/>
  <c r="AP128" i="33"/>
  <c r="AQ128" i="33"/>
  <c r="AR128" i="33"/>
  <c r="AS128" i="33"/>
  <c r="AT128" i="33"/>
  <c r="AU128" i="33"/>
  <c r="AV128" i="33"/>
  <c r="I129" i="33"/>
  <c r="J129" i="33"/>
  <c r="K129" i="33"/>
  <c r="L129" i="33"/>
  <c r="M129" i="33"/>
  <c r="N129" i="33"/>
  <c r="O129" i="33"/>
  <c r="P129" i="33"/>
  <c r="Q129" i="33"/>
  <c r="R129" i="33"/>
  <c r="S129" i="33"/>
  <c r="T129" i="33"/>
  <c r="U129" i="33"/>
  <c r="V129" i="33"/>
  <c r="W129" i="33"/>
  <c r="X129" i="33"/>
  <c r="Y129" i="33"/>
  <c r="Z129" i="33"/>
  <c r="AA129" i="33"/>
  <c r="AB129" i="33"/>
  <c r="AC129" i="33"/>
  <c r="AD129" i="33"/>
  <c r="AE129" i="33"/>
  <c r="AF129" i="33"/>
  <c r="AG129" i="33"/>
  <c r="AH129" i="33"/>
  <c r="AI129" i="33"/>
  <c r="AJ129" i="33"/>
  <c r="AK129" i="33"/>
  <c r="AL129" i="33"/>
  <c r="AM129" i="33"/>
  <c r="AN129" i="33"/>
  <c r="AO129" i="33"/>
  <c r="AP129" i="33"/>
  <c r="AQ129" i="33"/>
  <c r="AR129" i="33"/>
  <c r="AS129" i="33"/>
  <c r="AT129" i="33"/>
  <c r="AU129" i="33"/>
  <c r="AV129" i="33"/>
  <c r="I130" i="33"/>
  <c r="J130" i="33"/>
  <c r="K130" i="33"/>
  <c r="L130" i="33"/>
  <c r="M130" i="33"/>
  <c r="N130" i="33"/>
  <c r="O130" i="33"/>
  <c r="P130" i="33"/>
  <c r="Q130" i="33"/>
  <c r="R130" i="33"/>
  <c r="S130" i="33"/>
  <c r="T130" i="33"/>
  <c r="U130" i="33"/>
  <c r="V130" i="33"/>
  <c r="W130" i="33"/>
  <c r="X130" i="33"/>
  <c r="Y130" i="33"/>
  <c r="Z130" i="33"/>
  <c r="AA130" i="33"/>
  <c r="AB130" i="33"/>
  <c r="AC130" i="33"/>
  <c r="AD130" i="33"/>
  <c r="AE130" i="33"/>
  <c r="AF130" i="33"/>
  <c r="AG130" i="33"/>
  <c r="AH130" i="33"/>
  <c r="AI130" i="33"/>
  <c r="AJ130" i="33"/>
  <c r="AK130" i="33"/>
  <c r="AL130" i="33"/>
  <c r="AM130" i="33"/>
  <c r="AN130" i="33"/>
  <c r="AO130" i="33"/>
  <c r="AP130" i="33"/>
  <c r="AQ130" i="33"/>
  <c r="AR130" i="33"/>
  <c r="AS130" i="33"/>
  <c r="AT130" i="33"/>
  <c r="AU130" i="33"/>
  <c r="AV130" i="33"/>
  <c r="I131" i="33"/>
  <c r="J131" i="33"/>
  <c r="K131" i="33"/>
  <c r="L131" i="33"/>
  <c r="M131" i="33"/>
  <c r="N131" i="33"/>
  <c r="O131" i="33"/>
  <c r="P131" i="33"/>
  <c r="Q131" i="33"/>
  <c r="R131" i="33"/>
  <c r="S131" i="33"/>
  <c r="T131" i="33"/>
  <c r="U131" i="33"/>
  <c r="V131" i="33"/>
  <c r="W131" i="33"/>
  <c r="X131" i="33"/>
  <c r="Y131" i="33"/>
  <c r="Z131" i="33"/>
  <c r="AA131" i="33"/>
  <c r="AB131" i="33"/>
  <c r="AC131" i="33"/>
  <c r="AD131" i="33"/>
  <c r="AE131" i="33"/>
  <c r="AF131" i="33"/>
  <c r="AG131" i="33"/>
  <c r="AH131" i="33"/>
  <c r="AI131" i="33"/>
  <c r="AJ131" i="33"/>
  <c r="AK131" i="33"/>
  <c r="AL131" i="33"/>
  <c r="AM131" i="33"/>
  <c r="AN131" i="33"/>
  <c r="AO131" i="33"/>
  <c r="AP131" i="33"/>
  <c r="AQ131" i="33"/>
  <c r="AR131" i="33"/>
  <c r="AS131" i="33"/>
  <c r="AT131" i="33"/>
  <c r="AU131" i="33"/>
  <c r="AV131" i="33"/>
  <c r="B134" i="33"/>
  <c r="F134" i="33"/>
  <c r="B135" i="33"/>
  <c r="B136" i="33"/>
  <c r="F136" i="33"/>
  <c r="B137" i="33"/>
  <c r="F137" i="33"/>
  <c r="B138" i="33"/>
  <c r="F138" i="33"/>
  <c r="F139" i="33"/>
  <c r="AD139" i="33" s="1"/>
  <c r="AD158" i="33" s="1"/>
  <c r="F140" i="33"/>
  <c r="I140" i="33" s="1"/>
  <c r="I159" i="33" s="1"/>
  <c r="B146" i="33"/>
  <c r="B147" i="33"/>
  <c r="B148" i="33"/>
  <c r="B149" i="33"/>
  <c r="B150" i="33"/>
  <c r="B153" i="33"/>
  <c r="E153" i="33"/>
  <c r="F153" i="33"/>
  <c r="B154" i="33"/>
  <c r="E154" i="33"/>
  <c r="F154" i="33"/>
  <c r="B155" i="33"/>
  <c r="E155" i="33"/>
  <c r="F155" i="33"/>
  <c r="B156" i="33"/>
  <c r="E156" i="33"/>
  <c r="F156" i="33"/>
  <c r="B157" i="33"/>
  <c r="E157" i="33"/>
  <c r="F157" i="33"/>
  <c r="F158" i="33"/>
  <c r="F159" i="33"/>
  <c r="I162" i="33"/>
  <c r="J162" i="33" s="1"/>
  <c r="K162" i="33" s="1"/>
  <c r="L162" i="33" s="1"/>
  <c r="M162" i="33" s="1"/>
  <c r="N162" i="33"/>
  <c r="O162" i="33" s="1"/>
  <c r="P162" i="33" s="1"/>
  <c r="Q162" i="33" s="1"/>
  <c r="R162" i="33" s="1"/>
  <c r="S162" i="33" s="1"/>
  <c r="T162" i="33" s="1"/>
  <c r="U162" i="33" s="1"/>
  <c r="V162" i="33" s="1"/>
  <c r="W162" i="33" s="1"/>
  <c r="X162" i="33" s="1"/>
  <c r="Y162" i="33" s="1"/>
  <c r="Z162" i="33" s="1"/>
  <c r="AA162" i="33" s="1"/>
  <c r="AB162" i="33" s="1"/>
  <c r="AC162" i="33" s="1"/>
  <c r="AD162" i="33" s="1"/>
  <c r="AE162" i="33" s="1"/>
  <c r="AF162" i="33" s="1"/>
  <c r="AG162" i="33" s="1"/>
  <c r="AH162" i="33" s="1"/>
  <c r="AI162" i="33" s="1"/>
  <c r="AJ162" i="33" s="1"/>
  <c r="AK162" i="33" s="1"/>
  <c r="AL162" i="33" s="1"/>
  <c r="AM162" i="33" s="1"/>
  <c r="AN162" i="33" s="1"/>
  <c r="AO162" i="33" s="1"/>
  <c r="AP162" i="33" s="1"/>
  <c r="AQ162" i="33" s="1"/>
  <c r="AR162" i="33" s="1"/>
  <c r="AS162" i="33" s="1"/>
  <c r="AT162" i="33" s="1"/>
  <c r="AU162" i="33" s="1"/>
  <c r="AV162" i="33" s="1"/>
  <c r="I169" i="33"/>
  <c r="J169" i="33" s="1"/>
  <c r="I178" i="33"/>
  <c r="J178" i="33"/>
  <c r="K178" i="33" s="1"/>
  <c r="L178" i="33" s="1"/>
  <c r="M178" i="33" s="1"/>
  <c r="N178" i="33" s="1"/>
  <c r="O178" i="33" s="1"/>
  <c r="P178" i="33" s="1"/>
  <c r="Q178" i="33" s="1"/>
  <c r="R178" i="33" s="1"/>
  <c r="S178" i="33" s="1"/>
  <c r="T178" i="33" s="1"/>
  <c r="U178" i="33" s="1"/>
  <c r="V178" i="33" s="1"/>
  <c r="W178" i="33" s="1"/>
  <c r="X178" i="33" s="1"/>
  <c r="Y178" i="33" s="1"/>
  <c r="Z178" i="33" s="1"/>
  <c r="AA178" i="33" s="1"/>
  <c r="AB178" i="33" s="1"/>
  <c r="AC178" i="33" s="1"/>
  <c r="AD178" i="33" s="1"/>
  <c r="AE178" i="33" s="1"/>
  <c r="AF178" i="33" s="1"/>
  <c r="AG178" i="33" s="1"/>
  <c r="AH178" i="33" s="1"/>
  <c r="AI178" i="33" s="1"/>
  <c r="AJ178" i="33" s="1"/>
  <c r="AK178" i="33" s="1"/>
  <c r="AL178" i="33" s="1"/>
  <c r="AM178" i="33" s="1"/>
  <c r="AN178" i="33" s="1"/>
  <c r="AO178" i="33" s="1"/>
  <c r="AP178" i="33" s="1"/>
  <c r="AQ178" i="33" s="1"/>
  <c r="AR178" i="33" s="1"/>
  <c r="AS178" i="33" s="1"/>
  <c r="AT178" i="33" s="1"/>
  <c r="AU178" i="33" s="1"/>
  <c r="AV178" i="33" s="1"/>
  <c r="I180" i="33"/>
  <c r="J180" i="33"/>
  <c r="K180" i="33"/>
  <c r="L180" i="33"/>
  <c r="M180" i="33"/>
  <c r="N180" i="33"/>
  <c r="H192" i="33"/>
  <c r="I192" i="33"/>
  <c r="J192" i="33"/>
  <c r="K192" i="33"/>
  <c r="L192" i="33"/>
  <c r="M192" i="33" s="1"/>
  <c r="N192" i="33" s="1"/>
  <c r="O192" i="33" s="1"/>
  <c r="P192" i="33" s="1"/>
  <c r="Q192" i="33" s="1"/>
  <c r="R192" i="33" s="1"/>
  <c r="S192" i="33" s="1"/>
  <c r="T192" i="33"/>
  <c r="U192" i="33" s="1"/>
  <c r="V192" i="33" s="1"/>
  <c r="W192" i="33" s="1"/>
  <c r="X192" i="33"/>
  <c r="Y192" i="33" s="1"/>
  <c r="Z192" i="33" s="1"/>
  <c r="AA192" i="33" s="1"/>
  <c r="AB192" i="33" s="1"/>
  <c r="AC192" i="33" s="1"/>
  <c r="AD192" i="33" s="1"/>
  <c r="AE192" i="33" s="1"/>
  <c r="AF192" i="33" s="1"/>
  <c r="AG192" i="33" s="1"/>
  <c r="AH192" i="33" s="1"/>
  <c r="AI192" i="33" s="1"/>
  <c r="AJ192" i="33" s="1"/>
  <c r="AK192" i="33" s="1"/>
  <c r="AL192" i="33" s="1"/>
  <c r="AM192" i="33" s="1"/>
  <c r="AN192" i="33" s="1"/>
  <c r="AO192" i="33" s="1"/>
  <c r="AP192" i="33" s="1"/>
  <c r="AQ192" i="33" s="1"/>
  <c r="AR192" i="33" s="1"/>
  <c r="AS192" i="33" s="1"/>
  <c r="AT192" i="33" s="1"/>
  <c r="AU192" i="33" s="1"/>
  <c r="AV192" i="33" s="1"/>
  <c r="I211" i="33"/>
  <c r="J211" i="33"/>
  <c r="K211" i="33" s="1"/>
  <c r="L211" i="33" s="1"/>
  <c r="M211" i="33" s="1"/>
  <c r="N211" i="33"/>
  <c r="O211" i="33" s="1"/>
  <c r="P211" i="33" s="1"/>
  <c r="Q211" i="33" s="1"/>
  <c r="R211" i="33" s="1"/>
  <c r="S211" i="33" s="1"/>
  <c r="T211" i="33" s="1"/>
  <c r="U211" i="33" s="1"/>
  <c r="V211" i="33"/>
  <c r="W211" i="33" s="1"/>
  <c r="X211" i="33" s="1"/>
  <c r="Y211" i="33" s="1"/>
  <c r="Z211" i="33" s="1"/>
  <c r="AA211" i="33" s="1"/>
  <c r="AB211" i="33" s="1"/>
  <c r="AC211" i="33" s="1"/>
  <c r="AD211" i="33" s="1"/>
  <c r="AE211" i="33" s="1"/>
  <c r="AF211" i="33" s="1"/>
  <c r="AG211" i="33" s="1"/>
  <c r="AH211" i="33" s="1"/>
  <c r="AI211" i="33" s="1"/>
  <c r="AJ211" i="33" s="1"/>
  <c r="AK211" i="33" s="1"/>
  <c r="AL211" i="33" s="1"/>
  <c r="AM211" i="33" s="1"/>
  <c r="AN211" i="33" s="1"/>
  <c r="AO211" i="33" s="1"/>
  <c r="AP211" i="33" s="1"/>
  <c r="AQ211" i="33" s="1"/>
  <c r="AR211" i="33" s="1"/>
  <c r="AS211" i="33" s="1"/>
  <c r="AT211" i="33" s="1"/>
  <c r="AU211" i="33" s="1"/>
  <c r="AV211" i="33" s="1"/>
  <c r="I229" i="33"/>
  <c r="I232" i="33"/>
  <c r="J232" i="33"/>
  <c r="K232" i="33"/>
  <c r="L232" i="33"/>
  <c r="M232" i="33"/>
  <c r="N232" i="33"/>
  <c r="AK118" i="33" l="1"/>
  <c r="U118" i="33"/>
  <c r="AS116" i="33"/>
  <c r="AC116" i="33"/>
  <c r="M116" i="33"/>
  <c r="M125" i="33" s="1"/>
  <c r="AS114" i="33"/>
  <c r="AO114" i="33"/>
  <c r="AK114" i="33"/>
  <c r="AG114" i="33"/>
  <c r="AC114" i="33"/>
  <c r="Y114" i="33"/>
  <c r="U114" i="33"/>
  <c r="Q114" i="33"/>
  <c r="M114" i="33"/>
  <c r="I114" i="33"/>
  <c r="M47" i="33"/>
  <c r="M56" i="33" s="1"/>
  <c r="AO118" i="33"/>
  <c r="AJ118" i="33"/>
  <c r="T118" i="33"/>
  <c r="AS117" i="33"/>
  <c r="AK117" i="33"/>
  <c r="AC117" i="33"/>
  <c r="U117" i="33"/>
  <c r="M117" i="33"/>
  <c r="M126" i="33" s="1"/>
  <c r="AR116" i="33"/>
  <c r="AG116" i="33"/>
  <c r="AB116" i="33"/>
  <c r="Q116" i="33"/>
  <c r="L116" i="33"/>
  <c r="U115" i="33"/>
  <c r="AV114" i="33"/>
  <c r="AN114" i="33"/>
  <c r="T114" i="33"/>
  <c r="AN118" i="33"/>
  <c r="S118" i="33"/>
  <c r="M118" i="33"/>
  <c r="M127" i="33" s="1"/>
  <c r="AJ117" i="33"/>
  <c r="L117" i="33"/>
  <c r="AV116" i="33"/>
  <c r="AT140" i="33"/>
  <c r="AT159" i="33" s="1"/>
  <c r="K140" i="33"/>
  <c r="K159" i="33" s="1"/>
  <c r="J140" i="33"/>
  <c r="J159" i="33" s="1"/>
  <c r="Y140" i="33"/>
  <c r="Y159" i="33" s="1"/>
  <c r="K125" i="33"/>
  <c r="J229" i="33"/>
  <c r="K229" i="33" s="1"/>
  <c r="L229" i="33" s="1"/>
  <c r="M229" i="33" s="1"/>
  <c r="N229" i="33" s="1"/>
  <c r="O229" i="33" s="1"/>
  <c r="P229" i="33" s="1"/>
  <c r="Q229" i="33" s="1"/>
  <c r="R229" i="33" s="1"/>
  <c r="S229" i="33" s="1"/>
  <c r="T229" i="33" s="1"/>
  <c r="U229" i="33" s="1"/>
  <c r="V229" i="33" s="1"/>
  <c r="W229" i="33" s="1"/>
  <c r="X229" i="33" s="1"/>
  <c r="Y229" i="33" s="1"/>
  <c r="Z229" i="33" s="1"/>
  <c r="AA229" i="33" s="1"/>
  <c r="AB229" i="33" s="1"/>
  <c r="AC229" i="33" s="1"/>
  <c r="AD229" i="33" s="1"/>
  <c r="AE229" i="33" s="1"/>
  <c r="AF229" i="33" s="1"/>
  <c r="AG229" i="33" s="1"/>
  <c r="AH229" i="33" s="1"/>
  <c r="AI229" i="33" s="1"/>
  <c r="AJ229" i="33" s="1"/>
  <c r="AK229" i="33" s="1"/>
  <c r="AL229" i="33" s="1"/>
  <c r="AM229" i="33" s="1"/>
  <c r="AN229" i="33" s="1"/>
  <c r="AO229" i="33" s="1"/>
  <c r="AP229" i="33" s="1"/>
  <c r="AQ229" i="33" s="1"/>
  <c r="AR229" i="33" s="1"/>
  <c r="AS229" i="33" s="1"/>
  <c r="AT229" i="33" s="1"/>
  <c r="AU229" i="33" s="1"/>
  <c r="AV229" i="33" s="1"/>
  <c r="H229" i="33"/>
  <c r="K169" i="33"/>
  <c r="AK125" i="33"/>
  <c r="F81" i="33"/>
  <c r="I139" i="33"/>
  <c r="I158" i="33" s="1"/>
  <c r="M139" i="33"/>
  <c r="M158" i="33" s="1"/>
  <c r="Q139" i="33"/>
  <c r="Q158" i="33" s="1"/>
  <c r="U139" i="33"/>
  <c r="U158" i="33" s="1"/>
  <c r="Y139" i="33"/>
  <c r="Y158" i="33" s="1"/>
  <c r="AC139" i="33"/>
  <c r="AC158" i="33" s="1"/>
  <c r="AG139" i="33"/>
  <c r="AG158" i="33" s="1"/>
  <c r="AK139" i="33"/>
  <c r="AK158" i="33" s="1"/>
  <c r="AO139" i="33"/>
  <c r="AO158" i="33" s="1"/>
  <c r="AS139" i="33"/>
  <c r="AS158" i="33" s="1"/>
  <c r="K139" i="33"/>
  <c r="K158" i="33" s="1"/>
  <c r="P139" i="33"/>
  <c r="P158" i="33" s="1"/>
  <c r="AA139" i="33"/>
  <c r="AA158" i="33" s="1"/>
  <c r="AL139" i="33"/>
  <c r="AL158" i="33" s="1"/>
  <c r="AV139" i="33"/>
  <c r="AV158" i="33" s="1"/>
  <c r="J139" i="33"/>
  <c r="J158" i="33" s="1"/>
  <c r="O139" i="33"/>
  <c r="O158" i="33" s="1"/>
  <c r="T139" i="33"/>
  <c r="T158" i="33" s="1"/>
  <c r="Z139" i="33"/>
  <c r="Z158" i="33" s="1"/>
  <c r="AE139" i="33"/>
  <c r="AE158" i="33" s="1"/>
  <c r="AJ139" i="33"/>
  <c r="AJ158" i="33" s="1"/>
  <c r="AP139" i="33"/>
  <c r="AP158" i="33" s="1"/>
  <c r="AU139" i="33"/>
  <c r="AU158" i="33" s="1"/>
  <c r="V139" i="33"/>
  <c r="V158" i="33" s="1"/>
  <c r="AF139" i="33"/>
  <c r="AF158" i="33" s="1"/>
  <c r="AQ139" i="33"/>
  <c r="AQ158" i="33" s="1"/>
  <c r="R139" i="33"/>
  <c r="R158" i="33" s="1"/>
  <c r="AB139" i="33"/>
  <c r="AB158" i="33" s="1"/>
  <c r="AM139" i="33"/>
  <c r="AM158" i="33" s="1"/>
  <c r="L139" i="33"/>
  <c r="L158" i="33" s="1"/>
  <c r="W139" i="33"/>
  <c r="W158" i="33" s="1"/>
  <c r="AH139" i="33"/>
  <c r="AH158" i="33" s="1"/>
  <c r="AR139" i="33"/>
  <c r="AR158" i="33" s="1"/>
  <c r="S139" i="33"/>
  <c r="S158" i="33" s="1"/>
  <c r="AN139" i="33"/>
  <c r="AN158" i="33" s="1"/>
  <c r="X139" i="33"/>
  <c r="X158" i="33" s="1"/>
  <c r="AT139" i="33"/>
  <c r="AT158" i="33" s="1"/>
  <c r="AV140" i="33"/>
  <c r="AV159" i="33" s="1"/>
  <c r="AR140" i="33"/>
  <c r="AR159" i="33" s="1"/>
  <c r="AQ140" i="33"/>
  <c r="AQ159" i="33" s="1"/>
  <c r="AS140" i="33"/>
  <c r="AS159" i="33" s="1"/>
  <c r="AN140" i="33"/>
  <c r="AN159" i="33" s="1"/>
  <c r="AL140" i="33"/>
  <c r="AL159" i="33" s="1"/>
  <c r="AM140" i="33"/>
  <c r="AM159" i="33" s="1"/>
  <c r="AO140" i="33"/>
  <c r="AO159" i="33" s="1"/>
  <c r="AJ140" i="33"/>
  <c r="AJ159" i="33" s="1"/>
  <c r="AK140" i="33"/>
  <c r="AK159" i="33" s="1"/>
  <c r="AH140" i="33"/>
  <c r="AH159" i="33" s="1"/>
  <c r="AI140" i="33"/>
  <c r="AI159" i="33" s="1"/>
  <c r="AF140" i="33"/>
  <c r="AF159" i="33" s="1"/>
  <c r="AG140" i="33"/>
  <c r="AG159" i="33" s="1"/>
  <c r="AB140" i="33"/>
  <c r="AB159" i="33" s="1"/>
  <c r="AA140" i="33"/>
  <c r="AA159" i="33" s="1"/>
  <c r="AC140" i="33"/>
  <c r="AC159" i="33" s="1"/>
  <c r="X140" i="33"/>
  <c r="X159" i="33" s="1"/>
  <c r="V140" i="33"/>
  <c r="V159" i="33" s="1"/>
  <c r="W140" i="33"/>
  <c r="W159" i="33" s="1"/>
  <c r="T140" i="33"/>
  <c r="T159" i="33" s="1"/>
  <c r="Q140" i="33"/>
  <c r="Q159" i="33" s="1"/>
  <c r="U140" i="33"/>
  <c r="U159" i="33" s="1"/>
  <c r="R140" i="33"/>
  <c r="R159" i="33" s="1"/>
  <c r="M140" i="33"/>
  <c r="M159" i="33" s="1"/>
  <c r="N140" i="33"/>
  <c r="N159" i="33" s="1"/>
  <c r="S140" i="33"/>
  <c r="S159" i="33" s="1"/>
  <c r="F130" i="33"/>
  <c r="F129" i="33"/>
  <c r="N60" i="33"/>
  <c r="O24" i="33"/>
  <c r="AD140" i="33"/>
  <c r="AD159" i="33" s="1"/>
  <c r="AI139" i="33"/>
  <c r="AI158" i="33" s="1"/>
  <c r="N139" i="33"/>
  <c r="N158" i="33" s="1"/>
  <c r="AU140" i="33"/>
  <c r="AU159" i="33" s="1"/>
  <c r="AP140" i="33"/>
  <c r="AP159" i="33" s="1"/>
  <c r="AE140" i="33"/>
  <c r="AE159" i="33" s="1"/>
  <c r="Z140" i="33"/>
  <c r="Z159" i="33" s="1"/>
  <c r="F128" i="33"/>
  <c r="AO125" i="33"/>
  <c r="Y125" i="33"/>
  <c r="AT115" i="33"/>
  <c r="AT117" i="33"/>
  <c r="AT116" i="33"/>
  <c r="AT125" i="33" s="1"/>
  <c r="AT118" i="33"/>
  <c r="AP115" i="33"/>
  <c r="AP117" i="33"/>
  <c r="AP114" i="33"/>
  <c r="AP116" i="33"/>
  <c r="AP125" i="33" s="1"/>
  <c r="AP118" i="33"/>
  <c r="AP46" i="33"/>
  <c r="AL114" i="33"/>
  <c r="AL115" i="33"/>
  <c r="AL117" i="33"/>
  <c r="AL116" i="33"/>
  <c r="AL118" i="33"/>
  <c r="AH114" i="33"/>
  <c r="AH115" i="33"/>
  <c r="AH117" i="33"/>
  <c r="AH116" i="33"/>
  <c r="AH118" i="33"/>
  <c r="AH127" i="33" s="1"/>
  <c r="AD115" i="33"/>
  <c r="AD117" i="33"/>
  <c r="AD116" i="33"/>
  <c r="AD118" i="33"/>
  <c r="Z117" i="33"/>
  <c r="Z126" i="33" s="1"/>
  <c r="Z115" i="33"/>
  <c r="Z114" i="33"/>
  <c r="Z116" i="33"/>
  <c r="Z118" i="33"/>
  <c r="Z46" i="33"/>
  <c r="V114" i="33"/>
  <c r="V117" i="33"/>
  <c r="V116" i="33"/>
  <c r="V118" i="33"/>
  <c r="R114" i="33"/>
  <c r="R115" i="33"/>
  <c r="R117" i="33"/>
  <c r="R46" i="33"/>
  <c r="R116" i="33"/>
  <c r="R125" i="33" s="1"/>
  <c r="R118" i="33"/>
  <c r="N115" i="33"/>
  <c r="N117" i="33"/>
  <c r="N116" i="33"/>
  <c r="N118" i="33"/>
  <c r="N127" i="33" s="1"/>
  <c r="J117" i="33"/>
  <c r="J126" i="33" s="1"/>
  <c r="J114" i="33"/>
  <c r="J116" i="33"/>
  <c r="J118" i="33"/>
  <c r="J127" i="33" s="1"/>
  <c r="J115" i="33"/>
  <c r="AU46" i="33"/>
  <c r="AQ46" i="33"/>
  <c r="AM46" i="33"/>
  <c r="AM127" i="33" s="1"/>
  <c r="AE46" i="33"/>
  <c r="AE125" i="33" s="1"/>
  <c r="W46" i="33"/>
  <c r="O46" i="33"/>
  <c r="O127" i="33" s="1"/>
  <c r="AS46" i="33"/>
  <c r="AS47" i="33"/>
  <c r="AS56" i="33" s="1"/>
  <c r="AO46" i="33"/>
  <c r="AO47" i="33"/>
  <c r="AO56" i="33" s="1"/>
  <c r="AK46" i="33"/>
  <c r="AK126" i="33" s="1"/>
  <c r="AG46" i="33"/>
  <c r="AC46" i="33"/>
  <c r="Y46" i="33"/>
  <c r="Y47" i="33"/>
  <c r="Y56" i="33" s="1"/>
  <c r="U46" i="33"/>
  <c r="U126" i="33" s="1"/>
  <c r="Q46" i="33"/>
  <c r="Q47" i="33"/>
  <c r="Q56" i="33" s="1"/>
  <c r="I46" i="33"/>
  <c r="I47" i="33"/>
  <c r="I56" i="33" s="1"/>
  <c r="F131" i="33"/>
  <c r="Q125" i="33"/>
  <c r="AH46" i="33"/>
  <c r="W127" i="33"/>
  <c r="O125" i="33"/>
  <c r="P90" i="33"/>
  <c r="Q25" i="33"/>
  <c r="O140" i="33"/>
  <c r="O159" i="33" s="1"/>
  <c r="L140" i="33"/>
  <c r="L159" i="33" s="1"/>
  <c r="P140" i="33"/>
  <c r="P159" i="33" s="1"/>
  <c r="K88" i="33"/>
  <c r="AQ127" i="33"/>
  <c r="AA127" i="33"/>
  <c r="K127" i="33"/>
  <c r="M61" i="33"/>
  <c r="N61" i="33" s="1"/>
  <c r="O61" i="33" s="1"/>
  <c r="P61" i="33" s="1"/>
  <c r="Q61" i="33" s="1"/>
  <c r="R61" i="33" s="1"/>
  <c r="S61" i="33" s="1"/>
  <c r="T61" i="33" s="1"/>
  <c r="U61" i="33" s="1"/>
  <c r="V61" i="33" s="1"/>
  <c r="W61" i="33" s="1"/>
  <c r="X61" i="33" s="1"/>
  <c r="Y61" i="33" s="1"/>
  <c r="Z61" i="33" s="1"/>
  <c r="AA61" i="33" s="1"/>
  <c r="AB61" i="33" s="1"/>
  <c r="AC61" i="33" s="1"/>
  <c r="AD61" i="33" s="1"/>
  <c r="AE61" i="33" s="1"/>
  <c r="AF61" i="33" s="1"/>
  <c r="AG61" i="33" s="1"/>
  <c r="AH61" i="33" s="1"/>
  <c r="AI61" i="33" s="1"/>
  <c r="AJ61" i="33" s="1"/>
  <c r="AK61" i="33" s="1"/>
  <c r="AL61" i="33" s="1"/>
  <c r="AM61" i="33" s="1"/>
  <c r="AN61" i="33" s="1"/>
  <c r="AO61" i="33" s="1"/>
  <c r="AP61" i="33" s="1"/>
  <c r="AQ61" i="33" s="1"/>
  <c r="AR61" i="33" s="1"/>
  <c r="AS61" i="33" s="1"/>
  <c r="AT61" i="33" s="1"/>
  <c r="AU61" i="33" s="1"/>
  <c r="AV61" i="33" s="1"/>
  <c r="L65" i="33"/>
  <c r="AU115" i="33"/>
  <c r="AU117" i="33"/>
  <c r="AU126" i="33" s="1"/>
  <c r="AQ115" i="33"/>
  <c r="AQ117" i="33"/>
  <c r="AQ126" i="33" s="1"/>
  <c r="AQ114" i="33"/>
  <c r="AM114" i="33"/>
  <c r="AM115" i="33"/>
  <c r="AM117" i="33"/>
  <c r="AM126" i="33" s="1"/>
  <c r="AI115" i="33"/>
  <c r="AI117" i="33"/>
  <c r="AE117" i="33"/>
  <c r="AA117" i="33"/>
  <c r="AA126" i="33" s="1"/>
  <c r="AA114" i="33"/>
  <c r="W114" i="33"/>
  <c r="W117" i="33"/>
  <c r="W126" i="33" s="1"/>
  <c r="W115" i="33"/>
  <c r="S115" i="33"/>
  <c r="S117" i="33"/>
  <c r="O117" i="33"/>
  <c r="O126" i="33" s="1"/>
  <c r="K117" i="33"/>
  <c r="K126" i="33" s="1"/>
  <c r="K114" i="33"/>
  <c r="AV46" i="33"/>
  <c r="AV47" i="33"/>
  <c r="AV56" i="33" s="1"/>
  <c r="AR46" i="33"/>
  <c r="AN46" i="33"/>
  <c r="AN47" i="33" s="1"/>
  <c r="AN56" i="33" s="1"/>
  <c r="AJ46" i="33"/>
  <c r="AF46" i="33"/>
  <c r="AB46" i="33"/>
  <c r="X46" i="33"/>
  <c r="X47" i="33"/>
  <c r="X56" i="33" s="1"/>
  <c r="T46" i="33"/>
  <c r="P46" i="33"/>
  <c r="P47" i="33" s="1"/>
  <c r="P56" i="33" s="1"/>
  <c r="L46" i="33"/>
  <c r="L47" i="33"/>
  <c r="L56" i="33" s="1"/>
  <c r="H46" i="33"/>
  <c r="H126" i="33" s="1"/>
  <c r="AT46" i="33"/>
  <c r="AT47" i="33"/>
  <c r="AT56" i="33" s="1"/>
  <c r="AP47" i="33"/>
  <c r="AP56" i="33" s="1"/>
  <c r="AL46" i="33"/>
  <c r="AL47" i="33" s="1"/>
  <c r="AL56" i="33" s="1"/>
  <c r="AD46" i="33"/>
  <c r="AD47" i="33"/>
  <c r="AD56" i="33" s="1"/>
  <c r="V46" i="33"/>
  <c r="N46" i="33"/>
  <c r="J46" i="33"/>
  <c r="AF115" i="33"/>
  <c r="AB115" i="33"/>
  <c r="X115" i="33"/>
  <c r="T115" i="33"/>
  <c r="P115" i="33"/>
  <c r="L115" i="33"/>
  <c r="H115" i="33"/>
  <c r="AU47" i="33"/>
  <c r="AU56" i="33" s="1"/>
  <c r="AQ47" i="33"/>
  <c r="AQ56" i="33" s="1"/>
  <c r="AM47" i="33"/>
  <c r="AM56" i="33" s="1"/>
  <c r="AI46" i="33"/>
  <c r="AA47" i="33"/>
  <c r="AA56" i="33" s="1"/>
  <c r="W47" i="33"/>
  <c r="W56" i="33" s="1"/>
  <c r="S46" i="33"/>
  <c r="O47" i="33"/>
  <c r="O56" i="33" s="1"/>
  <c r="K47" i="33"/>
  <c r="K56" i="33" s="1"/>
  <c r="M65" i="33"/>
  <c r="J29" i="33"/>
  <c r="K29" i="33" s="1"/>
  <c r="L29" i="33" s="1"/>
  <c r="M29" i="33" s="1"/>
  <c r="N29" i="33" s="1"/>
  <c r="O29" i="33" s="1"/>
  <c r="P29" i="33" s="1"/>
  <c r="Q29" i="33" s="1"/>
  <c r="R29" i="33" s="1"/>
  <c r="S29" i="33" s="1"/>
  <c r="T29" i="33" s="1"/>
  <c r="U29" i="33" s="1"/>
  <c r="V29" i="33" s="1"/>
  <c r="W29" i="33" s="1"/>
  <c r="X29" i="33" s="1"/>
  <c r="Y29" i="33" s="1"/>
  <c r="Z29" i="33" s="1"/>
  <c r="AA29" i="33" s="1"/>
  <c r="AB29" i="33" s="1"/>
  <c r="AC29" i="33" s="1"/>
  <c r="AD29" i="33" s="1"/>
  <c r="AE29" i="33" s="1"/>
  <c r="AF29" i="33" s="1"/>
  <c r="AG29" i="33" s="1"/>
  <c r="AH29" i="33" s="1"/>
  <c r="AI29" i="33" s="1"/>
  <c r="AJ29" i="33" s="1"/>
  <c r="AK29" i="33" s="1"/>
  <c r="AL29" i="33" s="1"/>
  <c r="AM29" i="33" s="1"/>
  <c r="AN29" i="33" s="1"/>
  <c r="AO29" i="33" s="1"/>
  <c r="AP29" i="33" s="1"/>
  <c r="AQ29" i="33" s="1"/>
  <c r="AR29" i="33" s="1"/>
  <c r="AS29" i="33" s="1"/>
  <c r="AT29" i="33" s="1"/>
  <c r="AU29" i="33" s="1"/>
  <c r="AV29" i="33" s="1"/>
  <c r="H29" i="33"/>
  <c r="O27" i="33"/>
  <c r="P26" i="33"/>
  <c r="J232" i="31"/>
  <c r="I229" i="31"/>
  <c r="J229" i="31" s="1"/>
  <c r="K229" i="31" s="1"/>
  <c r="L229" i="31" s="1"/>
  <c r="M229" i="31" s="1"/>
  <c r="N229" i="31" s="1"/>
  <c r="O229" i="31" s="1"/>
  <c r="P229" i="31" s="1"/>
  <c r="Q229" i="31" s="1"/>
  <c r="R229" i="31" s="1"/>
  <c r="S229" i="31" s="1"/>
  <c r="T229" i="31" s="1"/>
  <c r="U229" i="31" s="1"/>
  <c r="V229" i="31" s="1"/>
  <c r="W229" i="31" s="1"/>
  <c r="X229" i="31" s="1"/>
  <c r="Y229" i="31" s="1"/>
  <c r="Z229" i="31" s="1"/>
  <c r="AA229" i="31" s="1"/>
  <c r="AB229" i="31" s="1"/>
  <c r="AC229" i="31" s="1"/>
  <c r="AD229" i="31" s="1"/>
  <c r="AE229" i="31" s="1"/>
  <c r="AF229" i="31" s="1"/>
  <c r="AG229" i="31" s="1"/>
  <c r="AH229" i="31" s="1"/>
  <c r="AI229" i="31" s="1"/>
  <c r="AJ229" i="31" s="1"/>
  <c r="AK229" i="31" s="1"/>
  <c r="AL229" i="31" s="1"/>
  <c r="AM229" i="31" s="1"/>
  <c r="AN229" i="31" s="1"/>
  <c r="AO229" i="31" s="1"/>
  <c r="AP229" i="31" s="1"/>
  <c r="AQ229" i="31" s="1"/>
  <c r="AR229" i="31" s="1"/>
  <c r="AS229" i="31" s="1"/>
  <c r="AT229" i="31" s="1"/>
  <c r="AU229" i="31" s="1"/>
  <c r="AV229" i="31" s="1"/>
  <c r="H229" i="31"/>
  <c r="I211" i="31"/>
  <c r="J211" i="31" s="1"/>
  <c r="K211" i="31" s="1"/>
  <c r="L211" i="31" s="1"/>
  <c r="M211" i="31" s="1"/>
  <c r="N211" i="31" s="1"/>
  <c r="O211" i="31" s="1"/>
  <c r="P211" i="31" s="1"/>
  <c r="Q211" i="31" s="1"/>
  <c r="R211" i="31" s="1"/>
  <c r="S211" i="31" s="1"/>
  <c r="T211" i="31" s="1"/>
  <c r="U211" i="31" s="1"/>
  <c r="V211" i="31" s="1"/>
  <c r="W211" i="31" s="1"/>
  <c r="X211" i="31" s="1"/>
  <c r="Y211" i="31" s="1"/>
  <c r="Z211" i="31" s="1"/>
  <c r="AA211" i="31" s="1"/>
  <c r="AB211" i="31" s="1"/>
  <c r="AC211" i="31" s="1"/>
  <c r="AD211" i="31" s="1"/>
  <c r="AE211" i="31" s="1"/>
  <c r="AF211" i="31" s="1"/>
  <c r="AG211" i="31" s="1"/>
  <c r="AH211" i="31" s="1"/>
  <c r="AI211" i="31" s="1"/>
  <c r="AJ211" i="31" s="1"/>
  <c r="AK211" i="31" s="1"/>
  <c r="AL211" i="31" s="1"/>
  <c r="AM211" i="31" s="1"/>
  <c r="AN211" i="31" s="1"/>
  <c r="AO211" i="31" s="1"/>
  <c r="AP211" i="31" s="1"/>
  <c r="AQ211" i="31" s="1"/>
  <c r="AR211" i="31" s="1"/>
  <c r="AS211" i="31" s="1"/>
  <c r="AT211" i="31" s="1"/>
  <c r="AU211" i="31" s="1"/>
  <c r="AV211" i="31" s="1"/>
  <c r="O192" i="31"/>
  <c r="P192" i="31" s="1"/>
  <c r="Q192" i="31" s="1"/>
  <c r="R192" i="31" s="1"/>
  <c r="S192" i="31" s="1"/>
  <c r="T192" i="31" s="1"/>
  <c r="U192" i="31" s="1"/>
  <c r="V192" i="31" s="1"/>
  <c r="W192" i="31" s="1"/>
  <c r="X192" i="31" s="1"/>
  <c r="Y192" i="31" s="1"/>
  <c r="Z192" i="31" s="1"/>
  <c r="AA192" i="31" s="1"/>
  <c r="AB192" i="31" s="1"/>
  <c r="AC192" i="31" s="1"/>
  <c r="AD192" i="31" s="1"/>
  <c r="AE192" i="31" s="1"/>
  <c r="AF192" i="31" s="1"/>
  <c r="AG192" i="31" s="1"/>
  <c r="AH192" i="31" s="1"/>
  <c r="AI192" i="31" s="1"/>
  <c r="AJ192" i="31" s="1"/>
  <c r="AK192" i="31" s="1"/>
  <c r="AL192" i="31" s="1"/>
  <c r="AM192" i="31" s="1"/>
  <c r="AN192" i="31" s="1"/>
  <c r="AO192" i="31" s="1"/>
  <c r="AP192" i="31" s="1"/>
  <c r="AQ192" i="31" s="1"/>
  <c r="AR192" i="31" s="1"/>
  <c r="AS192" i="31" s="1"/>
  <c r="AT192" i="31" s="1"/>
  <c r="AU192" i="31" s="1"/>
  <c r="AV192" i="31" s="1"/>
  <c r="J192" i="31"/>
  <c r="K192" i="31" s="1"/>
  <c r="L192" i="31" s="1"/>
  <c r="M192" i="31" s="1"/>
  <c r="N192" i="31" s="1"/>
  <c r="I192" i="31"/>
  <c r="H192" i="31"/>
  <c r="L180" i="31"/>
  <c r="Q178" i="31"/>
  <c r="R178" i="31" s="1"/>
  <c r="S178" i="31" s="1"/>
  <c r="T178" i="31" s="1"/>
  <c r="U178" i="31" s="1"/>
  <c r="V178" i="31" s="1"/>
  <c r="W178" i="31" s="1"/>
  <c r="X178" i="31" s="1"/>
  <c r="Y178" i="31" s="1"/>
  <c r="Z178" i="31" s="1"/>
  <c r="AA178" i="31" s="1"/>
  <c r="AB178" i="31" s="1"/>
  <c r="AC178" i="31" s="1"/>
  <c r="AD178" i="31" s="1"/>
  <c r="AE178" i="31" s="1"/>
  <c r="AF178" i="31" s="1"/>
  <c r="AG178" i="31" s="1"/>
  <c r="AH178" i="31" s="1"/>
  <c r="AI178" i="31" s="1"/>
  <c r="AJ178" i="31" s="1"/>
  <c r="AK178" i="31" s="1"/>
  <c r="AL178" i="31" s="1"/>
  <c r="AM178" i="31" s="1"/>
  <c r="AN178" i="31" s="1"/>
  <c r="AO178" i="31" s="1"/>
  <c r="AP178" i="31" s="1"/>
  <c r="AQ178" i="31" s="1"/>
  <c r="AR178" i="31" s="1"/>
  <c r="AS178" i="31" s="1"/>
  <c r="AT178" i="31" s="1"/>
  <c r="AU178" i="31" s="1"/>
  <c r="AV178" i="31" s="1"/>
  <c r="I178" i="31"/>
  <c r="J178" i="31" s="1"/>
  <c r="K178" i="31" s="1"/>
  <c r="L178" i="31" s="1"/>
  <c r="M178" i="31" s="1"/>
  <c r="N178" i="31" s="1"/>
  <c r="O178" i="31" s="1"/>
  <c r="P178" i="31" s="1"/>
  <c r="I169" i="31"/>
  <c r="L162" i="31"/>
  <c r="M162" i="31" s="1"/>
  <c r="N162" i="31" s="1"/>
  <c r="O162" i="31" s="1"/>
  <c r="P162" i="31" s="1"/>
  <c r="Q162" i="31" s="1"/>
  <c r="R162" i="31" s="1"/>
  <c r="S162" i="31" s="1"/>
  <c r="T162" i="31" s="1"/>
  <c r="U162" i="31" s="1"/>
  <c r="V162" i="31" s="1"/>
  <c r="W162" i="31" s="1"/>
  <c r="X162" i="31" s="1"/>
  <c r="Y162" i="31" s="1"/>
  <c r="Z162" i="31" s="1"/>
  <c r="AA162" i="31" s="1"/>
  <c r="AB162" i="31" s="1"/>
  <c r="AC162" i="31" s="1"/>
  <c r="AD162" i="31" s="1"/>
  <c r="AE162" i="31" s="1"/>
  <c r="AF162" i="31" s="1"/>
  <c r="AG162" i="31" s="1"/>
  <c r="AH162" i="31" s="1"/>
  <c r="AI162" i="31" s="1"/>
  <c r="AJ162" i="31" s="1"/>
  <c r="AK162" i="31" s="1"/>
  <c r="AL162" i="31" s="1"/>
  <c r="AM162" i="31" s="1"/>
  <c r="AN162" i="31" s="1"/>
  <c r="AO162" i="31" s="1"/>
  <c r="AP162" i="31" s="1"/>
  <c r="AQ162" i="31" s="1"/>
  <c r="AR162" i="31" s="1"/>
  <c r="AS162" i="31" s="1"/>
  <c r="AT162" i="31" s="1"/>
  <c r="AU162" i="31" s="1"/>
  <c r="AV162" i="31" s="1"/>
  <c r="I162" i="31"/>
  <c r="J162" i="31" s="1"/>
  <c r="K162" i="31" s="1"/>
  <c r="F158" i="31"/>
  <c r="F157" i="31"/>
  <c r="E157" i="31"/>
  <c r="B157" i="31"/>
  <c r="F156" i="31"/>
  <c r="E156" i="31"/>
  <c r="B156" i="31"/>
  <c r="F155" i="31"/>
  <c r="E155" i="31"/>
  <c r="B155" i="31"/>
  <c r="F154" i="31"/>
  <c r="E154" i="31"/>
  <c r="B154" i="31"/>
  <c r="F153" i="31"/>
  <c r="E153" i="31"/>
  <c r="B153" i="31"/>
  <c r="B150" i="31"/>
  <c r="B149" i="31"/>
  <c r="B148" i="31"/>
  <c r="B147" i="31"/>
  <c r="B146" i="31"/>
  <c r="F140" i="31"/>
  <c r="AT140" i="31" s="1"/>
  <c r="AT159" i="31" s="1"/>
  <c r="F139" i="31"/>
  <c r="AR139" i="31" s="1"/>
  <c r="AR158" i="31" s="1"/>
  <c r="F138" i="31"/>
  <c r="B138" i="31"/>
  <c r="F137" i="31"/>
  <c r="B137" i="31"/>
  <c r="F136" i="31"/>
  <c r="B136" i="31"/>
  <c r="B135" i="31"/>
  <c r="F134" i="31"/>
  <c r="B134" i="31"/>
  <c r="AV131" i="31"/>
  <c r="AU131" i="31"/>
  <c r="AT131" i="31"/>
  <c r="AS131" i="31"/>
  <c r="AR131" i="31"/>
  <c r="AQ131" i="31"/>
  <c r="AP131" i="31"/>
  <c r="AO131" i="31"/>
  <c r="AN131" i="31"/>
  <c r="AM131" i="31"/>
  <c r="AL131" i="31"/>
  <c r="AK131" i="31"/>
  <c r="AJ131" i="31"/>
  <c r="AI131" i="31"/>
  <c r="AH131" i="31"/>
  <c r="AG131" i="31"/>
  <c r="AF131" i="31"/>
  <c r="AE131" i="31"/>
  <c r="AD131" i="31"/>
  <c r="AC131" i="31"/>
  <c r="AB131" i="31"/>
  <c r="AA131" i="31"/>
  <c r="Z131" i="31"/>
  <c r="Y131" i="31"/>
  <c r="X131" i="31"/>
  <c r="W131" i="31"/>
  <c r="V131" i="31"/>
  <c r="U131" i="31"/>
  <c r="T131" i="31"/>
  <c r="S131" i="31"/>
  <c r="R131" i="31"/>
  <c r="Q131" i="31"/>
  <c r="P131" i="31"/>
  <c r="O131" i="31"/>
  <c r="N131" i="31"/>
  <c r="M131" i="31"/>
  <c r="L131" i="31"/>
  <c r="K131" i="31"/>
  <c r="J131" i="31"/>
  <c r="I131" i="31"/>
  <c r="F131" i="31"/>
  <c r="AV130" i="31"/>
  <c r="AU130" i="31"/>
  <c r="AT130" i="31"/>
  <c r="AS130" i="31"/>
  <c r="AR130" i="31"/>
  <c r="AQ130" i="31"/>
  <c r="AP130" i="31"/>
  <c r="AO130" i="31"/>
  <c r="AN130" i="31"/>
  <c r="AM130" i="31"/>
  <c r="AL130" i="31"/>
  <c r="AK130" i="31"/>
  <c r="AJ130" i="31"/>
  <c r="AI130" i="31"/>
  <c r="AH130" i="31"/>
  <c r="AG130" i="31"/>
  <c r="AF130" i="31"/>
  <c r="AE130" i="31"/>
  <c r="AD130" i="31"/>
  <c r="AC130" i="31"/>
  <c r="AB130" i="31"/>
  <c r="AA130" i="31"/>
  <c r="Z130" i="31"/>
  <c r="Y130" i="31"/>
  <c r="X130" i="31"/>
  <c r="W130" i="31"/>
  <c r="V130" i="31"/>
  <c r="U130" i="31"/>
  <c r="T130" i="31"/>
  <c r="S130" i="31"/>
  <c r="R130" i="31"/>
  <c r="Q130" i="31"/>
  <c r="P130" i="31"/>
  <c r="O130" i="31"/>
  <c r="N130" i="31"/>
  <c r="M130" i="31"/>
  <c r="L130" i="31"/>
  <c r="K130" i="31"/>
  <c r="J130" i="31"/>
  <c r="I130" i="31"/>
  <c r="AV129" i="31"/>
  <c r="AU129" i="31"/>
  <c r="AT129" i="31"/>
  <c r="AS129" i="31"/>
  <c r="AR129" i="31"/>
  <c r="AQ129" i="31"/>
  <c r="AP129" i="31"/>
  <c r="AO129" i="31"/>
  <c r="AN129" i="31"/>
  <c r="AM129" i="31"/>
  <c r="AL129" i="31"/>
  <c r="AK129" i="31"/>
  <c r="AJ129" i="31"/>
  <c r="AI129" i="31"/>
  <c r="AH129" i="31"/>
  <c r="AG129" i="31"/>
  <c r="AF129" i="31"/>
  <c r="AE129" i="31"/>
  <c r="AD129" i="31"/>
  <c r="AC129" i="31"/>
  <c r="AB129" i="31"/>
  <c r="AA129" i="31"/>
  <c r="Z129" i="31"/>
  <c r="Y129" i="31"/>
  <c r="X129" i="31"/>
  <c r="W129" i="31"/>
  <c r="V129" i="31"/>
  <c r="U129" i="31"/>
  <c r="T129" i="31"/>
  <c r="S129" i="31"/>
  <c r="R129" i="31"/>
  <c r="Q129" i="31"/>
  <c r="P129" i="31"/>
  <c r="O129" i="31"/>
  <c r="N129" i="31"/>
  <c r="M129" i="31"/>
  <c r="L129" i="31"/>
  <c r="K129" i="31"/>
  <c r="J129" i="31"/>
  <c r="F129" i="31" s="1"/>
  <c r="I129" i="31"/>
  <c r="AV128" i="31"/>
  <c r="AU128" i="31"/>
  <c r="AT128" i="31"/>
  <c r="AS128" i="31"/>
  <c r="AR128" i="31"/>
  <c r="AQ128" i="31"/>
  <c r="AP128" i="31"/>
  <c r="AO128" i="31"/>
  <c r="AN128" i="31"/>
  <c r="AM128" i="31"/>
  <c r="AL128" i="31"/>
  <c r="AK128" i="31"/>
  <c r="AJ128" i="31"/>
  <c r="AI128" i="31"/>
  <c r="AH128" i="31"/>
  <c r="AG128" i="31"/>
  <c r="AF128" i="31"/>
  <c r="AE128" i="31"/>
  <c r="AD128" i="31"/>
  <c r="AC128" i="31"/>
  <c r="AB128" i="31"/>
  <c r="AA128" i="31"/>
  <c r="Z128" i="31"/>
  <c r="Y128" i="31"/>
  <c r="X128" i="31"/>
  <c r="W128" i="31"/>
  <c r="V128" i="31"/>
  <c r="U128" i="31"/>
  <c r="T128" i="31"/>
  <c r="S128" i="31"/>
  <c r="R128" i="31"/>
  <c r="Q128" i="31"/>
  <c r="P128" i="31"/>
  <c r="O128" i="31"/>
  <c r="N128" i="31"/>
  <c r="M128" i="31"/>
  <c r="L128" i="31"/>
  <c r="K128" i="31"/>
  <c r="J128" i="31"/>
  <c r="I128" i="31"/>
  <c r="H128" i="31"/>
  <c r="F128" i="31"/>
  <c r="B127" i="31"/>
  <c r="B126" i="31"/>
  <c r="B125" i="31"/>
  <c r="B124" i="31"/>
  <c r="B123" i="31"/>
  <c r="AR118" i="31"/>
  <c r="AQ118" i="31"/>
  <c r="AN118" i="31"/>
  <c r="AJ118" i="31"/>
  <c r="AF118" i="31"/>
  <c r="AB118" i="31"/>
  <c r="AA118" i="31"/>
  <c r="Z118" i="31"/>
  <c r="T118" i="31"/>
  <c r="P118" i="31"/>
  <c r="O118" i="31"/>
  <c r="H118" i="31"/>
  <c r="B118" i="31"/>
  <c r="AV117" i="31"/>
  <c r="AR117" i="31"/>
  <c r="AN117" i="31"/>
  <c r="AJ117" i="31"/>
  <c r="AF117" i="31"/>
  <c r="AB117" i="31"/>
  <c r="X117" i="31"/>
  <c r="T117" i="31"/>
  <c r="L117" i="31"/>
  <c r="B117" i="31"/>
  <c r="AV116" i="31"/>
  <c r="AU116" i="31"/>
  <c r="AN116" i="31"/>
  <c r="AF116" i="31"/>
  <c r="AE116" i="31"/>
  <c r="AB116" i="31"/>
  <c r="X116" i="31"/>
  <c r="T116" i="31"/>
  <c r="L116" i="31"/>
  <c r="K116" i="31"/>
  <c r="H116" i="31"/>
  <c r="B116" i="31"/>
  <c r="AT115" i="31"/>
  <c r="N115" i="31"/>
  <c r="AI114" i="31"/>
  <c r="AH114" i="31"/>
  <c r="S114" i="31"/>
  <c r="R114" i="31"/>
  <c r="AV112" i="31"/>
  <c r="AV115" i="31" s="1"/>
  <c r="AU112" i="31"/>
  <c r="AT112" i="31"/>
  <c r="AS112" i="31"/>
  <c r="AR112" i="31"/>
  <c r="AR115" i="31" s="1"/>
  <c r="AQ112" i="31"/>
  <c r="AP112" i="31"/>
  <c r="AO112" i="31"/>
  <c r="AN112" i="31"/>
  <c r="AM112" i="31"/>
  <c r="AL112" i="31"/>
  <c r="AK112" i="31"/>
  <c r="AJ112" i="31"/>
  <c r="AI112" i="31"/>
  <c r="AH112" i="31"/>
  <c r="AG112" i="31"/>
  <c r="AF112" i="31"/>
  <c r="AF115" i="31" s="1"/>
  <c r="AE112" i="31"/>
  <c r="AD112" i="31"/>
  <c r="AC112" i="31"/>
  <c r="AB112" i="31"/>
  <c r="AB115" i="31" s="1"/>
  <c r="AA112" i="31"/>
  <c r="Z112" i="31"/>
  <c r="Y112" i="31"/>
  <c r="X112" i="31"/>
  <c r="W112" i="31"/>
  <c r="V112" i="31"/>
  <c r="U112" i="31"/>
  <c r="T112" i="31"/>
  <c r="T115" i="31" s="1"/>
  <c r="S112" i="31"/>
  <c r="R112" i="31"/>
  <c r="Q112" i="31"/>
  <c r="P112" i="31"/>
  <c r="P115" i="31" s="1"/>
  <c r="O112" i="31"/>
  <c r="N112" i="31"/>
  <c r="M112" i="31"/>
  <c r="L112" i="31"/>
  <c r="L115" i="31" s="1"/>
  <c r="K112" i="31"/>
  <c r="J112" i="31"/>
  <c r="I112" i="31"/>
  <c r="H112" i="31"/>
  <c r="AV111" i="31"/>
  <c r="AU111" i="31"/>
  <c r="AT111" i="31"/>
  <c r="AS111" i="31"/>
  <c r="AR111" i="31"/>
  <c r="AQ111" i="31"/>
  <c r="AP111" i="31"/>
  <c r="AO111" i="31"/>
  <c r="AN111" i="31"/>
  <c r="AM111" i="31"/>
  <c r="AL111" i="31"/>
  <c r="AK111" i="31"/>
  <c r="AJ111" i="31"/>
  <c r="AI111" i="31"/>
  <c r="AH111" i="31"/>
  <c r="AG111" i="31"/>
  <c r="AF111" i="31"/>
  <c r="AE111" i="31"/>
  <c r="AD111" i="31"/>
  <c r="AC111" i="31"/>
  <c r="AB111" i="31"/>
  <c r="AA111" i="31"/>
  <c r="Z111" i="31"/>
  <c r="Y111" i="31"/>
  <c r="X111" i="31"/>
  <c r="W111" i="31"/>
  <c r="V111" i="31"/>
  <c r="U111" i="31"/>
  <c r="T111" i="31"/>
  <c r="S111" i="31"/>
  <c r="R111" i="31"/>
  <c r="Q111" i="31"/>
  <c r="P111" i="31"/>
  <c r="O111" i="31"/>
  <c r="N111" i="31"/>
  <c r="M111" i="31"/>
  <c r="L111" i="31"/>
  <c r="K111" i="31"/>
  <c r="J111" i="31"/>
  <c r="I111" i="31"/>
  <c r="H111" i="31"/>
  <c r="I107" i="31"/>
  <c r="J107" i="31" s="1"/>
  <c r="K107" i="31" s="1"/>
  <c r="L107" i="31" s="1"/>
  <c r="M107" i="31" s="1"/>
  <c r="N107" i="31" s="1"/>
  <c r="O107" i="31" s="1"/>
  <c r="P107" i="31" s="1"/>
  <c r="Q107" i="31" s="1"/>
  <c r="R107" i="31" s="1"/>
  <c r="S107" i="31" s="1"/>
  <c r="T107" i="31" s="1"/>
  <c r="U107" i="31" s="1"/>
  <c r="V107" i="31" s="1"/>
  <c r="W107" i="31" s="1"/>
  <c r="X107" i="31" s="1"/>
  <c r="Y107" i="31" s="1"/>
  <c r="Z107" i="31" s="1"/>
  <c r="AA107" i="31" s="1"/>
  <c r="AB107" i="31" s="1"/>
  <c r="AC107" i="31" s="1"/>
  <c r="AD107" i="31" s="1"/>
  <c r="AE107" i="31" s="1"/>
  <c r="AF107" i="31" s="1"/>
  <c r="AG107" i="31" s="1"/>
  <c r="AH107" i="31" s="1"/>
  <c r="AI107" i="31" s="1"/>
  <c r="AJ107" i="31" s="1"/>
  <c r="AK107" i="31" s="1"/>
  <c r="AL107" i="31" s="1"/>
  <c r="AM107" i="31" s="1"/>
  <c r="AN107" i="31" s="1"/>
  <c r="AO107" i="31" s="1"/>
  <c r="AP107" i="31" s="1"/>
  <c r="AQ107" i="31" s="1"/>
  <c r="AR107" i="31" s="1"/>
  <c r="AS107" i="31" s="1"/>
  <c r="AT107" i="31" s="1"/>
  <c r="AU107" i="31" s="1"/>
  <c r="AV107" i="31" s="1"/>
  <c r="H107" i="31"/>
  <c r="L98" i="31"/>
  <c r="M98" i="31" s="1"/>
  <c r="N98" i="31" s="1"/>
  <c r="O98" i="31" s="1"/>
  <c r="P98" i="31" s="1"/>
  <c r="Q98" i="31" s="1"/>
  <c r="R98" i="31" s="1"/>
  <c r="S98" i="31" s="1"/>
  <c r="T98" i="31" s="1"/>
  <c r="U98" i="31" s="1"/>
  <c r="V98" i="31" s="1"/>
  <c r="W98" i="31" s="1"/>
  <c r="X98" i="31" s="1"/>
  <c r="Y98" i="31" s="1"/>
  <c r="Z98" i="31" s="1"/>
  <c r="AA98" i="31" s="1"/>
  <c r="AB98" i="31" s="1"/>
  <c r="AC98" i="31" s="1"/>
  <c r="AD98" i="31" s="1"/>
  <c r="AE98" i="31" s="1"/>
  <c r="AF98" i="31" s="1"/>
  <c r="AG98" i="31" s="1"/>
  <c r="AH98" i="31" s="1"/>
  <c r="AI98" i="31" s="1"/>
  <c r="AJ98" i="31" s="1"/>
  <c r="AK98" i="31" s="1"/>
  <c r="AL98" i="31" s="1"/>
  <c r="AM98" i="31" s="1"/>
  <c r="AN98" i="31" s="1"/>
  <c r="AO98" i="31" s="1"/>
  <c r="AP98" i="31" s="1"/>
  <c r="AQ98" i="31" s="1"/>
  <c r="AR98" i="31" s="1"/>
  <c r="AS98" i="31" s="1"/>
  <c r="AT98" i="31" s="1"/>
  <c r="AU98" i="31" s="1"/>
  <c r="AV98" i="31" s="1"/>
  <c r="I98" i="31"/>
  <c r="J98" i="31" s="1"/>
  <c r="K98" i="31" s="1"/>
  <c r="M90" i="31"/>
  <c r="L90" i="31"/>
  <c r="K90" i="31"/>
  <c r="J90" i="31"/>
  <c r="I90" i="31"/>
  <c r="P86" i="31"/>
  <c r="Q86" i="31" s="1"/>
  <c r="R86" i="31" s="1"/>
  <c r="S86" i="31" s="1"/>
  <c r="T86" i="31" s="1"/>
  <c r="U86" i="31" s="1"/>
  <c r="V86" i="31" s="1"/>
  <c r="W86" i="31" s="1"/>
  <c r="X86" i="31" s="1"/>
  <c r="Y86" i="31" s="1"/>
  <c r="Z86" i="31" s="1"/>
  <c r="AA86" i="31" s="1"/>
  <c r="AB86" i="31" s="1"/>
  <c r="AC86" i="31" s="1"/>
  <c r="AD86" i="31" s="1"/>
  <c r="AE86" i="31" s="1"/>
  <c r="AF86" i="31" s="1"/>
  <c r="AG86" i="31" s="1"/>
  <c r="AH86" i="31" s="1"/>
  <c r="AI86" i="31" s="1"/>
  <c r="AJ86" i="31" s="1"/>
  <c r="AK86" i="31" s="1"/>
  <c r="AL86" i="31" s="1"/>
  <c r="AM86" i="31" s="1"/>
  <c r="AN86" i="31" s="1"/>
  <c r="AO86" i="31" s="1"/>
  <c r="AP86" i="31" s="1"/>
  <c r="AQ86" i="31" s="1"/>
  <c r="AR86" i="31" s="1"/>
  <c r="AS86" i="31" s="1"/>
  <c r="AT86" i="31" s="1"/>
  <c r="AU86" i="31" s="1"/>
  <c r="AV86" i="31" s="1"/>
  <c r="J86" i="31"/>
  <c r="K86" i="31" s="1"/>
  <c r="L86" i="31" s="1"/>
  <c r="M86" i="31" s="1"/>
  <c r="N86" i="31" s="1"/>
  <c r="O86" i="31" s="1"/>
  <c r="I86" i="31"/>
  <c r="K81" i="31"/>
  <c r="J81" i="31"/>
  <c r="F81" i="31"/>
  <c r="F80" i="31"/>
  <c r="F79" i="31"/>
  <c r="I65" i="31"/>
  <c r="K61" i="31"/>
  <c r="J61" i="31"/>
  <c r="M60" i="31"/>
  <c r="L60" i="31"/>
  <c r="K60" i="31"/>
  <c r="J60" i="31"/>
  <c r="J65" i="31" s="1"/>
  <c r="I60" i="31"/>
  <c r="I58" i="31"/>
  <c r="J58" i="31" s="1"/>
  <c r="K58" i="31" s="1"/>
  <c r="L58" i="31" s="1"/>
  <c r="M58" i="31" s="1"/>
  <c r="N58" i="31" s="1"/>
  <c r="O58" i="31" s="1"/>
  <c r="P58" i="31" s="1"/>
  <c r="Q58" i="31" s="1"/>
  <c r="R58" i="31" s="1"/>
  <c r="S58" i="31" s="1"/>
  <c r="T58" i="31" s="1"/>
  <c r="U58" i="31" s="1"/>
  <c r="V58" i="31" s="1"/>
  <c r="W58" i="31" s="1"/>
  <c r="X58" i="31" s="1"/>
  <c r="Y58" i="31" s="1"/>
  <c r="Z58" i="31" s="1"/>
  <c r="AA58" i="31" s="1"/>
  <c r="AB58" i="31" s="1"/>
  <c r="AC58" i="31" s="1"/>
  <c r="AD58" i="31" s="1"/>
  <c r="AE58" i="31" s="1"/>
  <c r="AF58" i="31" s="1"/>
  <c r="AG58" i="31" s="1"/>
  <c r="AH58" i="31" s="1"/>
  <c r="AI58" i="31" s="1"/>
  <c r="AJ58" i="31" s="1"/>
  <c r="AK58" i="31" s="1"/>
  <c r="AL58" i="31" s="1"/>
  <c r="AM58" i="31" s="1"/>
  <c r="AN58" i="31" s="1"/>
  <c r="AO58" i="31" s="1"/>
  <c r="AP58" i="31" s="1"/>
  <c r="AQ58" i="31" s="1"/>
  <c r="AR58" i="31" s="1"/>
  <c r="AS58" i="31" s="1"/>
  <c r="AT58" i="31" s="1"/>
  <c r="AU58" i="31" s="1"/>
  <c r="AV58" i="31" s="1"/>
  <c r="E50" i="31"/>
  <c r="F159" i="31" s="1"/>
  <c r="X46" i="31"/>
  <c r="AV45" i="31"/>
  <c r="AV118" i="31" s="1"/>
  <c r="AU45" i="31"/>
  <c r="AU118" i="31" s="1"/>
  <c r="AT45" i="31"/>
  <c r="AT117" i="31" s="1"/>
  <c r="AS45" i="31"/>
  <c r="AS114" i="31" s="1"/>
  <c r="AR45" i="31"/>
  <c r="AR114" i="31" s="1"/>
  <c r="AQ45" i="31"/>
  <c r="AQ116" i="31" s="1"/>
  <c r="AP45" i="31"/>
  <c r="AP118" i="31" s="1"/>
  <c r="AO45" i="31"/>
  <c r="AO117" i="31" s="1"/>
  <c r="AN45" i="31"/>
  <c r="AN114" i="31" s="1"/>
  <c r="AM45" i="31"/>
  <c r="AM114" i="31" s="1"/>
  <c r="AL45" i="31"/>
  <c r="AK45" i="31"/>
  <c r="AJ45" i="31"/>
  <c r="AJ114" i="31" s="1"/>
  <c r="AI45" i="31"/>
  <c r="AH45" i="31"/>
  <c r="AG45" i="31"/>
  <c r="AF45" i="31"/>
  <c r="AE45" i="31"/>
  <c r="AE118" i="31" s="1"/>
  <c r="AD45" i="31"/>
  <c r="AD117" i="31" s="1"/>
  <c r="AC45" i="31"/>
  <c r="AC114" i="31" s="1"/>
  <c r="AB45" i="31"/>
  <c r="AA45" i="31"/>
  <c r="AA116" i="31" s="1"/>
  <c r="Z45" i="31"/>
  <c r="Z116" i="31" s="1"/>
  <c r="Y45" i="31"/>
  <c r="Y115" i="31" s="1"/>
  <c r="X45" i="31"/>
  <c r="X114" i="31" s="1"/>
  <c r="W45" i="31"/>
  <c r="W114" i="31" s="1"/>
  <c r="V45" i="31"/>
  <c r="U45" i="31"/>
  <c r="T45" i="31"/>
  <c r="S45" i="31"/>
  <c r="R45" i="31"/>
  <c r="Q45" i="31"/>
  <c r="P45" i="31"/>
  <c r="P117" i="31" s="1"/>
  <c r="O45" i="31"/>
  <c r="O116" i="31" s="1"/>
  <c r="N45" i="31"/>
  <c r="N117" i="31" s="1"/>
  <c r="M45" i="31"/>
  <c r="M114" i="31" s="1"/>
  <c r="L45" i="31"/>
  <c r="L118" i="31" s="1"/>
  <c r="K45" i="31"/>
  <c r="K118" i="31" s="1"/>
  <c r="J45" i="31"/>
  <c r="J116" i="31" s="1"/>
  <c r="I45" i="31"/>
  <c r="I117" i="31" s="1"/>
  <c r="H45" i="31"/>
  <c r="H117" i="31" s="1"/>
  <c r="AV40" i="31"/>
  <c r="AU40" i="31"/>
  <c r="AT40" i="31"/>
  <c r="AS40" i="31"/>
  <c r="AR40" i="31"/>
  <c r="AQ40" i="31"/>
  <c r="AP40" i="31"/>
  <c r="AO40" i="31"/>
  <c r="AN40" i="31"/>
  <c r="AM40" i="31"/>
  <c r="AL40" i="31"/>
  <c r="AK40" i="31"/>
  <c r="AJ40" i="31"/>
  <c r="AI40" i="31"/>
  <c r="AH40" i="31"/>
  <c r="AG40" i="31"/>
  <c r="AF40" i="31"/>
  <c r="AE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D40" i="31"/>
  <c r="F135" i="31" s="1"/>
  <c r="AV35" i="31"/>
  <c r="AU35" i="31"/>
  <c r="AT35" i="31"/>
  <c r="AS35" i="31"/>
  <c r="AR35" i="31"/>
  <c r="AQ35" i="31"/>
  <c r="AP35" i="31"/>
  <c r="AO35" i="31"/>
  <c r="AN35" i="31"/>
  <c r="AM35" i="31"/>
  <c r="AL35" i="31"/>
  <c r="AK35" i="31"/>
  <c r="AJ35" i="31"/>
  <c r="AI35" i="31"/>
  <c r="AH35" i="3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D35" i="31"/>
  <c r="J29" i="31"/>
  <c r="K29" i="31" s="1"/>
  <c r="L29" i="31" s="1"/>
  <c r="M29" i="31" s="1"/>
  <c r="N29" i="31" s="1"/>
  <c r="O29" i="31" s="1"/>
  <c r="P29" i="31" s="1"/>
  <c r="Q29" i="31" s="1"/>
  <c r="R29" i="31" s="1"/>
  <c r="S29" i="31" s="1"/>
  <c r="T29" i="31" s="1"/>
  <c r="U29" i="31" s="1"/>
  <c r="V29" i="31" s="1"/>
  <c r="W29" i="31" s="1"/>
  <c r="X29" i="31" s="1"/>
  <c r="Y29" i="31" s="1"/>
  <c r="Z29" i="31" s="1"/>
  <c r="AA29" i="31" s="1"/>
  <c r="AB29" i="31" s="1"/>
  <c r="AC29" i="31" s="1"/>
  <c r="AD29" i="31" s="1"/>
  <c r="AE29" i="31" s="1"/>
  <c r="AF29" i="31" s="1"/>
  <c r="AG29" i="31" s="1"/>
  <c r="AH29" i="31" s="1"/>
  <c r="AI29" i="31" s="1"/>
  <c r="AJ29" i="31" s="1"/>
  <c r="AK29" i="31" s="1"/>
  <c r="AL29" i="31" s="1"/>
  <c r="AM29" i="31" s="1"/>
  <c r="AN29" i="31" s="1"/>
  <c r="AO29" i="31" s="1"/>
  <c r="AP29" i="31" s="1"/>
  <c r="AQ29" i="31" s="1"/>
  <c r="AR29" i="31" s="1"/>
  <c r="AS29" i="31" s="1"/>
  <c r="AT29" i="31" s="1"/>
  <c r="AU29" i="31" s="1"/>
  <c r="AV29" i="31" s="1"/>
  <c r="I29" i="31"/>
  <c r="H29" i="31"/>
  <c r="M27" i="31"/>
  <c r="L27" i="31"/>
  <c r="K27" i="31"/>
  <c r="J27" i="31"/>
  <c r="I27" i="31"/>
  <c r="O26" i="31"/>
  <c r="N26" i="31"/>
  <c r="N25" i="31"/>
  <c r="O25" i="31" s="1"/>
  <c r="O24" i="31"/>
  <c r="N24" i="31"/>
  <c r="L22" i="31"/>
  <c r="M22" i="31" s="1"/>
  <c r="N22" i="31" s="1"/>
  <c r="O22" i="31" s="1"/>
  <c r="P22" i="31" s="1"/>
  <c r="Q22" i="31" s="1"/>
  <c r="R22" i="31" s="1"/>
  <c r="S22" i="31" s="1"/>
  <c r="T22" i="31" s="1"/>
  <c r="U22" i="31" s="1"/>
  <c r="V22" i="31" s="1"/>
  <c r="W22" i="31" s="1"/>
  <c r="X22" i="31" s="1"/>
  <c r="Y22" i="31" s="1"/>
  <c r="Z22" i="31" s="1"/>
  <c r="AA22" i="31" s="1"/>
  <c r="AB22" i="31" s="1"/>
  <c r="AC22" i="31" s="1"/>
  <c r="AD22" i="31" s="1"/>
  <c r="AE22" i="31" s="1"/>
  <c r="AF22" i="31" s="1"/>
  <c r="AG22" i="31" s="1"/>
  <c r="AH22" i="31" s="1"/>
  <c r="AI22" i="31" s="1"/>
  <c r="AJ22" i="31" s="1"/>
  <c r="AK22" i="31" s="1"/>
  <c r="AL22" i="31" s="1"/>
  <c r="AM22" i="31" s="1"/>
  <c r="AN22" i="31" s="1"/>
  <c r="AO22" i="31" s="1"/>
  <c r="AP22" i="31" s="1"/>
  <c r="AQ22" i="31" s="1"/>
  <c r="AR22" i="31" s="1"/>
  <c r="AS22" i="31" s="1"/>
  <c r="AT22" i="31" s="1"/>
  <c r="AU22" i="31" s="1"/>
  <c r="AV22" i="31" s="1"/>
  <c r="J22" i="31"/>
  <c r="K22" i="31" s="1"/>
  <c r="AG139" i="31" l="1"/>
  <c r="AG158" i="31" s="1"/>
  <c r="AS46" i="31"/>
  <c r="AP116" i="31"/>
  <c r="J118" i="31"/>
  <c r="AD115" i="31"/>
  <c r="AJ115" i="31"/>
  <c r="P116" i="31"/>
  <c r="AJ116" i="31"/>
  <c r="AR116" i="31"/>
  <c r="X118" i="31"/>
  <c r="AE127" i="33"/>
  <c r="AE47" i="33"/>
  <c r="AE56" i="33" s="1"/>
  <c r="AE126" i="33"/>
  <c r="J125" i="33"/>
  <c r="AL127" i="33"/>
  <c r="AI126" i="33"/>
  <c r="AC125" i="33"/>
  <c r="N126" i="33"/>
  <c r="T137" i="33" s="1"/>
  <c r="AD126" i="33"/>
  <c r="AH126" i="33"/>
  <c r="AL125" i="33"/>
  <c r="AP126" i="33"/>
  <c r="AT126" i="33"/>
  <c r="X140" i="31"/>
  <c r="X159" i="31" s="1"/>
  <c r="Q139" i="31"/>
  <c r="Q158" i="31" s="1"/>
  <c r="AM139" i="31"/>
  <c r="AM158" i="31" s="1"/>
  <c r="L139" i="31"/>
  <c r="L158" i="31" s="1"/>
  <c r="AB139" i="31"/>
  <c r="AB158" i="31" s="1"/>
  <c r="W139" i="31"/>
  <c r="W158" i="31" s="1"/>
  <c r="Z123" i="33"/>
  <c r="AB125" i="33"/>
  <c r="AB126" i="33"/>
  <c r="AB127" i="33"/>
  <c r="AB47" i="33"/>
  <c r="AB56" i="33" s="1"/>
  <c r="U127" i="33"/>
  <c r="E244" i="33"/>
  <c r="E239" i="33"/>
  <c r="O180" i="33"/>
  <c r="O232" i="33"/>
  <c r="L88" i="33"/>
  <c r="S127" i="33"/>
  <c r="I126" i="33"/>
  <c r="I127" i="33"/>
  <c r="N125" i="33"/>
  <c r="V127" i="33"/>
  <c r="V47" i="33"/>
  <c r="V56" i="33" s="1"/>
  <c r="S125" i="33"/>
  <c r="P24" i="33"/>
  <c r="O60" i="33"/>
  <c r="O65" i="33" s="1"/>
  <c r="M88" i="33"/>
  <c r="S47" i="33"/>
  <c r="S56" i="33" s="1"/>
  <c r="AI125" i="33"/>
  <c r="H120" i="33"/>
  <c r="L120" i="33"/>
  <c r="K120" i="33"/>
  <c r="K123" i="33" s="1"/>
  <c r="O120" i="33"/>
  <c r="O123" i="33" s="1"/>
  <c r="S120" i="33"/>
  <c r="S123" i="33" s="1"/>
  <c r="W120" i="33"/>
  <c r="W123" i="33" s="1"/>
  <c r="AA120" i="33"/>
  <c r="AA123" i="33" s="1"/>
  <c r="AE120" i="33"/>
  <c r="AE123" i="33" s="1"/>
  <c r="AI120" i="33"/>
  <c r="AI123" i="33" s="1"/>
  <c r="AM120" i="33"/>
  <c r="AM123" i="33" s="1"/>
  <c r="AQ120" i="33"/>
  <c r="AQ123" i="33" s="1"/>
  <c r="AU120" i="33"/>
  <c r="AU123" i="33" s="1"/>
  <c r="N120" i="33"/>
  <c r="N123" i="33" s="1"/>
  <c r="T120" i="33"/>
  <c r="T123" i="33" s="1"/>
  <c r="Y120" i="33"/>
  <c r="Y123" i="33" s="1"/>
  <c r="AD120" i="33"/>
  <c r="AD123" i="33" s="1"/>
  <c r="AJ120" i="33"/>
  <c r="AJ123" i="33" s="1"/>
  <c r="AO120" i="33"/>
  <c r="AO123" i="33" s="1"/>
  <c r="AT120" i="33"/>
  <c r="AT123" i="33" s="1"/>
  <c r="K121" i="33"/>
  <c r="K124" i="33" s="1"/>
  <c r="P121" i="33"/>
  <c r="P124" i="33" s="1"/>
  <c r="U121" i="33"/>
  <c r="AA121" i="33"/>
  <c r="AA124" i="33" s="1"/>
  <c r="AF121" i="33"/>
  <c r="AF124" i="33" s="1"/>
  <c r="AK121" i="33"/>
  <c r="AK124" i="33" s="1"/>
  <c r="AQ121" i="33"/>
  <c r="AQ124" i="33" s="1"/>
  <c r="AV121" i="33"/>
  <c r="AV124" i="33" s="1"/>
  <c r="M120" i="33"/>
  <c r="M123" i="33" s="1"/>
  <c r="AH120" i="33"/>
  <c r="AH123" i="33" s="1"/>
  <c r="H121" i="33"/>
  <c r="H124" i="33" s="1"/>
  <c r="W121" i="33"/>
  <c r="W124" i="33" s="1"/>
  <c r="AJ121" i="33"/>
  <c r="AJ124" i="33" s="1"/>
  <c r="H123" i="33"/>
  <c r="J120" i="33"/>
  <c r="J123" i="33" s="1"/>
  <c r="R120" i="33"/>
  <c r="R123" i="33" s="1"/>
  <c r="Z120" i="33"/>
  <c r="AG120" i="33"/>
  <c r="AG123" i="33" s="1"/>
  <c r="AN120" i="33"/>
  <c r="AV120" i="33"/>
  <c r="AV123" i="33" s="1"/>
  <c r="M121" i="33"/>
  <c r="M124" i="33" s="1"/>
  <c r="T121" i="33"/>
  <c r="T124" i="33" s="1"/>
  <c r="AB121" i="33"/>
  <c r="AB124" i="33" s="1"/>
  <c r="AI121" i="33"/>
  <c r="AI124" i="33" s="1"/>
  <c r="AO121" i="33"/>
  <c r="AO124" i="33" s="1"/>
  <c r="U120" i="33"/>
  <c r="U123" i="33" s="1"/>
  <c r="AB120" i="33"/>
  <c r="AB123" i="33" s="1"/>
  <c r="AP120" i="33"/>
  <c r="AP123" i="33" s="1"/>
  <c r="O121" i="33"/>
  <c r="O124" i="33" s="1"/>
  <c r="AC121" i="33"/>
  <c r="AC124" i="33" s="1"/>
  <c r="AR121" i="33"/>
  <c r="AR124" i="33" s="1"/>
  <c r="H125" i="33"/>
  <c r="H127" i="33"/>
  <c r="H47" i="33"/>
  <c r="H56" i="33" s="1"/>
  <c r="P126" i="33"/>
  <c r="P127" i="33"/>
  <c r="P125" i="33"/>
  <c r="T47" i="33"/>
  <c r="T56" i="33" s="1"/>
  <c r="T125" i="33"/>
  <c r="T126" i="33"/>
  <c r="T127" i="33"/>
  <c r="AR126" i="33"/>
  <c r="AR127" i="33"/>
  <c r="AR125" i="33"/>
  <c r="AR47" i="33"/>
  <c r="AR56" i="33" s="1"/>
  <c r="AV125" i="33"/>
  <c r="AV126" i="33"/>
  <c r="AV127" i="33"/>
  <c r="AU127" i="33"/>
  <c r="Q126" i="33"/>
  <c r="Q127" i="33"/>
  <c r="U47" i="33"/>
  <c r="U56" i="33" s="1"/>
  <c r="AG126" i="33"/>
  <c r="AG127" i="33"/>
  <c r="AK127" i="33"/>
  <c r="AS127" i="33"/>
  <c r="AS126" i="33"/>
  <c r="W125" i="33"/>
  <c r="AQ125" i="33"/>
  <c r="Q120" i="33"/>
  <c r="Q123" i="33" s="1"/>
  <c r="AF120" i="33"/>
  <c r="AF123" i="33" s="1"/>
  <c r="AS120" i="33"/>
  <c r="AS123" i="33" s="1"/>
  <c r="I120" i="33"/>
  <c r="I123" i="33" s="1"/>
  <c r="X120" i="33"/>
  <c r="X123" i="33" s="1"/>
  <c r="AL120" i="33"/>
  <c r="AL123" i="33" s="1"/>
  <c r="AC120" i="33"/>
  <c r="AC123" i="33" s="1"/>
  <c r="AC132" i="33" s="1"/>
  <c r="AK120" i="33"/>
  <c r="AK123" i="33" s="1"/>
  <c r="P120" i="33"/>
  <c r="P123" i="33" s="1"/>
  <c r="V120" i="33"/>
  <c r="V123" i="33" s="1"/>
  <c r="AR120" i="33"/>
  <c r="AR123" i="33" s="1"/>
  <c r="N47" i="33"/>
  <c r="N56" i="33" s="1"/>
  <c r="R126" i="33"/>
  <c r="V125" i="33"/>
  <c r="V126" i="33"/>
  <c r="Z127" i="33"/>
  <c r="AD127" i="33"/>
  <c r="AH125" i="33"/>
  <c r="AL126" i="33"/>
  <c r="N65" i="33"/>
  <c r="Q26" i="33"/>
  <c r="P27" i="33"/>
  <c r="AF126" i="33"/>
  <c r="AF127" i="33"/>
  <c r="AF125" i="33"/>
  <c r="AC47" i="33"/>
  <c r="AC56" i="33" s="1"/>
  <c r="AC127" i="33"/>
  <c r="AC126" i="33"/>
  <c r="X127" i="33"/>
  <c r="X125" i="33"/>
  <c r="X126" i="33"/>
  <c r="S126" i="33"/>
  <c r="I137" i="33"/>
  <c r="H149" i="33"/>
  <c r="N137" i="33"/>
  <c r="Y126" i="33"/>
  <c r="AJ137" i="33" s="1"/>
  <c r="Y127" i="33"/>
  <c r="AI47" i="33"/>
  <c r="AI56" i="33" s="1"/>
  <c r="J121" i="33"/>
  <c r="J124" i="33" s="1"/>
  <c r="N121" i="33"/>
  <c r="N124" i="33" s="1"/>
  <c r="R121" i="33"/>
  <c r="V121" i="33"/>
  <c r="Z121" i="33"/>
  <c r="Z124" i="33" s="1"/>
  <c r="AD121" i="33"/>
  <c r="AD124" i="33" s="1"/>
  <c r="AH121" i="33"/>
  <c r="AH124" i="33" s="1"/>
  <c r="AL121" i="33"/>
  <c r="AP121" i="33"/>
  <c r="AP124" i="33" s="1"/>
  <c r="AT121" i="33"/>
  <c r="AT124" i="33" s="1"/>
  <c r="S121" i="33"/>
  <c r="S124" i="33" s="1"/>
  <c r="AG121" i="33"/>
  <c r="AG124" i="33" s="1"/>
  <c r="AU121" i="33"/>
  <c r="AU124" i="33" s="1"/>
  <c r="L121" i="33"/>
  <c r="L124" i="33" s="1"/>
  <c r="Y121" i="33"/>
  <c r="Y124" i="33" s="1"/>
  <c r="AN121" i="33"/>
  <c r="AN124" i="33" s="1"/>
  <c r="Q121" i="33"/>
  <c r="Q124" i="33" s="1"/>
  <c r="AS121" i="33"/>
  <c r="AS124" i="33" s="1"/>
  <c r="X121" i="33"/>
  <c r="X124" i="33" s="1"/>
  <c r="AE121" i="33"/>
  <c r="AE124" i="33" s="1"/>
  <c r="AM121" i="33"/>
  <c r="AM124" i="33" s="1"/>
  <c r="I121" i="33"/>
  <c r="I124" i="33" s="1"/>
  <c r="J47" i="33"/>
  <c r="J56" i="33" s="1"/>
  <c r="R47" i="33"/>
  <c r="R56" i="33" s="1"/>
  <c r="Z47" i="33"/>
  <c r="Z56" i="33" s="1"/>
  <c r="L125" i="33"/>
  <c r="L126" i="33"/>
  <c r="L127" i="33"/>
  <c r="L123" i="33"/>
  <c r="AF47" i="33"/>
  <c r="AF56" i="33" s="1"/>
  <c r="AJ125" i="33"/>
  <c r="AJ47" i="33"/>
  <c r="AJ56" i="33" s="1"/>
  <c r="AJ126" i="33"/>
  <c r="AJ127" i="33"/>
  <c r="AN125" i="33"/>
  <c r="AN127" i="33"/>
  <c r="AN126" i="33"/>
  <c r="AN123" i="33"/>
  <c r="AU125" i="33"/>
  <c r="AI127" i="33"/>
  <c r="R25" i="33"/>
  <c r="Q90" i="33"/>
  <c r="U124" i="33"/>
  <c r="AG125" i="33"/>
  <c r="AG47" i="33"/>
  <c r="AG56" i="33" s="1"/>
  <c r="AK47" i="33"/>
  <c r="AK56" i="33" s="1"/>
  <c r="AO126" i="33"/>
  <c r="AU137" i="33" s="1"/>
  <c r="AO127" i="33"/>
  <c r="AM125" i="33"/>
  <c r="R127" i="33"/>
  <c r="R124" i="33"/>
  <c r="V124" i="33"/>
  <c r="Z125" i="33"/>
  <c r="AD125" i="33"/>
  <c r="AH47" i="33"/>
  <c r="AH56" i="33" s="1"/>
  <c r="AL124" i="33"/>
  <c r="AP127" i="33"/>
  <c r="AT127" i="33"/>
  <c r="I125" i="33"/>
  <c r="AS125" i="33"/>
  <c r="U125" i="33"/>
  <c r="L169" i="33"/>
  <c r="O60" i="31"/>
  <c r="O65" i="31" s="1"/>
  <c r="P24" i="31"/>
  <c r="X126" i="31"/>
  <c r="X125" i="31"/>
  <c r="AU125" i="31"/>
  <c r="AO126" i="31"/>
  <c r="O90" i="31"/>
  <c r="I232" i="31"/>
  <c r="I180" i="31"/>
  <c r="M232" i="31"/>
  <c r="M180" i="31"/>
  <c r="L46" i="31"/>
  <c r="L47" i="31" s="1"/>
  <c r="L56" i="31" s="1"/>
  <c r="P46" i="31"/>
  <c r="P47" i="31" s="1"/>
  <c r="P56" i="31" s="1"/>
  <c r="T46" i="31"/>
  <c r="X47" i="31"/>
  <c r="X56" i="31" s="1"/>
  <c r="AB46" i="31"/>
  <c r="AB47" i="31"/>
  <c r="AB56" i="31" s="1"/>
  <c r="AF46" i="31"/>
  <c r="AF47" i="31" s="1"/>
  <c r="AF56" i="31" s="1"/>
  <c r="AJ46" i="31"/>
  <c r="AR46" i="31"/>
  <c r="AR47" i="31" s="1"/>
  <c r="AR56" i="31" s="1"/>
  <c r="AV46" i="31"/>
  <c r="AV47" i="31" s="1"/>
  <c r="AV56" i="31" s="1"/>
  <c r="N46" i="31"/>
  <c r="AD46" i="31"/>
  <c r="AT46" i="31"/>
  <c r="I118" i="31"/>
  <c r="I116" i="31"/>
  <c r="I114" i="31"/>
  <c r="M118" i="31"/>
  <c r="M116" i="31"/>
  <c r="M125" i="31" s="1"/>
  <c r="M117" i="31"/>
  <c r="M115" i="31"/>
  <c r="Q118" i="31"/>
  <c r="Q127" i="31" s="1"/>
  <c r="Q116" i="31"/>
  <c r="Q114" i="31"/>
  <c r="Q117" i="31"/>
  <c r="Q115" i="31"/>
  <c r="U118" i="31"/>
  <c r="U116" i="31"/>
  <c r="U114" i="31"/>
  <c r="U117" i="31"/>
  <c r="U115" i="31"/>
  <c r="Y118" i="31"/>
  <c r="Y116" i="31"/>
  <c r="Y114" i="31"/>
  <c r="AC118" i="31"/>
  <c r="AC127" i="31" s="1"/>
  <c r="AC116" i="31"/>
  <c r="AC117" i="31"/>
  <c r="AC115" i="31"/>
  <c r="AG118" i="31"/>
  <c r="AG127" i="31" s="1"/>
  <c r="AG116" i="31"/>
  <c r="AG114" i="31"/>
  <c r="AG117" i="31"/>
  <c r="AG126" i="31" s="1"/>
  <c r="AG115" i="31"/>
  <c r="AK118" i="31"/>
  <c r="AK116" i="31"/>
  <c r="AK114" i="31"/>
  <c r="AK117" i="31"/>
  <c r="AK115" i="31"/>
  <c r="AO118" i="31"/>
  <c r="AO116" i="31"/>
  <c r="AO125" i="31" s="1"/>
  <c r="AO114" i="31"/>
  <c r="AS118" i="31"/>
  <c r="AS127" i="31" s="1"/>
  <c r="AS116" i="31"/>
  <c r="AS125" i="31" s="1"/>
  <c r="AS117" i="31"/>
  <c r="AS126" i="31" s="1"/>
  <c r="AS115" i="31"/>
  <c r="H46" i="31"/>
  <c r="H47" i="31" s="1"/>
  <c r="H56" i="31" s="1"/>
  <c r="AC46" i="31"/>
  <c r="I88" i="31"/>
  <c r="I115" i="31"/>
  <c r="AS140" i="31"/>
  <c r="AS159" i="31" s="1"/>
  <c r="AO140" i="31"/>
  <c r="AO159" i="31" s="1"/>
  <c r="AK140" i="31"/>
  <c r="AK159" i="31" s="1"/>
  <c r="AG140" i="31"/>
  <c r="AG159" i="31" s="1"/>
  <c r="AC140" i="31"/>
  <c r="AC159" i="31" s="1"/>
  <c r="Y140" i="31"/>
  <c r="Y159" i="31" s="1"/>
  <c r="U140" i="31"/>
  <c r="U159" i="31" s="1"/>
  <c r="Q140" i="31"/>
  <c r="Q159" i="31" s="1"/>
  <c r="M140" i="31"/>
  <c r="M159" i="31" s="1"/>
  <c r="I140" i="31"/>
  <c r="I159" i="31" s="1"/>
  <c r="AR140" i="31"/>
  <c r="AR159" i="31" s="1"/>
  <c r="AM140" i="31"/>
  <c r="AM159" i="31" s="1"/>
  <c r="AH140" i="31"/>
  <c r="AH159" i="31" s="1"/>
  <c r="AB140" i="31"/>
  <c r="AB159" i="31" s="1"/>
  <c r="W140" i="31"/>
  <c r="W159" i="31" s="1"/>
  <c r="R140" i="31"/>
  <c r="R159" i="31" s="1"/>
  <c r="L140" i="31"/>
  <c r="L159" i="31" s="1"/>
  <c r="AV140" i="31"/>
  <c r="AV159" i="31" s="1"/>
  <c r="AQ140" i="31"/>
  <c r="AQ159" i="31" s="1"/>
  <c r="AL140" i="31"/>
  <c r="AL159" i="31" s="1"/>
  <c r="AF140" i="31"/>
  <c r="AF159" i="31" s="1"/>
  <c r="AA140" i="31"/>
  <c r="AA159" i="31" s="1"/>
  <c r="V140" i="31"/>
  <c r="V159" i="31" s="1"/>
  <c r="P140" i="31"/>
  <c r="P159" i="31" s="1"/>
  <c r="K140" i="31"/>
  <c r="K159" i="31" s="1"/>
  <c r="AU140" i="31"/>
  <c r="AU159" i="31" s="1"/>
  <c r="AP140" i="31"/>
  <c r="AP159" i="31" s="1"/>
  <c r="AJ140" i="31"/>
  <c r="AJ159" i="31" s="1"/>
  <c r="AE140" i="31"/>
  <c r="AE159" i="31" s="1"/>
  <c r="Z140" i="31"/>
  <c r="Z159" i="31" s="1"/>
  <c r="T140" i="31"/>
  <c r="T159" i="31" s="1"/>
  <c r="O140" i="31"/>
  <c r="O159" i="31" s="1"/>
  <c r="J140" i="31"/>
  <c r="J159" i="31" s="1"/>
  <c r="AD140" i="31"/>
  <c r="AD159" i="31" s="1"/>
  <c r="P25" i="31"/>
  <c r="O27" i="31"/>
  <c r="I46" i="31"/>
  <c r="Q46" i="31"/>
  <c r="U46" i="31"/>
  <c r="Y46" i="31"/>
  <c r="AC47" i="31"/>
  <c r="AC56" i="31" s="1"/>
  <c r="AG46" i="31"/>
  <c r="AG47" i="31"/>
  <c r="AG56" i="31" s="1"/>
  <c r="AK46" i="31"/>
  <c r="AK47" i="31" s="1"/>
  <c r="AK56" i="31" s="1"/>
  <c r="AO46" i="31"/>
  <c r="M46" i="31"/>
  <c r="AH46" i="31"/>
  <c r="AJ47" i="31"/>
  <c r="AJ56" i="31" s="1"/>
  <c r="M65" i="31"/>
  <c r="L61" i="31"/>
  <c r="M61" i="31" s="1"/>
  <c r="N61" i="31" s="1"/>
  <c r="O61" i="31" s="1"/>
  <c r="P61" i="31" s="1"/>
  <c r="Q61" i="31" s="1"/>
  <c r="R61" i="31" s="1"/>
  <c r="S61" i="31" s="1"/>
  <c r="T61" i="31" s="1"/>
  <c r="U61" i="31" s="1"/>
  <c r="V61" i="31" s="1"/>
  <c r="W61" i="31" s="1"/>
  <c r="X61" i="31" s="1"/>
  <c r="Y61" i="31" s="1"/>
  <c r="Z61" i="31" s="1"/>
  <c r="AA61" i="31" s="1"/>
  <c r="AB61" i="31" s="1"/>
  <c r="AC61" i="31" s="1"/>
  <c r="AD61" i="31" s="1"/>
  <c r="AE61" i="31" s="1"/>
  <c r="AF61" i="31" s="1"/>
  <c r="AG61" i="31" s="1"/>
  <c r="AH61" i="31" s="1"/>
  <c r="AI61" i="31" s="1"/>
  <c r="AJ61" i="31" s="1"/>
  <c r="AK61" i="31" s="1"/>
  <c r="AL61" i="31" s="1"/>
  <c r="AM61" i="31" s="1"/>
  <c r="AN61" i="31" s="1"/>
  <c r="AO61" i="31" s="1"/>
  <c r="AP61" i="31" s="1"/>
  <c r="AQ61" i="31" s="1"/>
  <c r="AR61" i="31" s="1"/>
  <c r="AS61" i="31" s="1"/>
  <c r="AT61" i="31" s="1"/>
  <c r="AU61" i="31" s="1"/>
  <c r="AV61" i="31" s="1"/>
  <c r="K65" i="31"/>
  <c r="N126" i="31"/>
  <c r="Y117" i="31"/>
  <c r="AT126" i="31"/>
  <c r="AA127" i="31"/>
  <c r="N140" i="31"/>
  <c r="N159" i="31" s="1"/>
  <c r="AI140" i="31"/>
  <c r="AI159" i="31" s="1"/>
  <c r="J169" i="31"/>
  <c r="N60" i="31"/>
  <c r="N65" i="31" s="1"/>
  <c r="R46" i="31"/>
  <c r="AN46" i="31"/>
  <c r="AO47" i="31"/>
  <c r="AO56" i="31" s="1"/>
  <c r="J88" i="31"/>
  <c r="E244" i="31"/>
  <c r="E239" i="31"/>
  <c r="H115" i="31"/>
  <c r="X115" i="31"/>
  <c r="AN115" i="31"/>
  <c r="AO115" i="31"/>
  <c r="T127" i="31"/>
  <c r="F130" i="31"/>
  <c r="S140" i="31"/>
  <c r="S159" i="31" s="1"/>
  <c r="AN140" i="31"/>
  <c r="AN159" i="31" s="1"/>
  <c r="AA47" i="31"/>
  <c r="AA56" i="31" s="1"/>
  <c r="N114" i="31"/>
  <c r="AD114" i="31"/>
  <c r="AT114" i="31"/>
  <c r="J115" i="31"/>
  <c r="Z115" i="31"/>
  <c r="AP115" i="31"/>
  <c r="V116" i="31"/>
  <c r="AL116" i="31"/>
  <c r="J117" i="31"/>
  <c r="Z117" i="31"/>
  <c r="AP117" i="31"/>
  <c r="P127" i="31"/>
  <c r="V118" i="31"/>
  <c r="AL118" i="31"/>
  <c r="AV127" i="31"/>
  <c r="AT139" i="31"/>
  <c r="AT158" i="31" s="1"/>
  <c r="AP139" i="31"/>
  <c r="AP158" i="31" s="1"/>
  <c r="AL139" i="31"/>
  <c r="AL158" i="31" s="1"/>
  <c r="AH139" i="31"/>
  <c r="AH158" i="31" s="1"/>
  <c r="AD139" i="31"/>
  <c r="AD158" i="31" s="1"/>
  <c r="Z139" i="31"/>
  <c r="Z158" i="31" s="1"/>
  <c r="V139" i="31"/>
  <c r="V158" i="31" s="1"/>
  <c r="R139" i="31"/>
  <c r="R158" i="31" s="1"/>
  <c r="N139" i="31"/>
  <c r="N158" i="31" s="1"/>
  <c r="J139" i="31"/>
  <c r="J158" i="31" s="1"/>
  <c r="M139" i="31"/>
  <c r="M158" i="31" s="1"/>
  <c r="S139" i="31"/>
  <c r="S158" i="31" s="1"/>
  <c r="X139" i="31"/>
  <c r="X158" i="31" s="1"/>
  <c r="AC139" i="31"/>
  <c r="AC158" i="31" s="1"/>
  <c r="AI139" i="31"/>
  <c r="AI158" i="31" s="1"/>
  <c r="AN139" i="31"/>
  <c r="AN158" i="31" s="1"/>
  <c r="AS139" i="31"/>
  <c r="AS158" i="31" s="1"/>
  <c r="K232" i="31"/>
  <c r="N47" i="31"/>
  <c r="N56" i="31" s="1"/>
  <c r="R47" i="31"/>
  <c r="R56" i="31" s="1"/>
  <c r="AD47" i="31"/>
  <c r="AD56" i="31" s="1"/>
  <c r="AT47" i="31"/>
  <c r="AT56" i="31" s="1"/>
  <c r="K117" i="31"/>
  <c r="K115" i="31"/>
  <c r="O117" i="31"/>
  <c r="O115" i="31"/>
  <c r="S117" i="31"/>
  <c r="S115" i="31"/>
  <c r="W117" i="31"/>
  <c r="W115" i="31"/>
  <c r="AA117" i="31"/>
  <c r="AA115" i="31"/>
  <c r="AE117" i="31"/>
  <c r="AE115" i="31"/>
  <c r="AI117" i="31"/>
  <c r="AI115" i="31"/>
  <c r="AM117" i="31"/>
  <c r="AM115" i="31"/>
  <c r="AQ117" i="31"/>
  <c r="AQ115" i="31"/>
  <c r="AU117" i="31"/>
  <c r="AU115" i="31"/>
  <c r="J46" i="31"/>
  <c r="J125" i="31" s="1"/>
  <c r="Z46" i="31"/>
  <c r="Z47" i="31" s="1"/>
  <c r="Z56" i="31" s="1"/>
  <c r="AP46" i="31"/>
  <c r="N90" i="31"/>
  <c r="J114" i="31"/>
  <c r="O114" i="31"/>
  <c r="Z114" i="31"/>
  <c r="AE114" i="31"/>
  <c r="AP114" i="31"/>
  <c r="AU114" i="31"/>
  <c r="V115" i="31"/>
  <c r="AL115" i="31"/>
  <c r="R116" i="31"/>
  <c r="W116" i="31"/>
  <c r="AH116" i="31"/>
  <c r="AM116" i="31"/>
  <c r="V117" i="31"/>
  <c r="AL117" i="31"/>
  <c r="L127" i="31"/>
  <c r="R118" i="31"/>
  <c r="R127" i="31" s="1"/>
  <c r="W118" i="31"/>
  <c r="AH118" i="31"/>
  <c r="AM118" i="31"/>
  <c r="AR127" i="31"/>
  <c r="I139" i="31"/>
  <c r="I158" i="31" s="1"/>
  <c r="O139" i="31"/>
  <c r="O158" i="31" s="1"/>
  <c r="T139" i="31"/>
  <c r="T158" i="31" s="1"/>
  <c r="Y139" i="31"/>
  <c r="Y158" i="31" s="1"/>
  <c r="AE139" i="31"/>
  <c r="AE158" i="31" s="1"/>
  <c r="AJ139" i="31"/>
  <c r="AJ158" i="31" s="1"/>
  <c r="AO139" i="31"/>
  <c r="AO158" i="31" s="1"/>
  <c r="AU139" i="31"/>
  <c r="AU158" i="31" s="1"/>
  <c r="P26" i="31"/>
  <c r="L232" i="31"/>
  <c r="O46" i="31"/>
  <c r="O127" i="31" s="1"/>
  <c r="AA46" i="31"/>
  <c r="V46" i="31"/>
  <c r="AL46" i="31"/>
  <c r="AS47" i="31"/>
  <c r="AS56" i="31" s="1"/>
  <c r="L65" i="31"/>
  <c r="K114" i="31"/>
  <c r="V114" i="31"/>
  <c r="AA114" i="31"/>
  <c r="AL114" i="31"/>
  <c r="AQ114" i="31"/>
  <c r="R115" i="31"/>
  <c r="AH115" i="31"/>
  <c r="N116" i="31"/>
  <c r="S116" i="31"/>
  <c r="AD116" i="31"/>
  <c r="AD125" i="31" s="1"/>
  <c r="AI116" i="31"/>
  <c r="AT116" i="31"/>
  <c r="AT125" i="31" s="1"/>
  <c r="R117" i="31"/>
  <c r="AH117" i="31"/>
  <c r="H127" i="31"/>
  <c r="N118" i="31"/>
  <c r="S118" i="31"/>
  <c r="X127" i="31"/>
  <c r="AD118" i="31"/>
  <c r="AD127" i="31" s="1"/>
  <c r="AI118" i="31"/>
  <c r="AN127" i="31"/>
  <c r="AT118" i="31"/>
  <c r="I138" i="31"/>
  <c r="K139" i="31"/>
  <c r="K158" i="31" s="1"/>
  <c r="P139" i="31"/>
  <c r="P158" i="31" s="1"/>
  <c r="U139" i="31"/>
  <c r="U158" i="31" s="1"/>
  <c r="AA139" i="31"/>
  <c r="AA158" i="31" s="1"/>
  <c r="AF139" i="31"/>
  <c r="AF158" i="31" s="1"/>
  <c r="AK139" i="31"/>
  <c r="AK158" i="31" s="1"/>
  <c r="AQ139" i="31"/>
  <c r="AQ158" i="31" s="1"/>
  <c r="AV139" i="31"/>
  <c r="AV158" i="31" s="1"/>
  <c r="K180" i="31"/>
  <c r="J180" i="31"/>
  <c r="N27" i="31"/>
  <c r="K46" i="31"/>
  <c r="S46" i="31"/>
  <c r="W46" i="31"/>
  <c r="AE46" i="31"/>
  <c r="AI46" i="31"/>
  <c r="AM46" i="31"/>
  <c r="AQ46" i="31"/>
  <c r="AQ127" i="31" s="1"/>
  <c r="AU46" i="31"/>
  <c r="H114" i="31"/>
  <c r="L114" i="31"/>
  <c r="P114" i="31"/>
  <c r="T114" i="31"/>
  <c r="AB114" i="31"/>
  <c r="AF114" i="31"/>
  <c r="AV114" i="31"/>
  <c r="V125" i="31" l="1"/>
  <c r="M127" i="31"/>
  <c r="AH125" i="31"/>
  <c r="AU126" i="31"/>
  <c r="AE126" i="31"/>
  <c r="O126" i="31"/>
  <c r="AF127" i="31"/>
  <c r="Y126" i="31"/>
  <c r="AO127" i="31"/>
  <c r="AK125" i="31"/>
  <c r="AC126" i="31"/>
  <c r="Q126" i="31"/>
  <c r="AT127" i="31"/>
  <c r="AH126" i="31"/>
  <c r="AH127" i="31"/>
  <c r="AK127" i="31"/>
  <c r="AC125" i="31"/>
  <c r="Y127" i="31"/>
  <c r="M126" i="31"/>
  <c r="AF136" i="33"/>
  <c r="AJ132" i="33"/>
  <c r="AS136" i="33"/>
  <c r="AI136" i="33"/>
  <c r="X137" i="33"/>
  <c r="V137" i="33"/>
  <c r="P132" i="33"/>
  <c r="P218" i="33" s="1"/>
  <c r="P231" i="33" s="1"/>
  <c r="Q132" i="33"/>
  <c r="AV132" i="33"/>
  <c r="AV218" i="33" s="1"/>
  <c r="AV231" i="33" s="1"/>
  <c r="R132" i="33"/>
  <c r="AT132" i="33"/>
  <c r="AT218" i="33" s="1"/>
  <c r="AT231" i="33" s="1"/>
  <c r="AQ132" i="33"/>
  <c r="K132" i="33"/>
  <c r="AK136" i="33"/>
  <c r="O137" i="33"/>
  <c r="AC137" i="33"/>
  <c r="Q137" i="33"/>
  <c r="I132" i="33"/>
  <c r="AB132" i="33"/>
  <c r="AB218" i="33" s="1"/>
  <c r="AB231" i="33" s="1"/>
  <c r="J132" i="33"/>
  <c r="I218" i="33"/>
  <c r="I231" i="33" s="1"/>
  <c r="AJ218" i="33"/>
  <c r="AJ231" i="33" s="1"/>
  <c r="AT135" i="33"/>
  <c r="AD135" i="33"/>
  <c r="AG135" i="33"/>
  <c r="AI135" i="33"/>
  <c r="AP132" i="33"/>
  <c r="R218" i="33"/>
  <c r="R231" i="33" s="1"/>
  <c r="AR135" i="33"/>
  <c r="Y132" i="33"/>
  <c r="AQ218" i="33"/>
  <c r="AQ231" i="33" s="1"/>
  <c r="AS135" i="33"/>
  <c r="X132" i="33"/>
  <c r="Q218" i="33"/>
  <c r="Q231" i="33" s="1"/>
  <c r="W132" i="33"/>
  <c r="AQ135" i="33"/>
  <c r="AP135" i="33"/>
  <c r="L132" i="33"/>
  <c r="I156" i="33"/>
  <c r="I149" i="33"/>
  <c r="AF132" i="33"/>
  <c r="Q27" i="33"/>
  <c r="R26" i="33"/>
  <c r="AQ136" i="33"/>
  <c r="AL135" i="33"/>
  <c r="I136" i="33"/>
  <c r="Y136" i="33"/>
  <c r="H148" i="33"/>
  <c r="M136" i="33"/>
  <c r="S136" i="33"/>
  <c r="X136" i="33"/>
  <c r="F125" i="33"/>
  <c r="O136" i="33"/>
  <c r="T136" i="33"/>
  <c r="K136" i="33"/>
  <c r="U136" i="33"/>
  <c r="P136" i="33"/>
  <c r="AA136" i="33"/>
  <c r="L136" i="33"/>
  <c r="Q136" i="33"/>
  <c r="AB136" i="33"/>
  <c r="W136" i="33"/>
  <c r="J136" i="33"/>
  <c r="Z136" i="33"/>
  <c r="R136" i="33"/>
  <c r="V136" i="33"/>
  <c r="N136" i="33"/>
  <c r="AV135" i="33"/>
  <c r="AA132" i="33"/>
  <c r="K218" i="33"/>
  <c r="K231" i="33" s="1"/>
  <c r="O88" i="33"/>
  <c r="AM132" i="33"/>
  <c r="M169" i="33"/>
  <c r="AM135" i="33"/>
  <c r="AN135" i="33"/>
  <c r="AK137" i="33"/>
  <c r="K137" i="33"/>
  <c r="AS137" i="33"/>
  <c r="AO137" i="33"/>
  <c r="AF137" i="33"/>
  <c r="P137" i="33"/>
  <c r="AK132" i="33"/>
  <c r="F124" i="33"/>
  <c r="H147" i="33"/>
  <c r="K135" i="33"/>
  <c r="V135" i="33"/>
  <c r="Q135" i="33"/>
  <c r="AA135" i="33"/>
  <c r="U135" i="33"/>
  <c r="Z135" i="33"/>
  <c r="O135" i="33"/>
  <c r="J135" i="33"/>
  <c r="P135" i="33"/>
  <c r="M135" i="33"/>
  <c r="S135" i="33"/>
  <c r="X135" i="33"/>
  <c r="AB135" i="33"/>
  <c r="I135" i="33"/>
  <c r="T135" i="33"/>
  <c r="N135" i="33"/>
  <c r="R135" i="33"/>
  <c r="Y135" i="33"/>
  <c r="W135" i="33"/>
  <c r="L135" i="33"/>
  <c r="AC135" i="33"/>
  <c r="T132" i="33"/>
  <c r="Q24" i="33"/>
  <c r="P60" i="33"/>
  <c r="P65" i="33" s="1"/>
  <c r="U132" i="33"/>
  <c r="AE135" i="33"/>
  <c r="Z132" i="33"/>
  <c r="S25" i="33"/>
  <c r="R90" i="33"/>
  <c r="AI132" i="33"/>
  <c r="AP137" i="33"/>
  <c r="AE137" i="33"/>
  <c r="AQ137" i="33"/>
  <c r="AL137" i="33"/>
  <c r="AI137" i="33"/>
  <c r="AM137" i="33"/>
  <c r="R137" i="33"/>
  <c r="AD137" i="33"/>
  <c r="AR137" i="33"/>
  <c r="AB137" i="33"/>
  <c r="L137" i="33"/>
  <c r="AE136" i="33"/>
  <c r="AN136" i="33"/>
  <c r="F56" i="33"/>
  <c r="F123" i="33"/>
  <c r="H132" i="33"/>
  <c r="S134" i="33"/>
  <c r="AN134" i="33"/>
  <c r="H146" i="33"/>
  <c r="M134" i="33"/>
  <c r="X134" i="33"/>
  <c r="AC134" i="33"/>
  <c r="AI134" i="33"/>
  <c r="AS134" i="33"/>
  <c r="O134" i="33"/>
  <c r="Y134" i="33"/>
  <c r="AJ134" i="33"/>
  <c r="AU134" i="33"/>
  <c r="I134" i="33"/>
  <c r="T134" i="33"/>
  <c r="AE134" i="33"/>
  <c r="AO134" i="33"/>
  <c r="AA134" i="33"/>
  <c r="AV134" i="33"/>
  <c r="K134" i="33"/>
  <c r="AF134" i="33"/>
  <c r="AK134" i="33"/>
  <c r="P134" i="33"/>
  <c r="U134" i="33"/>
  <c r="AQ134" i="33"/>
  <c r="L134" i="33"/>
  <c r="AG134" i="33"/>
  <c r="V134" i="33"/>
  <c r="AL134" i="33"/>
  <c r="AR134" i="33"/>
  <c r="N134" i="33"/>
  <c r="AT134" i="33"/>
  <c r="AM134" i="33"/>
  <c r="R134" i="33"/>
  <c r="AB134" i="33"/>
  <c r="J134" i="33"/>
  <c r="Z134" i="33"/>
  <c r="AP134" i="33"/>
  <c r="W134" i="33"/>
  <c r="AD134" i="33"/>
  <c r="Q134" i="33"/>
  <c r="AH134" i="33"/>
  <c r="AH132" i="33"/>
  <c r="AK135" i="33"/>
  <c r="AC218" i="33"/>
  <c r="AC231" i="33" s="1"/>
  <c r="AU135" i="33"/>
  <c r="AD136" i="33"/>
  <c r="AC136" i="33"/>
  <c r="AN132" i="33"/>
  <c r="U137" i="33"/>
  <c r="Z137" i="33"/>
  <c r="AT137" i="33"/>
  <c r="W137" i="33"/>
  <c r="AV137" i="33"/>
  <c r="AR136" i="33"/>
  <c r="AS132" i="33"/>
  <c r="AG132" i="33"/>
  <c r="AR132" i="33"/>
  <c r="AJ136" i="33"/>
  <c r="J218" i="33"/>
  <c r="J231" i="33" s="1"/>
  <c r="AO132" i="33"/>
  <c r="AV136" i="33"/>
  <c r="AU136" i="33"/>
  <c r="AO135" i="33"/>
  <c r="AO136" i="33"/>
  <c r="AT136" i="33"/>
  <c r="N132" i="33"/>
  <c r="S132" i="33"/>
  <c r="F126" i="33"/>
  <c r="J137" i="33"/>
  <c r="AG137" i="33"/>
  <c r="AA137" i="33"/>
  <c r="Y137" i="33"/>
  <c r="AH137" i="33"/>
  <c r="M137" i="33"/>
  <c r="S137" i="33"/>
  <c r="AN137" i="33"/>
  <c r="AL132" i="33"/>
  <c r="P180" i="33"/>
  <c r="P232" i="33"/>
  <c r="N88" i="33"/>
  <c r="AP136" i="33"/>
  <c r="V132" i="33"/>
  <c r="F127" i="33"/>
  <c r="I138" i="33"/>
  <c r="T138" i="33"/>
  <c r="AE138" i="33"/>
  <c r="AO138" i="33"/>
  <c r="M138" i="33"/>
  <c r="S138" i="33"/>
  <c r="X138" i="33"/>
  <c r="AC138" i="33"/>
  <c r="AI138" i="33"/>
  <c r="AN138" i="33"/>
  <c r="AS138" i="33"/>
  <c r="O138" i="33"/>
  <c r="Y138" i="33"/>
  <c r="AJ138" i="33"/>
  <c r="AU138" i="33"/>
  <c r="H150" i="33"/>
  <c r="P138" i="33"/>
  <c r="AA138" i="33"/>
  <c r="AK138" i="33"/>
  <c r="AV138" i="33"/>
  <c r="K138" i="33"/>
  <c r="U138" i="33"/>
  <c r="AF138" i="33"/>
  <c r="AQ138" i="33"/>
  <c r="Q138" i="33"/>
  <c r="AM138" i="33"/>
  <c r="W138" i="33"/>
  <c r="AR138" i="33"/>
  <c r="L138" i="33"/>
  <c r="AG138" i="33"/>
  <c r="AB138" i="33"/>
  <c r="R138" i="33"/>
  <c r="AH138" i="33"/>
  <c r="Z138" i="33"/>
  <c r="AD138" i="33"/>
  <c r="V138" i="33"/>
  <c r="AL138" i="33"/>
  <c r="J138" i="33"/>
  <c r="AP138" i="33"/>
  <c r="N138" i="33"/>
  <c r="AT138" i="33"/>
  <c r="AJ135" i="33"/>
  <c r="AH135" i="33"/>
  <c r="M132" i="33"/>
  <c r="AF135" i="33"/>
  <c r="AD132" i="33"/>
  <c r="AU132" i="33"/>
  <c r="AE132" i="33"/>
  <c r="O132" i="33"/>
  <c r="AM136" i="33"/>
  <c r="AL136" i="33"/>
  <c r="AG136" i="33"/>
  <c r="AH136" i="33"/>
  <c r="AF123" i="31"/>
  <c r="R124" i="31"/>
  <c r="Q25" i="31"/>
  <c r="P90" i="31"/>
  <c r="I126" i="31"/>
  <c r="AV120" i="31"/>
  <c r="AV123" i="31" s="1"/>
  <c r="AR120" i="31"/>
  <c r="AR123" i="31" s="1"/>
  <c r="AN120" i="31"/>
  <c r="AN123" i="31" s="1"/>
  <c r="AJ120" i="31"/>
  <c r="AJ123" i="31" s="1"/>
  <c r="AF120" i="31"/>
  <c r="AB120" i="31"/>
  <c r="AB123" i="31" s="1"/>
  <c r="X120" i="31"/>
  <c r="X123" i="31" s="1"/>
  <c r="T120" i="31"/>
  <c r="T123" i="31" s="1"/>
  <c r="P120" i="31"/>
  <c r="P123" i="31" s="1"/>
  <c r="L120" i="31"/>
  <c r="L123" i="31" s="1"/>
  <c r="H120" i="31"/>
  <c r="AU120" i="31"/>
  <c r="AU123" i="31" s="1"/>
  <c r="AP120" i="31"/>
  <c r="AP123" i="31" s="1"/>
  <c r="AK120" i="31"/>
  <c r="AK123" i="31" s="1"/>
  <c r="AE120" i="31"/>
  <c r="AE123" i="31" s="1"/>
  <c r="Z120" i="31"/>
  <c r="Z123" i="31" s="1"/>
  <c r="U120" i="31"/>
  <c r="U123" i="31" s="1"/>
  <c r="O120" i="31"/>
  <c r="O123" i="31" s="1"/>
  <c r="J120" i="31"/>
  <c r="J123" i="31" s="1"/>
  <c r="K125" i="31"/>
  <c r="S127" i="31"/>
  <c r="AR138" i="31" s="1"/>
  <c r="R126" i="31"/>
  <c r="S125" i="31"/>
  <c r="AA125" i="31"/>
  <c r="P27" i="31"/>
  <c r="Q26" i="31"/>
  <c r="Z127" i="31"/>
  <c r="AM124" i="31"/>
  <c r="AI126" i="31"/>
  <c r="S126" i="31"/>
  <c r="AL47" i="31"/>
  <c r="AL56" i="31" s="1"/>
  <c r="Z126" i="31"/>
  <c r="K47" i="31"/>
  <c r="K56" i="31" s="1"/>
  <c r="K127" i="31"/>
  <c r="K169" i="31"/>
  <c r="Z125" i="31"/>
  <c r="K88" i="31"/>
  <c r="I47" i="31"/>
  <c r="I56" i="31" s="1"/>
  <c r="I125" i="31"/>
  <c r="AF125" i="31"/>
  <c r="AF126" i="31"/>
  <c r="AB126" i="31"/>
  <c r="AB125" i="31"/>
  <c r="AP127" i="31"/>
  <c r="AU127" i="31"/>
  <c r="AU47" i="31"/>
  <c r="AU56" i="31" s="1"/>
  <c r="AE47" i="31"/>
  <c r="AE56" i="31" s="1"/>
  <c r="AI127" i="31"/>
  <c r="N127" i="31"/>
  <c r="N125" i="31"/>
  <c r="AI47" i="31"/>
  <c r="AI56" i="31" s="1"/>
  <c r="O47" i="31"/>
  <c r="O56" i="31" s="1"/>
  <c r="AB127" i="31"/>
  <c r="AL126" i="31"/>
  <c r="W125" i="31"/>
  <c r="AM47" i="31"/>
  <c r="AM56" i="31" s="1"/>
  <c r="J127" i="31"/>
  <c r="AM126" i="31"/>
  <c r="W126" i="31"/>
  <c r="AH47" i="31"/>
  <c r="AH56" i="31" s="1"/>
  <c r="V47" i="31"/>
  <c r="V56" i="31" s="1"/>
  <c r="J47" i="31"/>
  <c r="J56" i="31" s="1"/>
  <c r="N123" i="31"/>
  <c r="N132" i="31" s="1"/>
  <c r="V127" i="31"/>
  <c r="J126" i="31"/>
  <c r="AJ125" i="31"/>
  <c r="AU121" i="31"/>
  <c r="AU124" i="31" s="1"/>
  <c r="AQ121" i="31"/>
  <c r="AQ124" i="31" s="1"/>
  <c r="AM121" i="31"/>
  <c r="AI121" i="31"/>
  <c r="AI124" i="31" s="1"/>
  <c r="AE121" i="31"/>
  <c r="AE124" i="31" s="1"/>
  <c r="AA121" i="31"/>
  <c r="W121" i="31"/>
  <c r="W124" i="31" s="1"/>
  <c r="S121" i="31"/>
  <c r="S124" i="31" s="1"/>
  <c r="O121" i="31"/>
  <c r="O124" i="31" s="1"/>
  <c r="K121" i="31"/>
  <c r="K124" i="31" s="1"/>
  <c r="AR121" i="31"/>
  <c r="AL121" i="31"/>
  <c r="AL124" i="31" s="1"/>
  <c r="AG121" i="31"/>
  <c r="AG124" i="31" s="1"/>
  <c r="AB121" i="31"/>
  <c r="AB124" i="31" s="1"/>
  <c r="V121" i="31"/>
  <c r="V124" i="31" s="1"/>
  <c r="Q121" i="31"/>
  <c r="Q124" i="31" s="1"/>
  <c r="L121" i="31"/>
  <c r="L124" i="31" s="1"/>
  <c r="AV121" i="31"/>
  <c r="AV124" i="31" s="1"/>
  <c r="AP121" i="31"/>
  <c r="AP124" i="31" s="1"/>
  <c r="AK121" i="31"/>
  <c r="AK124" i="31" s="1"/>
  <c r="AF121" i="31"/>
  <c r="AF124" i="31" s="1"/>
  <c r="Z121" i="31"/>
  <c r="Z124" i="31" s="1"/>
  <c r="U121" i="31"/>
  <c r="P121" i="31"/>
  <c r="P124" i="31" s="1"/>
  <c r="J121" i="31"/>
  <c r="J124" i="31" s="1"/>
  <c r="AT121" i="31"/>
  <c r="AT124" i="31" s="1"/>
  <c r="AO121" i="31"/>
  <c r="AO124" i="31" s="1"/>
  <c r="AJ121" i="31"/>
  <c r="AJ124" i="31" s="1"/>
  <c r="AD121" i="31"/>
  <c r="AD124" i="31" s="1"/>
  <c r="Y121" i="31"/>
  <c r="Y124" i="31" s="1"/>
  <c r="T121" i="31"/>
  <c r="T124" i="31" s="1"/>
  <c r="N121" i="31"/>
  <c r="I121" i="31"/>
  <c r="I124" i="31" s="1"/>
  <c r="AS121" i="31"/>
  <c r="AS124" i="31" s="1"/>
  <c r="X121" i="31"/>
  <c r="X124" i="31" s="1"/>
  <c r="T47" i="31"/>
  <c r="T56" i="31" s="1"/>
  <c r="N88" i="31"/>
  <c r="AJ126" i="31"/>
  <c r="O125" i="31"/>
  <c r="U47" i="31"/>
  <c r="U56" i="31" s="1"/>
  <c r="Q47" i="31"/>
  <c r="Q56" i="31" s="1"/>
  <c r="M47" i="31"/>
  <c r="M56" i="31" s="1"/>
  <c r="AP125" i="31"/>
  <c r="AK126" i="31"/>
  <c r="AG125" i="31"/>
  <c r="U125" i="31"/>
  <c r="I127" i="31"/>
  <c r="V138" i="31" s="1"/>
  <c r="N124" i="31"/>
  <c r="AD126" i="31"/>
  <c r="T125" i="31"/>
  <c r="P60" i="31"/>
  <c r="P65" i="31" s="1"/>
  <c r="Q24" i="31"/>
  <c r="AE127" i="31"/>
  <c r="AH123" i="31"/>
  <c r="L88" i="31"/>
  <c r="AM127" i="31"/>
  <c r="AM125" i="31"/>
  <c r="AL127" i="31"/>
  <c r="AP126" i="31"/>
  <c r="U124" i="31"/>
  <c r="N232" i="31"/>
  <c r="N180" i="31"/>
  <c r="AQ125" i="31"/>
  <c r="AA124" i="31"/>
  <c r="H150" i="31"/>
  <c r="AI125" i="31"/>
  <c r="S47" i="31"/>
  <c r="S56" i="31" s="1"/>
  <c r="O138" i="31"/>
  <c r="W127" i="31"/>
  <c r="V126" i="31"/>
  <c r="R125" i="31"/>
  <c r="W47" i="31"/>
  <c r="W56" i="31" s="1"/>
  <c r="AQ126" i="31"/>
  <c r="AA126" i="31"/>
  <c r="K126" i="31"/>
  <c r="AP47" i="31"/>
  <c r="AP56" i="31" s="1"/>
  <c r="AL125" i="31"/>
  <c r="AQ47" i="31"/>
  <c r="AQ56" i="31" s="1"/>
  <c r="AN126" i="31"/>
  <c r="AN125" i="31"/>
  <c r="AJ127" i="31"/>
  <c r="AI123" i="31"/>
  <c r="M88" i="31"/>
  <c r="Y47" i="31"/>
  <c r="Y56" i="31" s="1"/>
  <c r="O232" i="31"/>
  <c r="O180" i="31"/>
  <c r="AE125" i="31"/>
  <c r="H126" i="31"/>
  <c r="H125" i="31"/>
  <c r="AT120" i="31"/>
  <c r="AT123" i="31" s="1"/>
  <c r="AO120" i="31"/>
  <c r="AO123" i="31" s="1"/>
  <c r="AI120" i="31"/>
  <c r="AD120" i="31"/>
  <c r="AD123" i="31" s="1"/>
  <c r="Y120" i="31"/>
  <c r="Y123" i="31" s="1"/>
  <c r="S120" i="31"/>
  <c r="S123" i="31" s="1"/>
  <c r="N120" i="31"/>
  <c r="I120" i="31"/>
  <c r="I123" i="31" s="1"/>
  <c r="AS120" i="31"/>
  <c r="AS123" i="31" s="1"/>
  <c r="AM120" i="31"/>
  <c r="AM123" i="31" s="1"/>
  <c r="AH120" i="31"/>
  <c r="AC120" i="31"/>
  <c r="AC123" i="31" s="1"/>
  <c r="W120" i="31"/>
  <c r="W123" i="31" s="1"/>
  <c r="R120" i="31"/>
  <c r="M120" i="31"/>
  <c r="M123" i="31" s="1"/>
  <c r="AQ120" i="31"/>
  <c r="AQ123" i="31" s="1"/>
  <c r="V120" i="31"/>
  <c r="V123" i="31" s="1"/>
  <c r="AN121" i="31"/>
  <c r="AN124" i="31" s="1"/>
  <c r="R121" i="31"/>
  <c r="AL120" i="31"/>
  <c r="AL123" i="31" s="1"/>
  <c r="Q120" i="31"/>
  <c r="Q123" i="31" s="1"/>
  <c r="AH121" i="31"/>
  <c r="AH124" i="31" s="1"/>
  <c r="M121" i="31"/>
  <c r="M124" i="31" s="1"/>
  <c r="AG120" i="31"/>
  <c r="AG123" i="31" s="1"/>
  <c r="K120" i="31"/>
  <c r="K123" i="31" s="1"/>
  <c r="AC121" i="31"/>
  <c r="AC124" i="31" s="1"/>
  <c r="H121" i="31"/>
  <c r="H124" i="31" s="1"/>
  <c r="AA120" i="31"/>
  <c r="AA123" i="31" s="1"/>
  <c r="Y125" i="31"/>
  <c r="U126" i="31"/>
  <c r="U127" i="31"/>
  <c r="Q125" i="31"/>
  <c r="AV126" i="31"/>
  <c r="AV125" i="31"/>
  <c r="AR126" i="31"/>
  <c r="AR125" i="31"/>
  <c r="AR124" i="31"/>
  <c r="AN47" i="31"/>
  <c r="AN56" i="31" s="1"/>
  <c r="P126" i="31"/>
  <c r="P125" i="31"/>
  <c r="L126" i="31"/>
  <c r="L125" i="31"/>
  <c r="H123" i="31"/>
  <c r="T126" i="31"/>
  <c r="O88" i="31"/>
  <c r="R123" i="31"/>
  <c r="R132" i="31" s="1"/>
  <c r="L132" i="31" l="1"/>
  <c r="AK136" i="31"/>
  <c r="AA132" i="31"/>
  <c r="AA218" i="31" s="1"/>
  <c r="AA231" i="31" s="1"/>
  <c r="AG132" i="31"/>
  <c r="AQ132" i="31"/>
  <c r="AC132" i="31"/>
  <c r="I132" i="31"/>
  <c r="I218" i="31" s="1"/>
  <c r="I231" i="31" s="1"/>
  <c r="AD132" i="31"/>
  <c r="J138" i="31"/>
  <c r="AJ132" i="31"/>
  <c r="AJ218" i="31" s="1"/>
  <c r="AJ231" i="31" s="1"/>
  <c r="AH132" i="31"/>
  <c r="AH218" i="31" s="1"/>
  <c r="AH231" i="31" s="1"/>
  <c r="AS132" i="31"/>
  <c r="AT132" i="31"/>
  <c r="U138" i="31"/>
  <c r="U132" i="31"/>
  <c r="U218" i="31" s="1"/>
  <c r="U231" i="31" s="1"/>
  <c r="AF138" i="31"/>
  <c r="F56" i="31"/>
  <c r="AL138" i="31"/>
  <c r="AE132" i="31"/>
  <c r="AE218" i="31" s="1"/>
  <c r="AE231" i="31" s="1"/>
  <c r="AN132" i="31"/>
  <c r="V141" i="33"/>
  <c r="V166" i="33" s="1"/>
  <c r="I141" i="33"/>
  <c r="I91" i="33" s="1"/>
  <c r="O141" i="33"/>
  <c r="O91" i="33" s="1"/>
  <c r="X141" i="33"/>
  <c r="X91" i="33" s="1"/>
  <c r="Q141" i="33"/>
  <c r="Q166" i="33" s="1"/>
  <c r="AL141" i="33"/>
  <c r="AL91" i="33" s="1"/>
  <c r="AQ141" i="33"/>
  <c r="AQ166" i="33" s="1"/>
  <c r="AF141" i="33"/>
  <c r="AF91" i="33" s="1"/>
  <c r="S218" i="33"/>
  <c r="S231" i="33" s="1"/>
  <c r="AO218" i="33"/>
  <c r="AO231" i="33" s="1"/>
  <c r="Z141" i="33"/>
  <c r="AM141" i="33"/>
  <c r="AM218" i="33"/>
  <c r="AM231" i="33" s="1"/>
  <c r="X218" i="33"/>
  <c r="X231" i="33" s="1"/>
  <c r="Y218" i="33"/>
  <c r="Y231" i="33" s="1"/>
  <c r="O218" i="33"/>
  <c r="O231" i="33" s="1"/>
  <c r="N218" i="33"/>
  <c r="N231" i="33" s="1"/>
  <c r="AR218" i="33"/>
  <c r="AR231" i="33" s="1"/>
  <c r="AD141" i="33"/>
  <c r="AT141" i="33"/>
  <c r="U141" i="33"/>
  <c r="K141" i="33"/>
  <c r="AU141" i="33"/>
  <c r="M141" i="33"/>
  <c r="H103" i="33"/>
  <c r="H104" i="33"/>
  <c r="F132" i="33"/>
  <c r="H143" i="33"/>
  <c r="S90" i="33"/>
  <c r="T25" i="33"/>
  <c r="U218" i="33"/>
  <c r="U231" i="33" s="1"/>
  <c r="T218" i="33"/>
  <c r="T231" i="33" s="1"/>
  <c r="AK218" i="33"/>
  <c r="AK231" i="33" s="1"/>
  <c r="I155" i="33"/>
  <c r="I148" i="33" s="1"/>
  <c r="AF218" i="33"/>
  <c r="AF231" i="33" s="1"/>
  <c r="W218" i="33"/>
  <c r="W231" i="33" s="1"/>
  <c r="AE218" i="33"/>
  <c r="AE231" i="33" s="1"/>
  <c r="M218" i="33"/>
  <c r="M231" i="33" s="1"/>
  <c r="I157" i="33"/>
  <c r="I150" i="33" s="1"/>
  <c r="AL218" i="33"/>
  <c r="AL231" i="33" s="1"/>
  <c r="AG218" i="33"/>
  <c r="AG231" i="33" s="1"/>
  <c r="AN218" i="33"/>
  <c r="AN231" i="33" s="1"/>
  <c r="AH218" i="33"/>
  <c r="AH231" i="33" s="1"/>
  <c r="W141" i="33"/>
  <c r="AB141" i="33"/>
  <c r="N141" i="33"/>
  <c r="AG141" i="33"/>
  <c r="P141" i="33"/>
  <c r="AV141" i="33"/>
  <c r="AE141" i="33"/>
  <c r="AJ141" i="33"/>
  <c r="AI141" i="33"/>
  <c r="H151" i="33"/>
  <c r="I153" i="33"/>
  <c r="P88" i="33"/>
  <c r="N169" i="33"/>
  <c r="S26" i="33"/>
  <c r="R27" i="33"/>
  <c r="L218" i="33"/>
  <c r="L231" i="33" s="1"/>
  <c r="AD218" i="33"/>
  <c r="AD231" i="33" s="1"/>
  <c r="S141" i="33"/>
  <c r="AA218" i="33"/>
  <c r="AA231" i="33" s="1"/>
  <c r="J156" i="33"/>
  <c r="J149" i="33" s="1"/>
  <c r="J141" i="33"/>
  <c r="V91" i="33"/>
  <c r="AO141" i="33"/>
  <c r="AS141" i="33"/>
  <c r="AP218" i="33"/>
  <c r="AP231" i="33" s="1"/>
  <c r="AU218" i="33"/>
  <c r="AU231" i="33" s="1"/>
  <c r="V218" i="33"/>
  <c r="V231" i="33" s="1"/>
  <c r="AS218" i="33"/>
  <c r="AS231" i="33" s="1"/>
  <c r="AH141" i="33"/>
  <c r="AP141" i="33"/>
  <c r="R141" i="33"/>
  <c r="AR141" i="33"/>
  <c r="L141" i="33"/>
  <c r="AK141" i="33"/>
  <c r="AA141" i="33"/>
  <c r="T141" i="33"/>
  <c r="Y141" i="33"/>
  <c r="AC141" i="33"/>
  <c r="AN141" i="33"/>
  <c r="AI218" i="33"/>
  <c r="AI231" i="33" s="1"/>
  <c r="Z218" i="33"/>
  <c r="Z231" i="33" s="1"/>
  <c r="R24" i="33"/>
  <c r="Q60" i="33"/>
  <c r="Q65" i="33" s="1"/>
  <c r="I154" i="33"/>
  <c r="I147" i="33" s="1"/>
  <c r="Q232" i="33"/>
  <c r="Q180" i="33"/>
  <c r="AG218" i="31"/>
  <c r="AG231" i="31" s="1"/>
  <c r="AL132" i="31"/>
  <c r="AQ218" i="31"/>
  <c r="AQ231" i="31" s="1"/>
  <c r="AS135" i="31"/>
  <c r="AQ135" i="31"/>
  <c r="AR135" i="31"/>
  <c r="L218" i="31"/>
  <c r="L231" i="31" s="1"/>
  <c r="S132" i="31"/>
  <c r="AJ135" i="31"/>
  <c r="AL135" i="31"/>
  <c r="AN135" i="31"/>
  <c r="AD218" i="31"/>
  <c r="AD231" i="31" s="1"/>
  <c r="AD135" i="31"/>
  <c r="AG135" i="31"/>
  <c r="AH136" i="31"/>
  <c r="AT136" i="31"/>
  <c r="W138" i="31"/>
  <c r="AU132" i="31"/>
  <c r="J132" i="31"/>
  <c r="AQ138" i="31"/>
  <c r="H147" i="31"/>
  <c r="F124" i="31"/>
  <c r="V135" i="31"/>
  <c r="P135" i="31"/>
  <c r="Y135" i="31"/>
  <c r="I135" i="31"/>
  <c r="J135" i="31"/>
  <c r="W135" i="31"/>
  <c r="K135" i="31"/>
  <c r="M135" i="31"/>
  <c r="O135" i="31"/>
  <c r="N135" i="31"/>
  <c r="U135" i="31"/>
  <c r="Z135" i="31"/>
  <c r="X135" i="31"/>
  <c r="R135" i="31"/>
  <c r="Q135" i="31"/>
  <c r="T135" i="31"/>
  <c r="S135" i="31"/>
  <c r="L135" i="31"/>
  <c r="AA135" i="31"/>
  <c r="AC135" i="31"/>
  <c r="AB135" i="31"/>
  <c r="X138" i="31"/>
  <c r="P138" i="31"/>
  <c r="AB138" i="31"/>
  <c r="F127" i="31"/>
  <c r="AM132" i="31"/>
  <c r="AN136" i="31"/>
  <c r="AI136" i="31"/>
  <c r="AU135" i="31"/>
  <c r="L169" i="31"/>
  <c r="R26" i="31"/>
  <c r="Q27" i="31"/>
  <c r="AF135" i="31"/>
  <c r="AN218" i="31"/>
  <c r="AN231" i="31" s="1"/>
  <c r="K132" i="31"/>
  <c r="AV132" i="31"/>
  <c r="AV218" i="31" s="1"/>
  <c r="AV231" i="31" s="1"/>
  <c r="AU138" i="31"/>
  <c r="AS138" i="31"/>
  <c r="AV138" i="31"/>
  <c r="AK138" i="31"/>
  <c r="L138" i="31"/>
  <c r="AG138" i="31"/>
  <c r="AV135" i="31"/>
  <c r="Q60" i="31"/>
  <c r="Q65" i="31" s="1"/>
  <c r="R24" i="31"/>
  <c r="N138" i="31"/>
  <c r="AJ138" i="31"/>
  <c r="S138" i="31"/>
  <c r="AN138" i="31"/>
  <c r="AD138" i="31"/>
  <c r="M138" i="31"/>
  <c r="AH138" i="31"/>
  <c r="Y138" i="31"/>
  <c r="AT138" i="31"/>
  <c r="AI138" i="31"/>
  <c r="R138" i="31"/>
  <c r="AO135" i="31"/>
  <c r="AQ136" i="31"/>
  <c r="K138" i="31"/>
  <c r="AO138" i="31"/>
  <c r="AC136" i="31"/>
  <c r="P232" i="31"/>
  <c r="P180" i="31"/>
  <c r="AM136" i="31"/>
  <c r="O132" i="31"/>
  <c r="AK132" i="31"/>
  <c r="AR132" i="31"/>
  <c r="Q90" i="31"/>
  <c r="R25" i="31"/>
  <c r="R218" i="31"/>
  <c r="R231" i="31" s="1"/>
  <c r="AC218" i="31"/>
  <c r="AC231" i="31" s="1"/>
  <c r="H148" i="31"/>
  <c r="AB136" i="31"/>
  <c r="V136" i="31"/>
  <c r="Q136" i="31"/>
  <c r="L136" i="31"/>
  <c r="F125" i="31"/>
  <c r="U136" i="31"/>
  <c r="P136" i="31"/>
  <c r="J136" i="31"/>
  <c r="Z136" i="31"/>
  <c r="W136" i="31"/>
  <c r="M136" i="31"/>
  <c r="N136" i="31"/>
  <c r="AA136" i="31"/>
  <c r="S136" i="31"/>
  <c r="R136" i="31"/>
  <c r="T136" i="31"/>
  <c r="O136" i="31"/>
  <c r="X136" i="31"/>
  <c r="Y136" i="31"/>
  <c r="K136" i="31"/>
  <c r="I136" i="31"/>
  <c r="AI132" i="31"/>
  <c r="AP135" i="31"/>
  <c r="AO136" i="31"/>
  <c r="AE135" i="31"/>
  <c r="N218" i="31"/>
  <c r="N231" i="31" s="1"/>
  <c r="AU136" i="31"/>
  <c r="Z132" i="31"/>
  <c r="T132" i="31"/>
  <c r="AM135" i="31"/>
  <c r="AF132" i="31"/>
  <c r="V132" i="31"/>
  <c r="AO132" i="31"/>
  <c r="H146" i="31"/>
  <c r="H132" i="31"/>
  <c r="AR134" i="31"/>
  <c r="AL134" i="31"/>
  <c r="AG134" i="31"/>
  <c r="AB134" i="31"/>
  <c r="V134" i="31"/>
  <c r="Q134" i="31"/>
  <c r="L134" i="31"/>
  <c r="AK134" i="31"/>
  <c r="P134" i="31"/>
  <c r="AF134" i="31"/>
  <c r="J134" i="31"/>
  <c r="AV134" i="31"/>
  <c r="Z134" i="31"/>
  <c r="F123" i="31"/>
  <c r="AP134" i="31"/>
  <c r="U134" i="31"/>
  <c r="AI134" i="31"/>
  <c r="S134" i="31"/>
  <c r="R134" i="31"/>
  <c r="AN134" i="31"/>
  <c r="N134" i="31"/>
  <c r="AJ134" i="31"/>
  <c r="W134" i="31"/>
  <c r="AH134" i="31"/>
  <c r="AD134" i="31"/>
  <c r="AU134" i="31"/>
  <c r="AE134" i="31"/>
  <c r="O134" i="31"/>
  <c r="X134" i="31"/>
  <c r="AS134" i="31"/>
  <c r="T134" i="31"/>
  <c r="AO134" i="31"/>
  <c r="AQ134" i="31"/>
  <c r="AA134" i="31"/>
  <c r="K134" i="31"/>
  <c r="AC134" i="31"/>
  <c r="Y134" i="31"/>
  <c r="AT134" i="31"/>
  <c r="AM134" i="31"/>
  <c r="M134" i="31"/>
  <c r="I134" i="31"/>
  <c r="AJ136" i="31"/>
  <c r="AH135" i="31"/>
  <c r="M132" i="31"/>
  <c r="H149" i="31"/>
  <c r="F126" i="31"/>
  <c r="AR137" i="31"/>
  <c r="AM137" i="31"/>
  <c r="AH137" i="31"/>
  <c r="AB137" i="31"/>
  <c r="W137" i="31"/>
  <c r="R137" i="31"/>
  <c r="L137" i="31"/>
  <c r="AF137" i="31"/>
  <c r="K137" i="31"/>
  <c r="AV137" i="31"/>
  <c r="AA137" i="31"/>
  <c r="AQ137" i="31"/>
  <c r="V137" i="31"/>
  <c r="AL137" i="31"/>
  <c r="P137" i="31"/>
  <c r="AO137" i="31"/>
  <c r="Y137" i="31"/>
  <c r="I137" i="31"/>
  <c r="AD137" i="31"/>
  <c r="O137" i="31"/>
  <c r="AJ137" i="31"/>
  <c r="AS137" i="31"/>
  <c r="M137" i="31"/>
  <c r="AT137" i="31"/>
  <c r="AE137" i="31"/>
  <c r="AK137" i="31"/>
  <c r="U137" i="31"/>
  <c r="N137" i="31"/>
  <c r="AI137" i="31"/>
  <c r="T137" i="31"/>
  <c r="AP137" i="31"/>
  <c r="AG137" i="31"/>
  <c r="Q137" i="31"/>
  <c r="S137" i="31"/>
  <c r="AN137" i="31"/>
  <c r="Z137" i="31"/>
  <c r="AU137" i="31"/>
  <c r="AC137" i="31"/>
  <c r="X137" i="31"/>
  <c r="J137" i="31"/>
  <c r="Z138" i="31"/>
  <c r="AP138" i="31"/>
  <c r="W132" i="31"/>
  <c r="AI135" i="31"/>
  <c r="AK135" i="31"/>
  <c r="AA138" i="31"/>
  <c r="T138" i="31"/>
  <c r="X132" i="31"/>
  <c r="AB132" i="31"/>
  <c r="AF136" i="31"/>
  <c r="AR136" i="31"/>
  <c r="AS136" i="31"/>
  <c r="Q132" i="31"/>
  <c r="AS218" i="31"/>
  <c r="AS231" i="31" s="1"/>
  <c r="Y132" i="31"/>
  <c r="AT218" i="31"/>
  <c r="AT231" i="31" s="1"/>
  <c r="AL136" i="31"/>
  <c r="AE138" i="31"/>
  <c r="I157" i="31"/>
  <c r="I150" i="31" s="1"/>
  <c r="Q138" i="31"/>
  <c r="P88" i="31"/>
  <c r="AT135" i="31"/>
  <c r="AC138" i="31"/>
  <c r="AV136" i="31"/>
  <c r="AM138" i="31"/>
  <c r="AD136" i="31"/>
  <c r="AE136" i="31"/>
  <c r="AP132" i="31"/>
  <c r="P132" i="31"/>
  <c r="AG136" i="31"/>
  <c r="AP136" i="31"/>
  <c r="I160" i="33" l="1"/>
  <c r="I167" i="33" s="1"/>
  <c r="AV100" i="33"/>
  <c r="I100" i="33"/>
  <c r="I103" i="33" s="1"/>
  <c r="AM100" i="33"/>
  <c r="AL101" i="33"/>
  <c r="AA101" i="33"/>
  <c r="AT101" i="33"/>
  <c r="AL166" i="33"/>
  <c r="O166" i="33"/>
  <c r="Z100" i="33"/>
  <c r="J101" i="33"/>
  <c r="I166" i="33"/>
  <c r="I144" i="33"/>
  <c r="I89" i="33" s="1"/>
  <c r="W100" i="33"/>
  <c r="Q91" i="33"/>
  <c r="Q184" i="33" s="1"/>
  <c r="Q215" i="33" s="1"/>
  <c r="W101" i="33"/>
  <c r="V101" i="33"/>
  <c r="U100" i="33"/>
  <c r="AS100" i="33"/>
  <c r="AF166" i="33"/>
  <c r="O101" i="33"/>
  <c r="AV101" i="33"/>
  <c r="I101" i="33"/>
  <c r="I104" i="33" s="1"/>
  <c r="J104" i="33" s="1"/>
  <c r="AM101" i="33"/>
  <c r="AE101" i="33"/>
  <c r="AF100" i="33"/>
  <c r="X100" i="33"/>
  <c r="M101" i="33"/>
  <c r="AI101" i="33"/>
  <c r="AQ91" i="33"/>
  <c r="AH101" i="33"/>
  <c r="T100" i="33"/>
  <c r="N101" i="33"/>
  <c r="V100" i="33"/>
  <c r="Y101" i="33"/>
  <c r="X166" i="33"/>
  <c r="Y100" i="33"/>
  <c r="AQ100" i="33"/>
  <c r="P101" i="33"/>
  <c r="J154" i="33"/>
  <c r="J147" i="33" s="1"/>
  <c r="K156" i="33"/>
  <c r="K149" i="33" s="1"/>
  <c r="J157" i="33"/>
  <c r="J150" i="33" s="1"/>
  <c r="J155" i="33"/>
  <c r="J148" i="33" s="1"/>
  <c r="AN91" i="33"/>
  <c r="AN166" i="33"/>
  <c r="AA91" i="33"/>
  <c r="AA166" i="33"/>
  <c r="R166" i="33"/>
  <c r="R91" i="33"/>
  <c r="S100" i="33"/>
  <c r="S101" i="33"/>
  <c r="AF184" i="33"/>
  <c r="AF215" i="33" s="1"/>
  <c r="O169" i="33"/>
  <c r="AJ91" i="33"/>
  <c r="AJ166" i="33"/>
  <c r="AK100" i="33"/>
  <c r="AK101" i="33"/>
  <c r="AH100" i="33"/>
  <c r="T90" i="33"/>
  <c r="U25" i="33"/>
  <c r="K166" i="33"/>
  <c r="K91" i="33"/>
  <c r="L100" i="33"/>
  <c r="L101" i="33"/>
  <c r="AC91" i="33"/>
  <c r="AC166" i="33"/>
  <c r="AD100" i="33"/>
  <c r="AD101" i="33"/>
  <c r="AS91" i="33"/>
  <c r="AS166" i="33"/>
  <c r="AB101" i="33"/>
  <c r="N100" i="33"/>
  <c r="AG100" i="33"/>
  <c r="H105" i="33"/>
  <c r="AS101" i="33"/>
  <c r="O100" i="33"/>
  <c r="J141" i="31"/>
  <c r="J166" i="31" s="1"/>
  <c r="AR100" i="33"/>
  <c r="AJ101" i="33"/>
  <c r="Y91" i="33"/>
  <c r="Y166" i="33"/>
  <c r="L91" i="33"/>
  <c r="L166" i="33"/>
  <c r="AH91" i="33"/>
  <c r="AH166" i="33"/>
  <c r="AT100" i="33"/>
  <c r="AO91" i="33"/>
  <c r="AO166" i="33"/>
  <c r="AB100" i="33"/>
  <c r="X184" i="33"/>
  <c r="X215" i="33" s="1"/>
  <c r="I184" i="33"/>
  <c r="AL184" i="33"/>
  <c r="AL215" i="33" s="1"/>
  <c r="AR101" i="33"/>
  <c r="S27" i="33"/>
  <c r="T26" i="33"/>
  <c r="I146" i="33"/>
  <c r="AV91" i="33"/>
  <c r="AV166" i="33"/>
  <c r="AB91" i="33"/>
  <c r="AB166" i="33"/>
  <c r="AC101" i="33"/>
  <c r="AC100" i="33"/>
  <c r="AI100" i="33"/>
  <c r="I143" i="33"/>
  <c r="J143" i="33" s="1"/>
  <c r="K143" i="33" s="1"/>
  <c r="L143" i="33" s="1"/>
  <c r="M143" i="33" s="1"/>
  <c r="N143" i="33" s="1"/>
  <c r="O143" i="33" s="1"/>
  <c r="P143" i="33" s="1"/>
  <c r="Q143" i="33" s="1"/>
  <c r="R143" i="33" s="1"/>
  <c r="S143" i="33" s="1"/>
  <c r="T143" i="33" s="1"/>
  <c r="U143" i="33" s="1"/>
  <c r="V143" i="33" s="1"/>
  <c r="W143" i="33" s="1"/>
  <c r="X143" i="33" s="1"/>
  <c r="Y143" i="33" s="1"/>
  <c r="Z143" i="33" s="1"/>
  <c r="AA143" i="33" s="1"/>
  <c r="AB143" i="33" s="1"/>
  <c r="AC143" i="33" s="1"/>
  <c r="AD143" i="33" s="1"/>
  <c r="AE143" i="33" s="1"/>
  <c r="AF143" i="33" s="1"/>
  <c r="AG143" i="33" s="1"/>
  <c r="AH143" i="33" s="1"/>
  <c r="AI143" i="33" s="1"/>
  <c r="AJ143" i="33" s="1"/>
  <c r="AK143" i="33" s="1"/>
  <c r="AL143" i="33" s="1"/>
  <c r="AM143" i="33" s="1"/>
  <c r="AN143" i="33" s="1"/>
  <c r="AO143" i="33" s="1"/>
  <c r="AP143" i="33" s="1"/>
  <c r="AQ143" i="33" s="1"/>
  <c r="AR143" i="33" s="1"/>
  <c r="AS143" i="33" s="1"/>
  <c r="AT143" i="33" s="1"/>
  <c r="AU143" i="33" s="1"/>
  <c r="AV143" i="33" s="1"/>
  <c r="H196" i="33"/>
  <c r="M91" i="33"/>
  <c r="M166" i="33"/>
  <c r="AT91" i="33"/>
  <c r="AT166" i="33"/>
  <c r="AU101" i="33"/>
  <c r="AU100" i="33"/>
  <c r="Z101" i="33"/>
  <c r="O184" i="33"/>
  <c r="O215" i="33" s="1"/>
  <c r="AM166" i="33"/>
  <c r="AM91" i="33"/>
  <c r="AP101" i="33"/>
  <c r="R101" i="33"/>
  <c r="R60" i="33"/>
  <c r="R65" i="33" s="1"/>
  <c r="S24" i="33"/>
  <c r="V184" i="33"/>
  <c r="V215" i="33" s="1"/>
  <c r="S91" i="33"/>
  <c r="S166" i="33"/>
  <c r="AG166" i="33"/>
  <c r="AG91" i="33"/>
  <c r="AO101" i="33"/>
  <c r="AN100" i="33"/>
  <c r="T101" i="33"/>
  <c r="AK91" i="33"/>
  <c r="AK166" i="33"/>
  <c r="AP91" i="33"/>
  <c r="AP166" i="33"/>
  <c r="J91" i="33"/>
  <c r="J166" i="33"/>
  <c r="K101" i="33"/>
  <c r="K100" i="33"/>
  <c r="R180" i="33"/>
  <c r="R232" i="33"/>
  <c r="AE166" i="33"/>
  <c r="AE91" i="33"/>
  <c r="N91" i="33"/>
  <c r="N166" i="33"/>
  <c r="AO100" i="33"/>
  <c r="U91" i="33"/>
  <c r="U166" i="33"/>
  <c r="AP100" i="33"/>
  <c r="R100" i="33"/>
  <c r="Q88" i="33"/>
  <c r="AA100" i="33"/>
  <c r="AJ100" i="33"/>
  <c r="T91" i="33"/>
  <c r="T166" i="33"/>
  <c r="AR91" i="33"/>
  <c r="AR166" i="33"/>
  <c r="AQ101" i="33"/>
  <c r="AE100" i="33"/>
  <c r="M100" i="33"/>
  <c r="AI91" i="33"/>
  <c r="AI166" i="33"/>
  <c r="P91" i="33"/>
  <c r="P166" i="33"/>
  <c r="Q101" i="33"/>
  <c r="Q100" i="33"/>
  <c r="W166" i="33"/>
  <c r="W91" i="33"/>
  <c r="AF101" i="33"/>
  <c r="X101" i="33"/>
  <c r="AG101" i="33"/>
  <c r="AL100" i="33"/>
  <c r="U101" i="33"/>
  <c r="AU166" i="33"/>
  <c r="AU91" i="33"/>
  <c r="AD91" i="33"/>
  <c r="AD166" i="33"/>
  <c r="P100" i="33"/>
  <c r="AN101" i="33"/>
  <c r="Z91" i="33"/>
  <c r="Z166" i="33"/>
  <c r="J100" i="33"/>
  <c r="T141" i="31"/>
  <c r="T91" i="31" s="1"/>
  <c r="R141" i="31"/>
  <c r="R166" i="31" s="1"/>
  <c r="AP141" i="31"/>
  <c r="AP166" i="31" s="1"/>
  <c r="L141" i="31"/>
  <c r="L91" i="31" s="1"/>
  <c r="AG141" i="31"/>
  <c r="AG91" i="31" s="1"/>
  <c r="S141" i="31"/>
  <c r="S91" i="31" s="1"/>
  <c r="AL141" i="31"/>
  <c r="AL91" i="31" s="1"/>
  <c r="J157" i="31"/>
  <c r="J150" i="31" s="1"/>
  <c r="P218" i="31"/>
  <c r="P231" i="31" s="1"/>
  <c r="Y218" i="31"/>
  <c r="Y231" i="31" s="1"/>
  <c r="Q218" i="31"/>
  <c r="Q231" i="31" s="1"/>
  <c r="AB218" i="31"/>
  <c r="AB231" i="31" s="1"/>
  <c r="AM141" i="31"/>
  <c r="W141" i="31"/>
  <c r="H151" i="31"/>
  <c r="I153" i="31"/>
  <c r="I146" i="31" s="1"/>
  <c r="O218" i="31"/>
  <c r="O231" i="31" s="1"/>
  <c r="Q232" i="31"/>
  <c r="Q180" i="31"/>
  <c r="AA141" i="31"/>
  <c r="AU141" i="31"/>
  <c r="T218" i="31"/>
  <c r="T231" i="31" s="1"/>
  <c r="I155" i="31"/>
  <c r="I148" i="31" s="1"/>
  <c r="I154" i="31"/>
  <c r="I147" i="31" s="1"/>
  <c r="W218" i="31"/>
  <c r="W231" i="31" s="1"/>
  <c r="I156" i="31"/>
  <c r="I149" i="31" s="1"/>
  <c r="I141" i="31"/>
  <c r="Y141" i="31"/>
  <c r="AQ141" i="31"/>
  <c r="X141" i="31"/>
  <c r="AD141" i="31"/>
  <c r="N141" i="31"/>
  <c r="AI141" i="31"/>
  <c r="Z141" i="31"/>
  <c r="P141" i="31"/>
  <c r="V141" i="31"/>
  <c r="AR141" i="31"/>
  <c r="V218" i="31"/>
  <c r="V231" i="31" s="1"/>
  <c r="Z218" i="31"/>
  <c r="Z231" i="31" s="1"/>
  <c r="AR218" i="31"/>
  <c r="AR231" i="31" s="1"/>
  <c r="R60" i="31"/>
  <c r="R65" i="31" s="1"/>
  <c r="S24" i="31"/>
  <c r="R27" i="31"/>
  <c r="S26" i="31"/>
  <c r="AM218" i="31"/>
  <c r="AM231" i="31" s="1"/>
  <c r="AU218" i="31"/>
  <c r="AU231" i="31" s="1"/>
  <c r="K141" i="31"/>
  <c r="AE141" i="31"/>
  <c r="S218" i="31"/>
  <c r="S231" i="31" s="1"/>
  <c r="AL218" i="31"/>
  <c r="AL231" i="31" s="1"/>
  <c r="AP218" i="31"/>
  <c r="AP231" i="31" s="1"/>
  <c r="X218" i="31"/>
  <c r="X231" i="31" s="1"/>
  <c r="AT141" i="31"/>
  <c r="AS141" i="31"/>
  <c r="AJ141" i="31"/>
  <c r="AF141" i="31"/>
  <c r="Q141" i="31"/>
  <c r="AO218" i="31"/>
  <c r="AO231" i="31" s="1"/>
  <c r="J218" i="31"/>
  <c r="J231" i="31" s="1"/>
  <c r="M218" i="31"/>
  <c r="M231" i="31" s="1"/>
  <c r="M141" i="31"/>
  <c r="AC141" i="31"/>
  <c r="AO141" i="31"/>
  <c r="O141" i="31"/>
  <c r="AH141" i="31"/>
  <c r="AN141" i="31"/>
  <c r="U141" i="31"/>
  <c r="AV141" i="31"/>
  <c r="AK141" i="31"/>
  <c r="AB141" i="31"/>
  <c r="AC100" i="31" s="1"/>
  <c r="H143" i="31"/>
  <c r="H104" i="31"/>
  <c r="F132" i="31"/>
  <c r="H103" i="31"/>
  <c r="AF218" i="31"/>
  <c r="AF231" i="31" s="1"/>
  <c r="AI218" i="31"/>
  <c r="AI231" i="31" s="1"/>
  <c r="S25" i="31"/>
  <c r="R90" i="31"/>
  <c r="AK218" i="31"/>
  <c r="AK231" i="31" s="1"/>
  <c r="Q88" i="31"/>
  <c r="K218" i="31"/>
  <c r="K231" i="31" s="1"/>
  <c r="M169" i="31"/>
  <c r="J144" i="33" l="1"/>
  <c r="K144" i="33" s="1"/>
  <c r="T166" i="31"/>
  <c r="AG166" i="31"/>
  <c r="AS101" i="31"/>
  <c r="Y100" i="31"/>
  <c r="AQ184" i="33"/>
  <c r="AQ215" i="33" s="1"/>
  <c r="AP100" i="31"/>
  <c r="J91" i="31"/>
  <c r="K155" i="33"/>
  <c r="K148" i="33" s="1"/>
  <c r="AD184" i="33"/>
  <c r="AD215" i="33" s="1"/>
  <c r="T184" i="33"/>
  <c r="T215" i="33" s="1"/>
  <c r="U184" i="33"/>
  <c r="U215" i="33" s="1"/>
  <c r="AE184" i="33"/>
  <c r="AE215" i="33" s="1"/>
  <c r="V25" i="33"/>
  <c r="U90" i="33"/>
  <c r="Z184" i="33"/>
  <c r="Z215" i="33" s="1"/>
  <c r="AG184" i="33"/>
  <c r="AG215" i="33" s="1"/>
  <c r="AM184" i="33"/>
  <c r="AM215" i="33" s="1"/>
  <c r="H198" i="33"/>
  <c r="H200" i="33" s="1"/>
  <c r="H204" i="33"/>
  <c r="I196" i="33"/>
  <c r="H203" i="33"/>
  <c r="I197" i="33"/>
  <c r="I215" i="33"/>
  <c r="L184" i="33"/>
  <c r="L215" i="33" s="1"/>
  <c r="AJ184" i="33"/>
  <c r="AJ215" i="33" s="1"/>
  <c r="R184" i="33"/>
  <c r="R215" i="33" s="1"/>
  <c r="K157" i="33"/>
  <c r="K150" i="33" s="1"/>
  <c r="AI184" i="33"/>
  <c r="AI215" i="33" s="1"/>
  <c r="AR184" i="33"/>
  <c r="AR215" i="33" s="1"/>
  <c r="AK184" i="33"/>
  <c r="AK215" i="33" s="1"/>
  <c r="AT184" i="33"/>
  <c r="AT215" i="33" s="1"/>
  <c r="AV184" i="33"/>
  <c r="AV215" i="33" s="1"/>
  <c r="I105" i="33"/>
  <c r="J103" i="33"/>
  <c r="I164" i="33"/>
  <c r="I171" i="33" s="1"/>
  <c r="K184" i="33"/>
  <c r="K215" i="33" s="1"/>
  <c r="AN184" i="33"/>
  <c r="AN215" i="33" s="1"/>
  <c r="P184" i="33"/>
  <c r="P215" i="33" s="1"/>
  <c r="J184" i="33"/>
  <c r="J215" i="33" s="1"/>
  <c r="AP184" i="33"/>
  <c r="AP215" i="33" s="1"/>
  <c r="S184" i="33"/>
  <c r="S215" i="33" s="1"/>
  <c r="R88" i="33"/>
  <c r="M184" i="33"/>
  <c r="M215" i="33" s="1"/>
  <c r="AB184" i="33"/>
  <c r="AB215" i="33" s="1"/>
  <c r="AS184" i="33"/>
  <c r="AS215" i="33" s="1"/>
  <c r="AC184" i="33"/>
  <c r="AC215" i="33" s="1"/>
  <c r="AA184" i="33"/>
  <c r="AA215" i="33" s="1"/>
  <c r="L156" i="33"/>
  <c r="L149" i="33" s="1"/>
  <c r="T101" i="31"/>
  <c r="AU184" i="33"/>
  <c r="AU215" i="33" s="1"/>
  <c r="U26" i="33"/>
  <c r="T27" i="33"/>
  <c r="K154" i="33"/>
  <c r="K147" i="33" s="1"/>
  <c r="AG101" i="31"/>
  <c r="S166" i="31"/>
  <c r="U101" i="31"/>
  <c r="Q100" i="31"/>
  <c r="S100" i="31"/>
  <c r="I182" i="33"/>
  <c r="I233" i="33" s="1"/>
  <c r="I172" i="33"/>
  <c r="I234" i="33" s="1"/>
  <c r="W184" i="33"/>
  <c r="W215" i="33" s="1"/>
  <c r="N184" i="33"/>
  <c r="N215" i="33" s="1"/>
  <c r="K104" i="33"/>
  <c r="L104" i="33" s="1"/>
  <c r="M104" i="33" s="1"/>
  <c r="N104" i="33" s="1"/>
  <c r="O104" i="33" s="1"/>
  <c r="P104" i="33" s="1"/>
  <c r="Q104" i="33" s="1"/>
  <c r="R104" i="33" s="1"/>
  <c r="S104" i="33" s="1"/>
  <c r="T104" i="33" s="1"/>
  <c r="U104" i="33" s="1"/>
  <c r="V104" i="33" s="1"/>
  <c r="W104" i="33" s="1"/>
  <c r="X104" i="33" s="1"/>
  <c r="Y104" i="33" s="1"/>
  <c r="Z104" i="33" s="1"/>
  <c r="AA104" i="33" s="1"/>
  <c r="AB104" i="33" s="1"/>
  <c r="AC104" i="33" s="1"/>
  <c r="AD104" i="33" s="1"/>
  <c r="AE104" i="33" s="1"/>
  <c r="AF104" i="33" s="1"/>
  <c r="AG104" i="33" s="1"/>
  <c r="AH104" i="33" s="1"/>
  <c r="AI104" i="33" s="1"/>
  <c r="AJ104" i="33" s="1"/>
  <c r="AK104" i="33" s="1"/>
  <c r="AL104" i="33" s="1"/>
  <c r="AM104" i="33" s="1"/>
  <c r="AN104" i="33" s="1"/>
  <c r="AO104" i="33" s="1"/>
  <c r="AP104" i="33" s="1"/>
  <c r="AQ104" i="33" s="1"/>
  <c r="AR104" i="33" s="1"/>
  <c r="AS104" i="33" s="1"/>
  <c r="AT104" i="33" s="1"/>
  <c r="AU104" i="33" s="1"/>
  <c r="AV104" i="33" s="1"/>
  <c r="S60" i="33"/>
  <c r="S65" i="33" s="1"/>
  <c r="T24" i="33"/>
  <c r="I151" i="33"/>
  <c r="J153" i="33"/>
  <c r="J160" i="33" s="1"/>
  <c r="J167" i="33" s="1"/>
  <c r="S180" i="33"/>
  <c r="S232" i="33"/>
  <c r="AO184" i="33"/>
  <c r="AO215" i="33" s="1"/>
  <c r="AH184" i="33"/>
  <c r="AH215" i="33" s="1"/>
  <c r="Y184" i="33"/>
  <c r="Y215" i="33" s="1"/>
  <c r="P169" i="33"/>
  <c r="AV101" i="31"/>
  <c r="L166" i="31"/>
  <c r="AL166" i="31"/>
  <c r="AQ100" i="31"/>
  <c r="AQ101" i="31"/>
  <c r="AP91" i="31"/>
  <c r="AP184" i="31" s="1"/>
  <c r="AP215" i="31" s="1"/>
  <c r="AM100" i="31"/>
  <c r="R91" i="31"/>
  <c r="AM101" i="31"/>
  <c r="R100" i="31"/>
  <c r="T100" i="31"/>
  <c r="AN100" i="31"/>
  <c r="AP101" i="31"/>
  <c r="AJ100" i="31"/>
  <c r="L100" i="31"/>
  <c r="W100" i="31"/>
  <c r="AC101" i="31"/>
  <c r="L101" i="31"/>
  <c r="AS100" i="31"/>
  <c r="X101" i="31"/>
  <c r="AN101" i="31"/>
  <c r="U100" i="31"/>
  <c r="S101" i="31"/>
  <c r="J155" i="31"/>
  <c r="J148" i="31" s="1"/>
  <c r="J154" i="31"/>
  <c r="J147" i="31"/>
  <c r="J156" i="31"/>
  <c r="J149" i="31" s="1"/>
  <c r="K157" i="31"/>
  <c r="K150" i="31"/>
  <c r="AK166" i="31"/>
  <c r="AK91" i="31"/>
  <c r="AH166" i="31"/>
  <c r="AH91" i="31"/>
  <c r="AI100" i="31"/>
  <c r="AI101" i="31"/>
  <c r="M166" i="31"/>
  <c r="M91" i="31"/>
  <c r="R180" i="31"/>
  <c r="R232" i="31"/>
  <c r="V166" i="31"/>
  <c r="V91" i="31"/>
  <c r="N166" i="31"/>
  <c r="N91" i="31"/>
  <c r="O100" i="31"/>
  <c r="O101" i="31"/>
  <c r="Y166" i="31"/>
  <c r="Y91" i="31"/>
  <c r="AA91" i="31"/>
  <c r="AA166" i="31"/>
  <c r="AB100" i="31"/>
  <c r="AB101" i="31"/>
  <c r="W91" i="31"/>
  <c r="W166" i="31"/>
  <c r="AL101" i="31"/>
  <c r="S90" i="31"/>
  <c r="T25" i="31"/>
  <c r="O91" i="31"/>
  <c r="O166" i="31"/>
  <c r="AJ166" i="31"/>
  <c r="AJ91" i="31"/>
  <c r="AK100" i="31"/>
  <c r="AK101" i="31"/>
  <c r="Y101" i="31"/>
  <c r="M101" i="31"/>
  <c r="K91" i="31"/>
  <c r="K166" i="31"/>
  <c r="AV100" i="31"/>
  <c r="W101" i="31"/>
  <c r="AD166" i="31"/>
  <c r="AD91" i="31"/>
  <c r="AE101" i="31"/>
  <c r="AE100" i="31"/>
  <c r="I166" i="31"/>
  <c r="I101" i="31"/>
  <c r="I104" i="31" s="1"/>
  <c r="I100" i="31"/>
  <c r="I103" i="31" s="1"/>
  <c r="I91" i="31"/>
  <c r="I144" i="31"/>
  <c r="J101" i="31"/>
  <c r="J100" i="31"/>
  <c r="S184" i="31"/>
  <c r="S215" i="31" s="1"/>
  <c r="L184" i="31"/>
  <c r="L215" i="31" s="1"/>
  <c r="AL100" i="31"/>
  <c r="AJ101" i="31"/>
  <c r="H196" i="31"/>
  <c r="I143" i="31"/>
  <c r="J143" i="31" s="1"/>
  <c r="K143" i="31" s="1"/>
  <c r="L143" i="31" s="1"/>
  <c r="M143" i="31" s="1"/>
  <c r="N143" i="31" s="1"/>
  <c r="O143" i="31" s="1"/>
  <c r="P143" i="31" s="1"/>
  <c r="Q143" i="31" s="1"/>
  <c r="R143" i="31" s="1"/>
  <c r="S143" i="31" s="1"/>
  <c r="T143" i="31" s="1"/>
  <c r="U143" i="31" s="1"/>
  <c r="V143" i="31" s="1"/>
  <c r="W143" i="31" s="1"/>
  <c r="X143" i="31" s="1"/>
  <c r="Y143" i="31" s="1"/>
  <c r="Z143" i="31" s="1"/>
  <c r="AA143" i="31" s="1"/>
  <c r="AB143" i="31" s="1"/>
  <c r="AC143" i="31" s="1"/>
  <c r="AD143" i="31" s="1"/>
  <c r="AE143" i="31" s="1"/>
  <c r="AF143" i="31" s="1"/>
  <c r="AG143" i="31" s="1"/>
  <c r="AH143" i="31" s="1"/>
  <c r="AI143" i="31" s="1"/>
  <c r="AJ143" i="31" s="1"/>
  <c r="AK143" i="31" s="1"/>
  <c r="AL143" i="31" s="1"/>
  <c r="AM143" i="31" s="1"/>
  <c r="AN143" i="31" s="1"/>
  <c r="AO143" i="31" s="1"/>
  <c r="AP143" i="31" s="1"/>
  <c r="AQ143" i="31" s="1"/>
  <c r="AR143" i="31" s="1"/>
  <c r="AS143" i="31" s="1"/>
  <c r="AT143" i="31" s="1"/>
  <c r="AU143" i="31" s="1"/>
  <c r="AV143" i="31" s="1"/>
  <c r="U166" i="31"/>
  <c r="U91" i="31"/>
  <c r="V100" i="31"/>
  <c r="V101" i="31"/>
  <c r="AO166" i="31"/>
  <c r="AO91" i="31"/>
  <c r="N101" i="31"/>
  <c r="K100" i="31"/>
  <c r="AS166" i="31"/>
  <c r="AS91" i="31"/>
  <c r="AT100" i="31"/>
  <c r="AT101" i="31"/>
  <c r="AH100" i="31"/>
  <c r="R88" i="31"/>
  <c r="AA100" i="31"/>
  <c r="Z166" i="31"/>
  <c r="Z91" i="31"/>
  <c r="X166" i="31"/>
  <c r="X91" i="31"/>
  <c r="P100" i="31"/>
  <c r="Z100" i="31"/>
  <c r="AF91" i="31"/>
  <c r="AF166" i="31"/>
  <c r="AE91" i="31"/>
  <c r="AE166" i="31"/>
  <c r="AF100" i="31"/>
  <c r="AF101" i="31"/>
  <c r="M100" i="31"/>
  <c r="J153" i="31"/>
  <c r="J146" i="31" s="1"/>
  <c r="I151" i="31"/>
  <c r="AG100" i="31"/>
  <c r="AV166" i="31"/>
  <c r="AV91" i="31"/>
  <c r="N100" i="31"/>
  <c r="S60" i="31"/>
  <c r="S65" i="31" s="1"/>
  <c r="T24" i="31"/>
  <c r="P166" i="31"/>
  <c r="P91" i="31"/>
  <c r="X100" i="31"/>
  <c r="T184" i="31"/>
  <c r="T215" i="31" s="1"/>
  <c r="N169" i="31"/>
  <c r="H105" i="31"/>
  <c r="AB166" i="31"/>
  <c r="AB91" i="31"/>
  <c r="AN166" i="31"/>
  <c r="AN91" i="31"/>
  <c r="AO101" i="31"/>
  <c r="AO100" i="31"/>
  <c r="AC166" i="31"/>
  <c r="AC91" i="31"/>
  <c r="AD101" i="31"/>
  <c r="AD100" i="31"/>
  <c r="K101" i="31"/>
  <c r="Q91" i="31"/>
  <c r="Q166" i="31"/>
  <c r="AT166" i="31"/>
  <c r="AT91" i="31"/>
  <c r="AU101" i="31"/>
  <c r="AU100" i="31"/>
  <c r="T26" i="31"/>
  <c r="S27" i="31"/>
  <c r="AA101" i="31"/>
  <c r="AR166" i="31"/>
  <c r="AR91" i="31"/>
  <c r="AI166" i="31"/>
  <c r="AI91" i="31"/>
  <c r="AQ91" i="31"/>
  <c r="AQ166" i="31"/>
  <c r="AR100" i="31"/>
  <c r="AR101" i="31"/>
  <c r="AH101" i="31"/>
  <c r="AL184" i="31"/>
  <c r="AL215" i="31" s="1"/>
  <c r="AU91" i="31"/>
  <c r="AU166" i="31"/>
  <c r="P101" i="31"/>
  <c r="I160" i="31"/>
  <c r="I167" i="31" s="1"/>
  <c r="AG184" i="31"/>
  <c r="AG215" i="31" s="1"/>
  <c r="AM91" i="31"/>
  <c r="AM166" i="31"/>
  <c r="R101" i="31"/>
  <c r="Z101" i="31"/>
  <c r="Q101" i="31"/>
  <c r="J89" i="33" l="1"/>
  <c r="J182" i="33" s="1"/>
  <c r="J233" i="33" s="1"/>
  <c r="J184" i="31"/>
  <c r="J215" i="31" s="1"/>
  <c r="M156" i="33"/>
  <c r="M149" i="33" s="1"/>
  <c r="L157" i="33"/>
  <c r="L150" i="33" s="1"/>
  <c r="L154" i="33"/>
  <c r="L147" i="33" s="1"/>
  <c r="T180" i="33"/>
  <c r="T232" i="33"/>
  <c r="K89" i="33"/>
  <c r="L144" i="33"/>
  <c r="H208" i="33"/>
  <c r="H206" i="33"/>
  <c r="H207" i="33" s="1"/>
  <c r="V26" i="33"/>
  <c r="U27" i="33"/>
  <c r="I92" i="33"/>
  <c r="I187" i="33"/>
  <c r="I203" i="33"/>
  <c r="J196" i="33"/>
  <c r="I198" i="33"/>
  <c r="U24" i="33"/>
  <c r="T60" i="33"/>
  <c r="T65" i="33" s="1"/>
  <c r="K103" i="33"/>
  <c r="J105" i="33"/>
  <c r="J164" i="33"/>
  <c r="J171" i="33" s="1"/>
  <c r="H209" i="33"/>
  <c r="L155" i="33"/>
  <c r="L148" i="33" s="1"/>
  <c r="Q169" i="33"/>
  <c r="J146" i="33"/>
  <c r="S88" i="33"/>
  <c r="I235" i="33"/>
  <c r="I186" i="33"/>
  <c r="I93" i="33"/>
  <c r="J197" i="33"/>
  <c r="K197" i="33" s="1"/>
  <c r="L197" i="33" s="1"/>
  <c r="M197" i="33" s="1"/>
  <c r="N197" i="33" s="1"/>
  <c r="O197" i="33" s="1"/>
  <c r="P197" i="33" s="1"/>
  <c r="Q197" i="33" s="1"/>
  <c r="R197" i="33" s="1"/>
  <c r="S197" i="33" s="1"/>
  <c r="T197" i="33" s="1"/>
  <c r="U197" i="33" s="1"/>
  <c r="V197" i="33" s="1"/>
  <c r="W197" i="33" s="1"/>
  <c r="X197" i="33" s="1"/>
  <c r="Y197" i="33" s="1"/>
  <c r="Z197" i="33" s="1"/>
  <c r="AA197" i="33" s="1"/>
  <c r="AB197" i="33" s="1"/>
  <c r="AC197" i="33" s="1"/>
  <c r="AD197" i="33" s="1"/>
  <c r="AE197" i="33" s="1"/>
  <c r="AF197" i="33" s="1"/>
  <c r="AG197" i="33" s="1"/>
  <c r="AH197" i="33" s="1"/>
  <c r="AI197" i="33" s="1"/>
  <c r="AJ197" i="33" s="1"/>
  <c r="AK197" i="33" s="1"/>
  <c r="AL197" i="33" s="1"/>
  <c r="AM197" i="33" s="1"/>
  <c r="AN197" i="33" s="1"/>
  <c r="AO197" i="33" s="1"/>
  <c r="AP197" i="33" s="1"/>
  <c r="AQ197" i="33" s="1"/>
  <c r="AR197" i="33" s="1"/>
  <c r="AS197" i="33" s="1"/>
  <c r="AT197" i="33" s="1"/>
  <c r="AU197" i="33" s="1"/>
  <c r="AV197" i="33" s="1"/>
  <c r="H237" i="33"/>
  <c r="V90" i="33"/>
  <c r="W25" i="33"/>
  <c r="R184" i="31"/>
  <c r="R215" i="31" s="1"/>
  <c r="J104" i="31"/>
  <c r="K104" i="31" s="1"/>
  <c r="L104" i="31" s="1"/>
  <c r="M104" i="31" s="1"/>
  <c r="N104" i="31" s="1"/>
  <c r="O104" i="31" s="1"/>
  <c r="P104" i="31" s="1"/>
  <c r="Q104" i="31" s="1"/>
  <c r="R104" i="31" s="1"/>
  <c r="S104" i="31" s="1"/>
  <c r="T104" i="31" s="1"/>
  <c r="U104" i="31" s="1"/>
  <c r="V104" i="31" s="1"/>
  <c r="W104" i="31" s="1"/>
  <c r="X104" i="31" s="1"/>
  <c r="Y104" i="31" s="1"/>
  <c r="Z104" i="31" s="1"/>
  <c r="AA104" i="31" s="1"/>
  <c r="AB104" i="31" s="1"/>
  <c r="AC104" i="31" s="1"/>
  <c r="AD104" i="31" s="1"/>
  <c r="AE104" i="31" s="1"/>
  <c r="AF104" i="31" s="1"/>
  <c r="AG104" i="31" s="1"/>
  <c r="AH104" i="31" s="1"/>
  <c r="AI104" i="31" s="1"/>
  <c r="AJ104" i="31" s="1"/>
  <c r="AK104" i="31" s="1"/>
  <c r="AL104" i="31" s="1"/>
  <c r="AM104" i="31" s="1"/>
  <c r="AN104" i="31" s="1"/>
  <c r="AO104" i="31" s="1"/>
  <c r="AP104" i="31" s="1"/>
  <c r="AQ104" i="31" s="1"/>
  <c r="AR104" i="31" s="1"/>
  <c r="AS104" i="31" s="1"/>
  <c r="AT104" i="31" s="1"/>
  <c r="AU104" i="31" s="1"/>
  <c r="AV104" i="31" s="1"/>
  <c r="K156" i="31"/>
  <c r="K149" i="31" s="1"/>
  <c r="K155" i="31"/>
  <c r="K148" i="31" s="1"/>
  <c r="AU184" i="31"/>
  <c r="AU215" i="31" s="1"/>
  <c r="AI184" i="31"/>
  <c r="AI215" i="31" s="1"/>
  <c r="Q184" i="31"/>
  <c r="Q215" i="31" s="1"/>
  <c r="O169" i="31"/>
  <c r="P184" i="31"/>
  <c r="P215" i="31" s="1"/>
  <c r="T60" i="31"/>
  <c r="T65" i="31" s="1"/>
  <c r="U24" i="31"/>
  <c r="AE184" i="31"/>
  <c r="AE215" i="31" s="1"/>
  <c r="AS184" i="31"/>
  <c r="AS215" i="31" s="1"/>
  <c r="H204" i="31"/>
  <c r="H198" i="31"/>
  <c r="H200" i="31" s="1"/>
  <c r="I196" i="31"/>
  <c r="H203" i="31"/>
  <c r="AD184" i="31"/>
  <c r="AD215" i="31" s="1"/>
  <c r="L157" i="31"/>
  <c r="L150" i="31" s="1"/>
  <c r="K154" i="31"/>
  <c r="K147" i="31" s="1"/>
  <c r="AM184" i="31"/>
  <c r="AM215" i="31" s="1"/>
  <c r="AT184" i="31"/>
  <c r="AT215" i="31" s="1"/>
  <c r="AC184" i="31"/>
  <c r="AC215" i="31" s="1"/>
  <c r="AN184" i="31"/>
  <c r="AN215" i="31" s="1"/>
  <c r="J103" i="31"/>
  <c r="I105" i="31"/>
  <c r="I164" i="31"/>
  <c r="I171" i="31" s="1"/>
  <c r="S88" i="31"/>
  <c r="K153" i="31"/>
  <c r="J151" i="31"/>
  <c r="K146" i="31"/>
  <c r="AF184" i="31"/>
  <c r="AF215" i="31" s="1"/>
  <c r="X184" i="31"/>
  <c r="X215" i="31" s="1"/>
  <c r="AO184" i="31"/>
  <c r="AO215" i="31" s="1"/>
  <c r="U184" i="31"/>
  <c r="U215" i="31" s="1"/>
  <c r="I89" i="31"/>
  <c r="J144" i="31"/>
  <c r="K184" i="31"/>
  <c r="K215" i="31" s="1"/>
  <c r="O184" i="31"/>
  <c r="O215" i="31" s="1"/>
  <c r="W184" i="31"/>
  <c r="W215" i="31" s="1"/>
  <c r="V184" i="31"/>
  <c r="V215" i="31" s="1"/>
  <c r="AK184" i="31"/>
  <c r="AK215" i="31" s="1"/>
  <c r="AR184" i="31"/>
  <c r="AR215" i="31" s="1"/>
  <c r="S232" i="31"/>
  <c r="S180" i="31"/>
  <c r="AV184" i="31"/>
  <c r="AV215" i="31" s="1"/>
  <c r="I184" i="31"/>
  <c r="AJ184" i="31"/>
  <c r="AJ215" i="31" s="1"/>
  <c r="AA184" i="31"/>
  <c r="AA215" i="31" s="1"/>
  <c r="AQ184" i="31"/>
  <c r="AQ215" i="31" s="1"/>
  <c r="U26" i="31"/>
  <c r="T27" i="31"/>
  <c r="AB184" i="31"/>
  <c r="AB215" i="31" s="1"/>
  <c r="J160" i="31"/>
  <c r="J167" i="31" s="1"/>
  <c r="Z184" i="31"/>
  <c r="Z215" i="31" s="1"/>
  <c r="U25" i="31"/>
  <c r="T90" i="31"/>
  <c r="Y184" i="31"/>
  <c r="Y215" i="31" s="1"/>
  <c r="N184" i="31"/>
  <c r="N215" i="31" s="1"/>
  <c r="M184" i="31"/>
  <c r="M215" i="31" s="1"/>
  <c r="AH184" i="31"/>
  <c r="AH215" i="31" s="1"/>
  <c r="J172" i="33" l="1"/>
  <c r="J234" i="33" s="1"/>
  <c r="M154" i="33"/>
  <c r="M147" i="33" s="1"/>
  <c r="M155" i="33"/>
  <c r="M148" i="33" s="1"/>
  <c r="M157" i="33"/>
  <c r="M150" i="33" s="1"/>
  <c r="N156" i="33"/>
  <c r="N149" i="33" s="1"/>
  <c r="X25" i="33"/>
  <c r="W90" i="33"/>
  <c r="H235" i="33"/>
  <c r="J186" i="33"/>
  <c r="J93" i="33"/>
  <c r="J203" i="33"/>
  <c r="K196" i="33"/>
  <c r="J198" i="33"/>
  <c r="I94" i="33"/>
  <c r="U180" i="33"/>
  <c r="U232" i="33"/>
  <c r="J151" i="33"/>
  <c r="K153" i="33"/>
  <c r="K160" i="33" s="1"/>
  <c r="K167" i="33" s="1"/>
  <c r="K172" i="33" s="1"/>
  <c r="K234" i="33" s="1"/>
  <c r="R169" i="33"/>
  <c r="K105" i="33"/>
  <c r="L103" i="33"/>
  <c r="K164" i="33"/>
  <c r="T88" i="33"/>
  <c r="I221" i="33"/>
  <c r="J235" i="33"/>
  <c r="W26" i="33"/>
  <c r="V27" i="33"/>
  <c r="J92" i="33"/>
  <c r="J187" i="33"/>
  <c r="K182" i="33"/>
  <c r="K233" i="33" s="1"/>
  <c r="U60" i="33"/>
  <c r="U65" i="33" s="1"/>
  <c r="V24" i="33"/>
  <c r="L89" i="33"/>
  <c r="M144" i="33"/>
  <c r="M157" i="31"/>
  <c r="M150" i="31" s="1"/>
  <c r="L155" i="31"/>
  <c r="L148" i="31"/>
  <c r="L156" i="31"/>
  <c r="L149" i="31" s="1"/>
  <c r="I172" i="31"/>
  <c r="I234" i="31" s="1"/>
  <c r="I182" i="31"/>
  <c r="I233" i="31" s="1"/>
  <c r="J105" i="31"/>
  <c r="K103" i="31"/>
  <c r="J164" i="31"/>
  <c r="J171" i="31" s="1"/>
  <c r="H209" i="31"/>
  <c r="T88" i="31"/>
  <c r="P169" i="31"/>
  <c r="L153" i="31"/>
  <c r="K151" i="31"/>
  <c r="L154" i="31"/>
  <c r="L147" i="31" s="1"/>
  <c r="H208" i="31"/>
  <c r="H206" i="31"/>
  <c r="H207" i="31" s="1"/>
  <c r="U90" i="31"/>
  <c r="V25" i="31"/>
  <c r="T232" i="31"/>
  <c r="T180" i="31"/>
  <c r="I92" i="31"/>
  <c r="I187" i="31"/>
  <c r="J196" i="31"/>
  <c r="V26" i="31"/>
  <c r="U27" i="31"/>
  <c r="I215" i="31"/>
  <c r="I197" i="31"/>
  <c r="J197" i="31" s="1"/>
  <c r="K197" i="31" s="1"/>
  <c r="L197" i="31" s="1"/>
  <c r="M197" i="31" s="1"/>
  <c r="N197" i="31" s="1"/>
  <c r="O197" i="31" s="1"/>
  <c r="P197" i="31" s="1"/>
  <c r="Q197" i="31" s="1"/>
  <c r="R197" i="31" s="1"/>
  <c r="S197" i="31" s="1"/>
  <c r="T197" i="31" s="1"/>
  <c r="U197" i="31" s="1"/>
  <c r="V197" i="31" s="1"/>
  <c r="W197" i="31" s="1"/>
  <c r="X197" i="31" s="1"/>
  <c r="Y197" i="31" s="1"/>
  <c r="Z197" i="31" s="1"/>
  <c r="AA197" i="31" s="1"/>
  <c r="AB197" i="31" s="1"/>
  <c r="AC197" i="31" s="1"/>
  <c r="AD197" i="31" s="1"/>
  <c r="AE197" i="31" s="1"/>
  <c r="AF197" i="31" s="1"/>
  <c r="AG197" i="31" s="1"/>
  <c r="AH197" i="31" s="1"/>
  <c r="AI197" i="31" s="1"/>
  <c r="AJ197" i="31" s="1"/>
  <c r="AK197" i="31" s="1"/>
  <c r="AL197" i="31" s="1"/>
  <c r="AM197" i="31" s="1"/>
  <c r="AN197" i="31" s="1"/>
  <c r="AO197" i="31" s="1"/>
  <c r="AP197" i="31" s="1"/>
  <c r="AQ197" i="31" s="1"/>
  <c r="AR197" i="31" s="1"/>
  <c r="AS197" i="31" s="1"/>
  <c r="AT197" i="31" s="1"/>
  <c r="AU197" i="31" s="1"/>
  <c r="AV197" i="31" s="1"/>
  <c r="K144" i="31"/>
  <c r="J89" i="31"/>
  <c r="K160" i="31"/>
  <c r="K167" i="31" s="1"/>
  <c r="I186" i="31"/>
  <c r="I93" i="31"/>
  <c r="H237" i="31"/>
  <c r="U60" i="31"/>
  <c r="U65" i="31" s="1"/>
  <c r="V24" i="31"/>
  <c r="O156" i="33" l="1"/>
  <c r="O149" i="33" s="1"/>
  <c r="N157" i="33"/>
  <c r="N150" i="33" s="1"/>
  <c r="N155" i="33"/>
  <c r="N148" i="33" s="1"/>
  <c r="N154" i="33"/>
  <c r="N147" i="33" s="1"/>
  <c r="M103" i="33"/>
  <c r="L105" i="33"/>
  <c r="L164" i="33"/>
  <c r="U88" i="33"/>
  <c r="K235" i="33"/>
  <c r="K186" i="33"/>
  <c r="K93" i="33"/>
  <c r="K146" i="33"/>
  <c r="L196" i="33"/>
  <c r="K198" i="33"/>
  <c r="K203" i="33"/>
  <c r="K204" i="33"/>
  <c r="M89" i="33"/>
  <c r="N144" i="33"/>
  <c r="V180" i="33"/>
  <c r="V232" i="33"/>
  <c r="S169" i="33"/>
  <c r="I96" i="33"/>
  <c r="I243" i="33"/>
  <c r="I181" i="33"/>
  <c r="I183" i="33" s="1"/>
  <c r="J221" i="33"/>
  <c r="X90" i="33"/>
  <c r="Y25" i="33"/>
  <c r="W24" i="33"/>
  <c r="V60" i="33"/>
  <c r="V65" i="33" s="1"/>
  <c r="J94" i="33"/>
  <c r="L182" i="33"/>
  <c r="L233" i="33" s="1"/>
  <c r="W27" i="33"/>
  <c r="X26" i="33"/>
  <c r="K171" i="33"/>
  <c r="I198" i="31"/>
  <c r="I203" i="31"/>
  <c r="M156" i="31"/>
  <c r="M149" i="31" s="1"/>
  <c r="M154" i="31"/>
  <c r="M147" i="31"/>
  <c r="N157" i="31"/>
  <c r="N150" i="31" s="1"/>
  <c r="K196" i="31"/>
  <c r="J203" i="31"/>
  <c r="J198" i="31"/>
  <c r="Q169" i="31"/>
  <c r="V60" i="31"/>
  <c r="V65" i="31" s="1"/>
  <c r="W24" i="31"/>
  <c r="J182" i="31"/>
  <c r="J233" i="31" s="1"/>
  <c r="J172" i="31"/>
  <c r="J234" i="31" s="1"/>
  <c r="J187" i="31"/>
  <c r="J92" i="31"/>
  <c r="U88" i="31"/>
  <c r="L144" i="31"/>
  <c r="K89" i="31"/>
  <c r="V27" i="31"/>
  <c r="W26" i="31"/>
  <c r="I221" i="31"/>
  <c r="L103" i="31"/>
  <c r="K105" i="31"/>
  <c r="K164" i="31"/>
  <c r="K171" i="31" s="1"/>
  <c r="I235" i="31"/>
  <c r="M155" i="31"/>
  <c r="M148" i="31" s="1"/>
  <c r="H235" i="31"/>
  <c r="U232" i="31"/>
  <c r="U180" i="31"/>
  <c r="W25" i="31"/>
  <c r="V90" i="31"/>
  <c r="L160" i="31"/>
  <c r="L167" i="31" s="1"/>
  <c r="L146" i="31"/>
  <c r="J93" i="31"/>
  <c r="J186" i="31"/>
  <c r="I94" i="31"/>
  <c r="K209" i="33" l="1"/>
  <c r="O155" i="33"/>
  <c r="O148" i="33" s="1"/>
  <c r="O157" i="33"/>
  <c r="O150" i="33" s="1"/>
  <c r="P156" i="33"/>
  <c r="P149" i="33" s="1"/>
  <c r="K92" i="33"/>
  <c r="K187" i="33"/>
  <c r="X24" i="33"/>
  <c r="W60" i="33"/>
  <c r="W65" i="33" s="1"/>
  <c r="I185" i="33"/>
  <c r="I188" i="33" s="1"/>
  <c r="I237" i="33"/>
  <c r="T169" i="33"/>
  <c r="L146" i="33"/>
  <c r="L153" i="33"/>
  <c r="L160" i="33" s="1"/>
  <c r="L167" i="33" s="1"/>
  <c r="L172" i="33" s="1"/>
  <c r="L234" i="33" s="1"/>
  <c r="L235" i="33" s="1"/>
  <c r="K151" i="33"/>
  <c r="O154" i="33"/>
  <c r="O147" i="33" s="1"/>
  <c r="X27" i="33"/>
  <c r="Y26" i="33"/>
  <c r="Z25" i="33"/>
  <c r="Y90" i="33"/>
  <c r="O144" i="33"/>
  <c r="N89" i="33"/>
  <c r="L186" i="33"/>
  <c r="L93" i="33"/>
  <c r="W180" i="33"/>
  <c r="W232" i="33"/>
  <c r="J96" i="33"/>
  <c r="J181" i="33"/>
  <c r="J183" i="33" s="1"/>
  <c r="J243" i="33"/>
  <c r="D9" i="33"/>
  <c r="I244" i="33"/>
  <c r="I245" i="33" s="1"/>
  <c r="K206" i="33"/>
  <c r="K221" i="33"/>
  <c r="K208" i="33"/>
  <c r="V88" i="33"/>
  <c r="M182" i="33"/>
  <c r="M233" i="33" s="1"/>
  <c r="M196" i="33"/>
  <c r="L204" i="33"/>
  <c r="L198" i="33"/>
  <c r="L203" i="33"/>
  <c r="M105" i="33"/>
  <c r="N103" i="33"/>
  <c r="M164" i="33"/>
  <c r="J235" i="31"/>
  <c r="N156" i="31"/>
  <c r="N149" i="31" s="1"/>
  <c r="O157" i="31"/>
  <c r="O150" i="31" s="1"/>
  <c r="K182" i="31"/>
  <c r="K233" i="31" s="1"/>
  <c r="K172" i="31"/>
  <c r="K234" i="31" s="1"/>
  <c r="J94" i="31"/>
  <c r="J221" i="31"/>
  <c r="K187" i="31"/>
  <c r="K92" i="31"/>
  <c r="M144" i="31"/>
  <c r="L89" i="31"/>
  <c r="R169" i="31"/>
  <c r="K198" i="31"/>
  <c r="L196" i="31"/>
  <c r="K203" i="31"/>
  <c r="K204" i="31"/>
  <c r="K93" i="31"/>
  <c r="K186" i="31"/>
  <c r="V180" i="31"/>
  <c r="V232" i="31"/>
  <c r="W60" i="31"/>
  <c r="W65" i="31" s="1"/>
  <c r="X24" i="31"/>
  <c r="I243" i="31"/>
  <c r="I181" i="31"/>
  <c r="I183" i="31" s="1"/>
  <c r="I96" i="31"/>
  <c r="N154" i="31"/>
  <c r="N147" i="31"/>
  <c r="W90" i="31"/>
  <c r="X25" i="31"/>
  <c r="N155" i="31"/>
  <c r="N148" i="31" s="1"/>
  <c r="W27" i="31"/>
  <c r="X26" i="31"/>
  <c r="L151" i="31"/>
  <c r="M153" i="31"/>
  <c r="M160" i="31" s="1"/>
  <c r="M167" i="31" s="1"/>
  <c r="L105" i="31"/>
  <c r="L164" i="31"/>
  <c r="L171" i="31" s="1"/>
  <c r="M103" i="31"/>
  <c r="V88" i="31"/>
  <c r="L171" i="33" l="1"/>
  <c r="L187" i="33" s="1"/>
  <c r="L209" i="33"/>
  <c r="P154" i="33"/>
  <c r="P147" i="33" s="1"/>
  <c r="Q156" i="33"/>
  <c r="Q149" i="33" s="1"/>
  <c r="P157" i="33"/>
  <c r="P150" i="33" s="1"/>
  <c r="P155" i="33"/>
  <c r="P148" i="33" s="1"/>
  <c r="M186" i="33"/>
  <c r="M93" i="33"/>
  <c r="L92" i="33"/>
  <c r="E9" i="33"/>
  <c r="I246" i="33"/>
  <c r="J185" i="33"/>
  <c r="J188" i="33" s="1"/>
  <c r="J237" i="33"/>
  <c r="N182" i="33"/>
  <c r="N233" i="33" s="1"/>
  <c r="Z90" i="33"/>
  <c r="AA25" i="33"/>
  <c r="X180" i="33"/>
  <c r="X232" i="33"/>
  <c r="Y24" i="33"/>
  <c r="X60" i="33"/>
  <c r="X65" i="33" s="1"/>
  <c r="K94" i="33"/>
  <c r="O89" i="33"/>
  <c r="P144" i="33"/>
  <c r="M203" i="33"/>
  <c r="M204" i="33"/>
  <c r="N196" i="33"/>
  <c r="M198" i="33"/>
  <c r="L151" i="33"/>
  <c r="M153" i="33"/>
  <c r="M160" i="33" s="1"/>
  <c r="M167" i="33" s="1"/>
  <c r="M172" i="33" s="1"/>
  <c r="M234" i="33" s="1"/>
  <c r="M235" i="33" s="1"/>
  <c r="I214" i="33"/>
  <c r="I216" i="33" s="1"/>
  <c r="I190" i="33"/>
  <c r="O103" i="33"/>
  <c r="N105" i="33"/>
  <c r="N164" i="33"/>
  <c r="L206" i="33"/>
  <c r="L208" i="33"/>
  <c r="L221" i="33"/>
  <c r="D10" i="33"/>
  <c r="J244" i="33"/>
  <c r="J245" i="33" s="1"/>
  <c r="Z26" i="33"/>
  <c r="Y27" i="33"/>
  <c r="U169" i="33"/>
  <c r="W88" i="33"/>
  <c r="K209" i="31"/>
  <c r="O155" i="31"/>
  <c r="O148" i="31" s="1"/>
  <c r="P157" i="31"/>
  <c r="P150" i="31"/>
  <c r="I237" i="31"/>
  <c r="I185" i="31"/>
  <c r="I188" i="31" s="1"/>
  <c r="N144" i="31"/>
  <c r="M89" i="31"/>
  <c r="L186" i="31"/>
  <c r="L93" i="31"/>
  <c r="Y25" i="31"/>
  <c r="X90" i="31"/>
  <c r="I244" i="31"/>
  <c r="I245" i="31" s="1"/>
  <c r="D9" i="31"/>
  <c r="K221" i="31"/>
  <c r="K206" i="31"/>
  <c r="K208" i="31"/>
  <c r="S169" i="31"/>
  <c r="O156" i="31"/>
  <c r="O149" i="31" s="1"/>
  <c r="Y24" i="31"/>
  <c r="X60" i="31"/>
  <c r="X65" i="31" s="1"/>
  <c r="L204" i="31"/>
  <c r="L203" i="31"/>
  <c r="L198" i="31"/>
  <c r="M196" i="31"/>
  <c r="J181" i="31"/>
  <c r="J183" i="31" s="1"/>
  <c r="J243" i="31"/>
  <c r="J96" i="31"/>
  <c r="N103" i="31"/>
  <c r="M105" i="31"/>
  <c r="M164" i="31"/>
  <c r="M171" i="31" s="1"/>
  <c r="Y26" i="31"/>
  <c r="X27" i="31"/>
  <c r="W88" i="31"/>
  <c r="L182" i="31"/>
  <c r="L233" i="31" s="1"/>
  <c r="L172" i="31"/>
  <c r="L234" i="31" s="1"/>
  <c r="K94" i="31"/>
  <c r="L187" i="31"/>
  <c r="L92" i="31"/>
  <c r="W232" i="31"/>
  <c r="W180" i="31"/>
  <c r="O154" i="31"/>
  <c r="O147" i="31"/>
  <c r="M146" i="31"/>
  <c r="K235" i="31"/>
  <c r="M146" i="33" l="1"/>
  <c r="M209" i="33"/>
  <c r="M171" i="33"/>
  <c r="M187" i="33" s="1"/>
  <c r="Q155" i="33"/>
  <c r="Q148" i="33" s="1"/>
  <c r="E10" i="33"/>
  <c r="Q157" i="33"/>
  <c r="Q150" i="33" s="1"/>
  <c r="R156" i="33"/>
  <c r="R149" i="33" s="1"/>
  <c r="Q154" i="33"/>
  <c r="Q147" i="33" s="1"/>
  <c r="P89" i="33"/>
  <c r="Q144" i="33"/>
  <c r="AA90" i="33"/>
  <c r="AB25" i="33"/>
  <c r="AA26" i="33"/>
  <c r="Z27" i="33"/>
  <c r="N186" i="33"/>
  <c r="N93" i="33"/>
  <c r="I222" i="33"/>
  <c r="I224" i="33" s="1"/>
  <c r="O182" i="33"/>
  <c r="O233" i="33" s="1"/>
  <c r="J246" i="33"/>
  <c r="L94" i="33"/>
  <c r="Y232" i="33"/>
  <c r="Y180" i="33"/>
  <c r="Y60" i="33"/>
  <c r="Y65" i="33" s="1"/>
  <c r="Z24" i="33"/>
  <c r="N153" i="33"/>
  <c r="N160" i="33" s="1"/>
  <c r="N167" i="33" s="1"/>
  <c r="N172" i="33" s="1"/>
  <c r="N234" i="33" s="1"/>
  <c r="N235" i="33" s="1"/>
  <c r="M151" i="33"/>
  <c r="M208" i="33"/>
  <c r="M206" i="33"/>
  <c r="M221" i="33"/>
  <c r="K96" i="33"/>
  <c r="K181" i="33"/>
  <c r="K183" i="33" s="1"/>
  <c r="K243" i="33"/>
  <c r="J190" i="33"/>
  <c r="J214" i="33"/>
  <c r="J216" i="33" s="1"/>
  <c r="V169" i="33"/>
  <c r="O105" i="33"/>
  <c r="P103" i="33"/>
  <c r="O164" i="33"/>
  <c r="N203" i="33"/>
  <c r="N204" i="33"/>
  <c r="O196" i="33"/>
  <c r="N198" i="33"/>
  <c r="X88" i="33"/>
  <c r="L235" i="31"/>
  <c r="P156" i="31"/>
  <c r="P149" i="31" s="1"/>
  <c r="K243" i="31"/>
  <c r="K181" i="31"/>
  <c r="K183" i="31" s="1"/>
  <c r="K96" i="31"/>
  <c r="M187" i="31"/>
  <c r="M92" i="31"/>
  <c r="L208" i="31"/>
  <c r="L221" i="31"/>
  <c r="L206" i="31"/>
  <c r="Z25" i="31"/>
  <c r="Y90" i="31"/>
  <c r="I214" i="31"/>
  <c r="I216" i="31" s="1"/>
  <c r="I190" i="31"/>
  <c r="P154" i="31"/>
  <c r="P147" i="31" s="1"/>
  <c r="X180" i="31"/>
  <c r="X232" i="31"/>
  <c r="M186" i="31"/>
  <c r="M93" i="31"/>
  <c r="J237" i="31"/>
  <c r="J185" i="31"/>
  <c r="J188" i="31" s="1"/>
  <c r="L209" i="31"/>
  <c r="N105" i="31"/>
  <c r="O103" i="31"/>
  <c r="N164" i="31"/>
  <c r="M203" i="31"/>
  <c r="M204" i="31"/>
  <c r="M198" i="31"/>
  <c r="N196" i="31"/>
  <c r="X88" i="31"/>
  <c r="E9" i="31"/>
  <c r="I246" i="31"/>
  <c r="M182" i="31"/>
  <c r="M233" i="31" s="1"/>
  <c r="M172" i="31"/>
  <c r="M234" i="31" s="1"/>
  <c r="J244" i="31"/>
  <c r="J245" i="31" s="1"/>
  <c r="D10" i="31"/>
  <c r="Q157" i="31"/>
  <c r="Q150" i="31" s="1"/>
  <c r="N153" i="31"/>
  <c r="N160" i="31" s="1"/>
  <c r="N167" i="31" s="1"/>
  <c r="M151" i="31"/>
  <c r="L94" i="31"/>
  <c r="Z26" i="31"/>
  <c r="Y27" i="31"/>
  <c r="Y60" i="31"/>
  <c r="Y65" i="31" s="1"/>
  <c r="Z24" i="31"/>
  <c r="T169" i="31"/>
  <c r="N89" i="31"/>
  <c r="O144" i="31"/>
  <c r="P155" i="31"/>
  <c r="P148" i="31" s="1"/>
  <c r="M92" i="33" l="1"/>
  <c r="R157" i="33"/>
  <c r="R150" i="33" s="1"/>
  <c r="R154" i="33"/>
  <c r="R147" i="33" s="1"/>
  <c r="R155" i="33"/>
  <c r="R148" i="33" s="1"/>
  <c r="Z60" i="33"/>
  <c r="Z65" i="33" s="1"/>
  <c r="AA24" i="33"/>
  <c r="L96" i="33"/>
  <c r="L243" i="33"/>
  <c r="L181" i="33"/>
  <c r="L183" i="33" s="1"/>
  <c r="P182" i="33"/>
  <c r="P233" i="33" s="1"/>
  <c r="S156" i="33"/>
  <c r="S149" i="33" s="1"/>
  <c r="K185" i="33"/>
  <c r="K188" i="33" s="1"/>
  <c r="K237" i="33"/>
  <c r="N171" i="33"/>
  <c r="Y88" i="33"/>
  <c r="I225" i="33"/>
  <c r="I227" i="33" s="1"/>
  <c r="I195" i="33" s="1"/>
  <c r="I204" i="33"/>
  <c r="Z180" i="33"/>
  <c r="Z232" i="33"/>
  <c r="P196" i="33"/>
  <c r="O198" i="33"/>
  <c r="O203" i="33"/>
  <c r="O204" i="33"/>
  <c r="P105" i="33"/>
  <c r="Q103" i="33"/>
  <c r="P164" i="33"/>
  <c r="J222" i="33"/>
  <c r="J224" i="33" s="1"/>
  <c r="J225" i="33" s="1"/>
  <c r="J227" i="33" s="1"/>
  <c r="AA27" i="33"/>
  <c r="AB26" i="33"/>
  <c r="N208" i="33"/>
  <c r="N206" i="33"/>
  <c r="N221" i="33"/>
  <c r="W169" i="33"/>
  <c r="K244" i="33"/>
  <c r="K245" i="33" s="1"/>
  <c r="D11" i="33"/>
  <c r="AB90" i="33"/>
  <c r="AC25" i="33"/>
  <c r="N209" i="33"/>
  <c r="O186" i="33"/>
  <c r="O93" i="33"/>
  <c r="N146" i="33"/>
  <c r="Q89" i="33"/>
  <c r="R144" i="33"/>
  <c r="M209" i="31"/>
  <c r="R157" i="31"/>
  <c r="R150" i="31" s="1"/>
  <c r="Q155" i="31"/>
  <c r="Q148" i="31"/>
  <c r="P144" i="31"/>
  <c r="O89" i="31"/>
  <c r="Y232" i="31"/>
  <c r="Y180" i="31"/>
  <c r="O105" i="31"/>
  <c r="P103" i="31"/>
  <c r="O164" i="31"/>
  <c r="Z90" i="31"/>
  <c r="AA25" i="31"/>
  <c r="K237" i="31"/>
  <c r="K185" i="31"/>
  <c r="K188" i="31" s="1"/>
  <c r="N93" i="31"/>
  <c r="N186" i="31"/>
  <c r="K244" i="31"/>
  <c r="K245" i="31" s="1"/>
  <c r="D11" i="31"/>
  <c r="Y88" i="31"/>
  <c r="M94" i="31"/>
  <c r="J246" i="31"/>
  <c r="M208" i="31"/>
  <c r="M221" i="31"/>
  <c r="M206" i="31"/>
  <c r="J190" i="31"/>
  <c r="J214" i="31"/>
  <c r="J216" i="31" s="1"/>
  <c r="I222" i="31"/>
  <c r="I224" i="31" s="1"/>
  <c r="E10" i="31"/>
  <c r="N182" i="31"/>
  <c r="N233" i="31" s="1"/>
  <c r="N172" i="31"/>
  <c r="N234" i="31" s="1"/>
  <c r="Z60" i="31"/>
  <c r="Z65" i="31" s="1"/>
  <c r="AA24" i="31"/>
  <c r="Z27" i="31"/>
  <c r="AA26" i="31"/>
  <c r="L243" i="31"/>
  <c r="L181" i="31"/>
  <c r="L183" i="31" s="1"/>
  <c r="L96" i="31"/>
  <c r="U169" i="31"/>
  <c r="N146" i="31"/>
  <c r="M235" i="31"/>
  <c r="N204" i="31"/>
  <c r="N198" i="31"/>
  <c r="O196" i="31"/>
  <c r="N203" i="31"/>
  <c r="N171" i="31"/>
  <c r="Q154" i="31"/>
  <c r="Q147" i="31" s="1"/>
  <c r="Q156" i="31"/>
  <c r="Q149" i="31"/>
  <c r="M94" i="33" l="1"/>
  <c r="M243" i="33" s="1"/>
  <c r="O209" i="33"/>
  <c r="T156" i="33"/>
  <c r="T149" i="33"/>
  <c r="S155" i="33"/>
  <c r="S148" i="33"/>
  <c r="S154" i="33"/>
  <c r="S147" i="33" s="1"/>
  <c r="S157" i="33"/>
  <c r="S150" i="33" s="1"/>
  <c r="Q182" i="33"/>
  <c r="Q233" i="33" s="1"/>
  <c r="AD25" i="33"/>
  <c r="AC90" i="33"/>
  <c r="AB27" i="33"/>
  <c r="AC26" i="33"/>
  <c r="N187" i="33"/>
  <c r="N92" i="33"/>
  <c r="O153" i="33"/>
  <c r="O160" i="33" s="1"/>
  <c r="O167" i="33" s="1"/>
  <c r="N151" i="33"/>
  <c r="O146" i="33"/>
  <c r="E11" i="33"/>
  <c r="Q105" i="33"/>
  <c r="R103" i="33"/>
  <c r="Q164" i="33"/>
  <c r="K190" i="33"/>
  <c r="K214" i="33"/>
  <c r="K216" i="33" s="1"/>
  <c r="AB24" i="33"/>
  <c r="AA60" i="33"/>
  <c r="AA65" i="33" s="1"/>
  <c r="J195" i="33"/>
  <c r="I200" i="33"/>
  <c r="D12" i="33"/>
  <c r="L244" i="33"/>
  <c r="L245" i="33" s="1"/>
  <c r="AA180" i="33"/>
  <c r="AA232" i="33"/>
  <c r="O206" i="33"/>
  <c r="O221" i="33"/>
  <c r="O208" i="33"/>
  <c r="R89" i="33"/>
  <c r="S144" i="33"/>
  <c r="K246" i="33"/>
  <c r="X169" i="33"/>
  <c r="P186" i="33"/>
  <c r="P93" i="33"/>
  <c r="P198" i="33"/>
  <c r="P204" i="33"/>
  <c r="Q196" i="33"/>
  <c r="P203" i="33"/>
  <c r="I209" i="33"/>
  <c r="J204" i="33"/>
  <c r="I206" i="33"/>
  <c r="I208" i="33"/>
  <c r="L185" i="33"/>
  <c r="L188" i="33" s="1"/>
  <c r="L237" i="33"/>
  <c r="Z88" i="33"/>
  <c r="R154" i="31"/>
  <c r="R147" i="31"/>
  <c r="E11" i="31"/>
  <c r="S157" i="31"/>
  <c r="S150" i="31" s="1"/>
  <c r="R156" i="31"/>
  <c r="R149" i="31"/>
  <c r="O198" i="31"/>
  <c r="P196" i="31"/>
  <c r="O204" i="31"/>
  <c r="O203" i="31"/>
  <c r="N151" i="31"/>
  <c r="O153" i="31"/>
  <c r="O160" i="31" s="1"/>
  <c r="O167" i="31" s="1"/>
  <c r="O172" i="31" s="1"/>
  <c r="O234" i="31" s="1"/>
  <c r="L237" i="31"/>
  <c r="L185" i="31"/>
  <c r="L188" i="31" s="1"/>
  <c r="M243" i="31"/>
  <c r="M181" i="31"/>
  <c r="M183" i="31" s="1"/>
  <c r="M96" i="31"/>
  <c r="O186" i="31"/>
  <c r="O93" i="31"/>
  <c r="R155" i="31"/>
  <c r="R148" i="31" s="1"/>
  <c r="V169" i="31"/>
  <c r="L244" i="31"/>
  <c r="L245" i="31" s="1"/>
  <c r="D12" i="31"/>
  <c r="AA60" i="31"/>
  <c r="AA65" i="31" s="1"/>
  <c r="AB24" i="31"/>
  <c r="J222" i="31"/>
  <c r="J224" i="31" s="1"/>
  <c r="J225" i="31" s="1"/>
  <c r="J227" i="31" s="1"/>
  <c r="K214" i="31"/>
  <c r="K216" i="31" s="1"/>
  <c r="K190" i="31"/>
  <c r="N187" i="31"/>
  <c r="N92" i="31"/>
  <c r="N209" i="31"/>
  <c r="AA27" i="31"/>
  <c r="AB26" i="31"/>
  <c r="Z88" i="31"/>
  <c r="N235" i="31"/>
  <c r="I225" i="31"/>
  <c r="I227" i="31" s="1"/>
  <c r="I195" i="31" s="1"/>
  <c r="I204" i="31"/>
  <c r="O182" i="31"/>
  <c r="O233" i="31" s="1"/>
  <c r="N221" i="31"/>
  <c r="N206" i="31"/>
  <c r="N208" i="31"/>
  <c r="Z180" i="31"/>
  <c r="Z232" i="31"/>
  <c r="K246" i="31"/>
  <c r="AA90" i="31"/>
  <c r="AB25" i="31"/>
  <c r="P105" i="31"/>
  <c r="Q103" i="31"/>
  <c r="P164" i="31"/>
  <c r="Q144" i="31"/>
  <c r="P89" i="31"/>
  <c r="O146" i="31" l="1"/>
  <c r="M96" i="33"/>
  <c r="M181" i="33"/>
  <c r="M183" i="33" s="1"/>
  <c r="M237" i="33" s="1"/>
  <c r="P209" i="33"/>
  <c r="T154" i="33"/>
  <c r="T147" i="33" s="1"/>
  <c r="Q204" i="33"/>
  <c r="Q203" i="33"/>
  <c r="R196" i="33"/>
  <c r="Q198" i="33"/>
  <c r="I207" i="33"/>
  <c r="O151" i="33"/>
  <c r="P153" i="33"/>
  <c r="P160" i="33" s="1"/>
  <c r="P167" i="33" s="1"/>
  <c r="T155" i="33"/>
  <c r="T148" i="33" s="1"/>
  <c r="L214" i="33"/>
  <c r="L216" i="33" s="1"/>
  <c r="L190" i="33"/>
  <c r="J209" i="33"/>
  <c r="J208" i="33"/>
  <c r="J206" i="33"/>
  <c r="Y169" i="33"/>
  <c r="R182" i="33"/>
  <c r="R233" i="33" s="1"/>
  <c r="E12" i="33"/>
  <c r="D13" i="33"/>
  <c r="M244" i="33"/>
  <c r="M245" i="33" s="1"/>
  <c r="K222" i="33"/>
  <c r="K224" i="33" s="1"/>
  <c r="K225" i="33" s="1"/>
  <c r="K227" i="33" s="1"/>
  <c r="K195" i="33" s="1"/>
  <c r="O172" i="33"/>
  <c r="O234" i="33" s="1"/>
  <c r="O235" i="33" s="1"/>
  <c r="O171" i="33"/>
  <c r="AC27" i="33"/>
  <c r="AD26" i="33"/>
  <c r="AE25" i="33"/>
  <c r="AD90" i="33"/>
  <c r="U156" i="33"/>
  <c r="U149" i="33"/>
  <c r="S89" i="33"/>
  <c r="T144" i="33"/>
  <c r="AC24" i="33"/>
  <c r="AB60" i="33"/>
  <c r="AB65" i="33" s="1"/>
  <c r="Q186" i="33"/>
  <c r="Q93" i="33"/>
  <c r="T157" i="33"/>
  <c r="T150" i="33"/>
  <c r="J200" i="33"/>
  <c r="P221" i="33"/>
  <c r="P208" i="33"/>
  <c r="P206" i="33"/>
  <c r="L246" i="33"/>
  <c r="AA88" i="33"/>
  <c r="S103" i="33"/>
  <c r="R105" i="33"/>
  <c r="R164" i="33"/>
  <c r="N94" i="33"/>
  <c r="AB180" i="33"/>
  <c r="AB232" i="33"/>
  <c r="O171" i="31"/>
  <c r="O187" i="31" s="1"/>
  <c r="S155" i="31"/>
  <c r="S148" i="31"/>
  <c r="R144" i="31"/>
  <c r="Q89" i="31"/>
  <c r="P186" i="31"/>
  <c r="P93" i="31"/>
  <c r="AA232" i="31"/>
  <c r="AA180" i="31"/>
  <c r="K222" i="31"/>
  <c r="K224" i="31" s="1"/>
  <c r="K225" i="31" s="1"/>
  <c r="K227" i="31" s="1"/>
  <c r="P153" i="31"/>
  <c r="P160" i="31" s="1"/>
  <c r="P167" i="31" s="1"/>
  <c r="P172" i="31" s="1"/>
  <c r="P234" i="31" s="1"/>
  <c r="O151" i="31"/>
  <c r="P204" i="31"/>
  <c r="P198" i="31"/>
  <c r="P203" i="31"/>
  <c r="Q196" i="31"/>
  <c r="T157" i="31"/>
  <c r="T150" i="31" s="1"/>
  <c r="E12" i="31"/>
  <c r="AC25" i="31"/>
  <c r="AB90" i="31"/>
  <c r="L214" i="31"/>
  <c r="L216" i="31" s="1"/>
  <c r="L190" i="31"/>
  <c r="S154" i="31"/>
  <c r="S147" i="31" s="1"/>
  <c r="P182" i="31"/>
  <c r="P233" i="31" s="1"/>
  <c r="R103" i="31"/>
  <c r="Q164" i="31"/>
  <c r="Q105" i="31"/>
  <c r="O235" i="31"/>
  <c r="I200" i="31"/>
  <c r="J195" i="31"/>
  <c r="AB27" i="31"/>
  <c r="AC26" i="31"/>
  <c r="N94" i="31"/>
  <c r="AA88" i="31"/>
  <c r="W169" i="31"/>
  <c r="M244" i="31"/>
  <c r="M245" i="31" s="1"/>
  <c r="D13" i="31"/>
  <c r="O209" i="31"/>
  <c r="L246" i="31"/>
  <c r="I209" i="31"/>
  <c r="J204" i="31"/>
  <c r="I206" i="31"/>
  <c r="I208" i="31"/>
  <c r="AB60" i="31"/>
  <c r="AB65" i="31" s="1"/>
  <c r="AC24" i="31"/>
  <c r="M237" i="31"/>
  <c r="M185" i="31"/>
  <c r="M188" i="31" s="1"/>
  <c r="O221" i="31"/>
  <c r="O206" i="31"/>
  <c r="O208" i="31"/>
  <c r="S156" i="31"/>
  <c r="S149" i="31" s="1"/>
  <c r="P146" i="31" l="1"/>
  <c r="M185" i="33"/>
  <c r="M188" i="33" s="1"/>
  <c r="M190" i="33" s="1"/>
  <c r="J207" i="33"/>
  <c r="M246" i="33"/>
  <c r="O92" i="31"/>
  <c r="K200" i="33"/>
  <c r="K207" i="33" s="1"/>
  <c r="U154" i="33"/>
  <c r="U147" i="33"/>
  <c r="U157" i="33"/>
  <c r="U150" i="33" s="1"/>
  <c r="O92" i="33"/>
  <c r="O187" i="33"/>
  <c r="P172" i="33"/>
  <c r="P234" i="33" s="1"/>
  <c r="P235" i="33" s="1"/>
  <c r="P171" i="33"/>
  <c r="Z169" i="33"/>
  <c r="P146" i="33"/>
  <c r="R203" i="33"/>
  <c r="R204" i="33"/>
  <c r="R198" i="33"/>
  <c r="S196" i="33"/>
  <c r="R186" i="33"/>
  <c r="R93" i="33"/>
  <c r="AB88" i="33"/>
  <c r="T89" i="33"/>
  <c r="U144" i="33"/>
  <c r="Q208" i="33"/>
  <c r="Q221" i="33"/>
  <c r="Q206" i="33"/>
  <c r="V156" i="33"/>
  <c r="V149" i="33" s="1"/>
  <c r="U148" i="33"/>
  <c r="U155" i="33"/>
  <c r="AE26" i="33"/>
  <c r="AD27" i="33"/>
  <c r="E13" i="33"/>
  <c r="N96" i="33"/>
  <c r="N181" i="33"/>
  <c r="N183" i="33" s="1"/>
  <c r="N243" i="33"/>
  <c r="T103" i="33"/>
  <c r="S105" i="33"/>
  <c r="S164" i="33"/>
  <c r="AD24" i="33"/>
  <c r="AC60" i="33"/>
  <c r="AC65" i="33" s="1"/>
  <c r="S182" i="33"/>
  <c r="S233" i="33" s="1"/>
  <c r="AE90" i="33"/>
  <c r="AF25" i="33"/>
  <c r="AC180" i="33"/>
  <c r="AC232" i="33"/>
  <c r="L222" i="33"/>
  <c r="L224" i="33" s="1"/>
  <c r="L225" i="33" s="1"/>
  <c r="L227" i="33" s="1"/>
  <c r="L195" i="33" s="1"/>
  <c r="Q209" i="33"/>
  <c r="P209" i="31"/>
  <c r="P171" i="31"/>
  <c r="P92" i="31" s="1"/>
  <c r="U157" i="31"/>
  <c r="U150" i="31"/>
  <c r="E13" i="31"/>
  <c r="AB88" i="31"/>
  <c r="AB232" i="31"/>
  <c r="AB180" i="31"/>
  <c r="AD25" i="31"/>
  <c r="AC90" i="31"/>
  <c r="M246" i="31"/>
  <c r="X169" i="31"/>
  <c r="AC60" i="31"/>
  <c r="AC65" i="31" s="1"/>
  <c r="AD24" i="31"/>
  <c r="AD26" i="31"/>
  <c r="AC27" i="31"/>
  <c r="I207" i="31"/>
  <c r="P235" i="31"/>
  <c r="Q182" i="31"/>
  <c r="Q233" i="31" s="1"/>
  <c r="T156" i="31"/>
  <c r="T149" i="31" s="1"/>
  <c r="R105" i="31"/>
  <c r="S103" i="31"/>
  <c r="R164" i="31"/>
  <c r="L222" i="31"/>
  <c r="L224" i="31" s="1"/>
  <c r="L225" i="31" s="1"/>
  <c r="L227" i="31" s="1"/>
  <c r="S144" i="31"/>
  <c r="R89" i="31"/>
  <c r="M190" i="31"/>
  <c r="M214" i="31"/>
  <c r="M216" i="31" s="1"/>
  <c r="J209" i="31"/>
  <c r="J206" i="31"/>
  <c r="J208" i="31"/>
  <c r="N181" i="31"/>
  <c r="N183" i="31" s="1"/>
  <c r="N243" i="31"/>
  <c r="N96" i="31"/>
  <c r="T154" i="31"/>
  <c r="T147" i="31" s="1"/>
  <c r="Q203" i="31"/>
  <c r="R196" i="31"/>
  <c r="Q204" i="31"/>
  <c r="Q198" i="31"/>
  <c r="Q153" i="31"/>
  <c r="Q160" i="31" s="1"/>
  <c r="Q167" i="31" s="1"/>
  <c r="Q171" i="31" s="1"/>
  <c r="P151" i="31"/>
  <c r="T155" i="31"/>
  <c r="T148" i="31"/>
  <c r="J200" i="31"/>
  <c r="K195" i="31"/>
  <c r="Q93" i="31"/>
  <c r="Q186" i="31"/>
  <c r="P208" i="31"/>
  <c r="P206" i="31"/>
  <c r="P221" i="31"/>
  <c r="M214" i="33" l="1"/>
  <c r="M216" i="33" s="1"/>
  <c r="M222" i="33" s="1"/>
  <c r="M224" i="33" s="1"/>
  <c r="M225" i="33" s="1"/>
  <c r="M227" i="33" s="1"/>
  <c r="M195" i="33" s="1"/>
  <c r="O94" i="31"/>
  <c r="O181" i="31" s="1"/>
  <c r="O183" i="31" s="1"/>
  <c r="R209" i="33"/>
  <c r="L200" i="33"/>
  <c r="L207" i="33" s="1"/>
  <c r="V157" i="33"/>
  <c r="V150" i="33" s="1"/>
  <c r="W156" i="33"/>
  <c r="W149" i="33" s="1"/>
  <c r="AA169" i="33"/>
  <c r="O94" i="33"/>
  <c r="T182" i="33"/>
  <c r="T233" i="33" s="1"/>
  <c r="R208" i="33"/>
  <c r="R221" i="33"/>
  <c r="R206" i="33"/>
  <c r="AC88" i="33"/>
  <c r="S186" i="33"/>
  <c r="S93" i="33"/>
  <c r="AD180" i="33"/>
  <c r="AD232" i="33"/>
  <c r="T196" i="33"/>
  <c r="S198" i="33"/>
  <c r="S203" i="33"/>
  <c r="S204" i="33"/>
  <c r="P151" i="33"/>
  <c r="Q153" i="33"/>
  <c r="Q160" i="33" s="1"/>
  <c r="Q167" i="33" s="1"/>
  <c r="N244" i="33"/>
  <c r="N245" i="33" s="1"/>
  <c r="U89" i="33"/>
  <c r="V144" i="33"/>
  <c r="V154" i="33"/>
  <c r="V147" i="33" s="1"/>
  <c r="N185" i="33"/>
  <c r="N188" i="33" s="1"/>
  <c r="N237" i="33"/>
  <c r="P187" i="31"/>
  <c r="AF90" i="33"/>
  <c r="AG25" i="33"/>
  <c r="AD60" i="33"/>
  <c r="AD65" i="33" s="1"/>
  <c r="AE24" i="33"/>
  <c r="T105" i="33"/>
  <c r="U103" i="33"/>
  <c r="T164" i="33"/>
  <c r="AE27" i="33"/>
  <c r="AF26" i="33"/>
  <c r="V155" i="33"/>
  <c r="V148" i="33" s="1"/>
  <c r="P92" i="33"/>
  <c r="P187" i="33"/>
  <c r="Q172" i="31"/>
  <c r="Q234" i="31" s="1"/>
  <c r="Q235" i="31" s="1"/>
  <c r="Q92" i="31"/>
  <c r="Q187" i="31"/>
  <c r="U154" i="31"/>
  <c r="U147" i="31"/>
  <c r="U156" i="31"/>
  <c r="U149" i="31" s="1"/>
  <c r="R203" i="31"/>
  <c r="R204" i="31"/>
  <c r="R198" i="31"/>
  <c r="S196" i="31"/>
  <c r="AC88" i="31"/>
  <c r="U155" i="31"/>
  <c r="U148" i="31" s="1"/>
  <c r="Q206" i="31"/>
  <c r="Q208" i="31"/>
  <c r="Q221" i="31"/>
  <c r="J207" i="31"/>
  <c r="Q146" i="31"/>
  <c r="Q209" i="31"/>
  <c r="P94" i="31"/>
  <c r="T144" i="31"/>
  <c r="S89" i="31"/>
  <c r="S164" i="31"/>
  <c r="S105" i="31"/>
  <c r="T103" i="31"/>
  <c r="AC180" i="31"/>
  <c r="AC232" i="31"/>
  <c r="AD60" i="31"/>
  <c r="AD65" i="31" s="1"/>
  <c r="AE24" i="31"/>
  <c r="M222" i="31"/>
  <c r="M224" i="31" s="1"/>
  <c r="M225" i="31" s="1"/>
  <c r="M227" i="31" s="1"/>
  <c r="R186" i="31"/>
  <c r="R93" i="31"/>
  <c r="AD27" i="31"/>
  <c r="AE26" i="31"/>
  <c r="N244" i="31"/>
  <c r="N245" i="31" s="1"/>
  <c r="N246" i="31" s="1"/>
  <c r="Y169" i="31"/>
  <c r="V157" i="31"/>
  <c r="V150" i="31" s="1"/>
  <c r="K200" i="31"/>
  <c r="K207" i="31" s="1"/>
  <c r="L195" i="31"/>
  <c r="N185" i="31"/>
  <c r="N188" i="31" s="1"/>
  <c r="N237" i="31"/>
  <c r="R182" i="31"/>
  <c r="R233" i="31" s="1"/>
  <c r="AE25" i="31"/>
  <c r="AD90" i="31"/>
  <c r="Q146" i="33" l="1"/>
  <c r="O243" i="31"/>
  <c r="O96" i="31"/>
  <c r="S209" i="33"/>
  <c r="W154" i="33"/>
  <c r="W147" i="33" s="1"/>
  <c r="M200" i="33"/>
  <c r="M207" i="33" s="1"/>
  <c r="W157" i="33"/>
  <c r="W150" i="33" s="1"/>
  <c r="X156" i="33"/>
  <c r="X149" i="33" s="1"/>
  <c r="AE232" i="33"/>
  <c r="AE180" i="33"/>
  <c r="W144" i="33"/>
  <c r="V89" i="33"/>
  <c r="R153" i="33"/>
  <c r="R160" i="33" s="1"/>
  <c r="R167" i="33" s="1"/>
  <c r="Q151" i="33"/>
  <c r="AB169" i="33"/>
  <c r="P94" i="33"/>
  <c r="AD88" i="33"/>
  <c r="U182" i="33"/>
  <c r="U233" i="33" s="1"/>
  <c r="O181" i="33"/>
  <c r="O183" i="33" s="1"/>
  <c r="O96" i="33"/>
  <c r="O243" i="33"/>
  <c r="T186" i="33"/>
  <c r="T93" i="33"/>
  <c r="AH25" i="33"/>
  <c r="AG90" i="33"/>
  <c r="W155" i="33"/>
  <c r="W148" i="33"/>
  <c r="AE60" i="33"/>
  <c r="AE65" i="33" s="1"/>
  <c r="AF24" i="33"/>
  <c r="N190" i="33"/>
  <c r="N214" i="33"/>
  <c r="N216" i="33" s="1"/>
  <c r="U196" i="33"/>
  <c r="T204" i="33"/>
  <c r="T198" i="33"/>
  <c r="T203" i="33"/>
  <c r="AG26" i="33"/>
  <c r="AF27" i="33"/>
  <c r="U105" i="33"/>
  <c r="V103" i="33"/>
  <c r="U164" i="33"/>
  <c r="N246" i="33"/>
  <c r="Q172" i="33"/>
  <c r="Q234" i="33" s="1"/>
  <c r="Q235" i="33" s="1"/>
  <c r="Q171" i="33"/>
  <c r="S206" i="33"/>
  <c r="S221" i="33"/>
  <c r="S208" i="33"/>
  <c r="R209" i="31"/>
  <c r="V156" i="31"/>
  <c r="V149" i="31" s="1"/>
  <c r="V155" i="31"/>
  <c r="V148" i="31" s="1"/>
  <c r="W157" i="31"/>
  <c r="W150" i="31" s="1"/>
  <c r="M195" i="31"/>
  <c r="L200" i="31"/>
  <c r="L207" i="31" s="1"/>
  <c r="AD88" i="31"/>
  <c r="V154" i="31"/>
  <c r="V147" i="31" s="1"/>
  <c r="AE90" i="31"/>
  <c r="AF25" i="31"/>
  <c r="Z169" i="31"/>
  <c r="T105" i="31"/>
  <c r="U103" i="31"/>
  <c r="T164" i="31"/>
  <c r="T89" i="31"/>
  <c r="U144" i="31"/>
  <c r="R153" i="31"/>
  <c r="R160" i="31" s="1"/>
  <c r="R167" i="31" s="1"/>
  <c r="Q151" i="31"/>
  <c r="R146" i="31"/>
  <c r="R208" i="31"/>
  <c r="R221" i="31"/>
  <c r="R206" i="31"/>
  <c r="AF26" i="31"/>
  <c r="AE27" i="31"/>
  <c r="O237" i="31"/>
  <c r="O185" i="31"/>
  <c r="O188" i="31" s="1"/>
  <c r="S186" i="31"/>
  <c r="S93" i="31"/>
  <c r="P243" i="31"/>
  <c r="P181" i="31"/>
  <c r="P183" i="31" s="1"/>
  <c r="P96" i="31"/>
  <c r="S198" i="31"/>
  <c r="T196" i="31"/>
  <c r="S204" i="31"/>
  <c r="S203" i="31"/>
  <c r="S182" i="31"/>
  <c r="S233" i="31" s="1"/>
  <c r="N190" i="31"/>
  <c r="N214" i="31"/>
  <c r="N216" i="31" s="1"/>
  <c r="AD232" i="31"/>
  <c r="AD180" i="31"/>
  <c r="AE60" i="31"/>
  <c r="AE65" i="31" s="1"/>
  <c r="AF24" i="31"/>
  <c r="Q94" i="31"/>
  <c r="O244" i="31" l="1"/>
  <c r="O245" i="31" s="1"/>
  <c r="O246" i="31" s="1"/>
  <c r="T209" i="33"/>
  <c r="X157" i="33"/>
  <c r="X150" i="33"/>
  <c r="X154" i="33"/>
  <c r="X147" i="33" s="1"/>
  <c r="X155" i="33"/>
  <c r="X148" i="33" s="1"/>
  <c r="R172" i="33"/>
  <c r="R234" i="33" s="1"/>
  <c r="R235" i="33" s="1"/>
  <c r="R171" i="33"/>
  <c r="Y156" i="33"/>
  <c r="Y149" i="33" s="1"/>
  <c r="Q92" i="33"/>
  <c r="Q187" i="33"/>
  <c r="AG24" i="33"/>
  <c r="AF60" i="33"/>
  <c r="AF65" i="33" s="1"/>
  <c r="P96" i="33"/>
  <c r="P243" i="33"/>
  <c r="P181" i="33"/>
  <c r="P183" i="33" s="1"/>
  <c r="R146" i="33"/>
  <c r="W103" i="33"/>
  <c r="V105" i="33"/>
  <c r="V164" i="33"/>
  <c r="U203" i="33"/>
  <c r="U204" i="33"/>
  <c r="V196" i="33"/>
  <c r="U198" i="33"/>
  <c r="AE88" i="33"/>
  <c r="AI25" i="33"/>
  <c r="AH90" i="33"/>
  <c r="O244" i="33"/>
  <c r="O245" i="33" s="1"/>
  <c r="V182" i="33"/>
  <c r="V233" i="33" s="1"/>
  <c r="AF180" i="33"/>
  <c r="AF232" i="33"/>
  <c r="O185" i="33"/>
  <c r="O188" i="33" s="1"/>
  <c r="O237" i="33"/>
  <c r="AG27" i="33"/>
  <c r="AH26" i="33"/>
  <c r="U186" i="33"/>
  <c r="U93" i="33"/>
  <c r="T208" i="33"/>
  <c r="T206" i="33"/>
  <c r="T221" i="33"/>
  <c r="N222" i="33"/>
  <c r="N224" i="33" s="1"/>
  <c r="N225" i="33" s="1"/>
  <c r="N227" i="33" s="1"/>
  <c r="N195" i="33" s="1"/>
  <c r="AC169" i="33"/>
  <c r="X144" i="33"/>
  <c r="W89" i="33"/>
  <c r="W154" i="31"/>
  <c r="W147" i="31" s="1"/>
  <c r="X157" i="31"/>
  <c r="X150" i="31"/>
  <c r="W155" i="31"/>
  <c r="W148" i="31"/>
  <c r="N222" i="31"/>
  <c r="N224" i="31" s="1"/>
  <c r="N225" i="31" s="1"/>
  <c r="N227" i="31" s="1"/>
  <c r="N195" i="31" s="1"/>
  <c r="S221" i="31"/>
  <c r="S206" i="31"/>
  <c r="S208" i="31"/>
  <c r="AE232" i="31"/>
  <c r="AE180" i="31"/>
  <c r="R151" i="31"/>
  <c r="S153" i="31"/>
  <c r="S160" i="31" s="1"/>
  <c r="S167" i="31" s="1"/>
  <c r="T182" i="31"/>
  <c r="T233" i="31" s="1"/>
  <c r="S209" i="31"/>
  <c r="P237" i="31"/>
  <c r="P185" i="31"/>
  <c r="P188" i="31" s="1"/>
  <c r="O214" i="31"/>
  <c r="O216" i="31" s="1"/>
  <c r="O190" i="31"/>
  <c r="AF27" i="31"/>
  <c r="AG26" i="31"/>
  <c r="AA169" i="31"/>
  <c r="T204" i="31"/>
  <c r="T198" i="31"/>
  <c r="U196" i="31"/>
  <c r="T203" i="31"/>
  <c r="P244" i="31"/>
  <c r="R172" i="31"/>
  <c r="R234" i="31" s="1"/>
  <c r="R235" i="31" s="1"/>
  <c r="R171" i="31"/>
  <c r="V103" i="31"/>
  <c r="U105" i="31"/>
  <c r="U164" i="31"/>
  <c r="M200" i="31"/>
  <c r="M207" i="31" s="1"/>
  <c r="Q243" i="31"/>
  <c r="Q96" i="31"/>
  <c r="Q181" i="31"/>
  <c r="Q183" i="31" s="1"/>
  <c r="AE88" i="31"/>
  <c r="AG25" i="31"/>
  <c r="AF90" i="31"/>
  <c r="AF60" i="31"/>
  <c r="AF65" i="31" s="1"/>
  <c r="AG24" i="31"/>
  <c r="V144" i="31"/>
  <c r="U89" i="31"/>
  <c r="T93" i="31"/>
  <c r="T186" i="31"/>
  <c r="W156" i="31"/>
  <c r="W149" i="31"/>
  <c r="P245" i="31" l="1"/>
  <c r="P246" i="31" s="1"/>
  <c r="U209" i="33"/>
  <c r="Y155" i="33"/>
  <c r="Y148" i="33" s="1"/>
  <c r="N200" i="33"/>
  <c r="N207" i="33" s="1"/>
  <c r="Y154" i="33"/>
  <c r="Y147" i="33" s="1"/>
  <c r="AJ25" i="33"/>
  <c r="AI90" i="33"/>
  <c r="AI26" i="33"/>
  <c r="AH27" i="33"/>
  <c r="V203" i="33"/>
  <c r="V204" i="33"/>
  <c r="W196" i="33"/>
  <c r="V198" i="33"/>
  <c r="V186" i="33"/>
  <c r="V93" i="33"/>
  <c r="W182" i="33"/>
  <c r="W233" i="33" s="1"/>
  <c r="AG232" i="33"/>
  <c r="AG180" i="33"/>
  <c r="O214" i="33"/>
  <c r="O216" i="33" s="1"/>
  <c r="O190" i="33"/>
  <c r="X103" i="33"/>
  <c r="W105" i="33"/>
  <c r="W164" i="33"/>
  <c r="P244" i="33"/>
  <c r="P245" i="33" s="1"/>
  <c r="AH24" i="33"/>
  <c r="AG60" i="33"/>
  <c r="AG65" i="33" s="1"/>
  <c r="Z156" i="33"/>
  <c r="Z149" i="33" s="1"/>
  <c r="Y157" i="33"/>
  <c r="Y150" i="33" s="1"/>
  <c r="AD169" i="33"/>
  <c r="S153" i="33"/>
  <c r="S160" i="33" s="1"/>
  <c r="S167" i="33" s="1"/>
  <c r="R151" i="33"/>
  <c r="R92" i="33"/>
  <c r="R187" i="33"/>
  <c r="P185" i="33"/>
  <c r="P188" i="33" s="1"/>
  <c r="P237" i="33"/>
  <c r="AF88" i="33"/>
  <c r="Q94" i="33"/>
  <c r="T209" i="31"/>
  <c r="X89" i="33"/>
  <c r="Y144" i="33"/>
  <c r="O246" i="33"/>
  <c r="U208" i="33"/>
  <c r="U206" i="33"/>
  <c r="U221" i="33"/>
  <c r="X154" i="31"/>
  <c r="X147" i="31" s="1"/>
  <c r="X156" i="31"/>
  <c r="X149" i="31" s="1"/>
  <c r="Y157" i="31"/>
  <c r="Y150" i="31"/>
  <c r="AG60" i="31"/>
  <c r="AG65" i="31" s="1"/>
  <c r="AH24" i="31"/>
  <c r="AG90" i="31"/>
  <c r="AH25" i="31"/>
  <c r="Q185" i="31"/>
  <c r="Q188" i="31" s="1"/>
  <c r="Q237" i="31"/>
  <c r="N200" i="31"/>
  <c r="N207" i="31" s="1"/>
  <c r="R187" i="31"/>
  <c r="R92" i="31"/>
  <c r="T208" i="31"/>
  <c r="T221" i="31"/>
  <c r="T206" i="31"/>
  <c r="S146" i="31"/>
  <c r="U182" i="31"/>
  <c r="U233" i="31" s="1"/>
  <c r="AF88" i="31"/>
  <c r="U203" i="31"/>
  <c r="U204" i="31"/>
  <c r="U198" i="31"/>
  <c r="V196" i="31"/>
  <c r="AH26" i="31"/>
  <c r="AG27" i="31"/>
  <c r="O222" i="31"/>
  <c r="O224" i="31" s="1"/>
  <c r="O225" i="31" s="1"/>
  <c r="O227" i="31" s="1"/>
  <c r="O195" i="31" s="1"/>
  <c r="W103" i="31"/>
  <c r="V105" i="31"/>
  <c r="V164" i="31"/>
  <c r="S172" i="31"/>
  <c r="S234" i="31" s="1"/>
  <c r="S235" i="31" s="1"/>
  <c r="S171" i="31"/>
  <c r="X155" i="31"/>
  <c r="X148" i="31" s="1"/>
  <c r="W144" i="31"/>
  <c r="V89" i="31"/>
  <c r="Q244" i="31"/>
  <c r="U186" i="31"/>
  <c r="U93" i="31"/>
  <c r="AB169" i="31"/>
  <c r="AF232" i="31"/>
  <c r="AF180" i="31"/>
  <c r="P190" i="31"/>
  <c r="P214" i="31"/>
  <c r="P216" i="31" s="1"/>
  <c r="Q245" i="31" l="1"/>
  <c r="Q246" i="31" s="1"/>
  <c r="V209" i="33"/>
  <c r="Z155" i="33"/>
  <c r="Z148" i="33" s="1"/>
  <c r="AE169" i="33"/>
  <c r="W186" i="33"/>
  <c r="W93" i="33"/>
  <c r="V208" i="33"/>
  <c r="V206" i="33"/>
  <c r="V221" i="33"/>
  <c r="AI27" i="33"/>
  <c r="AJ26" i="33"/>
  <c r="X182" i="33"/>
  <c r="X233" i="33" s="1"/>
  <c r="S172" i="33"/>
  <c r="S234" i="33" s="1"/>
  <c r="S235" i="33" s="1"/>
  <c r="S171" i="33"/>
  <c r="Y103" i="33"/>
  <c r="X105" i="33"/>
  <c r="X164" i="33"/>
  <c r="Z154" i="33"/>
  <c r="Z147" i="33"/>
  <c r="P246" i="33"/>
  <c r="Q96" i="33"/>
  <c r="Q243" i="33"/>
  <c r="Q181" i="33"/>
  <c r="Q183" i="33" s="1"/>
  <c r="R94" i="33"/>
  <c r="Z157" i="33"/>
  <c r="Z150" i="33" s="1"/>
  <c r="AH60" i="33"/>
  <c r="AH65" i="33" s="1"/>
  <c r="AI24" i="33"/>
  <c r="AJ90" i="33"/>
  <c r="AK25" i="33"/>
  <c r="Y89" i="33"/>
  <c r="Z144" i="33"/>
  <c r="P214" i="33"/>
  <c r="P216" i="33" s="1"/>
  <c r="P190" i="33"/>
  <c r="AA156" i="33"/>
  <c r="AA149" i="33" s="1"/>
  <c r="S146" i="33"/>
  <c r="AG88" i="33"/>
  <c r="O222" i="33"/>
  <c r="O224" i="33" s="1"/>
  <c r="O225" i="33" s="1"/>
  <c r="O227" i="33" s="1"/>
  <c r="O195" i="33" s="1"/>
  <c r="X196" i="33"/>
  <c r="W198" i="33"/>
  <c r="W203" i="33"/>
  <c r="W204" i="33"/>
  <c r="AH180" i="33"/>
  <c r="AH232" i="33"/>
  <c r="U209" i="31"/>
  <c r="Y154" i="31"/>
  <c r="Y147" i="31"/>
  <c r="Y155" i="31"/>
  <c r="Y148" i="31" s="1"/>
  <c r="O200" i="31"/>
  <c r="O207" i="31" s="1"/>
  <c r="P222" i="31"/>
  <c r="P224" i="31" s="1"/>
  <c r="P225" i="31" s="1"/>
  <c r="P227" i="31" s="1"/>
  <c r="P195" i="31" s="1"/>
  <c r="V93" i="31"/>
  <c r="V186" i="31"/>
  <c r="AG232" i="31"/>
  <c r="AG180" i="31"/>
  <c r="Y156" i="31"/>
  <c r="Y149" i="31" s="1"/>
  <c r="AC169" i="31"/>
  <c r="V182" i="31"/>
  <c r="V233" i="31" s="1"/>
  <c r="S92" i="31"/>
  <c r="S187" i="31"/>
  <c r="W105" i="31"/>
  <c r="W164" i="31"/>
  <c r="X103" i="31"/>
  <c r="AH27" i="31"/>
  <c r="AI26" i="31"/>
  <c r="Q214" i="31"/>
  <c r="Q216" i="31" s="1"/>
  <c r="Q190" i="31"/>
  <c r="AI24" i="31"/>
  <c r="AH60" i="31"/>
  <c r="AH65" i="31" s="1"/>
  <c r="X144" i="31"/>
  <c r="W89" i="31"/>
  <c r="U206" i="31"/>
  <c r="U221" i="31"/>
  <c r="U208" i="31"/>
  <c r="AI25" i="31"/>
  <c r="AH90" i="31"/>
  <c r="AG88" i="31"/>
  <c r="S151" i="31"/>
  <c r="T153" i="31"/>
  <c r="T160" i="31" s="1"/>
  <c r="T167" i="31" s="1"/>
  <c r="R94" i="31"/>
  <c r="Z157" i="31"/>
  <c r="Z150" i="31"/>
  <c r="V204" i="31"/>
  <c r="V198" i="31"/>
  <c r="W196" i="31"/>
  <c r="V203" i="31"/>
  <c r="O200" i="33" l="1"/>
  <c r="O207" i="33" s="1"/>
  <c r="AB156" i="33"/>
  <c r="AB149" i="33"/>
  <c r="AA155" i="33"/>
  <c r="AA148" i="33" s="1"/>
  <c r="AL25" i="33"/>
  <c r="AK90" i="33"/>
  <c r="AH88" i="33"/>
  <c r="R96" i="33"/>
  <c r="R181" i="33"/>
  <c r="R183" i="33" s="1"/>
  <c r="R243" i="33"/>
  <c r="S187" i="33"/>
  <c r="S92" i="33"/>
  <c r="AI180" i="33"/>
  <c r="AI232" i="33"/>
  <c r="W209" i="33"/>
  <c r="P222" i="33"/>
  <c r="P224" i="33" s="1"/>
  <c r="P225" i="33" s="1"/>
  <c r="P227" i="33" s="1"/>
  <c r="P195" i="33" s="1"/>
  <c r="AF169" i="33"/>
  <c r="Y196" i="33"/>
  <c r="X204" i="33"/>
  <c r="X198" i="33"/>
  <c r="X203" i="33"/>
  <c r="W206" i="33"/>
  <c r="W221" i="33"/>
  <c r="W208" i="33"/>
  <c r="Z89" i="33"/>
  <c r="AA144" i="33"/>
  <c r="AA150" i="33"/>
  <c r="AA157" i="33"/>
  <c r="Q237" i="33"/>
  <c r="Q185" i="33"/>
  <c r="Q188" i="33" s="1"/>
  <c r="AA147" i="33"/>
  <c r="AA154" i="33"/>
  <c r="X186" i="33"/>
  <c r="X93" i="33"/>
  <c r="S151" i="33"/>
  <c r="T153" i="33"/>
  <c r="T160" i="33" s="1"/>
  <c r="T167" i="33" s="1"/>
  <c r="Y182" i="33"/>
  <c r="Y233" i="33" s="1"/>
  <c r="AI60" i="33"/>
  <c r="AI65" i="33" s="1"/>
  <c r="AJ24" i="33"/>
  <c r="Q244" i="33"/>
  <c r="Q245" i="33" s="1"/>
  <c r="Q246" i="33" s="1"/>
  <c r="Y105" i="33"/>
  <c r="Z103" i="33"/>
  <c r="Y164" i="33"/>
  <c r="AK26" i="33"/>
  <c r="AJ27" i="33"/>
  <c r="P200" i="31"/>
  <c r="P207" i="31" s="1"/>
  <c r="Z149" i="31"/>
  <c r="Z156" i="31"/>
  <c r="Y144" i="31"/>
  <c r="X89" i="31"/>
  <c r="X105" i="31"/>
  <c r="X164" i="31"/>
  <c r="Y103" i="31"/>
  <c r="S94" i="31"/>
  <c r="W198" i="31"/>
  <c r="X196" i="31"/>
  <c r="W203" i="31"/>
  <c r="W204" i="31"/>
  <c r="Z154" i="31"/>
  <c r="Z147" i="31" s="1"/>
  <c r="T171" i="31"/>
  <c r="T172" i="31"/>
  <c r="T234" i="31" s="1"/>
  <c r="T235" i="31" s="1"/>
  <c r="V209" i="31"/>
  <c r="T146" i="31"/>
  <c r="AI90" i="31"/>
  <c r="AJ25" i="31"/>
  <c r="W182" i="31"/>
  <c r="W233" i="31" s="1"/>
  <c r="AI60" i="31"/>
  <c r="AI65" i="31" s="1"/>
  <c r="AJ24" i="31"/>
  <c r="V221" i="31"/>
  <c r="V206" i="31"/>
  <c r="V208" i="31"/>
  <c r="R181" i="31"/>
  <c r="R183" i="31" s="1"/>
  <c r="R96" i="31"/>
  <c r="R243" i="31"/>
  <c r="AJ26" i="31"/>
  <c r="AI27" i="31"/>
  <c r="AA157" i="31"/>
  <c r="AA150" i="31"/>
  <c r="AH88" i="31"/>
  <c r="Q222" i="31"/>
  <c r="Q224" i="31" s="1"/>
  <c r="Q225" i="31" s="1"/>
  <c r="Q227" i="31" s="1"/>
  <c r="Q195" i="31" s="1"/>
  <c r="AH180" i="31"/>
  <c r="AH232" i="31"/>
  <c r="W186" i="31"/>
  <c r="W93" i="31"/>
  <c r="AD169" i="31"/>
  <c r="Z155" i="31"/>
  <c r="Z148" i="31" s="1"/>
  <c r="P200" i="33" l="1"/>
  <c r="P207" i="33" s="1"/>
  <c r="AA103" i="33"/>
  <c r="Z105" i="33"/>
  <c r="Z164" i="33"/>
  <c r="AK24" i="33"/>
  <c r="AJ60" i="33"/>
  <c r="AJ65" i="33" s="1"/>
  <c r="T172" i="33"/>
  <c r="T234" i="33" s="1"/>
  <c r="T235" i="33" s="1"/>
  <c r="T171" i="33"/>
  <c r="AB154" i="33"/>
  <c r="AB147" i="33" s="1"/>
  <c r="AB157" i="33"/>
  <c r="AB150" i="33" s="1"/>
  <c r="Y203" i="33"/>
  <c r="Y204" i="33"/>
  <c r="Z196" i="33"/>
  <c r="Y198" i="33"/>
  <c r="S94" i="33"/>
  <c r="AJ180" i="33"/>
  <c r="AJ232" i="33"/>
  <c r="Y186" i="33"/>
  <c r="Y93" i="33"/>
  <c r="AA89" i="33"/>
  <c r="AB144" i="33"/>
  <c r="X206" i="33"/>
  <c r="X221" i="33"/>
  <c r="X208" i="33"/>
  <c r="AL90" i="33"/>
  <c r="AM25" i="33"/>
  <c r="AL26" i="33"/>
  <c r="AK27" i="33"/>
  <c r="Z182" i="33"/>
  <c r="Z233" i="33" s="1"/>
  <c r="D14" i="33"/>
  <c r="R244" i="33"/>
  <c r="R245" i="33" s="1"/>
  <c r="R246" i="33" s="1"/>
  <c r="AB155" i="33"/>
  <c r="AB148" i="33" s="1"/>
  <c r="AC156" i="33"/>
  <c r="AC149" i="33" s="1"/>
  <c r="AI88" i="33"/>
  <c r="Q214" i="33"/>
  <c r="Q216" i="33" s="1"/>
  <c r="Q190" i="33"/>
  <c r="AG169" i="33"/>
  <c r="T146" i="33"/>
  <c r="X209" i="33"/>
  <c r="R185" i="33"/>
  <c r="R188" i="33" s="1"/>
  <c r="R237" i="33"/>
  <c r="W209" i="31"/>
  <c r="Q200" i="31"/>
  <c r="Q207" i="31" s="1"/>
  <c r="AA154" i="31"/>
  <c r="AA147" i="31" s="1"/>
  <c r="AI88" i="31"/>
  <c r="S96" i="31"/>
  <c r="S243" i="31"/>
  <c r="S181" i="31"/>
  <c r="S183" i="31" s="1"/>
  <c r="X186" i="31"/>
  <c r="X93" i="31"/>
  <c r="AK26" i="31"/>
  <c r="AJ27" i="31"/>
  <c r="W221" i="31"/>
  <c r="W206" i="31"/>
  <c r="W208" i="31"/>
  <c r="X182" i="31"/>
  <c r="X233" i="31" s="1"/>
  <c r="R185" i="31"/>
  <c r="R188" i="31" s="1"/>
  <c r="R237" i="31"/>
  <c r="T187" i="31"/>
  <c r="T92" i="31"/>
  <c r="X204" i="31"/>
  <c r="Y196" i="31"/>
  <c r="X203" i="31"/>
  <c r="X198" i="31"/>
  <c r="Z103" i="31"/>
  <c r="Y164" i="31"/>
  <c r="Y105" i="31"/>
  <c r="Y89" i="31"/>
  <c r="Z144" i="31"/>
  <c r="AE169" i="31"/>
  <c r="AJ60" i="31"/>
  <c r="AJ65" i="31" s="1"/>
  <c r="AK24" i="31"/>
  <c r="AK25" i="31"/>
  <c r="AJ90" i="31"/>
  <c r="U153" i="31"/>
  <c r="U160" i="31" s="1"/>
  <c r="U167" i="31" s="1"/>
  <c r="T151" i="31"/>
  <c r="AA155" i="31"/>
  <c r="AA148" i="31" s="1"/>
  <c r="AI232" i="31"/>
  <c r="AI180" i="31"/>
  <c r="R244" i="31"/>
  <c r="R245" i="31" s="1"/>
  <c r="D14" i="31"/>
  <c r="AA149" i="31"/>
  <c r="AA156" i="31"/>
  <c r="AB157" i="31"/>
  <c r="AB150" i="31"/>
  <c r="U146" i="31" l="1"/>
  <c r="Y209" i="33"/>
  <c r="AC155" i="33"/>
  <c r="AC148" i="33" s="1"/>
  <c r="AC154" i="33"/>
  <c r="AC147" i="33" s="1"/>
  <c r="AC157" i="33"/>
  <c r="AC150" i="33" s="1"/>
  <c r="AM26" i="33"/>
  <c r="AL27" i="33"/>
  <c r="S96" i="33"/>
  <c r="S181" i="33"/>
  <c r="S183" i="33" s="1"/>
  <c r="S243" i="33"/>
  <c r="Z186" i="33"/>
  <c r="Z93" i="33"/>
  <c r="T151" i="33"/>
  <c r="U153" i="33"/>
  <c r="U160" i="33" s="1"/>
  <c r="U167" i="33" s="1"/>
  <c r="AB89" i="33"/>
  <c r="AC144" i="33"/>
  <c r="Y208" i="33"/>
  <c r="Y221" i="33"/>
  <c r="Y206" i="33"/>
  <c r="AJ88" i="33"/>
  <c r="AA105" i="33"/>
  <c r="AB103" i="33"/>
  <c r="AA164" i="33"/>
  <c r="Q222" i="33"/>
  <c r="Q224" i="33" s="1"/>
  <c r="Q225" i="33" s="1"/>
  <c r="Q227" i="33" s="1"/>
  <c r="Q195" i="33" s="1"/>
  <c r="AD156" i="33"/>
  <c r="AD149" i="33" s="1"/>
  <c r="E14" i="33"/>
  <c r="AN25" i="33"/>
  <c r="AM90" i="33"/>
  <c r="AA182" i="33"/>
  <c r="AA233" i="33" s="1"/>
  <c r="T92" i="33"/>
  <c r="T187" i="33"/>
  <c r="AL24" i="33"/>
  <c r="AK60" i="33"/>
  <c r="AK65" i="33" s="1"/>
  <c r="R190" i="33"/>
  <c r="R214" i="33"/>
  <c r="R216" i="33" s="1"/>
  <c r="AH169" i="33"/>
  <c r="AK180" i="33"/>
  <c r="AK232" i="33"/>
  <c r="Z203" i="33"/>
  <c r="Z204" i="33"/>
  <c r="Z198" i="33"/>
  <c r="AA196" i="33"/>
  <c r="X209" i="31"/>
  <c r="AB155" i="31"/>
  <c r="AB148" i="31"/>
  <c r="AB154" i="31"/>
  <c r="AB147" i="31" s="1"/>
  <c r="AB156" i="31"/>
  <c r="AB149" i="31" s="1"/>
  <c r="V153" i="31"/>
  <c r="V160" i="31" s="1"/>
  <c r="V167" i="31" s="1"/>
  <c r="U151" i="31"/>
  <c r="Y203" i="31"/>
  <c r="Y204" i="31"/>
  <c r="Y198" i="31"/>
  <c r="Z196" i="31"/>
  <c r="U171" i="31"/>
  <c r="U172" i="31"/>
  <c r="U234" i="31" s="1"/>
  <c r="U235" i="31" s="1"/>
  <c r="AK60" i="31"/>
  <c r="AK65" i="31" s="1"/>
  <c r="AL24" i="31"/>
  <c r="AL26" i="31"/>
  <c r="AK27" i="31"/>
  <c r="Y182" i="31"/>
  <c r="Y233" i="31" s="1"/>
  <c r="E14" i="31"/>
  <c r="R246" i="31"/>
  <c r="AK90" i="31"/>
  <c r="AL25" i="31"/>
  <c r="AF169" i="31"/>
  <c r="Y93" i="31"/>
  <c r="Y186" i="31"/>
  <c r="X208" i="31"/>
  <c r="X206" i="31"/>
  <c r="X221" i="31"/>
  <c r="R190" i="31"/>
  <c r="R214" i="31"/>
  <c r="R216" i="31" s="1"/>
  <c r="T94" i="31"/>
  <c r="AJ232" i="31"/>
  <c r="AJ180" i="31"/>
  <c r="AC157" i="31"/>
  <c r="AC150" i="31"/>
  <c r="AA144" i="31"/>
  <c r="Z89" i="31"/>
  <c r="Z105" i="31"/>
  <c r="AA103" i="31"/>
  <c r="Z164" i="31"/>
  <c r="S237" i="31"/>
  <c r="S185" i="31"/>
  <c r="S188" i="31" s="1"/>
  <c r="AJ88" i="31"/>
  <c r="S244" i="31"/>
  <c r="S245" i="31" s="1"/>
  <c r="Z209" i="33" l="1"/>
  <c r="Q200" i="33"/>
  <c r="Q207" i="33" s="1"/>
  <c r="AD157" i="33"/>
  <c r="AD150" i="33" s="1"/>
  <c r="AD154" i="33"/>
  <c r="AD147" i="33" s="1"/>
  <c r="AD155" i="33"/>
  <c r="AD148" i="33" s="1"/>
  <c r="AI169" i="33"/>
  <c r="T94" i="33"/>
  <c r="U172" i="33"/>
  <c r="U234" i="33" s="1"/>
  <c r="U235" i="33" s="1"/>
  <c r="U171" i="33"/>
  <c r="Z208" i="33"/>
  <c r="Z206" i="33"/>
  <c r="Z221" i="33"/>
  <c r="AM24" i="33"/>
  <c r="AL60" i="33"/>
  <c r="AL65" i="33" s="1"/>
  <c r="AE156" i="33"/>
  <c r="AE149" i="33" s="1"/>
  <c r="S244" i="33"/>
  <c r="S245" i="33" s="1"/>
  <c r="AL180" i="33"/>
  <c r="AL232" i="33"/>
  <c r="AB196" i="33"/>
  <c r="AA198" i="33"/>
  <c r="AA203" i="33"/>
  <c r="AA204" i="33"/>
  <c r="R222" i="33"/>
  <c r="R224" i="33" s="1"/>
  <c r="R225" i="33" s="1"/>
  <c r="R227" i="33" s="1"/>
  <c r="R195" i="33" s="1"/>
  <c r="AC103" i="33"/>
  <c r="AB105" i="33"/>
  <c r="AB164" i="33"/>
  <c r="AC89" i="33"/>
  <c r="AD144" i="33"/>
  <c r="U146" i="33"/>
  <c r="S185" i="33"/>
  <c r="S188" i="33" s="1"/>
  <c r="S237" i="33"/>
  <c r="AM27" i="33"/>
  <c r="AN26" i="33"/>
  <c r="AK88" i="33"/>
  <c r="Y209" i="31"/>
  <c r="AN90" i="33"/>
  <c r="AO25" i="33"/>
  <c r="AA186" i="33"/>
  <c r="AA93" i="33"/>
  <c r="AB182" i="33"/>
  <c r="AB233" i="33" s="1"/>
  <c r="AC156" i="31"/>
  <c r="AC149" i="31"/>
  <c r="AB103" i="31"/>
  <c r="AA105" i="31"/>
  <c r="AA164" i="31"/>
  <c r="AG169" i="31"/>
  <c r="V172" i="31"/>
  <c r="V234" i="31" s="1"/>
  <c r="V235" i="31" s="1"/>
  <c r="V171" i="31"/>
  <c r="S214" i="31"/>
  <c r="S216" i="31" s="1"/>
  <c r="S190" i="31"/>
  <c r="R222" i="31"/>
  <c r="R224" i="31" s="1"/>
  <c r="R225" i="31" s="1"/>
  <c r="R227" i="31" s="1"/>
  <c r="R195" i="31" s="1"/>
  <c r="Z182" i="31"/>
  <c r="Z233" i="31" s="1"/>
  <c r="AL90" i="31"/>
  <c r="AM25" i="31"/>
  <c r="AB144" i="31"/>
  <c r="AA89" i="31"/>
  <c r="AK180" i="31"/>
  <c r="AK232" i="31"/>
  <c r="AK88" i="31"/>
  <c r="AD157" i="31"/>
  <c r="AD150" i="31"/>
  <c r="AC154" i="31"/>
  <c r="AC147" i="31"/>
  <c r="Z93" i="31"/>
  <c r="Z186" i="31"/>
  <c r="T243" i="31"/>
  <c r="T181" i="31"/>
  <c r="T183" i="31" s="1"/>
  <c r="T96" i="31"/>
  <c r="AL27" i="31"/>
  <c r="AM26" i="31"/>
  <c r="Y221" i="31"/>
  <c r="Y208" i="31"/>
  <c r="Y206" i="31"/>
  <c r="AC155" i="31"/>
  <c r="AC148" i="31"/>
  <c r="S246" i="31"/>
  <c r="AL60" i="31"/>
  <c r="AL65" i="31" s="1"/>
  <c r="AM24" i="31"/>
  <c r="U187" i="31"/>
  <c r="U92" i="31"/>
  <c r="Z203" i="31"/>
  <c r="Z204" i="31"/>
  <c r="Z198" i="31"/>
  <c r="AA196" i="31"/>
  <c r="V146" i="31"/>
  <c r="AF156" i="33" l="1"/>
  <c r="AF149" i="33"/>
  <c r="R200" i="33"/>
  <c r="R207" i="33" s="1"/>
  <c r="AE157" i="33"/>
  <c r="AE150" i="33" s="1"/>
  <c r="AE155" i="33"/>
  <c r="AE148" i="33"/>
  <c r="AC105" i="33"/>
  <c r="AD103" i="33"/>
  <c r="AC164" i="33"/>
  <c r="AM60" i="33"/>
  <c r="AM65" i="33" s="1"/>
  <c r="AN24" i="33"/>
  <c r="AP25" i="33"/>
  <c r="AO90" i="33"/>
  <c r="AB198" i="33"/>
  <c r="AB204" i="33"/>
  <c r="AC196" i="33"/>
  <c r="AB203" i="33"/>
  <c r="AO26" i="33"/>
  <c r="AN27" i="33"/>
  <c r="S190" i="33"/>
  <c r="S214" i="33"/>
  <c r="S216" i="33" s="1"/>
  <c r="AA209" i="33"/>
  <c r="AJ169" i="33"/>
  <c r="AE154" i="33"/>
  <c r="AE147" i="33" s="1"/>
  <c r="AE144" i="33"/>
  <c r="AD89" i="33"/>
  <c r="AC182" i="33"/>
  <c r="AC233" i="33" s="1"/>
  <c r="S246" i="33"/>
  <c r="Z209" i="31"/>
  <c r="AM180" i="33"/>
  <c r="AM232" i="33"/>
  <c r="U151" i="33"/>
  <c r="V153" i="33"/>
  <c r="V160" i="33" s="1"/>
  <c r="V167" i="33" s="1"/>
  <c r="AB186" i="33"/>
  <c r="AB93" i="33"/>
  <c r="AA206" i="33"/>
  <c r="AA221" i="33"/>
  <c r="AA208" i="33"/>
  <c r="AL88" i="33"/>
  <c r="U92" i="33"/>
  <c r="U187" i="33"/>
  <c r="T96" i="33"/>
  <c r="T243" i="33"/>
  <c r="T181" i="33"/>
  <c r="T183" i="33" s="1"/>
  <c r="R200" i="31"/>
  <c r="R207" i="31" s="1"/>
  <c r="T237" i="31"/>
  <c r="T185" i="31"/>
  <c r="T188" i="31" s="1"/>
  <c r="AA182" i="31"/>
  <c r="AA233" i="31" s="1"/>
  <c r="AM90" i="31"/>
  <c r="AN25" i="31"/>
  <c r="AH169" i="31"/>
  <c r="AC144" i="31"/>
  <c r="AB89" i="31"/>
  <c r="AD156" i="31"/>
  <c r="AD149" i="31"/>
  <c r="AM60" i="31"/>
  <c r="AM65" i="31" s="1"/>
  <c r="AN24" i="31"/>
  <c r="AD155" i="31"/>
  <c r="AD148" i="31" s="1"/>
  <c r="W153" i="31"/>
  <c r="W160" i="31" s="1"/>
  <c r="W167" i="31" s="1"/>
  <c r="V151" i="31"/>
  <c r="Z206" i="31"/>
  <c r="Z208" i="31"/>
  <c r="Z221" i="31"/>
  <c r="AL88" i="31"/>
  <c r="AM27" i="31"/>
  <c r="AN26" i="31"/>
  <c r="AA93" i="31"/>
  <c r="AA186" i="31"/>
  <c r="AA198" i="31"/>
  <c r="AB196" i="31"/>
  <c r="AA204" i="31"/>
  <c r="AA203" i="31"/>
  <c r="U94" i="31"/>
  <c r="AL180" i="31"/>
  <c r="AL232" i="31"/>
  <c r="AD154" i="31"/>
  <c r="AD147" i="31"/>
  <c r="S222" i="31"/>
  <c r="S224" i="31" s="1"/>
  <c r="S225" i="31" s="1"/>
  <c r="S227" i="31" s="1"/>
  <c r="S195" i="31" s="1"/>
  <c r="AB105" i="31"/>
  <c r="AC103" i="31"/>
  <c r="AB164" i="31"/>
  <c r="T244" i="31"/>
  <c r="T245" i="31" s="1"/>
  <c r="V187" i="31"/>
  <c r="V92" i="31"/>
  <c r="AE157" i="31"/>
  <c r="AE150" i="31" s="1"/>
  <c r="T185" i="33" l="1"/>
  <c r="T188" i="33" s="1"/>
  <c r="T237" i="33"/>
  <c r="U94" i="33"/>
  <c r="AF154" i="33"/>
  <c r="AF147" i="33" s="1"/>
  <c r="AB208" i="33"/>
  <c r="AB206" i="33"/>
  <c r="AB221" i="33"/>
  <c r="AM88" i="33"/>
  <c r="AC186" i="33"/>
  <c r="AC93" i="33"/>
  <c r="AF155" i="33"/>
  <c r="AF148" i="33"/>
  <c r="AK169" i="33"/>
  <c r="AN180" i="33"/>
  <c r="AN232" i="33"/>
  <c r="AC204" i="33"/>
  <c r="AC203" i="33"/>
  <c r="AD196" i="33"/>
  <c r="AC198" i="33"/>
  <c r="AQ25" i="33"/>
  <c r="AP90" i="33"/>
  <c r="V146" i="33"/>
  <c r="AE89" i="33"/>
  <c r="AF144" i="33"/>
  <c r="AP26" i="33"/>
  <c r="AO27" i="33"/>
  <c r="AB209" i="33"/>
  <c r="AF150" i="33"/>
  <c r="AF157" i="33"/>
  <c r="AG156" i="33"/>
  <c r="AG149" i="33" s="1"/>
  <c r="T244" i="33"/>
  <c r="T245" i="33" s="1"/>
  <c r="T246" i="33" s="1"/>
  <c r="V172" i="33"/>
  <c r="V234" i="33" s="1"/>
  <c r="V235" i="33" s="1"/>
  <c r="V171" i="33"/>
  <c r="AD182" i="33"/>
  <c r="AD233" i="33" s="1"/>
  <c r="S222" i="33"/>
  <c r="S224" i="33" s="1"/>
  <c r="S225" i="33" s="1"/>
  <c r="S227" i="33" s="1"/>
  <c r="S195" i="33" s="1"/>
  <c r="AO24" i="33"/>
  <c r="AN60" i="33"/>
  <c r="AN65" i="33" s="1"/>
  <c r="AE103" i="33"/>
  <c r="AD105" i="33"/>
  <c r="AD164" i="33"/>
  <c r="AA209" i="31"/>
  <c r="AF157" i="31"/>
  <c r="AF150" i="31"/>
  <c r="S200" i="31"/>
  <c r="S207" i="31" s="1"/>
  <c r="AE154" i="31"/>
  <c r="AE147" i="31" s="1"/>
  <c r="AM232" i="31"/>
  <c r="AM180" i="31"/>
  <c r="AE148" i="31"/>
  <c r="AE155" i="31"/>
  <c r="AE156" i="31"/>
  <c r="AE149" i="31" s="1"/>
  <c r="AB204" i="31"/>
  <c r="AB203" i="31"/>
  <c r="AB198" i="31"/>
  <c r="AC196" i="31"/>
  <c r="W172" i="31"/>
  <c r="W234" i="31" s="1"/>
  <c r="W235" i="31" s="1"/>
  <c r="W171" i="31"/>
  <c r="V94" i="31"/>
  <c r="T246" i="31"/>
  <c r="AA221" i="31"/>
  <c r="AA206" i="31"/>
  <c r="AA208" i="31"/>
  <c r="AO26" i="31"/>
  <c r="AN27" i="31"/>
  <c r="W146" i="31"/>
  <c r="AM88" i="31"/>
  <c r="AB182" i="31"/>
  <c r="AB233" i="31" s="1"/>
  <c r="T214" i="31"/>
  <c r="T216" i="31" s="1"/>
  <c r="T190" i="31"/>
  <c r="AD103" i="31"/>
  <c r="AC105" i="31"/>
  <c r="AC164" i="31"/>
  <c r="AD144" i="31"/>
  <c r="AC89" i="31"/>
  <c r="AB186" i="31"/>
  <c r="AB93" i="31"/>
  <c r="U243" i="31"/>
  <c r="U181" i="31"/>
  <c r="U183" i="31" s="1"/>
  <c r="U96" i="31"/>
  <c r="AI169" i="31"/>
  <c r="AN60" i="31"/>
  <c r="AN65" i="31" s="1"/>
  <c r="AO24" i="31"/>
  <c r="AO25" i="31"/>
  <c r="AN90" i="31"/>
  <c r="AH156" i="33" l="1"/>
  <c r="AH149" i="33" s="1"/>
  <c r="AG154" i="33"/>
  <c r="AG147" i="33" s="1"/>
  <c r="AD186" i="33"/>
  <c r="AD93" i="33"/>
  <c r="V92" i="33"/>
  <c r="V187" i="33"/>
  <c r="AG157" i="33"/>
  <c r="AG150" i="33" s="1"/>
  <c r="AQ26" i="33"/>
  <c r="AP27" i="33"/>
  <c r="AQ90" i="33"/>
  <c r="AR25" i="33"/>
  <c r="AE105" i="33"/>
  <c r="AF103" i="33"/>
  <c r="AE164" i="33"/>
  <c r="S200" i="33"/>
  <c r="S207" i="33" s="1"/>
  <c r="AN88" i="33"/>
  <c r="AF89" i="33"/>
  <c r="AG144" i="33"/>
  <c r="AL169" i="33"/>
  <c r="W146" i="33"/>
  <c r="V151" i="33"/>
  <c r="W153" i="33"/>
  <c r="W160" i="33" s="1"/>
  <c r="W167" i="33" s="1"/>
  <c r="AC208" i="33"/>
  <c r="AC206" i="33"/>
  <c r="AC221" i="33"/>
  <c r="AG155" i="33"/>
  <c r="AG148" i="33" s="1"/>
  <c r="U96" i="33"/>
  <c r="U243" i="33"/>
  <c r="U181" i="33"/>
  <c r="U183" i="33" s="1"/>
  <c r="AC209" i="33"/>
  <c r="AO60" i="33"/>
  <c r="AO65" i="33" s="1"/>
  <c r="AP24" i="33"/>
  <c r="AO232" i="33"/>
  <c r="AO180" i="33"/>
  <c r="AE182" i="33"/>
  <c r="AE233" i="33" s="1"/>
  <c r="AD203" i="33"/>
  <c r="AD204" i="33"/>
  <c r="AE196" i="33"/>
  <c r="AD198" i="33"/>
  <c r="T214" i="33"/>
  <c r="T216" i="33" s="1"/>
  <c r="T190" i="33"/>
  <c r="AB209" i="31"/>
  <c r="AF156" i="31"/>
  <c r="AF149" i="31" s="1"/>
  <c r="AF154" i="31"/>
  <c r="AF147" i="31" s="1"/>
  <c r="U237" i="31"/>
  <c r="U185" i="31"/>
  <c r="U188" i="31" s="1"/>
  <c r="AG157" i="31"/>
  <c r="AG150" i="31"/>
  <c r="AP25" i="31"/>
  <c r="AO90" i="31"/>
  <c r="AD89" i="31"/>
  <c r="AE144" i="31"/>
  <c r="AD105" i="31"/>
  <c r="AE103" i="31"/>
  <c r="AD164" i="31"/>
  <c r="AN180" i="31"/>
  <c r="AN232" i="31"/>
  <c r="W92" i="31"/>
  <c r="W187" i="31"/>
  <c r="AB208" i="31"/>
  <c r="AB221" i="31"/>
  <c r="AB206" i="31"/>
  <c r="W151" i="31"/>
  <c r="X153" i="31"/>
  <c r="X160" i="31" s="1"/>
  <c r="X167" i="31" s="1"/>
  <c r="AP26" i="31"/>
  <c r="AO27" i="31"/>
  <c r="AF155" i="31"/>
  <c r="AF148" i="31" s="1"/>
  <c r="AO60" i="31"/>
  <c r="AO65" i="31" s="1"/>
  <c r="AP24" i="31"/>
  <c r="T222" i="31"/>
  <c r="T224" i="31" s="1"/>
  <c r="T225" i="31" s="1"/>
  <c r="T227" i="31" s="1"/>
  <c r="T195" i="31" s="1"/>
  <c r="V243" i="31"/>
  <c r="V181" i="31"/>
  <c r="V183" i="31" s="1"/>
  <c r="V96" i="31"/>
  <c r="AC203" i="31"/>
  <c r="AC204" i="31"/>
  <c r="AC198" i="31"/>
  <c r="AD196" i="31"/>
  <c r="AN88" i="31"/>
  <c r="AJ169" i="31"/>
  <c r="U244" i="31"/>
  <c r="U245" i="31" s="1"/>
  <c r="U246" i="31" s="1"/>
  <c r="AC182" i="31"/>
  <c r="AC233" i="31" s="1"/>
  <c r="AC93" i="31"/>
  <c r="AC186" i="31"/>
  <c r="AH157" i="33" l="1"/>
  <c r="AH150" i="33" s="1"/>
  <c r="AH154" i="33"/>
  <c r="AH147" i="33"/>
  <c r="AH155" i="33"/>
  <c r="AH148" i="33" s="1"/>
  <c r="AI156" i="33"/>
  <c r="AI149" i="33" s="1"/>
  <c r="AD208" i="33"/>
  <c r="AD206" i="33"/>
  <c r="AD221" i="33"/>
  <c r="AF182" i="33"/>
  <c r="AF233" i="33" s="1"/>
  <c r="AP180" i="33"/>
  <c r="AP232" i="33"/>
  <c r="AP60" i="33"/>
  <c r="AP65" i="33" s="1"/>
  <c r="AQ24" i="33"/>
  <c r="X153" i="33"/>
  <c r="X160" i="33" s="1"/>
  <c r="X167" i="33" s="1"/>
  <c r="W151" i="33"/>
  <c r="AQ27" i="33"/>
  <c r="AR26" i="33"/>
  <c r="AF196" i="33"/>
  <c r="AE198" i="33"/>
  <c r="AE203" i="33"/>
  <c r="AE204" i="33"/>
  <c r="AO88" i="33"/>
  <c r="U185" i="33"/>
  <c r="U188" i="33" s="1"/>
  <c r="U237" i="33"/>
  <c r="AF105" i="33"/>
  <c r="AG103" i="33"/>
  <c r="AF164" i="33"/>
  <c r="AM169" i="33"/>
  <c r="AR90" i="33"/>
  <c r="AS25" i="33"/>
  <c r="V94" i="33"/>
  <c r="T222" i="33"/>
  <c r="T224" i="33" s="1"/>
  <c r="T225" i="33" s="1"/>
  <c r="T227" i="33" s="1"/>
  <c r="T195" i="33" s="1"/>
  <c r="AD209" i="33"/>
  <c r="U244" i="33"/>
  <c r="U245" i="33" s="1"/>
  <c r="W172" i="33"/>
  <c r="W234" i="33" s="1"/>
  <c r="W235" i="33" s="1"/>
  <c r="W171" i="33"/>
  <c r="AG89" i="33"/>
  <c r="AH144" i="33"/>
  <c r="AE186" i="33"/>
  <c r="AE93" i="33"/>
  <c r="AC209" i="31"/>
  <c r="AG154" i="31"/>
  <c r="AG147" i="31"/>
  <c r="T200" i="31"/>
  <c r="T207" i="31" s="1"/>
  <c r="AG155" i="31"/>
  <c r="AG148" i="31" s="1"/>
  <c r="AG156" i="31"/>
  <c r="AG149" i="31" s="1"/>
  <c r="V185" i="31"/>
  <c r="V188" i="31" s="1"/>
  <c r="V237" i="31"/>
  <c r="V244" i="31"/>
  <c r="V245" i="31" s="1"/>
  <c r="X171" i="31"/>
  <c r="X172" i="31"/>
  <c r="X234" i="31" s="1"/>
  <c r="X235" i="31" s="1"/>
  <c r="AF144" i="31"/>
  <c r="AE89" i="31"/>
  <c r="AC208" i="31"/>
  <c r="AC221" i="31"/>
  <c r="AC206" i="31"/>
  <c r="AK169" i="31"/>
  <c r="AD204" i="31"/>
  <c r="AD198" i="31"/>
  <c r="AE196" i="31"/>
  <c r="AD203" i="31"/>
  <c r="AP27" i="31"/>
  <c r="AQ26" i="31"/>
  <c r="AE105" i="31"/>
  <c r="AF103" i="31"/>
  <c r="AE164" i="31"/>
  <c r="AP60" i="31"/>
  <c r="AP65" i="31" s="1"/>
  <c r="AQ24" i="31"/>
  <c r="AD93" i="31"/>
  <c r="AD186" i="31"/>
  <c r="AP90" i="31"/>
  <c r="AQ25" i="31"/>
  <c r="U190" i="31"/>
  <c r="U214" i="31"/>
  <c r="U216" i="31" s="1"/>
  <c r="AO88" i="31"/>
  <c r="W94" i="31"/>
  <c r="AO232" i="31"/>
  <c r="AO180" i="31"/>
  <c r="X146" i="31"/>
  <c r="AD182" i="31"/>
  <c r="AD233" i="31" s="1"/>
  <c r="AH157" i="31"/>
  <c r="AH150" i="31"/>
  <c r="AI155" i="33" l="1"/>
  <c r="AI148" i="33"/>
  <c r="AJ156" i="33"/>
  <c r="AJ149" i="33"/>
  <c r="AI157" i="33"/>
  <c r="AI150" i="33"/>
  <c r="T200" i="33"/>
  <c r="T207" i="33" s="1"/>
  <c r="AT25" i="33"/>
  <c r="AS90" i="33"/>
  <c r="AG105" i="33"/>
  <c r="AH103" i="33"/>
  <c r="AG164" i="33"/>
  <c r="X172" i="33"/>
  <c r="X234" i="33" s="1"/>
  <c r="X235" i="33" s="1"/>
  <c r="X171" i="33"/>
  <c r="AI154" i="33"/>
  <c r="AI147" i="33" s="1"/>
  <c r="V181" i="33"/>
  <c r="V183" i="33" s="1"/>
  <c r="V96" i="33"/>
  <c r="V243" i="33"/>
  <c r="AN169" i="33"/>
  <c r="AQ232" i="33"/>
  <c r="AQ180" i="33"/>
  <c r="AR24" i="33"/>
  <c r="AQ60" i="33"/>
  <c r="AQ65" i="33" s="1"/>
  <c r="AG196" i="33"/>
  <c r="AF204" i="33"/>
  <c r="AF198" i="33"/>
  <c r="AF203" i="33"/>
  <c r="AP88" i="33"/>
  <c r="AG182" i="33"/>
  <c r="AG233" i="33" s="1"/>
  <c r="AE206" i="33"/>
  <c r="AE221" i="33"/>
  <c r="AE208" i="33"/>
  <c r="W92" i="33"/>
  <c r="W187" i="33"/>
  <c r="AF186" i="33"/>
  <c r="AF93" i="33"/>
  <c r="AH89" i="33"/>
  <c r="AI144" i="33"/>
  <c r="U246" i="33"/>
  <c r="U214" i="33"/>
  <c r="U216" i="33" s="1"/>
  <c r="U190" i="33"/>
  <c r="AE209" i="33"/>
  <c r="AR27" i="33"/>
  <c r="AS26" i="33"/>
  <c r="X146" i="33"/>
  <c r="AD209" i="31"/>
  <c r="V246" i="31"/>
  <c r="AH156" i="31"/>
  <c r="AH149" i="31" s="1"/>
  <c r="AF105" i="31"/>
  <c r="AG103" i="31"/>
  <c r="AF164" i="31"/>
  <c r="AG144" i="31"/>
  <c r="AF89" i="31"/>
  <c r="AQ90" i="31"/>
  <c r="AR25" i="31"/>
  <c r="AD221" i="31"/>
  <c r="AD206" i="31"/>
  <c r="AD208" i="31"/>
  <c r="AH154" i="31"/>
  <c r="AH147" i="31" s="1"/>
  <c r="W96" i="31"/>
  <c r="W243" i="31"/>
  <c r="W181" i="31"/>
  <c r="W183" i="31" s="1"/>
  <c r="U222" i="31"/>
  <c r="U224" i="31" s="1"/>
  <c r="U225" i="31" s="1"/>
  <c r="U227" i="31" s="1"/>
  <c r="U195" i="31" s="1"/>
  <c r="AQ60" i="31"/>
  <c r="AQ65" i="31" s="1"/>
  <c r="AR24" i="31"/>
  <c r="AP180" i="31"/>
  <c r="AP232" i="31"/>
  <c r="AE182" i="31"/>
  <c r="AE233" i="31" s="1"/>
  <c r="AP88" i="31"/>
  <c r="AI157" i="31"/>
  <c r="AI150" i="31"/>
  <c r="AE186" i="31"/>
  <c r="AE93" i="31"/>
  <c r="AH155" i="31"/>
  <c r="AH148" i="31" s="1"/>
  <c r="X151" i="31"/>
  <c r="Y153" i="31"/>
  <c r="Y160" i="31" s="1"/>
  <c r="Y167" i="31" s="1"/>
  <c r="AQ27" i="31"/>
  <c r="AR26" i="31"/>
  <c r="AE198" i="31"/>
  <c r="AF196" i="31"/>
  <c r="AE203" i="31"/>
  <c r="AE204" i="31"/>
  <c r="AL169" i="31"/>
  <c r="X92" i="31"/>
  <c r="X187" i="31"/>
  <c r="V190" i="31"/>
  <c r="V214" i="31"/>
  <c r="V216" i="31" s="1"/>
  <c r="AJ154" i="33" l="1"/>
  <c r="AJ147" i="33"/>
  <c r="AF206" i="33"/>
  <c r="AF208" i="33"/>
  <c r="AF221" i="33"/>
  <c r="X92" i="33"/>
  <c r="X187" i="33"/>
  <c r="AO169" i="33"/>
  <c r="V185" i="33"/>
  <c r="V188" i="33" s="1"/>
  <c r="V237" i="33"/>
  <c r="AT26" i="33"/>
  <c r="AS27" i="33"/>
  <c r="AF209" i="33"/>
  <c r="AQ88" i="33"/>
  <c r="AT90" i="33"/>
  <c r="AU25" i="33"/>
  <c r="AJ157" i="33"/>
  <c r="AJ150" i="33" s="1"/>
  <c r="AJ155" i="33"/>
  <c r="AJ148" i="33" s="1"/>
  <c r="AH182" i="33"/>
  <c r="AH233" i="33" s="1"/>
  <c r="AG186" i="33"/>
  <c r="AG93" i="33"/>
  <c r="AK156" i="33"/>
  <c r="AK149" i="33" s="1"/>
  <c r="X151" i="33"/>
  <c r="Y153" i="33"/>
  <c r="Y160" i="33" s="1"/>
  <c r="Y167" i="33" s="1"/>
  <c r="W94" i="33"/>
  <c r="AR180" i="33"/>
  <c r="AR232" i="33"/>
  <c r="U222" i="33"/>
  <c r="U224" i="33" s="1"/>
  <c r="U225" i="33" s="1"/>
  <c r="U227" i="33" s="1"/>
  <c r="U195" i="33" s="1"/>
  <c r="AI89" i="33"/>
  <c r="AJ144" i="33"/>
  <c r="AG203" i="33"/>
  <c r="AG204" i="33"/>
  <c r="AH196" i="33"/>
  <c r="AG198" i="33"/>
  <c r="AS24" i="33"/>
  <c r="AR60" i="33"/>
  <c r="AR65" i="33" s="1"/>
  <c r="V244" i="33"/>
  <c r="V245" i="33" s="1"/>
  <c r="AI103" i="33"/>
  <c r="AH105" i="33"/>
  <c r="AH164" i="33"/>
  <c r="AE209" i="31"/>
  <c r="AI154" i="31"/>
  <c r="AI147" i="31" s="1"/>
  <c r="AI155" i="31"/>
  <c r="AI148" i="31"/>
  <c r="AI156" i="31"/>
  <c r="AI149" i="31" s="1"/>
  <c r="U200" i="31"/>
  <c r="U207" i="31" s="1"/>
  <c r="V222" i="31"/>
  <c r="V224" i="31" s="1"/>
  <c r="V225" i="31" s="1"/>
  <c r="V227" i="31" s="1"/>
  <c r="V195" i="31" s="1"/>
  <c r="AF204" i="31"/>
  <c r="AF203" i="31"/>
  <c r="AG196" i="31"/>
  <c r="AF198" i="31"/>
  <c r="AH144" i="31"/>
  <c r="AG89" i="31"/>
  <c r="AR60" i="31"/>
  <c r="AR65" i="31" s="1"/>
  <c r="AS24" i="31"/>
  <c r="AR27" i="31"/>
  <c r="AS26" i="31"/>
  <c r="X94" i="31"/>
  <c r="AE221" i="31"/>
  <c r="AE206" i="31"/>
  <c r="AE208" i="31"/>
  <c r="AQ232" i="31"/>
  <c r="AQ180" i="31"/>
  <c r="Y146" i="31"/>
  <c r="W244" i="31"/>
  <c r="W245" i="31" s="1"/>
  <c r="W246" i="31" s="1"/>
  <c r="D15" i="31"/>
  <c r="AF182" i="31"/>
  <c r="AF233" i="31" s="1"/>
  <c r="AF186" i="31"/>
  <c r="AF93" i="31"/>
  <c r="AM169" i="31"/>
  <c r="AJ157" i="31"/>
  <c r="AJ150" i="31"/>
  <c r="AS25" i="31"/>
  <c r="AR90" i="31"/>
  <c r="Y172" i="31"/>
  <c r="Y234" i="31" s="1"/>
  <c r="Y235" i="31" s="1"/>
  <c r="Y171" i="31"/>
  <c r="AQ88" i="31"/>
  <c r="W237" i="31"/>
  <c r="W185" i="31"/>
  <c r="W188" i="31" s="1"/>
  <c r="AH103" i="31"/>
  <c r="AG164" i="31"/>
  <c r="AG105" i="31"/>
  <c r="AG209" i="33" l="1"/>
  <c r="AK157" i="33"/>
  <c r="AK150" i="33" s="1"/>
  <c r="AL156" i="33"/>
  <c r="AL149" i="33" s="1"/>
  <c r="AK155" i="33"/>
  <c r="AK148" i="33" s="1"/>
  <c r="AT24" i="33"/>
  <c r="AS60" i="33"/>
  <c r="AS65" i="33" s="1"/>
  <c r="AI182" i="33"/>
  <c r="AI233" i="33" s="1"/>
  <c r="Y172" i="33"/>
  <c r="Y234" i="33" s="1"/>
  <c r="Y235" i="33" s="1"/>
  <c r="Y171" i="33"/>
  <c r="AU26" i="33"/>
  <c r="AT27" i="33"/>
  <c r="U200" i="33"/>
  <c r="U207" i="33" s="1"/>
  <c r="AH186" i="33"/>
  <c r="AH93" i="33"/>
  <c r="W96" i="33"/>
  <c r="W181" i="33"/>
  <c r="W183" i="33" s="1"/>
  <c r="W243" i="33"/>
  <c r="Y146" i="33"/>
  <c r="X94" i="33"/>
  <c r="AK154" i="33"/>
  <c r="AK147" i="33" s="1"/>
  <c r="AP169" i="33"/>
  <c r="V246" i="33"/>
  <c r="AG208" i="33"/>
  <c r="AG221" i="33"/>
  <c r="AG206" i="33"/>
  <c r="AU90" i="33"/>
  <c r="AV25" i="33"/>
  <c r="AI105" i="33"/>
  <c r="AJ103" i="33"/>
  <c r="AI164" i="33"/>
  <c r="AR88" i="33"/>
  <c r="AH203" i="33"/>
  <c r="AH204" i="33"/>
  <c r="AI196" i="33"/>
  <c r="AH198" i="33"/>
  <c r="AJ89" i="33"/>
  <c r="AK144" i="33"/>
  <c r="AS180" i="33"/>
  <c r="AS232" i="33"/>
  <c r="V190" i="33"/>
  <c r="V214" i="33"/>
  <c r="V216" i="33" s="1"/>
  <c r="V200" i="31"/>
  <c r="V207" i="31" s="1"/>
  <c r="AJ154" i="31"/>
  <c r="AJ147" i="31" s="1"/>
  <c r="AJ156" i="31"/>
  <c r="AJ149" i="31" s="1"/>
  <c r="Z153" i="31"/>
  <c r="Z160" i="31" s="1"/>
  <c r="Z167" i="31" s="1"/>
  <c r="Y151" i="31"/>
  <c r="AI144" i="31"/>
  <c r="AH89" i="31"/>
  <c r="W214" i="31"/>
  <c r="W216" i="31" s="1"/>
  <c r="W190" i="31"/>
  <c r="AF209" i="31"/>
  <c r="AG186" i="31"/>
  <c r="AG93" i="31"/>
  <c r="AN169" i="31"/>
  <c r="AT26" i="31"/>
  <c r="AS27" i="31"/>
  <c r="AT24" i="31"/>
  <c r="AS60" i="31"/>
  <c r="AS65" i="31" s="1"/>
  <c r="AH105" i="31"/>
  <c r="AI103" i="31"/>
  <c r="AH164" i="31"/>
  <c r="AK157" i="31"/>
  <c r="AK150" i="31"/>
  <c r="AF208" i="31"/>
  <c r="AF206" i="31"/>
  <c r="AF221" i="31"/>
  <c r="AJ155" i="31"/>
  <c r="AJ148" i="31" s="1"/>
  <c r="Y92" i="31"/>
  <c r="Y187" i="31"/>
  <c r="AT25" i="31"/>
  <c r="AS90" i="31"/>
  <c r="E15" i="31"/>
  <c r="X243" i="31"/>
  <c r="X96" i="31"/>
  <c r="X181" i="31"/>
  <c r="X183" i="31" s="1"/>
  <c r="AR232" i="31"/>
  <c r="AR180" i="31"/>
  <c r="AR88" i="31"/>
  <c r="AG182" i="31"/>
  <c r="AG233" i="31" s="1"/>
  <c r="AG203" i="31"/>
  <c r="AG204" i="31"/>
  <c r="AG198" i="31"/>
  <c r="AH196" i="31"/>
  <c r="AH209" i="33" l="1"/>
  <c r="AL154" i="33"/>
  <c r="AL147" i="33"/>
  <c r="AL155" i="33"/>
  <c r="AL148" i="33" s="1"/>
  <c r="AM156" i="33"/>
  <c r="AM149" i="33" s="1"/>
  <c r="AL157" i="33"/>
  <c r="AL150" i="33" s="1"/>
  <c r="AI186" i="33"/>
  <c r="AI93" i="33"/>
  <c r="Y92" i="33"/>
  <c r="Y187" i="33"/>
  <c r="AV90" i="33"/>
  <c r="AK89" i="33"/>
  <c r="AL144" i="33"/>
  <c r="AQ169" i="33"/>
  <c r="X96" i="33"/>
  <c r="X243" i="33"/>
  <c r="X181" i="33"/>
  <c r="X183" i="33" s="1"/>
  <c r="Z153" i="33"/>
  <c r="Z160" i="33" s="1"/>
  <c r="Z167" i="33" s="1"/>
  <c r="Y151" i="33"/>
  <c r="AU27" i="33"/>
  <c r="AV26" i="33"/>
  <c r="AS88" i="33"/>
  <c r="W185" i="33"/>
  <c r="W188" i="33" s="1"/>
  <c r="W237" i="33"/>
  <c r="AT180" i="33"/>
  <c r="AT232" i="33"/>
  <c r="V222" i="33"/>
  <c r="V224" i="33" s="1"/>
  <c r="V225" i="33" s="1"/>
  <c r="V227" i="33" s="1"/>
  <c r="V195" i="33" s="1"/>
  <c r="AJ196" i="33"/>
  <c r="AI198" i="33"/>
  <c r="AI203" i="33"/>
  <c r="AI204" i="33"/>
  <c r="AJ182" i="33"/>
  <c r="AJ233" i="33" s="1"/>
  <c r="AH208" i="33"/>
  <c r="AH206" i="33"/>
  <c r="AH221" i="33"/>
  <c r="AJ105" i="33"/>
  <c r="AK103" i="33"/>
  <c r="AJ164" i="33"/>
  <c r="D15" i="33"/>
  <c r="W244" i="33"/>
  <c r="W245" i="33" s="1"/>
  <c r="AT60" i="33"/>
  <c r="AT65" i="33" s="1"/>
  <c r="AU24" i="33"/>
  <c r="AG209" i="31"/>
  <c r="AK156" i="31"/>
  <c r="AK149" i="31" s="1"/>
  <c r="AU25" i="31"/>
  <c r="AT90" i="31"/>
  <c r="AS88" i="31"/>
  <c r="AH182" i="31"/>
  <c r="AH233" i="31" s="1"/>
  <c r="AK154" i="31"/>
  <c r="AK147" i="31"/>
  <c r="AG208" i="31"/>
  <c r="AG221" i="31"/>
  <c r="AG206" i="31"/>
  <c r="X244" i="31"/>
  <c r="X245" i="31" s="1"/>
  <c r="AL157" i="31"/>
  <c r="AL150" i="31" s="1"/>
  <c r="AT60" i="31"/>
  <c r="AT65" i="31" s="1"/>
  <c r="AU24" i="31"/>
  <c r="AO169" i="31"/>
  <c r="AJ144" i="31"/>
  <c r="AI89" i="31"/>
  <c r="AH203" i="31"/>
  <c r="AH204" i="31"/>
  <c r="AH198" i="31"/>
  <c r="AI196" i="31"/>
  <c r="X237" i="31"/>
  <c r="X185" i="31"/>
  <c r="X188" i="31" s="1"/>
  <c r="Y94" i="31"/>
  <c r="AH186" i="31"/>
  <c r="AH93" i="31"/>
  <c r="AS180" i="31"/>
  <c r="AS232" i="31"/>
  <c r="W222" i="31"/>
  <c r="W224" i="31" s="1"/>
  <c r="W225" i="31" s="1"/>
  <c r="W227" i="31" s="1"/>
  <c r="W195" i="31" s="1"/>
  <c r="AK155" i="31"/>
  <c r="AK148" i="31" s="1"/>
  <c r="Z171" i="31"/>
  <c r="Z172" i="31"/>
  <c r="Z234" i="31" s="1"/>
  <c r="Z235" i="31" s="1"/>
  <c r="AT27" i="31"/>
  <c r="AU26" i="31"/>
  <c r="AI105" i="31"/>
  <c r="AJ103" i="31"/>
  <c r="AI164" i="31"/>
  <c r="Z146" i="31"/>
  <c r="AI209" i="33" l="1"/>
  <c r="AM157" i="33"/>
  <c r="AM150" i="33" s="1"/>
  <c r="AN156" i="33"/>
  <c r="AN149" i="33"/>
  <c r="E15" i="33"/>
  <c r="W246" i="33"/>
  <c r="AU180" i="33"/>
  <c r="AU232" i="33"/>
  <c r="AJ186" i="33"/>
  <c r="AJ93" i="33"/>
  <c r="V200" i="33"/>
  <c r="V207" i="33" s="1"/>
  <c r="X185" i="33"/>
  <c r="X188" i="33" s="1"/>
  <c r="X237" i="33"/>
  <c r="AI206" i="33"/>
  <c r="AI221" i="33"/>
  <c r="AI208" i="33"/>
  <c r="Z146" i="33"/>
  <c r="X244" i="33"/>
  <c r="X245" i="33" s="1"/>
  <c r="AM154" i="33"/>
  <c r="AM147" i="33" s="1"/>
  <c r="AU60" i="33"/>
  <c r="AU65" i="33" s="1"/>
  <c r="AV24" i="33"/>
  <c r="AK105" i="33"/>
  <c r="AL103" i="33"/>
  <c r="AK164" i="33"/>
  <c r="AJ204" i="33"/>
  <c r="AK196" i="33"/>
  <c r="AJ198" i="33"/>
  <c r="AJ203" i="33"/>
  <c r="Z172" i="33"/>
  <c r="Z234" i="33" s="1"/>
  <c r="Z235" i="33" s="1"/>
  <c r="Z171" i="33"/>
  <c r="AK182" i="33"/>
  <c r="AK233" i="33" s="1"/>
  <c r="AM155" i="33"/>
  <c r="AM148" i="33" s="1"/>
  <c r="AT88" i="33"/>
  <c r="AR169" i="33"/>
  <c r="W214" i="33"/>
  <c r="W216" i="33" s="1"/>
  <c r="W190" i="33"/>
  <c r="AV27" i="33"/>
  <c r="AM144" i="33"/>
  <c r="AL89" i="33"/>
  <c r="Y94" i="33"/>
  <c r="AH209" i="31"/>
  <c r="AL155" i="31"/>
  <c r="AL148" i="31" s="1"/>
  <c r="W200" i="31"/>
  <c r="W207" i="31" s="1"/>
  <c r="AJ89" i="31"/>
  <c r="AK144" i="31"/>
  <c r="AT88" i="31"/>
  <c r="AA153" i="31"/>
  <c r="AA160" i="31" s="1"/>
  <c r="AA167" i="31" s="1"/>
  <c r="Z151" i="31"/>
  <c r="AL156" i="31"/>
  <c r="AL149" i="31" s="1"/>
  <c r="AV26" i="31"/>
  <c r="AU27" i="31"/>
  <c r="AJ105" i="31"/>
  <c r="AK103" i="31"/>
  <c r="AJ164" i="31"/>
  <c r="AT232" i="31"/>
  <c r="AT180" i="31"/>
  <c r="Y243" i="31"/>
  <c r="Y181" i="31"/>
  <c r="Y183" i="31" s="1"/>
  <c r="Y96" i="31"/>
  <c r="AI198" i="31"/>
  <c r="AJ196" i="31"/>
  <c r="AI204" i="31"/>
  <c r="AI203" i="31"/>
  <c r="AI182" i="31"/>
  <c r="AI233" i="31" s="1"/>
  <c r="AU60" i="31"/>
  <c r="AU65" i="31" s="1"/>
  <c r="AV24" i="31"/>
  <c r="AU90" i="31"/>
  <c r="AV25" i="31"/>
  <c r="AI93" i="31"/>
  <c r="AI186" i="31"/>
  <c r="X246" i="31"/>
  <c r="Z187" i="31"/>
  <c r="Z92" i="31"/>
  <c r="X214" i="31"/>
  <c r="X216" i="31" s="1"/>
  <c r="X190" i="31"/>
  <c r="AP169" i="31"/>
  <c r="AH208" i="31"/>
  <c r="AH221" i="31"/>
  <c r="AH206" i="31"/>
  <c r="AM157" i="31"/>
  <c r="AM150" i="31"/>
  <c r="AL154" i="31"/>
  <c r="AL147" i="31" s="1"/>
  <c r="AA146" i="31" l="1"/>
  <c r="AJ209" i="33"/>
  <c r="AN154" i="33"/>
  <c r="AN147" i="33"/>
  <c r="AN155" i="33"/>
  <c r="AN148" i="33" s="1"/>
  <c r="AN157" i="33"/>
  <c r="AN150" i="33" s="1"/>
  <c r="Y96" i="33"/>
  <c r="Y243" i="33"/>
  <c r="Y181" i="33"/>
  <c r="Y183" i="33" s="1"/>
  <c r="Z92" i="33"/>
  <c r="Z187" i="33"/>
  <c r="AK186" i="33"/>
  <c r="AK93" i="33"/>
  <c r="Z151" i="33"/>
  <c r="AA153" i="33"/>
  <c r="AA160" i="33" s="1"/>
  <c r="AA167" i="33" s="1"/>
  <c r="AS169" i="33"/>
  <c r="AV60" i="33"/>
  <c r="AV65" i="33" s="1"/>
  <c r="X214" i="33"/>
  <c r="X216" i="33" s="1"/>
  <c r="X190" i="33"/>
  <c r="X246" i="33"/>
  <c r="AV180" i="33"/>
  <c r="AV232" i="33"/>
  <c r="AM103" i="33"/>
  <c r="AL105" i="33"/>
  <c r="AL164" i="33"/>
  <c r="AO156" i="33"/>
  <c r="AO149" i="33"/>
  <c r="AK203" i="33"/>
  <c r="AK204" i="33"/>
  <c r="AL196" i="33"/>
  <c r="AK198" i="33"/>
  <c r="AL182" i="33"/>
  <c r="AL233" i="33" s="1"/>
  <c r="AM89" i="33"/>
  <c r="AN144" i="33"/>
  <c r="W222" i="33"/>
  <c r="W224" i="33" s="1"/>
  <c r="W225" i="33" s="1"/>
  <c r="W227" i="33" s="1"/>
  <c r="W195" i="33" s="1"/>
  <c r="AJ221" i="33"/>
  <c r="AJ208" i="33"/>
  <c r="AJ206" i="33"/>
  <c r="AU88" i="33"/>
  <c r="AM156" i="31"/>
  <c r="AM149" i="31" s="1"/>
  <c r="AM155" i="31"/>
  <c r="AM148" i="31"/>
  <c r="AL103" i="31"/>
  <c r="AK105" i="31"/>
  <c r="AK164" i="31"/>
  <c r="X222" i="31"/>
  <c r="X224" i="31" s="1"/>
  <c r="X225" i="31" s="1"/>
  <c r="X227" i="31" s="1"/>
  <c r="X195" i="31" s="1"/>
  <c r="AV90" i="31"/>
  <c r="Y237" i="31"/>
  <c r="Y185" i="31"/>
  <c r="Y188" i="31" s="1"/>
  <c r="AJ186" i="31"/>
  <c r="AJ93" i="31"/>
  <c r="AB153" i="31"/>
  <c r="AB160" i="31" s="1"/>
  <c r="AB167" i="31" s="1"/>
  <c r="AA151" i="31"/>
  <c r="AL144" i="31"/>
  <c r="AK89" i="31"/>
  <c r="AQ169" i="31"/>
  <c r="AA171" i="31"/>
  <c r="AA172" i="31"/>
  <c r="AA234" i="31" s="1"/>
  <c r="AA235" i="31" s="1"/>
  <c r="AM154" i="31"/>
  <c r="AM147" i="31" s="1"/>
  <c r="AI221" i="31"/>
  <c r="AI206" i="31"/>
  <c r="AI208" i="31"/>
  <c r="AV27" i="31"/>
  <c r="AN157" i="31"/>
  <c r="AN150" i="31" s="1"/>
  <c r="AV60" i="31"/>
  <c r="AV65" i="31" s="1"/>
  <c r="AI209" i="31"/>
  <c r="Z94" i="31"/>
  <c r="AU88" i="31"/>
  <c r="AJ204" i="31"/>
  <c r="AJ198" i="31"/>
  <c r="AK196" i="31"/>
  <c r="AJ203" i="31"/>
  <c r="Y244" i="31"/>
  <c r="Y245" i="31" s="1"/>
  <c r="AU232" i="31"/>
  <c r="AU180" i="31"/>
  <c r="AJ182" i="31"/>
  <c r="AJ233" i="31" s="1"/>
  <c r="AJ209" i="31" l="1"/>
  <c r="AO155" i="33"/>
  <c r="AO148" i="33" s="1"/>
  <c r="AT169" i="33"/>
  <c r="Y244" i="33"/>
  <c r="Y245" i="33" s="1"/>
  <c r="W200" i="33"/>
  <c r="W207" i="33" s="1"/>
  <c r="AA146" i="33"/>
  <c r="AL203" i="33"/>
  <c r="AL204" i="33"/>
  <c r="AL198" i="33"/>
  <c r="AM196" i="33"/>
  <c r="AP156" i="33"/>
  <c r="AP149" i="33"/>
  <c r="AL186" i="33"/>
  <c r="AL93" i="33"/>
  <c r="X222" i="33"/>
  <c r="X224" i="33" s="1"/>
  <c r="X225" i="33" s="1"/>
  <c r="X227" i="33" s="1"/>
  <c r="X195" i="33" s="1"/>
  <c r="Z94" i="33"/>
  <c r="AO157" i="33"/>
  <c r="AO150" i="33" s="1"/>
  <c r="AO154" i="33"/>
  <c r="AO147" i="33" s="1"/>
  <c r="AM182" i="33"/>
  <c r="AM233" i="33" s="1"/>
  <c r="AK208" i="33"/>
  <c r="AK206" i="33"/>
  <c r="AK221" i="33"/>
  <c r="AA172" i="33"/>
  <c r="AA234" i="33" s="1"/>
  <c r="AA235" i="33" s="1"/>
  <c r="AA171" i="33"/>
  <c r="AN89" i="33"/>
  <c r="AO144" i="33"/>
  <c r="AK209" i="33"/>
  <c r="AN103" i="33"/>
  <c r="AM105" i="33"/>
  <c r="AM164" i="33"/>
  <c r="AV88" i="33"/>
  <c r="Y185" i="33"/>
  <c r="Y188" i="33" s="1"/>
  <c r="Y237" i="33"/>
  <c r="AO157" i="31"/>
  <c r="AO150" i="31"/>
  <c r="X200" i="31"/>
  <c r="X207" i="31" s="1"/>
  <c r="AN154" i="31"/>
  <c r="AN147" i="31" s="1"/>
  <c r="AN156" i="31"/>
  <c r="AN149" i="31" s="1"/>
  <c r="AA187" i="31"/>
  <c r="AA92" i="31"/>
  <c r="AB171" i="31"/>
  <c r="AB172" i="31"/>
  <c r="AB234" i="31" s="1"/>
  <c r="AB235" i="31" s="1"/>
  <c r="AK186" i="31"/>
  <c r="AK93" i="31"/>
  <c r="AJ208" i="31"/>
  <c r="AJ221" i="31"/>
  <c r="AJ206" i="31"/>
  <c r="AM144" i="31"/>
  <c r="AL89" i="31"/>
  <c r="AM103" i="31"/>
  <c r="AL105" i="31"/>
  <c r="AL164" i="31"/>
  <c r="Z181" i="31"/>
  <c r="Z183" i="31" s="1"/>
  <c r="Z243" i="31"/>
  <c r="Z96" i="31"/>
  <c r="AV232" i="31"/>
  <c r="AV180" i="31"/>
  <c r="Y214" i="31"/>
  <c r="Y216" i="31" s="1"/>
  <c r="Y190" i="31"/>
  <c r="AN155" i="31"/>
  <c r="AN148" i="31"/>
  <c r="AV88" i="31"/>
  <c r="AK182" i="31"/>
  <c r="AK233" i="31" s="1"/>
  <c r="AK203" i="31"/>
  <c r="AK204" i="31"/>
  <c r="AK198" i="31"/>
  <c r="AL196" i="31"/>
  <c r="AR169" i="31"/>
  <c r="AB146" i="31"/>
  <c r="Y246" i="31"/>
  <c r="AL209" i="33" l="1"/>
  <c r="AP154" i="33"/>
  <c r="AP147" i="33"/>
  <c r="AP157" i="33"/>
  <c r="AP150" i="33"/>
  <c r="X200" i="33"/>
  <c r="X207" i="33" s="1"/>
  <c r="AP155" i="33"/>
  <c r="AP148" i="33"/>
  <c r="Y214" i="33"/>
  <c r="Y216" i="33" s="1"/>
  <c r="Y190" i="33"/>
  <c r="AM186" i="33"/>
  <c r="AM93" i="33"/>
  <c r="AN182" i="33"/>
  <c r="AN233" i="33" s="1"/>
  <c r="AA92" i="33"/>
  <c r="AA187" i="33"/>
  <c r="Z181" i="33"/>
  <c r="Z183" i="33" s="1"/>
  <c r="Z96" i="33"/>
  <c r="Z243" i="33"/>
  <c r="AL208" i="33"/>
  <c r="AL221" i="33"/>
  <c r="AL206" i="33"/>
  <c r="AU169" i="33"/>
  <c r="AA151" i="33"/>
  <c r="AB153" i="33"/>
  <c r="AB160" i="33" s="1"/>
  <c r="AB167" i="33" s="1"/>
  <c r="Y246" i="33"/>
  <c r="AO89" i="33"/>
  <c r="AP144" i="33"/>
  <c r="AQ156" i="33"/>
  <c r="AQ149" i="33" s="1"/>
  <c r="AO103" i="33"/>
  <c r="AN105" i="33"/>
  <c r="AN164" i="33"/>
  <c r="AN196" i="33"/>
  <c r="AM198" i="33"/>
  <c r="AM203" i="33"/>
  <c r="AM204" i="33"/>
  <c r="AO154" i="31"/>
  <c r="AO147" i="31" s="1"/>
  <c r="AB151" i="31"/>
  <c r="AC153" i="31"/>
  <c r="AC160" i="31" s="1"/>
  <c r="AC167" i="31" s="1"/>
  <c r="AK206" i="31"/>
  <c r="AK221" i="31"/>
  <c r="AK208" i="31"/>
  <c r="AA94" i="31"/>
  <c r="AO156" i="31"/>
  <c r="AO149" i="31" s="1"/>
  <c r="AO155" i="31"/>
  <c r="AO148" i="31" s="1"/>
  <c r="Z244" i="31"/>
  <c r="Z245" i="31" s="1"/>
  <c r="AP157" i="31"/>
  <c r="AP150" i="31" s="1"/>
  <c r="AK209" i="31"/>
  <c r="AL182" i="31"/>
  <c r="AL233" i="31" s="1"/>
  <c r="Y222" i="31"/>
  <c r="Y224" i="31" s="1"/>
  <c r="Y225" i="31" s="1"/>
  <c r="Y227" i="31" s="1"/>
  <c r="Y195" i="31" s="1"/>
  <c r="AN144" i="31"/>
  <c r="AM89" i="31"/>
  <c r="AM196" i="31"/>
  <c r="AL203" i="31"/>
  <c r="AL204" i="31"/>
  <c r="AL198" i="31"/>
  <c r="AL186" i="31"/>
  <c r="AL93" i="31"/>
  <c r="AB187" i="31"/>
  <c r="AB92" i="31"/>
  <c r="AS169" i="31"/>
  <c r="Z237" i="31"/>
  <c r="Z185" i="31"/>
  <c r="Z188" i="31" s="1"/>
  <c r="AM164" i="31"/>
  <c r="AM105" i="31"/>
  <c r="AN103" i="31"/>
  <c r="AB146" i="33" l="1"/>
  <c r="AR156" i="33"/>
  <c r="AR149" i="33"/>
  <c r="AM206" i="33"/>
  <c r="AM221" i="33"/>
  <c r="AM208" i="33"/>
  <c r="AB151" i="33"/>
  <c r="AC153" i="33"/>
  <c r="AC160" i="33" s="1"/>
  <c r="AC167" i="33" s="1"/>
  <c r="AQ157" i="33"/>
  <c r="AQ150" i="33" s="1"/>
  <c r="AN186" i="33"/>
  <c r="AN93" i="33"/>
  <c r="Z244" i="33"/>
  <c r="Z245" i="33" s="1"/>
  <c r="Z246" i="33" s="1"/>
  <c r="AA94" i="33"/>
  <c r="Y222" i="33"/>
  <c r="Y224" i="33" s="1"/>
  <c r="Y225" i="33" s="1"/>
  <c r="Y227" i="33" s="1"/>
  <c r="Y195" i="33" s="1"/>
  <c r="AO196" i="33"/>
  <c r="AN204" i="33"/>
  <c r="AN198" i="33"/>
  <c r="AN203" i="33"/>
  <c r="AO105" i="33"/>
  <c r="AP103" i="33"/>
  <c r="AO164" i="33"/>
  <c r="AB172" i="33"/>
  <c r="AB234" i="33" s="1"/>
  <c r="AB235" i="33" s="1"/>
  <c r="AB171" i="33"/>
  <c r="AQ147" i="33"/>
  <c r="AQ154" i="33"/>
  <c r="AO182" i="33"/>
  <c r="AO233" i="33" s="1"/>
  <c r="AQ155" i="33"/>
  <c r="AQ148" i="33"/>
  <c r="AV169" i="33"/>
  <c r="AM209" i="33"/>
  <c r="AP89" i="33"/>
  <c r="AQ144" i="33"/>
  <c r="Z185" i="33"/>
  <c r="Z188" i="33" s="1"/>
  <c r="Z237" i="33"/>
  <c r="AL209" i="31"/>
  <c r="Y200" i="31"/>
  <c r="Y207" i="31" s="1"/>
  <c r="AQ157" i="31"/>
  <c r="AQ150" i="31" s="1"/>
  <c r="AP155" i="31"/>
  <c r="AP148" i="31" s="1"/>
  <c r="AM182" i="31"/>
  <c r="AM233" i="31" s="1"/>
  <c r="AP154" i="31"/>
  <c r="AP147" i="31" s="1"/>
  <c r="Z190" i="31"/>
  <c r="Z214" i="31"/>
  <c r="Z216" i="31" s="1"/>
  <c r="AL206" i="31"/>
  <c r="AL208" i="31"/>
  <c r="AL221" i="31"/>
  <c r="AN105" i="31"/>
  <c r="AN164" i="31"/>
  <c r="AO103" i="31"/>
  <c r="AM198" i="31"/>
  <c r="AN196" i="31"/>
  <c r="AM203" i="31"/>
  <c r="AM204" i="31"/>
  <c r="AA243" i="31"/>
  <c r="AA181" i="31"/>
  <c r="AA183" i="31" s="1"/>
  <c r="AA96" i="31"/>
  <c r="AC146" i="31"/>
  <c r="AM93" i="31"/>
  <c r="AM186" i="31"/>
  <c r="AT169" i="31"/>
  <c r="AO144" i="31"/>
  <c r="AN89" i="31"/>
  <c r="AP156" i="31"/>
  <c r="AP149" i="31" s="1"/>
  <c r="AB94" i="31"/>
  <c r="Z246" i="31"/>
  <c r="AC172" i="31"/>
  <c r="AC234" i="31" s="1"/>
  <c r="AC235" i="31" s="1"/>
  <c r="AC171" i="31"/>
  <c r="AN209" i="33" l="1"/>
  <c r="AR157" i="33"/>
  <c r="AR150" i="33" s="1"/>
  <c r="AR155" i="33"/>
  <c r="AR148" i="33"/>
  <c r="AR154" i="33"/>
  <c r="AR147" i="33" s="1"/>
  <c r="AQ103" i="33"/>
  <c r="AP105" i="33"/>
  <c r="AP164" i="33"/>
  <c r="AA181" i="33"/>
  <c r="AA183" i="33" s="1"/>
  <c r="AA96" i="33"/>
  <c r="AA243" i="33"/>
  <c r="AR144" i="33"/>
  <c r="AQ89" i="33"/>
  <c r="AO186" i="33"/>
  <c r="AO93" i="33"/>
  <c r="AO203" i="33"/>
  <c r="AO204" i="33"/>
  <c r="AP196" i="33"/>
  <c r="AO198" i="33"/>
  <c r="AP182" i="33"/>
  <c r="AP233" i="33" s="1"/>
  <c r="AN208" i="33"/>
  <c r="AN206" i="33"/>
  <c r="AN221" i="33"/>
  <c r="Y200" i="33"/>
  <c r="Y207" i="33" s="1"/>
  <c r="AC146" i="33"/>
  <c r="AS156" i="33"/>
  <c r="AS149" i="33" s="1"/>
  <c r="AC172" i="33"/>
  <c r="AC234" i="33" s="1"/>
  <c r="AC235" i="33" s="1"/>
  <c r="AC171" i="33"/>
  <c r="AB92" i="33"/>
  <c r="AB187" i="33"/>
  <c r="Z190" i="33"/>
  <c r="Z214" i="33"/>
  <c r="Z216" i="33" s="1"/>
  <c r="AM209" i="31"/>
  <c r="AQ155" i="31"/>
  <c r="AQ148" i="31" s="1"/>
  <c r="AQ156" i="31"/>
  <c r="AQ149" i="31" s="1"/>
  <c r="AR157" i="31"/>
  <c r="AR150" i="31"/>
  <c r="AC187" i="31"/>
  <c r="AC92" i="31"/>
  <c r="AN182" i="31"/>
  <c r="AN233" i="31" s="1"/>
  <c r="AB243" i="31"/>
  <c r="AB181" i="31"/>
  <c r="AB183" i="31" s="1"/>
  <c r="AB96" i="31"/>
  <c r="AA237" i="31"/>
  <c r="AA185" i="31"/>
  <c r="AA188" i="31" s="1"/>
  <c r="AN204" i="31"/>
  <c r="AN203" i="31"/>
  <c r="AN198" i="31"/>
  <c r="AO196" i="31"/>
  <c r="AN186" i="31"/>
  <c r="AN93" i="31"/>
  <c r="Z222" i="31"/>
  <c r="Z224" i="31" s="1"/>
  <c r="Z225" i="31" s="1"/>
  <c r="Z227" i="31" s="1"/>
  <c r="Z195" i="31" s="1"/>
  <c r="AU169" i="31"/>
  <c r="AA244" i="31"/>
  <c r="AA245" i="31" s="1"/>
  <c r="AD153" i="31"/>
  <c r="AD160" i="31" s="1"/>
  <c r="AD167" i="31" s="1"/>
  <c r="AC151" i="31"/>
  <c r="AP103" i="31"/>
  <c r="AO105" i="31"/>
  <c r="AO164" i="31"/>
  <c r="AQ154" i="31"/>
  <c r="AQ147" i="31"/>
  <c r="AO89" i="31"/>
  <c r="AP144" i="31"/>
  <c r="AM221" i="31"/>
  <c r="AM206" i="31"/>
  <c r="AM208" i="31"/>
  <c r="AO209" i="33" l="1"/>
  <c r="AS154" i="33"/>
  <c r="AS147" i="33" s="1"/>
  <c r="AT156" i="33"/>
  <c r="AT149" i="33"/>
  <c r="AS157" i="33"/>
  <c r="AS150" i="33" s="1"/>
  <c r="AB94" i="33"/>
  <c r="AP186" i="33"/>
  <c r="AP93" i="33"/>
  <c r="AO208" i="33"/>
  <c r="AO221" i="33"/>
  <c r="AO206" i="33"/>
  <c r="AQ182" i="33"/>
  <c r="AQ233" i="33" s="1"/>
  <c r="AQ105" i="33"/>
  <c r="AR103" i="33"/>
  <c r="AQ164" i="33"/>
  <c r="AC92" i="33"/>
  <c r="AC187" i="33"/>
  <c r="AR89" i="33"/>
  <c r="AS144" i="33"/>
  <c r="AA185" i="33"/>
  <c r="AA188" i="33" s="1"/>
  <c r="AA237" i="33"/>
  <c r="AA244" i="33"/>
  <c r="AA245" i="33" s="1"/>
  <c r="AS155" i="33"/>
  <c r="AS148" i="33" s="1"/>
  <c r="Z222" i="33"/>
  <c r="Z224" i="33" s="1"/>
  <c r="Z225" i="33" s="1"/>
  <c r="Z227" i="33" s="1"/>
  <c r="Z195" i="33" s="1"/>
  <c r="AD153" i="33"/>
  <c r="AD160" i="33" s="1"/>
  <c r="AD167" i="33" s="1"/>
  <c r="AC151" i="33"/>
  <c r="AP203" i="33"/>
  <c r="AP204" i="33"/>
  <c r="AP198" i="33"/>
  <c r="AQ196" i="33"/>
  <c r="AN209" i="31"/>
  <c r="Z200" i="31"/>
  <c r="Z207" i="31" s="1"/>
  <c r="AR155" i="31"/>
  <c r="AR148" i="31"/>
  <c r="AO93" i="31"/>
  <c r="AO186" i="31"/>
  <c r="AD171" i="31"/>
  <c r="AD172" i="31"/>
  <c r="AD234" i="31" s="1"/>
  <c r="AD235" i="31" s="1"/>
  <c r="AB237" i="31"/>
  <c r="AB185" i="31"/>
  <c r="AB188" i="31" s="1"/>
  <c r="AR156" i="31"/>
  <c r="AR149" i="31" s="1"/>
  <c r="AP105" i="31"/>
  <c r="AQ103" i="31"/>
  <c r="AP164" i="31"/>
  <c r="AV169" i="31"/>
  <c r="AO203" i="31"/>
  <c r="AO204" i="31"/>
  <c r="AO198" i="31"/>
  <c r="AP196" i="31"/>
  <c r="AB244" i="31"/>
  <c r="AB245" i="31" s="1"/>
  <c r="D16" i="31"/>
  <c r="AS157" i="31"/>
  <c r="AS150" i="31" s="1"/>
  <c r="AQ144" i="31"/>
  <c r="AP89" i="31"/>
  <c r="AN208" i="31"/>
  <c r="AN221" i="31"/>
  <c r="AN206" i="31"/>
  <c r="AC94" i="31"/>
  <c r="AO182" i="31"/>
  <c r="AO233" i="31" s="1"/>
  <c r="AR154" i="31"/>
  <c r="AR147" i="31" s="1"/>
  <c r="AA214" i="31"/>
  <c r="AA216" i="31" s="1"/>
  <c r="AA190" i="31"/>
  <c r="AD146" i="31"/>
  <c r="AA246" i="31"/>
  <c r="AP209" i="33" l="1"/>
  <c r="Z200" i="33"/>
  <c r="Z207" i="33" s="1"/>
  <c r="AT157" i="33"/>
  <c r="AT150" i="33" s="1"/>
  <c r="AT155" i="33"/>
  <c r="AT148" i="33" s="1"/>
  <c r="AT154" i="33"/>
  <c r="AT147" i="33"/>
  <c r="AA246" i="33"/>
  <c r="AU156" i="33"/>
  <c r="AU149" i="33" s="1"/>
  <c r="AD172" i="33"/>
  <c r="AD234" i="33" s="1"/>
  <c r="AD235" i="33" s="1"/>
  <c r="AD171" i="33"/>
  <c r="AS103" i="33"/>
  <c r="AR105" i="33"/>
  <c r="AR164" i="33"/>
  <c r="AR196" i="33"/>
  <c r="AQ198" i="33"/>
  <c r="AQ203" i="33"/>
  <c r="AQ204" i="33"/>
  <c r="AD146" i="33"/>
  <c r="AQ186" i="33"/>
  <c r="AQ93" i="33"/>
  <c r="AS89" i="33"/>
  <c r="AT144" i="33"/>
  <c r="AB96" i="33"/>
  <c r="AB243" i="33"/>
  <c r="AB181" i="33"/>
  <c r="AB183" i="33" s="1"/>
  <c r="AP208" i="33"/>
  <c r="AP206" i="33"/>
  <c r="AP221" i="33"/>
  <c r="AR182" i="33"/>
  <c r="AR233" i="33" s="1"/>
  <c r="AA214" i="33"/>
  <c r="AA216" i="33" s="1"/>
  <c r="AA190" i="33"/>
  <c r="AC94" i="33"/>
  <c r="AO209" i="31"/>
  <c r="AS154" i="31"/>
  <c r="AS147" i="31" s="1"/>
  <c r="AS156" i="31"/>
  <c r="AS149" i="31"/>
  <c r="E16" i="31"/>
  <c r="AD151" i="31"/>
  <c r="AE153" i="31"/>
  <c r="AE160" i="31" s="1"/>
  <c r="AE167" i="31" s="1"/>
  <c r="AT157" i="31"/>
  <c r="AT150" i="31" s="1"/>
  <c r="AD187" i="31"/>
  <c r="AD92" i="31"/>
  <c r="AO221" i="31"/>
  <c r="AO208" i="31"/>
  <c r="AO206" i="31"/>
  <c r="AR103" i="31"/>
  <c r="AQ105" i="31"/>
  <c r="AQ164" i="31"/>
  <c r="AB190" i="31"/>
  <c r="AB214" i="31"/>
  <c r="AB216" i="31" s="1"/>
  <c r="AR144" i="31"/>
  <c r="AQ89" i="31"/>
  <c r="AS155" i="31"/>
  <c r="AS148" i="31" s="1"/>
  <c r="AB246" i="31"/>
  <c r="AA222" i="31"/>
  <c r="AA224" i="31" s="1"/>
  <c r="AA225" i="31" s="1"/>
  <c r="AA227" i="31" s="1"/>
  <c r="AA195" i="31" s="1"/>
  <c r="AC243" i="31"/>
  <c r="AC96" i="31"/>
  <c r="AC181" i="31"/>
  <c r="AC183" i="31" s="1"/>
  <c r="AP182" i="31"/>
  <c r="AP233" i="31" s="1"/>
  <c r="AP204" i="31"/>
  <c r="AP198" i="31"/>
  <c r="AQ196" i="31"/>
  <c r="AP203" i="31"/>
  <c r="AP93" i="31"/>
  <c r="AP186" i="31"/>
  <c r="AE146" i="31" l="1"/>
  <c r="AV156" i="33"/>
  <c r="AV149" i="33"/>
  <c r="AU155" i="33"/>
  <c r="AU148" i="33"/>
  <c r="AU157" i="33"/>
  <c r="AU150" i="33"/>
  <c r="AT89" i="33"/>
  <c r="AU144" i="33"/>
  <c r="AQ206" i="33"/>
  <c r="AQ221" i="33"/>
  <c r="AQ208" i="33"/>
  <c r="AU154" i="33"/>
  <c r="AU147" i="33" s="1"/>
  <c r="D16" i="33"/>
  <c r="AB244" i="33"/>
  <c r="AB245" i="33" s="1"/>
  <c r="AB246" i="33" s="1"/>
  <c r="AD151" i="33"/>
  <c r="AE153" i="33"/>
  <c r="AE160" i="33" s="1"/>
  <c r="AE167" i="33" s="1"/>
  <c r="AR198" i="33"/>
  <c r="AR204" i="33"/>
  <c r="AS196" i="33"/>
  <c r="AR203" i="33"/>
  <c r="AR186" i="33"/>
  <c r="AR93" i="33"/>
  <c r="AA222" i="33"/>
  <c r="AA224" i="33" s="1"/>
  <c r="AA225" i="33" s="1"/>
  <c r="AA227" i="33" s="1"/>
  <c r="AA195" i="33" s="1"/>
  <c r="AB185" i="33"/>
  <c r="AB188" i="33" s="1"/>
  <c r="AB237" i="33"/>
  <c r="AD92" i="33"/>
  <c r="AD187" i="33"/>
  <c r="AC96" i="33"/>
  <c r="AC243" i="33"/>
  <c r="AC181" i="33"/>
  <c r="AC183" i="33" s="1"/>
  <c r="AS182" i="33"/>
  <c r="AS233" i="33" s="1"/>
  <c r="AQ209" i="33"/>
  <c r="AS105" i="33"/>
  <c r="AT103" i="33"/>
  <c r="AS164" i="33"/>
  <c r="AT155" i="31"/>
  <c r="AT148" i="31" s="1"/>
  <c r="AU157" i="31"/>
  <c r="AU150" i="31" s="1"/>
  <c r="AT154" i="31"/>
  <c r="AT147" i="31"/>
  <c r="AP206" i="31"/>
  <c r="AP221" i="31"/>
  <c r="AP208" i="31"/>
  <c r="AC185" i="31"/>
  <c r="AC188" i="31" s="1"/>
  <c r="AC237" i="31"/>
  <c r="AQ182" i="31"/>
  <c r="AQ233" i="31" s="1"/>
  <c r="AQ186" i="31"/>
  <c r="AQ93" i="31"/>
  <c r="AC244" i="31"/>
  <c r="AC245" i="31" s="1"/>
  <c r="AC246" i="31" s="1"/>
  <c r="AB222" i="31"/>
  <c r="AB224" i="31" s="1"/>
  <c r="AB225" i="31" s="1"/>
  <c r="AB227" i="31" s="1"/>
  <c r="AB195" i="31" s="1"/>
  <c r="AR105" i="31"/>
  <c r="AR164" i="31"/>
  <c r="AS103" i="31"/>
  <c r="AE171" i="31"/>
  <c r="AE172" i="31"/>
  <c r="AE234" i="31" s="1"/>
  <c r="AE235" i="31" s="1"/>
  <c r="AA200" i="31"/>
  <c r="AA207" i="31" s="1"/>
  <c r="AD94" i="31"/>
  <c r="AT156" i="31"/>
  <c r="AT149" i="31" s="1"/>
  <c r="AQ198" i="31"/>
  <c r="AR196" i="31"/>
  <c r="AQ204" i="31"/>
  <c r="AQ203" i="31"/>
  <c r="AS144" i="31"/>
  <c r="AR89" i="31"/>
  <c r="AP209" i="31"/>
  <c r="AF153" i="31"/>
  <c r="AF160" i="31" s="1"/>
  <c r="AF167" i="31" s="1"/>
  <c r="AE151" i="31"/>
  <c r="AF146" i="31"/>
  <c r="AR209" i="33" l="1"/>
  <c r="AV154" i="33"/>
  <c r="AV147" i="33" s="1"/>
  <c r="AU103" i="33"/>
  <c r="AT105" i="33"/>
  <c r="AT164" i="33"/>
  <c r="AC244" i="33"/>
  <c r="AC245" i="33" s="1"/>
  <c r="AC246" i="33" s="1"/>
  <c r="AE172" i="33"/>
  <c r="AE234" i="33" s="1"/>
  <c r="AE235" i="33" s="1"/>
  <c r="AE171" i="33"/>
  <c r="AV155" i="33"/>
  <c r="AV148" i="33"/>
  <c r="AS186" i="33"/>
  <c r="AS93" i="33"/>
  <c r="AA200" i="33"/>
  <c r="AA207" i="33" s="1"/>
  <c r="AV157" i="33"/>
  <c r="AV150" i="33" s="1"/>
  <c r="AS204" i="33"/>
  <c r="AS203" i="33"/>
  <c r="AT196" i="33"/>
  <c r="AS198" i="33"/>
  <c r="AT182" i="33"/>
  <c r="AT233" i="33" s="1"/>
  <c r="AB214" i="33"/>
  <c r="AB216" i="33" s="1"/>
  <c r="AB190" i="33"/>
  <c r="AC237" i="33"/>
  <c r="AC185" i="33"/>
  <c r="AC188" i="33" s="1"/>
  <c r="AD94" i="33"/>
  <c r="AR206" i="33"/>
  <c r="AR221" i="33"/>
  <c r="AR208" i="33"/>
  <c r="AE146" i="33"/>
  <c r="E16" i="33"/>
  <c r="AU89" i="33"/>
  <c r="AV144" i="33"/>
  <c r="AV89" i="33" s="1"/>
  <c r="AQ209" i="31"/>
  <c r="AV157" i="31"/>
  <c r="AV150" i="31"/>
  <c r="AB200" i="31"/>
  <c r="AB207" i="31" s="1"/>
  <c r="AU156" i="31"/>
  <c r="AU149" i="31" s="1"/>
  <c r="AU155" i="31"/>
  <c r="AU148" i="31" s="1"/>
  <c r="AG153" i="31"/>
  <c r="AG160" i="31" s="1"/>
  <c r="AG167" i="31" s="1"/>
  <c r="AF151" i="31"/>
  <c r="AT103" i="31"/>
  <c r="AS164" i="31"/>
  <c r="AS105" i="31"/>
  <c r="AR204" i="31"/>
  <c r="AR203" i="31"/>
  <c r="AR198" i="31"/>
  <c r="AS196" i="31"/>
  <c r="AC214" i="31"/>
  <c r="AC216" i="31" s="1"/>
  <c r="AC190" i="31"/>
  <c r="AF171" i="31"/>
  <c r="AF172" i="31"/>
  <c r="AF234" i="31" s="1"/>
  <c r="AF235" i="31" s="1"/>
  <c r="AQ221" i="31"/>
  <c r="AQ206" i="31"/>
  <c r="AQ208" i="31"/>
  <c r="AE92" i="31"/>
  <c r="AE187" i="31"/>
  <c r="AR182" i="31"/>
  <c r="AR233" i="31" s="1"/>
  <c r="AD181" i="31"/>
  <c r="AD183" i="31" s="1"/>
  <c r="AD243" i="31"/>
  <c r="AD96" i="31"/>
  <c r="AU154" i="31"/>
  <c r="AU147" i="31" s="1"/>
  <c r="AT144" i="31"/>
  <c r="AS89" i="31"/>
  <c r="AR186" i="31"/>
  <c r="AR93" i="31"/>
  <c r="AE151" i="33" l="1"/>
  <c r="AF153" i="33"/>
  <c r="AF160" i="33" s="1"/>
  <c r="AF167" i="33" s="1"/>
  <c r="AD96" i="33"/>
  <c r="AD181" i="33"/>
  <c r="AD183" i="33" s="1"/>
  <c r="AD243" i="33"/>
  <c r="AC214" i="33"/>
  <c r="AC216" i="33" s="1"/>
  <c r="AC190" i="33"/>
  <c r="AS208" i="33"/>
  <c r="AS206" i="33"/>
  <c r="AS221" i="33"/>
  <c r="AU182" i="33"/>
  <c r="AU233" i="33" s="1"/>
  <c r="AT186" i="33"/>
  <c r="AT93" i="33"/>
  <c r="AT203" i="33"/>
  <c r="AT204" i="33"/>
  <c r="AU196" i="33"/>
  <c r="AT198" i="33"/>
  <c r="AU105" i="33"/>
  <c r="AV103" i="33"/>
  <c r="AU164" i="33"/>
  <c r="AV182" i="33"/>
  <c r="AV233" i="33" s="1"/>
  <c r="AB222" i="33"/>
  <c r="AB224" i="33" s="1"/>
  <c r="AB225" i="33" s="1"/>
  <c r="AB227" i="33" s="1"/>
  <c r="AB195" i="33" s="1"/>
  <c r="AS209" i="33"/>
  <c r="AE92" i="33"/>
  <c r="AE187" i="33"/>
  <c r="AV156" i="31"/>
  <c r="AV149" i="31" s="1"/>
  <c r="AV155" i="31"/>
  <c r="AV148" i="31" s="1"/>
  <c r="AT89" i="31"/>
  <c r="AU144" i="31"/>
  <c r="AS203" i="31"/>
  <c r="AT196" i="31"/>
  <c r="AS204" i="31"/>
  <c r="AS198" i="31"/>
  <c r="AV154" i="31"/>
  <c r="AV147" i="31" s="1"/>
  <c r="AD244" i="31"/>
  <c r="AD245" i="31" s="1"/>
  <c r="AG172" i="31"/>
  <c r="AG234" i="31" s="1"/>
  <c r="AG235" i="31" s="1"/>
  <c r="AG171" i="31"/>
  <c r="AD185" i="31"/>
  <c r="AD188" i="31" s="1"/>
  <c r="AD237" i="31"/>
  <c r="AS182" i="31"/>
  <c r="AS233" i="31" s="1"/>
  <c r="AE94" i="31"/>
  <c r="AR209" i="31"/>
  <c r="AG146" i="31"/>
  <c r="AF187" i="31"/>
  <c r="AF92" i="31"/>
  <c r="AS186" i="31"/>
  <c r="AS93" i="31"/>
  <c r="AC222" i="31"/>
  <c r="AC224" i="31" s="1"/>
  <c r="AC225" i="31" s="1"/>
  <c r="AC227" i="31" s="1"/>
  <c r="AC195" i="31" s="1"/>
  <c r="AR208" i="31"/>
  <c r="AR221" i="31"/>
  <c r="AR206" i="31"/>
  <c r="AT105" i="31"/>
  <c r="AU103" i="31"/>
  <c r="AT164" i="31"/>
  <c r="AT209" i="33" l="1"/>
  <c r="AB200" i="33"/>
  <c r="AB207" i="33" s="1"/>
  <c r="AE94" i="33"/>
  <c r="AC222" i="33"/>
  <c r="AC224" i="33" s="1"/>
  <c r="AC225" i="33" s="1"/>
  <c r="AC227" i="33" s="1"/>
  <c r="AC195" i="33" s="1"/>
  <c r="AV105" i="33"/>
  <c r="AV164" i="33"/>
  <c r="AD244" i="33"/>
  <c r="AD245" i="33" s="1"/>
  <c r="AF146" i="33"/>
  <c r="AV196" i="33"/>
  <c r="AU198" i="33"/>
  <c r="AU203" i="33"/>
  <c r="AU204" i="33"/>
  <c r="AF172" i="33"/>
  <c r="AF234" i="33" s="1"/>
  <c r="AF235" i="33" s="1"/>
  <c r="AF171" i="33"/>
  <c r="AU186" i="33"/>
  <c r="AU93" i="33"/>
  <c r="AT208" i="33"/>
  <c r="AT206" i="33"/>
  <c r="AT221" i="33"/>
  <c r="AD185" i="33"/>
  <c r="AD188" i="33" s="1"/>
  <c r="AD237" i="33"/>
  <c r="AC200" i="31"/>
  <c r="AC207" i="31" s="1"/>
  <c r="AF94" i="31"/>
  <c r="AE96" i="31"/>
  <c r="AE243" i="31"/>
  <c r="AE181" i="31"/>
  <c r="AE183" i="31" s="1"/>
  <c r="AG187" i="31"/>
  <c r="AG92" i="31"/>
  <c r="AT204" i="31"/>
  <c r="AT198" i="31"/>
  <c r="AU196" i="31"/>
  <c r="AT203" i="31"/>
  <c r="AS208" i="31"/>
  <c r="AS206" i="31"/>
  <c r="AS221" i="31"/>
  <c r="AH153" i="31"/>
  <c r="AH160" i="31" s="1"/>
  <c r="AH167" i="31" s="1"/>
  <c r="AG151" i="31"/>
  <c r="AV144" i="31"/>
  <c r="AV89" i="31" s="1"/>
  <c r="AU89" i="31"/>
  <c r="AT93" i="31"/>
  <c r="AT186" i="31"/>
  <c r="AU105" i="31"/>
  <c r="AU164" i="31"/>
  <c r="AV103" i="31"/>
  <c r="AD190" i="31"/>
  <c r="AD214" i="31"/>
  <c r="AD216" i="31" s="1"/>
  <c r="AD246" i="31"/>
  <c r="AS209" i="31"/>
  <c r="AT182" i="31"/>
  <c r="AT233" i="31" s="1"/>
  <c r="AH146" i="31" l="1"/>
  <c r="AU209" i="33"/>
  <c r="AC200" i="33"/>
  <c r="AC207" i="33" s="1"/>
  <c r="AV204" i="33"/>
  <c r="AV198" i="33"/>
  <c r="AV203" i="33"/>
  <c r="AU206" i="33"/>
  <c r="AU221" i="33"/>
  <c r="AU208" i="33"/>
  <c r="AF151" i="33"/>
  <c r="AG153" i="33"/>
  <c r="AG160" i="33" s="1"/>
  <c r="AG167" i="33" s="1"/>
  <c r="AV186" i="33"/>
  <c r="AV93" i="33"/>
  <c r="AE96" i="33"/>
  <c r="AE181" i="33"/>
  <c r="AE183" i="33" s="1"/>
  <c r="AE243" i="33"/>
  <c r="AD190" i="33"/>
  <c r="AD214" i="33"/>
  <c r="AD216" i="33" s="1"/>
  <c r="AF92" i="33"/>
  <c r="AF187" i="33"/>
  <c r="AD246" i="33"/>
  <c r="AT209" i="31"/>
  <c r="AD222" i="31"/>
  <c r="AD224" i="31" s="1"/>
  <c r="AD225" i="31" s="1"/>
  <c r="AD227" i="31" s="1"/>
  <c r="AD195" i="31" s="1"/>
  <c r="AU186" i="31"/>
  <c r="AU93" i="31"/>
  <c r="AU182" i="31"/>
  <c r="AU233" i="31" s="1"/>
  <c r="AH172" i="31"/>
  <c r="AH234" i="31" s="1"/>
  <c r="AH235" i="31" s="1"/>
  <c r="AH171" i="31"/>
  <c r="AU198" i="31"/>
  <c r="AV196" i="31"/>
  <c r="AU203" i="31"/>
  <c r="AU204" i="31"/>
  <c r="AF243" i="31"/>
  <c r="AF181" i="31"/>
  <c r="AF183" i="31" s="1"/>
  <c r="AF96" i="31"/>
  <c r="AV182" i="31"/>
  <c r="AV233" i="31" s="1"/>
  <c r="AE237" i="31"/>
  <c r="AE185" i="31"/>
  <c r="AE188" i="31" s="1"/>
  <c r="AV105" i="31"/>
  <c r="AV164" i="31"/>
  <c r="AH151" i="31"/>
  <c r="AI153" i="31"/>
  <c r="AI160" i="31" s="1"/>
  <c r="AI167" i="31" s="1"/>
  <c r="AE244" i="31"/>
  <c r="AE245" i="31" s="1"/>
  <c r="AT221" i="31"/>
  <c r="AT208" i="31"/>
  <c r="AT206" i="31"/>
  <c r="AG94" i="31"/>
  <c r="AG146" i="33" l="1"/>
  <c r="AV209" i="33"/>
  <c r="AE244" i="33"/>
  <c r="AE245" i="33" s="1"/>
  <c r="AD222" i="33"/>
  <c r="AD224" i="33" s="1"/>
  <c r="AD225" i="33" s="1"/>
  <c r="AD227" i="33" s="1"/>
  <c r="AD195" i="33" s="1"/>
  <c r="AH153" i="33"/>
  <c r="AH160" i="33" s="1"/>
  <c r="AH167" i="33" s="1"/>
  <c r="AG151" i="33"/>
  <c r="AF94" i="33"/>
  <c r="AE185" i="33"/>
  <c r="AE188" i="33" s="1"/>
  <c r="AE237" i="33"/>
  <c r="AG172" i="33"/>
  <c r="AG234" i="33" s="1"/>
  <c r="AG235" i="33" s="1"/>
  <c r="AG171" i="33"/>
  <c r="AV206" i="33"/>
  <c r="AV208" i="33"/>
  <c r="AV221" i="33"/>
  <c r="AV204" i="31"/>
  <c r="AV198" i="31"/>
  <c r="AV203" i="31"/>
  <c r="AG243" i="31"/>
  <c r="AG181" i="31"/>
  <c r="AG183" i="31" s="1"/>
  <c r="AG96" i="31"/>
  <c r="AU209" i="31"/>
  <c r="AH187" i="31"/>
  <c r="AH92" i="31"/>
  <c r="AI171" i="31"/>
  <c r="AI172" i="31"/>
  <c r="AI234" i="31" s="1"/>
  <c r="AI235" i="31" s="1"/>
  <c r="AV186" i="31"/>
  <c r="AV93" i="31"/>
  <c r="AU221" i="31"/>
  <c r="AU206" i="31"/>
  <c r="AU208" i="31"/>
  <c r="AD200" i="31"/>
  <c r="AD207" i="31" s="1"/>
  <c r="AI146" i="31"/>
  <c r="AF237" i="31"/>
  <c r="AF185" i="31"/>
  <c r="AF188" i="31" s="1"/>
  <c r="AE214" i="31"/>
  <c r="AE216" i="31" s="1"/>
  <c r="AE190" i="31"/>
  <c r="AF244" i="31"/>
  <c r="AF245" i="31" s="1"/>
  <c r="AE246" i="31"/>
  <c r="AD200" i="33" l="1"/>
  <c r="AD207" i="33" s="1"/>
  <c r="AE190" i="33"/>
  <c r="AE214" i="33"/>
  <c r="AE216" i="33" s="1"/>
  <c r="AG92" i="33"/>
  <c r="AG187" i="33"/>
  <c r="AF96" i="33"/>
  <c r="AF243" i="33"/>
  <c r="AF181" i="33"/>
  <c r="AF183" i="33" s="1"/>
  <c r="AH146" i="33"/>
  <c r="AH172" i="33"/>
  <c r="AH234" i="33" s="1"/>
  <c r="AH235" i="33" s="1"/>
  <c r="AH171" i="33"/>
  <c r="AE246" i="33"/>
  <c r="AF246" i="31"/>
  <c r="AF190" i="31"/>
  <c r="AF214" i="31"/>
  <c r="AF216" i="31" s="1"/>
  <c r="AG237" i="31"/>
  <c r="AG185" i="31"/>
  <c r="AG188" i="31" s="1"/>
  <c r="AV209" i="31"/>
  <c r="AH94" i="31"/>
  <c r="AG244" i="31"/>
  <c r="AG245" i="31" s="1"/>
  <c r="AE222" i="31"/>
  <c r="AE224" i="31" s="1"/>
  <c r="AE225" i="31" s="1"/>
  <c r="AE227" i="31" s="1"/>
  <c r="AE195" i="31" s="1"/>
  <c r="AI151" i="31"/>
  <c r="AJ153" i="31"/>
  <c r="AJ160" i="31" s="1"/>
  <c r="AJ167" i="31" s="1"/>
  <c r="AV208" i="31"/>
  <c r="AV206" i="31"/>
  <c r="AV221" i="31"/>
  <c r="AI92" i="31"/>
  <c r="AI187" i="31"/>
  <c r="AG94" i="33" l="1"/>
  <c r="AH187" i="33"/>
  <c r="AH92" i="33"/>
  <c r="AF244" i="33"/>
  <c r="AF245" i="33" s="1"/>
  <c r="AI153" i="33"/>
  <c r="AI160" i="33" s="1"/>
  <c r="AI167" i="33" s="1"/>
  <c r="AH151" i="33"/>
  <c r="AE222" i="33"/>
  <c r="AE224" i="33" s="1"/>
  <c r="AE225" i="33" s="1"/>
  <c r="AE227" i="33" s="1"/>
  <c r="AE195" i="33" s="1"/>
  <c r="AF185" i="33"/>
  <c r="AF188" i="33" s="1"/>
  <c r="AF237" i="33"/>
  <c r="AE200" i="31"/>
  <c r="AE207" i="31" s="1"/>
  <c r="AG246" i="31"/>
  <c r="AG214" i="31"/>
  <c r="AG216" i="31" s="1"/>
  <c r="AG190" i="31"/>
  <c r="AI94" i="31"/>
  <c r="AH181" i="31"/>
  <c r="AH183" i="31" s="1"/>
  <c r="AH243" i="31"/>
  <c r="AH96" i="31"/>
  <c r="AJ172" i="31"/>
  <c r="AJ234" i="31" s="1"/>
  <c r="AJ235" i="31" s="1"/>
  <c r="AJ171" i="31"/>
  <c r="AF222" i="31"/>
  <c r="AF224" i="31" s="1"/>
  <c r="AF225" i="31" s="1"/>
  <c r="AF227" i="31" s="1"/>
  <c r="AF195" i="31" s="1"/>
  <c r="AJ146" i="31"/>
  <c r="AI146" i="33" l="1"/>
  <c r="AE200" i="33"/>
  <c r="AE207" i="33" s="1"/>
  <c r="AG243" i="33"/>
  <c r="AG96" i="33"/>
  <c r="AG181" i="33"/>
  <c r="AG183" i="33" s="1"/>
  <c r="AI151" i="33"/>
  <c r="AJ153" i="33"/>
  <c r="AJ160" i="33" s="1"/>
  <c r="AJ167" i="33" s="1"/>
  <c r="AF214" i="33"/>
  <c r="AF216" i="33" s="1"/>
  <c r="AF190" i="33"/>
  <c r="AI172" i="33"/>
  <c r="AI234" i="33" s="1"/>
  <c r="AI235" i="33" s="1"/>
  <c r="AI171" i="33"/>
  <c r="AH94" i="33"/>
  <c r="AF246" i="33"/>
  <c r="AF200" i="31"/>
  <c r="AF207" i="31" s="1"/>
  <c r="AH244" i="31"/>
  <c r="AH245" i="31" s="1"/>
  <c r="AH246" i="31" s="1"/>
  <c r="AI243" i="31"/>
  <c r="AI96" i="31"/>
  <c r="AI181" i="31"/>
  <c r="AI183" i="31" s="1"/>
  <c r="AK153" i="31"/>
  <c r="AK160" i="31" s="1"/>
  <c r="AK167" i="31" s="1"/>
  <c r="AJ151" i="31"/>
  <c r="AJ187" i="31"/>
  <c r="AJ92" i="31"/>
  <c r="AH185" i="31"/>
  <c r="AH188" i="31" s="1"/>
  <c r="AH237" i="31"/>
  <c r="AG222" i="31"/>
  <c r="AG224" i="31" s="1"/>
  <c r="AG225" i="31" s="1"/>
  <c r="AG227" i="31" s="1"/>
  <c r="AG195" i="31" s="1"/>
  <c r="AK146" i="31" l="1"/>
  <c r="AJ172" i="33"/>
  <c r="AJ234" i="33" s="1"/>
  <c r="AJ235" i="33" s="1"/>
  <c r="AJ171" i="33"/>
  <c r="AG185" i="33"/>
  <c r="AG188" i="33" s="1"/>
  <c r="AG237" i="33"/>
  <c r="AF222" i="33"/>
  <c r="AF224" i="33" s="1"/>
  <c r="AF225" i="33" s="1"/>
  <c r="AF227" i="33" s="1"/>
  <c r="AF195" i="33" s="1"/>
  <c r="AG244" i="33"/>
  <c r="AG245" i="33" s="1"/>
  <c r="AG246" i="33" s="1"/>
  <c r="AI187" i="33"/>
  <c r="AI92" i="33"/>
  <c r="AH96" i="33"/>
  <c r="AH181" i="33"/>
  <c r="AH183" i="33" s="1"/>
  <c r="AH243" i="33"/>
  <c r="AJ146" i="33"/>
  <c r="AG200" i="31"/>
  <c r="AG207" i="31" s="1"/>
  <c r="AI237" i="31"/>
  <c r="AI185" i="31"/>
  <c r="AI188" i="31" s="1"/>
  <c r="AL153" i="31"/>
  <c r="AL160" i="31" s="1"/>
  <c r="AL167" i="31" s="1"/>
  <c r="AK151" i="31"/>
  <c r="AL146" i="31"/>
  <c r="AH190" i="31"/>
  <c r="AH214" i="31"/>
  <c r="AH216" i="31" s="1"/>
  <c r="AI244" i="31"/>
  <c r="AI245" i="31" s="1"/>
  <c r="AJ94" i="31"/>
  <c r="AK172" i="31"/>
  <c r="AK234" i="31" s="1"/>
  <c r="AK235" i="31" s="1"/>
  <c r="AK171" i="31"/>
  <c r="AH244" i="33" l="1"/>
  <c r="AH245" i="33" s="1"/>
  <c r="AG214" i="33"/>
  <c r="AG216" i="33" s="1"/>
  <c r="AG190" i="33"/>
  <c r="AH185" i="33"/>
  <c r="AH188" i="33" s="1"/>
  <c r="AH237" i="33"/>
  <c r="AI94" i="33"/>
  <c r="AF200" i="33"/>
  <c r="AF207" i="33" s="1"/>
  <c r="AJ92" i="33"/>
  <c r="AJ187" i="33"/>
  <c r="AJ151" i="33"/>
  <c r="AK153" i="33"/>
  <c r="AK160" i="33" s="1"/>
  <c r="AK167" i="33" s="1"/>
  <c r="AI246" i="31"/>
  <c r="AM153" i="31"/>
  <c r="AM160" i="31" s="1"/>
  <c r="AM167" i="31" s="1"/>
  <c r="AL151" i="31"/>
  <c r="AJ243" i="31"/>
  <c r="AJ181" i="31"/>
  <c r="AJ183" i="31" s="1"/>
  <c r="AJ96" i="31"/>
  <c r="AH222" i="31"/>
  <c r="AH224" i="31" s="1"/>
  <c r="AH225" i="31" s="1"/>
  <c r="AH227" i="31" s="1"/>
  <c r="AH195" i="31" s="1"/>
  <c r="AK187" i="31"/>
  <c r="AK92" i="31"/>
  <c r="AI214" i="31"/>
  <c r="AI216" i="31" s="1"/>
  <c r="AI190" i="31"/>
  <c r="AL172" i="31"/>
  <c r="AL234" i="31" s="1"/>
  <c r="AL235" i="31" s="1"/>
  <c r="AL171" i="31"/>
  <c r="AH246" i="33" l="1"/>
  <c r="AK172" i="33"/>
  <c r="AK234" i="33" s="1"/>
  <c r="AK235" i="33" s="1"/>
  <c r="AK171" i="33"/>
  <c r="AJ94" i="33"/>
  <c r="AG222" i="33"/>
  <c r="AG224" i="33" s="1"/>
  <c r="AG225" i="33" s="1"/>
  <c r="AG227" i="33" s="1"/>
  <c r="AG195" i="33" s="1"/>
  <c r="AK146" i="33"/>
  <c r="AH190" i="33"/>
  <c r="AH214" i="33"/>
  <c r="AH216" i="33" s="1"/>
  <c r="AI96" i="33"/>
  <c r="AI181" i="33"/>
  <c r="AI183" i="33" s="1"/>
  <c r="AI243" i="33"/>
  <c r="AH200" i="31"/>
  <c r="AH207" i="31" s="1"/>
  <c r="AL187" i="31"/>
  <c r="AL92" i="31"/>
  <c r="AK94" i="31"/>
  <c r="AJ237" i="31"/>
  <c r="AJ185" i="31"/>
  <c r="AJ188" i="31" s="1"/>
  <c r="AJ244" i="31"/>
  <c r="AJ245" i="31" s="1"/>
  <c r="AJ246" i="31" s="1"/>
  <c r="AM172" i="31"/>
  <c r="AM234" i="31" s="1"/>
  <c r="AM235" i="31" s="1"/>
  <c r="AM171" i="31"/>
  <c r="AI222" i="31"/>
  <c r="AI224" i="31" s="1"/>
  <c r="AI225" i="31" s="1"/>
  <c r="AI227" i="31" s="1"/>
  <c r="AI195" i="31" s="1"/>
  <c r="AM146" i="31"/>
  <c r="AG200" i="33" l="1"/>
  <c r="AG207" i="33" s="1"/>
  <c r="AK92" i="33"/>
  <c r="AK187" i="33"/>
  <c r="AH222" i="33"/>
  <c r="AH224" i="33" s="1"/>
  <c r="AH225" i="33" s="1"/>
  <c r="AH227" i="33" s="1"/>
  <c r="AH195" i="33" s="1"/>
  <c r="AI244" i="33"/>
  <c r="AI245" i="33" s="1"/>
  <c r="AJ96" i="33"/>
  <c r="AJ243" i="33"/>
  <c r="AJ181" i="33"/>
  <c r="AJ183" i="33" s="1"/>
  <c r="AI185" i="33"/>
  <c r="AI188" i="33" s="1"/>
  <c r="AI237" i="33"/>
  <c r="AK151" i="33"/>
  <c r="AL146" i="33"/>
  <c r="AL153" i="33"/>
  <c r="AL160" i="33" s="1"/>
  <c r="AL167" i="33" s="1"/>
  <c r="AI200" i="31"/>
  <c r="AI207" i="31" s="1"/>
  <c r="AM151" i="31"/>
  <c r="AN153" i="31"/>
  <c r="AN160" i="31" s="1"/>
  <c r="AN167" i="31" s="1"/>
  <c r="AJ214" i="31"/>
  <c r="AJ216" i="31" s="1"/>
  <c r="AJ190" i="31"/>
  <c r="AK243" i="31"/>
  <c r="AK181" i="31"/>
  <c r="AK183" i="31" s="1"/>
  <c r="AK96" i="31"/>
  <c r="AL94" i="31"/>
  <c r="AM92" i="31"/>
  <c r="AM187" i="31"/>
  <c r="AN146" i="31" l="1"/>
  <c r="AH200" i="33"/>
  <c r="AH207" i="33" s="1"/>
  <c r="AM153" i="33"/>
  <c r="AM160" i="33" s="1"/>
  <c r="AM167" i="33" s="1"/>
  <c r="AL151" i="33"/>
  <c r="AJ185" i="33"/>
  <c r="AJ188" i="33" s="1"/>
  <c r="AJ237" i="33"/>
  <c r="AJ244" i="33"/>
  <c r="AJ245" i="33" s="1"/>
  <c r="AK94" i="33"/>
  <c r="AL172" i="33"/>
  <c r="AL234" i="33" s="1"/>
  <c r="AL235" i="33" s="1"/>
  <c r="AL171" i="33"/>
  <c r="AI214" i="33"/>
  <c r="AI216" i="33" s="1"/>
  <c r="AI190" i="33"/>
  <c r="AI246" i="33"/>
  <c r="AM94" i="31"/>
  <c r="AL243" i="31"/>
  <c r="AL181" i="31"/>
  <c r="AL183" i="31" s="1"/>
  <c r="AL96" i="31"/>
  <c r="AK244" i="31"/>
  <c r="AK245" i="31" s="1"/>
  <c r="AJ222" i="31"/>
  <c r="AJ224" i="31" s="1"/>
  <c r="AJ225" i="31" s="1"/>
  <c r="AJ227" i="31" s="1"/>
  <c r="AJ195" i="31" s="1"/>
  <c r="AN151" i="31"/>
  <c r="AO153" i="31"/>
  <c r="AO160" i="31" s="1"/>
  <c r="AO167" i="31" s="1"/>
  <c r="AK237" i="31"/>
  <c r="AK185" i="31"/>
  <c r="AK188" i="31" s="1"/>
  <c r="AN172" i="31"/>
  <c r="AN234" i="31" s="1"/>
  <c r="AN235" i="31" s="1"/>
  <c r="AN171" i="31"/>
  <c r="AM172" i="33" l="1"/>
  <c r="AM234" i="33" s="1"/>
  <c r="AM235" i="33" s="1"/>
  <c r="AM171" i="33"/>
  <c r="AI222" i="33"/>
  <c r="AI224" i="33" s="1"/>
  <c r="AI225" i="33" s="1"/>
  <c r="AI227" i="33" s="1"/>
  <c r="AI195" i="33" s="1"/>
  <c r="AJ214" i="33"/>
  <c r="AJ216" i="33" s="1"/>
  <c r="AJ190" i="33"/>
  <c r="AK96" i="33"/>
  <c r="AK243" i="33"/>
  <c r="AK181" i="33"/>
  <c r="AK183" i="33" s="1"/>
  <c r="AM146" i="33"/>
  <c r="AJ246" i="33"/>
  <c r="AL92" i="33"/>
  <c r="AL187" i="33"/>
  <c r="AO172" i="31"/>
  <c r="AO234" i="31" s="1"/>
  <c r="AO235" i="31" s="1"/>
  <c r="AO171" i="31"/>
  <c r="AL185" i="31"/>
  <c r="AL188" i="31" s="1"/>
  <c r="AL237" i="31"/>
  <c r="AO146" i="31"/>
  <c r="AK246" i="31"/>
  <c r="AL244" i="31"/>
  <c r="AL245" i="31" s="1"/>
  <c r="D17" i="31"/>
  <c r="AN187" i="31"/>
  <c r="AN92" i="31"/>
  <c r="AK190" i="31"/>
  <c r="AK214" i="31"/>
  <c r="AK216" i="31" s="1"/>
  <c r="AM96" i="31"/>
  <c r="AM243" i="31"/>
  <c r="AM181" i="31"/>
  <c r="AM183" i="31" s="1"/>
  <c r="AJ200" i="31"/>
  <c r="AJ207" i="31" s="1"/>
  <c r="AI200" i="33" l="1"/>
  <c r="AI207" i="33" s="1"/>
  <c r="AK185" i="33"/>
  <c r="AK188" i="33" s="1"/>
  <c r="AK237" i="33"/>
  <c r="AN153" i="33"/>
  <c r="AN160" i="33" s="1"/>
  <c r="AN167" i="33" s="1"/>
  <c r="AM151" i="33"/>
  <c r="AM92" i="33"/>
  <c r="AM187" i="33"/>
  <c r="AJ222" i="33"/>
  <c r="AJ224" i="33" s="1"/>
  <c r="AJ225" i="33" s="1"/>
  <c r="AJ227" i="33" s="1"/>
  <c r="AJ195" i="33" s="1"/>
  <c r="AL94" i="33"/>
  <c r="AK244" i="33"/>
  <c r="AK245" i="33" s="1"/>
  <c r="E17" i="31"/>
  <c r="AM244" i="31"/>
  <c r="AM245" i="31" s="1"/>
  <c r="AN94" i="31"/>
  <c r="AL246" i="31"/>
  <c r="AL190" i="31"/>
  <c r="AL214" i="31"/>
  <c r="AL216" i="31" s="1"/>
  <c r="AK222" i="31"/>
  <c r="AK224" i="31" s="1"/>
  <c r="AK225" i="31" s="1"/>
  <c r="AK227" i="31" s="1"/>
  <c r="AK195" i="31" s="1"/>
  <c r="AO187" i="31"/>
  <c r="AO92" i="31"/>
  <c r="AM237" i="31"/>
  <c r="AM185" i="31"/>
  <c r="AM188" i="31" s="1"/>
  <c r="AP153" i="31"/>
  <c r="AP160" i="31" s="1"/>
  <c r="AP167" i="31" s="1"/>
  <c r="AO151" i="31"/>
  <c r="AP146" i="31"/>
  <c r="AN146" i="33" l="1"/>
  <c r="AJ200" i="33"/>
  <c r="AJ207" i="33" s="1"/>
  <c r="AO146" i="33"/>
  <c r="AN151" i="33"/>
  <c r="AO153" i="33"/>
  <c r="AO160" i="33" s="1"/>
  <c r="AO167" i="33" s="1"/>
  <c r="AN172" i="33"/>
  <c r="AN234" i="33" s="1"/>
  <c r="AN235" i="33" s="1"/>
  <c r="AN171" i="33"/>
  <c r="AK214" i="33"/>
  <c r="AK216" i="33" s="1"/>
  <c r="AK190" i="33"/>
  <c r="AK246" i="33"/>
  <c r="AL181" i="33"/>
  <c r="AL183" i="33" s="1"/>
  <c r="AL96" i="33"/>
  <c r="AL243" i="33"/>
  <c r="AM94" i="33"/>
  <c r="AM246" i="31"/>
  <c r="AK200" i="31"/>
  <c r="AK207" i="31" s="1"/>
  <c r="AM214" i="31"/>
  <c r="AM216" i="31" s="1"/>
  <c r="AM190" i="31"/>
  <c r="AQ153" i="31"/>
  <c r="AQ160" i="31" s="1"/>
  <c r="AQ167" i="31" s="1"/>
  <c r="AQ146" i="31"/>
  <c r="AP151" i="31"/>
  <c r="AN243" i="31"/>
  <c r="AN96" i="31"/>
  <c r="AN181" i="31"/>
  <c r="AN183" i="31" s="1"/>
  <c r="AO94" i="31"/>
  <c r="AL222" i="31"/>
  <c r="AL224" i="31" s="1"/>
  <c r="AL225" i="31" s="1"/>
  <c r="AL227" i="31" s="1"/>
  <c r="AL195" i="31" s="1"/>
  <c r="AP172" i="31"/>
  <c r="AP234" i="31" s="1"/>
  <c r="AP235" i="31" s="1"/>
  <c r="AP171" i="31"/>
  <c r="AN92" i="33" l="1"/>
  <c r="AN187" i="33"/>
  <c r="AP153" i="33"/>
  <c r="AP160" i="33" s="1"/>
  <c r="AP167" i="33" s="1"/>
  <c r="AO151" i="33"/>
  <c r="AL185" i="33"/>
  <c r="AL188" i="33" s="1"/>
  <c r="AL237" i="33"/>
  <c r="AM96" i="33"/>
  <c r="AM181" i="33"/>
  <c r="AM183" i="33" s="1"/>
  <c r="AM243" i="33"/>
  <c r="D17" i="33"/>
  <c r="AL244" i="33"/>
  <c r="AL245" i="33" s="1"/>
  <c r="AK222" i="33"/>
  <c r="AK224" i="33" s="1"/>
  <c r="AK225" i="33" s="1"/>
  <c r="AK227" i="33" s="1"/>
  <c r="AK195" i="33" s="1"/>
  <c r="AO172" i="33"/>
  <c r="AO234" i="33" s="1"/>
  <c r="AO235" i="33" s="1"/>
  <c r="AO171" i="33"/>
  <c r="AL200" i="31"/>
  <c r="AL207" i="31" s="1"/>
  <c r="AM222" i="31"/>
  <c r="AM224" i="31" s="1"/>
  <c r="AM225" i="31" s="1"/>
  <c r="AM227" i="31" s="1"/>
  <c r="AM195" i="31" s="1"/>
  <c r="AN237" i="31"/>
  <c r="AN185" i="31"/>
  <c r="AN188" i="31" s="1"/>
  <c r="AR153" i="31"/>
  <c r="AR160" i="31" s="1"/>
  <c r="AR167" i="31" s="1"/>
  <c r="AQ151" i="31"/>
  <c r="AP187" i="31"/>
  <c r="AP92" i="31"/>
  <c r="AO243" i="31"/>
  <c r="AO181" i="31"/>
  <c r="AO183" i="31" s="1"/>
  <c r="AO96" i="31"/>
  <c r="AN244" i="31"/>
  <c r="AN245" i="31" s="1"/>
  <c r="AQ172" i="31"/>
  <c r="AQ234" i="31" s="1"/>
  <c r="AQ235" i="31" s="1"/>
  <c r="AQ171" i="31"/>
  <c r="AP146" i="33" l="1"/>
  <c r="AO92" i="33"/>
  <c r="AO187" i="33"/>
  <c r="AM185" i="33"/>
  <c r="AM188" i="33" s="1"/>
  <c r="AM237" i="33"/>
  <c r="AP172" i="33"/>
  <c r="AP234" i="33" s="1"/>
  <c r="AP235" i="33" s="1"/>
  <c r="AP171" i="33"/>
  <c r="E17" i="33"/>
  <c r="AP151" i="33"/>
  <c r="AQ153" i="33"/>
  <c r="AQ160" i="33" s="1"/>
  <c r="AQ167" i="33" s="1"/>
  <c r="AN94" i="33"/>
  <c r="AL246" i="33"/>
  <c r="AK200" i="33"/>
  <c r="AK207" i="33" s="1"/>
  <c r="AM244" i="33"/>
  <c r="AM245" i="33" s="1"/>
  <c r="AL190" i="33"/>
  <c r="AL214" i="33"/>
  <c r="AL216" i="33" s="1"/>
  <c r="AM200" i="31"/>
  <c r="AM207" i="31" s="1"/>
  <c r="AP94" i="31"/>
  <c r="AN214" i="31"/>
  <c r="AN216" i="31" s="1"/>
  <c r="AN190" i="31"/>
  <c r="AO237" i="31"/>
  <c r="AO185" i="31"/>
  <c r="AO188" i="31" s="1"/>
  <c r="AN246" i="31"/>
  <c r="AO244" i="31"/>
  <c r="AO245" i="31" s="1"/>
  <c r="AR171" i="31"/>
  <c r="AR172" i="31"/>
  <c r="AR234" i="31" s="1"/>
  <c r="AR235" i="31" s="1"/>
  <c r="AQ187" i="31"/>
  <c r="AQ92" i="31"/>
  <c r="AR146" i="31"/>
  <c r="AM246" i="33" l="1"/>
  <c r="AQ146" i="33"/>
  <c r="AP92" i="33"/>
  <c r="AP187" i="33"/>
  <c r="AL222" i="33"/>
  <c r="AL224" i="33" s="1"/>
  <c r="AL225" i="33" s="1"/>
  <c r="AL227" i="33" s="1"/>
  <c r="AL195" i="33" s="1"/>
  <c r="AQ172" i="33"/>
  <c r="AQ234" i="33" s="1"/>
  <c r="AQ235" i="33" s="1"/>
  <c r="AQ171" i="33"/>
  <c r="AM190" i="33"/>
  <c r="AM214" i="33"/>
  <c r="AM216" i="33" s="1"/>
  <c r="AN96" i="33"/>
  <c r="AN243" i="33"/>
  <c r="AN181" i="33"/>
  <c r="AN183" i="33" s="1"/>
  <c r="AO94" i="33"/>
  <c r="AO246" i="31"/>
  <c r="AR151" i="31"/>
  <c r="AS153" i="31"/>
  <c r="AS160" i="31" s="1"/>
  <c r="AS167" i="31" s="1"/>
  <c r="AN222" i="31"/>
  <c r="AN224" i="31" s="1"/>
  <c r="AN225" i="31" s="1"/>
  <c r="AN227" i="31" s="1"/>
  <c r="AN195" i="31" s="1"/>
  <c r="AQ94" i="31"/>
  <c r="AO214" i="31"/>
  <c r="AO216" i="31" s="1"/>
  <c r="AO190" i="31"/>
  <c r="AP181" i="31"/>
  <c r="AP183" i="31" s="1"/>
  <c r="AP243" i="31"/>
  <c r="AP96" i="31"/>
  <c r="AR187" i="31"/>
  <c r="AR92" i="31"/>
  <c r="AO96" i="33" l="1"/>
  <c r="AO243" i="33"/>
  <c r="AO181" i="33"/>
  <c r="AO183" i="33" s="1"/>
  <c r="AP94" i="33"/>
  <c r="AM222" i="33"/>
  <c r="AM224" i="33" s="1"/>
  <c r="AM225" i="33" s="1"/>
  <c r="AM227" i="33" s="1"/>
  <c r="AM195" i="33" s="1"/>
  <c r="AQ151" i="33"/>
  <c r="AR153" i="33"/>
  <c r="AR160" i="33" s="1"/>
  <c r="AR167" i="33" s="1"/>
  <c r="AN185" i="33"/>
  <c r="AN188" i="33" s="1"/>
  <c r="AN237" i="33"/>
  <c r="AL200" i="33"/>
  <c r="AL207" i="33" s="1"/>
  <c r="AN244" i="33"/>
  <c r="AN245" i="33" s="1"/>
  <c r="AN246" i="33" s="1"/>
  <c r="AQ92" i="33"/>
  <c r="AQ187" i="33"/>
  <c r="AN200" i="31"/>
  <c r="AN207" i="31" s="1"/>
  <c r="AP244" i="31"/>
  <c r="AP245" i="31" s="1"/>
  <c r="AP246" i="31" s="1"/>
  <c r="AS172" i="31"/>
  <c r="AS234" i="31" s="1"/>
  <c r="AS235" i="31" s="1"/>
  <c r="AS171" i="31"/>
  <c r="AR94" i="31"/>
  <c r="AP237" i="31"/>
  <c r="AP185" i="31"/>
  <c r="AP188" i="31" s="1"/>
  <c r="AS146" i="31"/>
  <c r="AO222" i="31"/>
  <c r="AO224" i="31" s="1"/>
  <c r="AO225" i="31" s="1"/>
  <c r="AO227" i="31" s="1"/>
  <c r="AO195" i="31" s="1"/>
  <c r="AQ243" i="31"/>
  <c r="AQ181" i="31"/>
  <c r="AQ183" i="31" s="1"/>
  <c r="AQ96" i="31"/>
  <c r="AR146" i="33" l="1"/>
  <c r="AM200" i="33"/>
  <c r="AM207" i="33" s="1"/>
  <c r="AN214" i="33"/>
  <c r="AN216" i="33" s="1"/>
  <c r="AN190" i="33"/>
  <c r="AO185" i="33"/>
  <c r="AO188" i="33" s="1"/>
  <c r="AO237" i="33"/>
  <c r="AS146" i="33"/>
  <c r="AR151" i="33"/>
  <c r="AS153" i="33"/>
  <c r="AS160" i="33" s="1"/>
  <c r="AS167" i="33" s="1"/>
  <c r="AQ94" i="33"/>
  <c r="AR172" i="33"/>
  <c r="AR234" i="33" s="1"/>
  <c r="AR235" i="33" s="1"/>
  <c r="AR171" i="33"/>
  <c r="AO244" i="33"/>
  <c r="AO245" i="33" s="1"/>
  <c r="AP96" i="33"/>
  <c r="AP181" i="33"/>
  <c r="AP183" i="33" s="1"/>
  <c r="AP243" i="33"/>
  <c r="AO200" i="31"/>
  <c r="AO207" i="31" s="1"/>
  <c r="AP190" i="31"/>
  <c r="AP214" i="31"/>
  <c r="AP216" i="31" s="1"/>
  <c r="AS92" i="31"/>
  <c r="AS187" i="31"/>
  <c r="AQ237" i="31"/>
  <c r="AQ185" i="31"/>
  <c r="AQ188" i="31" s="1"/>
  <c r="AT153" i="31"/>
  <c r="AT160" i="31" s="1"/>
  <c r="AT167" i="31" s="1"/>
  <c r="AS151" i="31"/>
  <c r="AQ244" i="31"/>
  <c r="AQ245" i="31" s="1"/>
  <c r="AR96" i="31"/>
  <c r="AR243" i="31"/>
  <c r="AR181" i="31"/>
  <c r="AR183" i="31" s="1"/>
  <c r="AT146" i="31" l="1"/>
  <c r="AO246" i="33"/>
  <c r="AP244" i="33"/>
  <c r="AP245" i="33" s="1"/>
  <c r="AQ181" i="33"/>
  <c r="AQ183" i="33" s="1"/>
  <c r="AQ96" i="33"/>
  <c r="AQ243" i="33"/>
  <c r="AN222" i="33"/>
  <c r="AN224" i="33" s="1"/>
  <c r="AN225" i="33" s="1"/>
  <c r="AN227" i="33" s="1"/>
  <c r="AN195" i="33" s="1"/>
  <c r="AS172" i="33"/>
  <c r="AS234" i="33" s="1"/>
  <c r="AS235" i="33" s="1"/>
  <c r="AS171" i="33"/>
  <c r="AO214" i="33"/>
  <c r="AO216" i="33" s="1"/>
  <c r="AO190" i="33"/>
  <c r="AT153" i="33"/>
  <c r="AT160" i="33" s="1"/>
  <c r="AT167" i="33" s="1"/>
  <c r="AS151" i="33"/>
  <c r="AP185" i="33"/>
  <c r="AP188" i="33" s="1"/>
  <c r="AP237" i="33"/>
  <c r="AR92" i="33"/>
  <c r="AR187" i="33"/>
  <c r="AQ246" i="31"/>
  <c r="AT171" i="31"/>
  <c r="AT172" i="31"/>
  <c r="AT234" i="31" s="1"/>
  <c r="AT235" i="31" s="1"/>
  <c r="AR185" i="31"/>
  <c r="AR188" i="31" s="1"/>
  <c r="AR237" i="31"/>
  <c r="AQ214" i="31"/>
  <c r="AQ216" i="31" s="1"/>
  <c r="AQ190" i="31"/>
  <c r="AP222" i="31"/>
  <c r="AP224" i="31" s="1"/>
  <c r="AP225" i="31" s="1"/>
  <c r="AP227" i="31" s="1"/>
  <c r="AP195" i="31" s="1"/>
  <c r="AR244" i="31"/>
  <c r="AR245" i="31" s="1"/>
  <c r="AT151" i="31"/>
  <c r="AU153" i="31"/>
  <c r="AU160" i="31" s="1"/>
  <c r="AU167" i="31" s="1"/>
  <c r="AS94" i="31"/>
  <c r="AN200" i="33" l="1"/>
  <c r="AN207" i="33" s="1"/>
  <c r="AS92" i="33"/>
  <c r="AS187" i="33"/>
  <c r="AP246" i="33"/>
  <c r="AO222" i="33"/>
  <c r="AO224" i="33" s="1"/>
  <c r="AO225" i="33" s="1"/>
  <c r="AO227" i="33" s="1"/>
  <c r="AO195" i="33" s="1"/>
  <c r="AT172" i="33"/>
  <c r="AT234" i="33" s="1"/>
  <c r="AT235" i="33" s="1"/>
  <c r="AT171" i="33"/>
  <c r="AQ244" i="33"/>
  <c r="AQ245" i="33" s="1"/>
  <c r="AT146" i="33"/>
  <c r="AR94" i="33"/>
  <c r="AP190" i="33"/>
  <c r="AP214" i="33"/>
  <c r="AP216" i="33" s="1"/>
  <c r="AQ185" i="33"/>
  <c r="AQ188" i="33" s="1"/>
  <c r="AQ237" i="33"/>
  <c r="AR246" i="31"/>
  <c r="AP200" i="31"/>
  <c r="AP207" i="31" s="1"/>
  <c r="AQ222" i="31"/>
  <c r="AQ224" i="31" s="1"/>
  <c r="AQ225" i="31" s="1"/>
  <c r="AQ227" i="31" s="1"/>
  <c r="AQ195" i="31" s="1"/>
  <c r="AS243" i="31"/>
  <c r="AS96" i="31"/>
  <c r="AS181" i="31"/>
  <c r="AS183" i="31" s="1"/>
  <c r="AU172" i="31"/>
  <c r="AU234" i="31" s="1"/>
  <c r="AU235" i="31" s="1"/>
  <c r="AU171" i="31"/>
  <c r="AT187" i="31"/>
  <c r="AT92" i="31"/>
  <c r="AU146" i="31"/>
  <c r="AR214" i="31"/>
  <c r="AR216" i="31" s="1"/>
  <c r="AR190" i="31"/>
  <c r="AQ246" i="33" l="1"/>
  <c r="AO200" i="33"/>
  <c r="AO207" i="33" s="1"/>
  <c r="AP222" i="33"/>
  <c r="AP224" i="33" s="1"/>
  <c r="AP225" i="33" s="1"/>
  <c r="AP227" i="33" s="1"/>
  <c r="AP195" i="33" s="1"/>
  <c r="AT151" i="33"/>
  <c r="AU153" i="33"/>
  <c r="AU160" i="33" s="1"/>
  <c r="AU167" i="33" s="1"/>
  <c r="AU146" i="33"/>
  <c r="AS94" i="33"/>
  <c r="AQ214" i="33"/>
  <c r="AQ216" i="33" s="1"/>
  <c r="AQ190" i="33"/>
  <c r="AT92" i="33"/>
  <c r="AT187" i="33"/>
  <c r="AR96" i="33"/>
  <c r="AR243" i="33"/>
  <c r="AR181" i="33"/>
  <c r="AR183" i="33" s="1"/>
  <c r="AQ200" i="31"/>
  <c r="AQ207" i="31" s="1"/>
  <c r="AU92" i="31"/>
  <c r="AU187" i="31"/>
  <c r="AS244" i="31"/>
  <c r="AS245" i="31" s="1"/>
  <c r="AT94" i="31"/>
  <c r="AS185" i="31"/>
  <c r="AS188" i="31" s="1"/>
  <c r="AS237" i="31"/>
  <c r="AR222" i="31"/>
  <c r="AR224" i="31" s="1"/>
  <c r="AR225" i="31" s="1"/>
  <c r="AR227" i="31" s="1"/>
  <c r="AR195" i="31" s="1"/>
  <c r="AV153" i="31"/>
  <c r="AV160" i="31" s="1"/>
  <c r="AV167" i="31" s="1"/>
  <c r="AU151" i="31"/>
  <c r="AV146" i="31" l="1"/>
  <c r="AV151" i="31" s="1"/>
  <c r="AP200" i="33"/>
  <c r="AP207" i="33" s="1"/>
  <c r="AU151" i="33"/>
  <c r="AV153" i="33"/>
  <c r="AV160" i="33" s="1"/>
  <c r="AV167" i="33" s="1"/>
  <c r="AS96" i="33"/>
  <c r="AS243" i="33"/>
  <c r="AS181" i="33"/>
  <c r="AS183" i="33" s="1"/>
  <c r="AQ222" i="33"/>
  <c r="AQ224" i="33" s="1"/>
  <c r="AQ225" i="33" s="1"/>
  <c r="AQ227" i="33" s="1"/>
  <c r="AQ195" i="33" s="1"/>
  <c r="AU172" i="33"/>
  <c r="AU234" i="33" s="1"/>
  <c r="AU235" i="33" s="1"/>
  <c r="AU171" i="33"/>
  <c r="AR185" i="33"/>
  <c r="AR188" i="33" s="1"/>
  <c r="AR237" i="33"/>
  <c r="AT94" i="33"/>
  <c r="AR244" i="33"/>
  <c r="AR245" i="33" s="1"/>
  <c r="AR200" i="31"/>
  <c r="AR207" i="31" s="1"/>
  <c r="AU94" i="31"/>
  <c r="AS246" i="31"/>
  <c r="AT181" i="31"/>
  <c r="AT183" i="31" s="1"/>
  <c r="AT243" i="31"/>
  <c r="AT96" i="31"/>
  <c r="AV172" i="31"/>
  <c r="AV234" i="31" s="1"/>
  <c r="AV235" i="31" s="1"/>
  <c r="F235" i="31" s="1"/>
  <c r="AV171" i="31"/>
  <c r="AS214" i="31"/>
  <c r="AS216" i="31" s="1"/>
  <c r="AS190" i="31"/>
  <c r="AV146" i="33" l="1"/>
  <c r="AV151" i="33" s="1"/>
  <c r="AQ200" i="33"/>
  <c r="AQ207" i="33" s="1"/>
  <c r="AR246" i="33"/>
  <c r="AT96" i="33"/>
  <c r="AT181" i="33"/>
  <c r="AT183" i="33" s="1"/>
  <c r="AT243" i="33"/>
  <c r="AU187" i="33"/>
  <c r="AU92" i="33"/>
  <c r="AS237" i="33"/>
  <c r="AS185" i="33"/>
  <c r="AS188" i="33" s="1"/>
  <c r="AS244" i="33"/>
  <c r="AS245" i="33" s="1"/>
  <c r="AR214" i="33"/>
  <c r="AR216" i="33" s="1"/>
  <c r="AR190" i="33"/>
  <c r="AV172" i="33"/>
  <c r="AV234" i="33" s="1"/>
  <c r="AV235" i="33" s="1"/>
  <c r="F235" i="33" s="1"/>
  <c r="AV171" i="33"/>
  <c r="AS222" i="31"/>
  <c r="AS224" i="31" s="1"/>
  <c r="AS225" i="31" s="1"/>
  <c r="AS227" i="31" s="1"/>
  <c r="AS195" i="31" s="1"/>
  <c r="AT244" i="31"/>
  <c r="AT245" i="31" s="1"/>
  <c r="AT246" i="31" s="1"/>
  <c r="AU96" i="31"/>
  <c r="AU243" i="31"/>
  <c r="AU181" i="31"/>
  <c r="AU183" i="31" s="1"/>
  <c r="AV187" i="31"/>
  <c r="AV92" i="31"/>
  <c r="AT185" i="31"/>
  <c r="AT188" i="31" s="1"/>
  <c r="AT237" i="31"/>
  <c r="AS246" i="33" l="1"/>
  <c r="AT185" i="33"/>
  <c r="AT188" i="33" s="1"/>
  <c r="AT237" i="33"/>
  <c r="AS214" i="33"/>
  <c r="AS216" i="33" s="1"/>
  <c r="AS190" i="33"/>
  <c r="AT244" i="33"/>
  <c r="AT245" i="33" s="1"/>
  <c r="AR222" i="33"/>
  <c r="AR224" i="33" s="1"/>
  <c r="AR225" i="33" s="1"/>
  <c r="AR227" i="33" s="1"/>
  <c r="AR195" i="33" s="1"/>
  <c r="AV92" i="33"/>
  <c r="AV187" i="33"/>
  <c r="AU94" i="33"/>
  <c r="AS200" i="31"/>
  <c r="AS207" i="31" s="1"/>
  <c r="AU237" i="31"/>
  <c r="AU185" i="31"/>
  <c r="AU188" i="31" s="1"/>
  <c r="AT190" i="31"/>
  <c r="AT214" i="31"/>
  <c r="AT216" i="31" s="1"/>
  <c r="AU244" i="31"/>
  <c r="AU245" i="31" s="1"/>
  <c r="AV94" i="31"/>
  <c r="AS222" i="33" l="1"/>
  <c r="AS224" i="33" s="1"/>
  <c r="AS225" i="33" s="1"/>
  <c r="AS227" i="33" s="1"/>
  <c r="AS195" i="33" s="1"/>
  <c r="AV94" i="33"/>
  <c r="AU96" i="33"/>
  <c r="AU181" i="33"/>
  <c r="AU183" i="33" s="1"/>
  <c r="AU243" i="33"/>
  <c r="AR200" i="33"/>
  <c r="AR207" i="33" s="1"/>
  <c r="AT190" i="33"/>
  <c r="AT214" i="33"/>
  <c r="AT216" i="33" s="1"/>
  <c r="AT246" i="33"/>
  <c r="AT222" i="31"/>
  <c r="AT224" i="31" s="1"/>
  <c r="AT225" i="31" s="1"/>
  <c r="AT227" i="31" s="1"/>
  <c r="AT195" i="31" s="1"/>
  <c r="AV243" i="31"/>
  <c r="AV181" i="31"/>
  <c r="AV183" i="31" s="1"/>
  <c r="AV96" i="31"/>
  <c r="AU214" i="31"/>
  <c r="AU216" i="31" s="1"/>
  <c r="AU190" i="31"/>
  <c r="AU246" i="31"/>
  <c r="AS200" i="33" l="1"/>
  <c r="AS207" i="33" s="1"/>
  <c r="AT222" i="33"/>
  <c r="AT224" i="33" s="1"/>
  <c r="AT225" i="33" s="1"/>
  <c r="AT227" i="33" s="1"/>
  <c r="AT195" i="33" s="1"/>
  <c r="AU244" i="33"/>
  <c r="AU245" i="33" s="1"/>
  <c r="AU185" i="33"/>
  <c r="AU188" i="33" s="1"/>
  <c r="AU237" i="33"/>
  <c r="AV96" i="33"/>
  <c r="AV243" i="33"/>
  <c r="AV181" i="33"/>
  <c r="AV183" i="33" s="1"/>
  <c r="AT200" i="31"/>
  <c r="AT207" i="31" s="1"/>
  <c r="AV244" i="31"/>
  <c r="AV245" i="31" s="1"/>
  <c r="AV246" i="31" s="1"/>
  <c r="F246" i="31" s="1"/>
  <c r="D18" i="31"/>
  <c r="AU222" i="31"/>
  <c r="AU224" i="31" s="1"/>
  <c r="AU225" i="31" s="1"/>
  <c r="AU227" i="31" s="1"/>
  <c r="AU195" i="31" s="1"/>
  <c r="AV237" i="31"/>
  <c r="AV185" i="31"/>
  <c r="AV188" i="31" s="1"/>
  <c r="AT200" i="33" l="1"/>
  <c r="AT207" i="33" s="1"/>
  <c r="D18" i="33"/>
  <c r="AV244" i="33"/>
  <c r="AV245" i="33" s="1"/>
  <c r="AV185" i="33"/>
  <c r="AV188" i="33" s="1"/>
  <c r="AV237" i="33"/>
  <c r="AU214" i="33"/>
  <c r="AU216" i="33" s="1"/>
  <c r="AU190" i="33"/>
  <c r="AU246" i="33"/>
  <c r="AU200" i="31"/>
  <c r="AU207" i="31" s="1"/>
  <c r="E7" i="31"/>
  <c r="AV190" i="31"/>
  <c r="AV214" i="31"/>
  <c r="AV216" i="31" s="1"/>
  <c r="F239" i="31"/>
  <c r="F237" i="31"/>
  <c r="E18" i="31"/>
  <c r="E18" i="33" l="1"/>
  <c r="F239" i="33"/>
  <c r="F237" i="33"/>
  <c r="AV246" i="33"/>
  <c r="F246" i="33" s="1"/>
  <c r="AV214" i="33"/>
  <c r="AV216" i="33" s="1"/>
  <c r="AV190" i="33"/>
  <c r="AU222" i="33"/>
  <c r="AU224" i="33" s="1"/>
  <c r="AU225" i="33" s="1"/>
  <c r="AU227" i="33" s="1"/>
  <c r="AU195" i="33" s="1"/>
  <c r="E6" i="31"/>
  <c r="AV222" i="31"/>
  <c r="AV224" i="31" s="1"/>
  <c r="AV225" i="31" s="1"/>
  <c r="AV227" i="31" s="1"/>
  <c r="AV195" i="31" s="1"/>
  <c r="AV200" i="31" s="1"/>
  <c r="AV207" i="31" s="1"/>
  <c r="F207" i="31" s="1"/>
  <c r="AU200" i="33" l="1"/>
  <c r="AU207" i="33" s="1"/>
  <c r="E6" i="33"/>
  <c r="AV222" i="33"/>
  <c r="AV224" i="33" s="1"/>
  <c r="AV225" i="33" s="1"/>
  <c r="AV227" i="33" s="1"/>
  <c r="AV195" i="33" s="1"/>
  <c r="AV200" i="33" s="1"/>
  <c r="AV207" i="33" s="1"/>
  <c r="E7" i="33"/>
  <c r="F207" i="33" l="1"/>
  <c r="K232" i="29"/>
  <c r="I229" i="29"/>
  <c r="J229" i="29" s="1"/>
  <c r="K229" i="29" s="1"/>
  <c r="L229" i="29" s="1"/>
  <c r="M229" i="29" s="1"/>
  <c r="N229" i="29" s="1"/>
  <c r="O229" i="29" s="1"/>
  <c r="P229" i="29" s="1"/>
  <c r="Q229" i="29" s="1"/>
  <c r="R229" i="29" s="1"/>
  <c r="S229" i="29" s="1"/>
  <c r="T229" i="29" s="1"/>
  <c r="U229" i="29" s="1"/>
  <c r="V229" i="29" s="1"/>
  <c r="W229" i="29" s="1"/>
  <c r="X229" i="29" s="1"/>
  <c r="Y229" i="29" s="1"/>
  <c r="Z229" i="29" s="1"/>
  <c r="AA229" i="29" s="1"/>
  <c r="AB229" i="29" s="1"/>
  <c r="AC229" i="29" s="1"/>
  <c r="AD229" i="29" s="1"/>
  <c r="AE229" i="29" s="1"/>
  <c r="AF229" i="29" s="1"/>
  <c r="AG229" i="29" s="1"/>
  <c r="AH229" i="29" s="1"/>
  <c r="AI229" i="29" s="1"/>
  <c r="AJ229" i="29" s="1"/>
  <c r="AK229" i="29" s="1"/>
  <c r="AL229" i="29" s="1"/>
  <c r="AM229" i="29" s="1"/>
  <c r="AN229" i="29" s="1"/>
  <c r="AO229" i="29" s="1"/>
  <c r="AP229" i="29" s="1"/>
  <c r="AQ229" i="29" s="1"/>
  <c r="AR229" i="29" s="1"/>
  <c r="AS229" i="29" s="1"/>
  <c r="AT229" i="29" s="1"/>
  <c r="AU229" i="29" s="1"/>
  <c r="AV229" i="29" s="1"/>
  <c r="H229" i="29"/>
  <c r="I211" i="29"/>
  <c r="J211" i="29" s="1"/>
  <c r="K211" i="29" s="1"/>
  <c r="L211" i="29" s="1"/>
  <c r="M211" i="29" s="1"/>
  <c r="N211" i="29" s="1"/>
  <c r="O211" i="29" s="1"/>
  <c r="P211" i="29" s="1"/>
  <c r="Q211" i="29" s="1"/>
  <c r="R211" i="29" s="1"/>
  <c r="S211" i="29" s="1"/>
  <c r="T211" i="29" s="1"/>
  <c r="U211" i="29" s="1"/>
  <c r="V211" i="29" s="1"/>
  <c r="W211" i="29" s="1"/>
  <c r="X211" i="29" s="1"/>
  <c r="Y211" i="29" s="1"/>
  <c r="Z211" i="29" s="1"/>
  <c r="AA211" i="29" s="1"/>
  <c r="AB211" i="29" s="1"/>
  <c r="AC211" i="29" s="1"/>
  <c r="AD211" i="29" s="1"/>
  <c r="AE211" i="29" s="1"/>
  <c r="AF211" i="29" s="1"/>
  <c r="AG211" i="29" s="1"/>
  <c r="AH211" i="29" s="1"/>
  <c r="AI211" i="29" s="1"/>
  <c r="AJ211" i="29" s="1"/>
  <c r="AK211" i="29" s="1"/>
  <c r="AL211" i="29" s="1"/>
  <c r="AM211" i="29" s="1"/>
  <c r="AN211" i="29" s="1"/>
  <c r="AO211" i="29" s="1"/>
  <c r="AP211" i="29" s="1"/>
  <c r="AQ211" i="29" s="1"/>
  <c r="AR211" i="29" s="1"/>
  <c r="AS211" i="29" s="1"/>
  <c r="AT211" i="29" s="1"/>
  <c r="AU211" i="29" s="1"/>
  <c r="AV211" i="29" s="1"/>
  <c r="I192" i="29"/>
  <c r="J192" i="29" s="1"/>
  <c r="K192" i="29" s="1"/>
  <c r="L192" i="29" s="1"/>
  <c r="M192" i="29" s="1"/>
  <c r="N192" i="29" s="1"/>
  <c r="O192" i="29" s="1"/>
  <c r="P192" i="29" s="1"/>
  <c r="Q192" i="29" s="1"/>
  <c r="R192" i="29" s="1"/>
  <c r="S192" i="29" s="1"/>
  <c r="T192" i="29" s="1"/>
  <c r="U192" i="29" s="1"/>
  <c r="V192" i="29" s="1"/>
  <c r="W192" i="29" s="1"/>
  <c r="X192" i="29" s="1"/>
  <c r="Y192" i="29" s="1"/>
  <c r="Z192" i="29" s="1"/>
  <c r="AA192" i="29" s="1"/>
  <c r="AB192" i="29" s="1"/>
  <c r="AC192" i="29" s="1"/>
  <c r="AD192" i="29" s="1"/>
  <c r="AE192" i="29" s="1"/>
  <c r="AF192" i="29" s="1"/>
  <c r="AG192" i="29" s="1"/>
  <c r="AH192" i="29" s="1"/>
  <c r="AI192" i="29" s="1"/>
  <c r="AJ192" i="29" s="1"/>
  <c r="AK192" i="29" s="1"/>
  <c r="AL192" i="29" s="1"/>
  <c r="AM192" i="29" s="1"/>
  <c r="AN192" i="29" s="1"/>
  <c r="AO192" i="29" s="1"/>
  <c r="AP192" i="29" s="1"/>
  <c r="AQ192" i="29" s="1"/>
  <c r="AR192" i="29" s="1"/>
  <c r="AS192" i="29" s="1"/>
  <c r="AT192" i="29" s="1"/>
  <c r="AU192" i="29" s="1"/>
  <c r="AV192" i="29" s="1"/>
  <c r="H192" i="29"/>
  <c r="J180" i="29"/>
  <c r="I180" i="29"/>
  <c r="J178" i="29"/>
  <c r="K178" i="29" s="1"/>
  <c r="L178" i="29" s="1"/>
  <c r="M178" i="29" s="1"/>
  <c r="N178" i="29" s="1"/>
  <c r="O178" i="29" s="1"/>
  <c r="P178" i="29" s="1"/>
  <c r="Q178" i="29" s="1"/>
  <c r="R178" i="29" s="1"/>
  <c r="S178" i="29" s="1"/>
  <c r="T178" i="29" s="1"/>
  <c r="U178" i="29" s="1"/>
  <c r="V178" i="29" s="1"/>
  <c r="W178" i="29" s="1"/>
  <c r="X178" i="29" s="1"/>
  <c r="Y178" i="29" s="1"/>
  <c r="Z178" i="29" s="1"/>
  <c r="AA178" i="29" s="1"/>
  <c r="AB178" i="29" s="1"/>
  <c r="AC178" i="29" s="1"/>
  <c r="AD178" i="29" s="1"/>
  <c r="AE178" i="29" s="1"/>
  <c r="AF178" i="29" s="1"/>
  <c r="AG178" i="29" s="1"/>
  <c r="AH178" i="29" s="1"/>
  <c r="AI178" i="29" s="1"/>
  <c r="AJ178" i="29" s="1"/>
  <c r="AK178" i="29" s="1"/>
  <c r="AL178" i="29" s="1"/>
  <c r="AM178" i="29" s="1"/>
  <c r="AN178" i="29" s="1"/>
  <c r="AO178" i="29" s="1"/>
  <c r="AP178" i="29" s="1"/>
  <c r="AQ178" i="29" s="1"/>
  <c r="AR178" i="29" s="1"/>
  <c r="AS178" i="29" s="1"/>
  <c r="AT178" i="29" s="1"/>
  <c r="AU178" i="29" s="1"/>
  <c r="AV178" i="29" s="1"/>
  <c r="I178" i="29"/>
  <c r="I169" i="29"/>
  <c r="J162" i="29"/>
  <c r="K162" i="29" s="1"/>
  <c r="L162" i="29" s="1"/>
  <c r="M162" i="29" s="1"/>
  <c r="N162" i="29" s="1"/>
  <c r="O162" i="29" s="1"/>
  <c r="P162" i="29" s="1"/>
  <c r="Q162" i="29" s="1"/>
  <c r="R162" i="29" s="1"/>
  <c r="S162" i="29" s="1"/>
  <c r="T162" i="29" s="1"/>
  <c r="U162" i="29" s="1"/>
  <c r="V162" i="29" s="1"/>
  <c r="W162" i="29" s="1"/>
  <c r="X162" i="29" s="1"/>
  <c r="Y162" i="29" s="1"/>
  <c r="Z162" i="29" s="1"/>
  <c r="AA162" i="29" s="1"/>
  <c r="AB162" i="29" s="1"/>
  <c r="AC162" i="29" s="1"/>
  <c r="AD162" i="29" s="1"/>
  <c r="AE162" i="29" s="1"/>
  <c r="AF162" i="29" s="1"/>
  <c r="AG162" i="29" s="1"/>
  <c r="AH162" i="29" s="1"/>
  <c r="AI162" i="29" s="1"/>
  <c r="AJ162" i="29" s="1"/>
  <c r="AK162" i="29" s="1"/>
  <c r="AL162" i="29" s="1"/>
  <c r="AM162" i="29" s="1"/>
  <c r="AN162" i="29" s="1"/>
  <c r="AO162" i="29" s="1"/>
  <c r="AP162" i="29" s="1"/>
  <c r="AQ162" i="29" s="1"/>
  <c r="AR162" i="29" s="1"/>
  <c r="AS162" i="29" s="1"/>
  <c r="AT162" i="29" s="1"/>
  <c r="AU162" i="29" s="1"/>
  <c r="AV162" i="29" s="1"/>
  <c r="I162" i="29"/>
  <c r="F159" i="29"/>
  <c r="F158" i="29"/>
  <c r="F157" i="29"/>
  <c r="E157" i="29"/>
  <c r="B157" i="29"/>
  <c r="F156" i="29"/>
  <c r="E156" i="29"/>
  <c r="B156" i="29"/>
  <c r="F155" i="29"/>
  <c r="E155" i="29"/>
  <c r="B155" i="29"/>
  <c r="F154" i="29"/>
  <c r="E154" i="29"/>
  <c r="B154" i="29"/>
  <c r="F153" i="29"/>
  <c r="E153" i="29"/>
  <c r="B153" i="29"/>
  <c r="B150" i="29"/>
  <c r="B149" i="29"/>
  <c r="B148" i="29"/>
  <c r="B147" i="29"/>
  <c r="B146" i="29"/>
  <c r="F140" i="29"/>
  <c r="F139" i="29"/>
  <c r="AH139" i="29" s="1"/>
  <c r="AH158" i="29" s="1"/>
  <c r="F138" i="29"/>
  <c r="B138" i="29"/>
  <c r="F137" i="29"/>
  <c r="B137" i="29"/>
  <c r="F136" i="29"/>
  <c r="B136" i="29"/>
  <c r="F135" i="29"/>
  <c r="B135" i="29"/>
  <c r="B134" i="29"/>
  <c r="AV131" i="29"/>
  <c r="AU131" i="29"/>
  <c r="AT131" i="29"/>
  <c r="AS131" i="29"/>
  <c r="AR131" i="29"/>
  <c r="AQ131" i="29"/>
  <c r="AP131" i="29"/>
  <c r="AO131" i="29"/>
  <c r="AN131" i="29"/>
  <c r="AM131" i="29"/>
  <c r="AL131" i="29"/>
  <c r="AK131" i="29"/>
  <c r="AJ131" i="29"/>
  <c r="AI131" i="29"/>
  <c r="AH131" i="29"/>
  <c r="AG131" i="29"/>
  <c r="AF131" i="29"/>
  <c r="AE131" i="29"/>
  <c r="AD131" i="29"/>
  <c r="AC131" i="29"/>
  <c r="AB131" i="29"/>
  <c r="AA131" i="29"/>
  <c r="Z131" i="29"/>
  <c r="Y131" i="29"/>
  <c r="X131" i="29"/>
  <c r="W131" i="29"/>
  <c r="V131" i="29"/>
  <c r="U131" i="29"/>
  <c r="T131" i="29"/>
  <c r="S131" i="29"/>
  <c r="R131" i="29"/>
  <c r="Q131" i="29"/>
  <c r="P131" i="29"/>
  <c r="O131" i="29"/>
  <c r="N131" i="29"/>
  <c r="M131" i="29"/>
  <c r="L131" i="29"/>
  <c r="K131" i="29"/>
  <c r="J131" i="29"/>
  <c r="I131" i="29"/>
  <c r="AV130" i="29"/>
  <c r="AU130" i="29"/>
  <c r="AT130" i="29"/>
  <c r="AS130" i="29"/>
  <c r="AR130" i="29"/>
  <c r="AQ130" i="29"/>
  <c r="AP130" i="29"/>
  <c r="AO130" i="29"/>
  <c r="AN130" i="29"/>
  <c r="AM130" i="29"/>
  <c r="AL130" i="29"/>
  <c r="AK130" i="29"/>
  <c r="AJ130" i="29"/>
  <c r="AI130" i="29"/>
  <c r="AH130" i="29"/>
  <c r="AG130" i="29"/>
  <c r="AF130" i="29"/>
  <c r="AO140" i="29" s="1"/>
  <c r="AO159" i="29" s="1"/>
  <c r="AE130" i="29"/>
  <c r="AD130" i="29"/>
  <c r="AC130" i="29"/>
  <c r="AB130" i="29"/>
  <c r="AA130" i="29"/>
  <c r="Z130" i="29"/>
  <c r="Y130" i="29"/>
  <c r="X130" i="29"/>
  <c r="W130" i="29"/>
  <c r="V130" i="29"/>
  <c r="U130" i="29"/>
  <c r="T130" i="29"/>
  <c r="S130" i="29"/>
  <c r="R130" i="29"/>
  <c r="Q130" i="29"/>
  <c r="P130" i="29"/>
  <c r="Y140" i="29" s="1"/>
  <c r="Y159" i="29" s="1"/>
  <c r="O130" i="29"/>
  <c r="N130" i="29"/>
  <c r="M130" i="29"/>
  <c r="L130" i="29"/>
  <c r="K130" i="29"/>
  <c r="T140" i="29" s="1"/>
  <c r="T159" i="29" s="1"/>
  <c r="J130" i="29"/>
  <c r="I130" i="29"/>
  <c r="AV129" i="29"/>
  <c r="AU129" i="29"/>
  <c r="AT129" i="29"/>
  <c r="AS129" i="29"/>
  <c r="AR129" i="29"/>
  <c r="AQ129" i="29"/>
  <c r="AP129" i="29"/>
  <c r="AO129" i="29"/>
  <c r="AN129" i="29"/>
  <c r="AM129" i="29"/>
  <c r="AL129" i="29"/>
  <c r="AK129" i="29"/>
  <c r="AJ129" i="29"/>
  <c r="AI129" i="29"/>
  <c r="AH129" i="29"/>
  <c r="AG129" i="29"/>
  <c r="AF129" i="29"/>
  <c r="AE129" i="29"/>
  <c r="AD129" i="29"/>
  <c r="AC129" i="29"/>
  <c r="AB129" i="29"/>
  <c r="AA129" i="29"/>
  <c r="Z129" i="29"/>
  <c r="Y129" i="29"/>
  <c r="X129" i="29"/>
  <c r="W129" i="29"/>
  <c r="V129" i="29"/>
  <c r="U129" i="29"/>
  <c r="T129" i="29"/>
  <c r="S129" i="29"/>
  <c r="R129" i="29"/>
  <c r="Q129" i="29"/>
  <c r="P129" i="29"/>
  <c r="O129" i="29"/>
  <c r="N129" i="29"/>
  <c r="M129" i="29"/>
  <c r="L129" i="29"/>
  <c r="K129" i="29"/>
  <c r="J129" i="29"/>
  <c r="I129" i="29"/>
  <c r="AV128" i="29"/>
  <c r="AU128" i="29"/>
  <c r="AT128" i="29"/>
  <c r="AS128" i="29"/>
  <c r="AR128" i="29"/>
  <c r="AQ128" i="29"/>
  <c r="AP128" i="29"/>
  <c r="AO128" i="29"/>
  <c r="AN128" i="29"/>
  <c r="AM128" i="29"/>
  <c r="AL128" i="29"/>
  <c r="AK128" i="29"/>
  <c r="AJ128" i="29"/>
  <c r="AI128" i="29"/>
  <c r="AH128" i="29"/>
  <c r="AG128" i="29"/>
  <c r="AF128" i="29"/>
  <c r="AE128" i="29"/>
  <c r="AD128" i="29"/>
  <c r="AC128" i="29"/>
  <c r="AB128" i="29"/>
  <c r="AA128" i="29"/>
  <c r="Z128" i="29"/>
  <c r="Y128" i="29"/>
  <c r="X128" i="29"/>
  <c r="W128" i="29"/>
  <c r="V128" i="29"/>
  <c r="U128" i="29"/>
  <c r="T128" i="29"/>
  <c r="S128" i="29"/>
  <c r="R128" i="29"/>
  <c r="Q128" i="29"/>
  <c r="P128" i="29"/>
  <c r="O128" i="29"/>
  <c r="N128" i="29"/>
  <c r="M128" i="29"/>
  <c r="L128" i="29"/>
  <c r="K128" i="29"/>
  <c r="J128" i="29"/>
  <c r="I128" i="29"/>
  <c r="H128" i="29"/>
  <c r="B127" i="29"/>
  <c r="B126" i="29"/>
  <c r="B125" i="29"/>
  <c r="B124" i="29"/>
  <c r="B123" i="29"/>
  <c r="AS118" i="29"/>
  <c r="AQ118" i="29"/>
  <c r="AK118" i="29"/>
  <c r="AG118" i="29"/>
  <c r="Y118" i="29"/>
  <c r="Q118" i="29"/>
  <c r="O118" i="29"/>
  <c r="I118" i="29"/>
  <c r="B118" i="29"/>
  <c r="AS117" i="29"/>
  <c r="AQ117" i="29"/>
  <c r="AK117" i="29"/>
  <c r="AI117" i="29"/>
  <c r="AC117" i="29"/>
  <c r="Y117" i="29"/>
  <c r="U117" i="29"/>
  <c r="I117" i="29"/>
  <c r="B117" i="29"/>
  <c r="AS116" i="29"/>
  <c r="AQ116" i="29"/>
  <c r="AG116" i="29"/>
  <c r="Y116" i="29"/>
  <c r="Q116" i="29"/>
  <c r="O116" i="29"/>
  <c r="I116" i="29"/>
  <c r="B116" i="29"/>
  <c r="AO115" i="29"/>
  <c r="Y115" i="29"/>
  <c r="W115" i="29"/>
  <c r="M115" i="29"/>
  <c r="I115" i="29"/>
  <c r="AI114" i="29"/>
  <c r="AV112" i="29"/>
  <c r="AU112" i="29"/>
  <c r="AT112" i="29"/>
  <c r="AS112" i="29"/>
  <c r="AR112" i="29"/>
  <c r="AQ112" i="29"/>
  <c r="AP112" i="29"/>
  <c r="AO112" i="29"/>
  <c r="AN112" i="29"/>
  <c r="AM112" i="29"/>
  <c r="AL112" i="29"/>
  <c r="AK112" i="29"/>
  <c r="AK115" i="29" s="1"/>
  <c r="AJ112" i="29"/>
  <c r="AI112" i="29"/>
  <c r="AH112" i="29"/>
  <c r="AG112" i="29"/>
  <c r="AG115" i="29" s="1"/>
  <c r="AF112" i="29"/>
  <c r="AE112" i="29"/>
  <c r="AD112" i="29"/>
  <c r="AC112" i="29"/>
  <c r="AB112" i="29"/>
  <c r="AA112" i="29"/>
  <c r="Z112" i="29"/>
  <c r="Y112" i="29"/>
  <c r="X112" i="29"/>
  <c r="W112" i="29"/>
  <c r="V112" i="29"/>
  <c r="U112" i="29"/>
  <c r="U115" i="29" s="1"/>
  <c r="T112" i="29"/>
  <c r="S112" i="29"/>
  <c r="R112" i="29"/>
  <c r="Q112" i="29"/>
  <c r="Q115" i="29" s="1"/>
  <c r="P112" i="29"/>
  <c r="O112" i="29"/>
  <c r="N112" i="29"/>
  <c r="M112" i="29"/>
  <c r="L112" i="29"/>
  <c r="K112" i="29"/>
  <c r="J112" i="29"/>
  <c r="I112" i="29"/>
  <c r="H112" i="29"/>
  <c r="AV111" i="29"/>
  <c r="AU111" i="29"/>
  <c r="AT111" i="29"/>
  <c r="AS111" i="29"/>
  <c r="AR111" i="29"/>
  <c r="AQ111" i="29"/>
  <c r="AP111" i="29"/>
  <c r="AO111" i="29"/>
  <c r="AN111" i="29"/>
  <c r="AM111" i="29"/>
  <c r="AL111" i="29"/>
  <c r="AK111" i="29"/>
  <c r="AJ111" i="29"/>
  <c r="AI111" i="29"/>
  <c r="AH111" i="29"/>
  <c r="AG111" i="29"/>
  <c r="AF111" i="29"/>
  <c r="AE111" i="29"/>
  <c r="AD111" i="29"/>
  <c r="AC111" i="29"/>
  <c r="AB111" i="29"/>
  <c r="AA111" i="29"/>
  <c r="Z111" i="29"/>
  <c r="Y111" i="29"/>
  <c r="X111" i="29"/>
  <c r="W111" i="29"/>
  <c r="V111" i="29"/>
  <c r="U111" i="29"/>
  <c r="T111" i="29"/>
  <c r="S111" i="29"/>
  <c r="R111" i="29"/>
  <c r="Q111" i="29"/>
  <c r="P111" i="29"/>
  <c r="O111" i="29"/>
  <c r="N111" i="29"/>
  <c r="M111" i="29"/>
  <c r="L111" i="29"/>
  <c r="K111" i="29"/>
  <c r="J111" i="29"/>
  <c r="I111" i="29"/>
  <c r="H111" i="29"/>
  <c r="I107" i="29"/>
  <c r="H107" i="29" s="1"/>
  <c r="J98" i="29"/>
  <c r="K98" i="29" s="1"/>
  <c r="L98" i="29" s="1"/>
  <c r="M98" i="29" s="1"/>
  <c r="N98" i="29" s="1"/>
  <c r="O98" i="29" s="1"/>
  <c r="P98" i="29" s="1"/>
  <c r="Q98" i="29" s="1"/>
  <c r="R98" i="29" s="1"/>
  <c r="S98" i="29" s="1"/>
  <c r="T98" i="29" s="1"/>
  <c r="U98" i="29" s="1"/>
  <c r="V98" i="29" s="1"/>
  <c r="W98" i="29" s="1"/>
  <c r="X98" i="29" s="1"/>
  <c r="Y98" i="29" s="1"/>
  <c r="Z98" i="29" s="1"/>
  <c r="AA98" i="29" s="1"/>
  <c r="AB98" i="29" s="1"/>
  <c r="AC98" i="29" s="1"/>
  <c r="AD98" i="29" s="1"/>
  <c r="AE98" i="29" s="1"/>
  <c r="AF98" i="29" s="1"/>
  <c r="AG98" i="29" s="1"/>
  <c r="AH98" i="29" s="1"/>
  <c r="AI98" i="29" s="1"/>
  <c r="AJ98" i="29" s="1"/>
  <c r="AK98" i="29" s="1"/>
  <c r="AL98" i="29" s="1"/>
  <c r="AM98" i="29" s="1"/>
  <c r="AN98" i="29" s="1"/>
  <c r="AO98" i="29" s="1"/>
  <c r="AP98" i="29" s="1"/>
  <c r="AQ98" i="29" s="1"/>
  <c r="AR98" i="29" s="1"/>
  <c r="AS98" i="29" s="1"/>
  <c r="AT98" i="29" s="1"/>
  <c r="AU98" i="29" s="1"/>
  <c r="AV98" i="29" s="1"/>
  <c r="I98" i="29"/>
  <c r="O90" i="29"/>
  <c r="N90" i="29"/>
  <c r="M90" i="29"/>
  <c r="L90" i="29"/>
  <c r="K90" i="29"/>
  <c r="J90" i="29"/>
  <c r="I90" i="29"/>
  <c r="AD86" i="29"/>
  <c r="AE86" i="29" s="1"/>
  <c r="AF86" i="29" s="1"/>
  <c r="AG86" i="29" s="1"/>
  <c r="AH86" i="29" s="1"/>
  <c r="AI86" i="29" s="1"/>
  <c r="AJ86" i="29" s="1"/>
  <c r="AK86" i="29" s="1"/>
  <c r="AL86" i="29" s="1"/>
  <c r="AM86" i="29" s="1"/>
  <c r="AN86" i="29" s="1"/>
  <c r="AO86" i="29" s="1"/>
  <c r="AP86" i="29" s="1"/>
  <c r="AQ86" i="29" s="1"/>
  <c r="AR86" i="29" s="1"/>
  <c r="AS86" i="29" s="1"/>
  <c r="AT86" i="29" s="1"/>
  <c r="AU86" i="29" s="1"/>
  <c r="AV86" i="29" s="1"/>
  <c r="S86" i="29"/>
  <c r="T86" i="29" s="1"/>
  <c r="U86" i="29" s="1"/>
  <c r="V86" i="29" s="1"/>
  <c r="W86" i="29" s="1"/>
  <c r="X86" i="29" s="1"/>
  <c r="Y86" i="29" s="1"/>
  <c r="Z86" i="29" s="1"/>
  <c r="AA86" i="29" s="1"/>
  <c r="AB86" i="29" s="1"/>
  <c r="AC86" i="29" s="1"/>
  <c r="I86" i="29"/>
  <c r="J86" i="29" s="1"/>
  <c r="K86" i="29" s="1"/>
  <c r="L86" i="29" s="1"/>
  <c r="M86" i="29" s="1"/>
  <c r="N86" i="29" s="1"/>
  <c r="O86" i="29" s="1"/>
  <c r="P86" i="29" s="1"/>
  <c r="Q86" i="29" s="1"/>
  <c r="R86" i="29" s="1"/>
  <c r="K81" i="29"/>
  <c r="J81" i="29"/>
  <c r="F80" i="29"/>
  <c r="F79" i="29"/>
  <c r="K61" i="29"/>
  <c r="L61" i="29" s="1"/>
  <c r="J61" i="29"/>
  <c r="M60" i="29"/>
  <c r="L60" i="29"/>
  <c r="K60" i="29"/>
  <c r="K65" i="29" s="1"/>
  <c r="J60" i="29"/>
  <c r="J65" i="29" s="1"/>
  <c r="I60" i="29"/>
  <c r="I65" i="29" s="1"/>
  <c r="I58" i="29"/>
  <c r="J58" i="29" s="1"/>
  <c r="K58" i="29" s="1"/>
  <c r="L58" i="29" s="1"/>
  <c r="M58" i="29" s="1"/>
  <c r="N58" i="29" s="1"/>
  <c r="O58" i="29" s="1"/>
  <c r="P58" i="29" s="1"/>
  <c r="Q58" i="29" s="1"/>
  <c r="R58" i="29" s="1"/>
  <c r="S58" i="29" s="1"/>
  <c r="T58" i="29" s="1"/>
  <c r="U58" i="29" s="1"/>
  <c r="V58" i="29" s="1"/>
  <c r="W58" i="29" s="1"/>
  <c r="X58" i="29" s="1"/>
  <c r="Y58" i="29" s="1"/>
  <c r="Z58" i="29" s="1"/>
  <c r="AA58" i="29" s="1"/>
  <c r="AB58" i="29" s="1"/>
  <c r="AC58" i="29" s="1"/>
  <c r="AD58" i="29" s="1"/>
  <c r="AE58" i="29" s="1"/>
  <c r="AF58" i="29" s="1"/>
  <c r="AG58" i="29" s="1"/>
  <c r="AH58" i="29" s="1"/>
  <c r="AI58" i="29" s="1"/>
  <c r="AJ58" i="29" s="1"/>
  <c r="AK58" i="29" s="1"/>
  <c r="AL58" i="29" s="1"/>
  <c r="AM58" i="29" s="1"/>
  <c r="AN58" i="29" s="1"/>
  <c r="AO58" i="29" s="1"/>
  <c r="AP58" i="29" s="1"/>
  <c r="AQ58" i="29" s="1"/>
  <c r="AR58" i="29" s="1"/>
  <c r="AS58" i="29" s="1"/>
  <c r="AT58" i="29" s="1"/>
  <c r="AU58" i="29" s="1"/>
  <c r="AV58" i="29" s="1"/>
  <c r="E50" i="29"/>
  <c r="AV45" i="29"/>
  <c r="AU45" i="29"/>
  <c r="AU117" i="29" s="1"/>
  <c r="AT45" i="29"/>
  <c r="AT115" i="29" s="1"/>
  <c r="AS45" i="29"/>
  <c r="AS115" i="29" s="1"/>
  <c r="AR45" i="29"/>
  <c r="AQ45" i="29"/>
  <c r="AQ115" i="29" s="1"/>
  <c r="AP45" i="29"/>
  <c r="AP117" i="29" s="1"/>
  <c r="AO45" i="29"/>
  <c r="AO118" i="29" s="1"/>
  <c r="AN45" i="29"/>
  <c r="AM45" i="29"/>
  <c r="AM118" i="29" s="1"/>
  <c r="AL45" i="29"/>
  <c r="AL114" i="29" s="1"/>
  <c r="AK45" i="29"/>
  <c r="AK114" i="29" s="1"/>
  <c r="AJ45" i="29"/>
  <c r="AJ118" i="29" s="1"/>
  <c r="AI45" i="29"/>
  <c r="AI116" i="29" s="1"/>
  <c r="AH45" i="29"/>
  <c r="AH114" i="29" s="1"/>
  <c r="AG45" i="29"/>
  <c r="AG114" i="29" s="1"/>
  <c r="AF45" i="29"/>
  <c r="AE45" i="29"/>
  <c r="AE118" i="29" s="1"/>
  <c r="AD45" i="29"/>
  <c r="AD115" i="29" s="1"/>
  <c r="AC45" i="29"/>
  <c r="AC114" i="29" s="1"/>
  <c r="AB45" i="29"/>
  <c r="AA45" i="29"/>
  <c r="AA117" i="29" s="1"/>
  <c r="Z45" i="29"/>
  <c r="Z117" i="29" s="1"/>
  <c r="Y45" i="29"/>
  <c r="X45" i="29"/>
  <c r="X116" i="29" s="1"/>
  <c r="W45" i="29"/>
  <c r="W118" i="29" s="1"/>
  <c r="V45" i="29"/>
  <c r="V114" i="29" s="1"/>
  <c r="U45" i="29"/>
  <c r="U116" i="29" s="1"/>
  <c r="T45" i="29"/>
  <c r="S45" i="29"/>
  <c r="S117" i="29" s="1"/>
  <c r="R45" i="29"/>
  <c r="R115" i="29" s="1"/>
  <c r="Q45" i="29"/>
  <c r="Q114" i="29" s="1"/>
  <c r="P45" i="29"/>
  <c r="O45" i="29"/>
  <c r="O117" i="29" s="1"/>
  <c r="N45" i="29"/>
  <c r="N46" i="29" s="1"/>
  <c r="M45" i="29"/>
  <c r="M114" i="29" s="1"/>
  <c r="L45" i="29"/>
  <c r="K45" i="29"/>
  <c r="K114" i="29" s="1"/>
  <c r="J45" i="29"/>
  <c r="J117" i="29" s="1"/>
  <c r="I45" i="29"/>
  <c r="I114" i="29" s="1"/>
  <c r="H45" i="29"/>
  <c r="AV40" i="29"/>
  <c r="AU40" i="29"/>
  <c r="AT40" i="29"/>
  <c r="AS40" i="29"/>
  <c r="AR40" i="29"/>
  <c r="AQ40" i="29"/>
  <c r="AP40" i="29"/>
  <c r="AO40" i="29"/>
  <c r="AN40" i="29"/>
  <c r="AM40" i="29"/>
  <c r="AL40" i="29"/>
  <c r="AK40" i="29"/>
  <c r="AJ40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M46" i="29" s="1"/>
  <c r="L40" i="29"/>
  <c r="K40" i="29"/>
  <c r="J40" i="29"/>
  <c r="I40" i="29"/>
  <c r="H40" i="29"/>
  <c r="D40" i="29"/>
  <c r="AV35" i="29"/>
  <c r="AU35" i="29"/>
  <c r="AT35" i="29"/>
  <c r="AS35" i="29"/>
  <c r="AR35" i="29"/>
  <c r="AQ35" i="29"/>
  <c r="AP35" i="29"/>
  <c r="AO35" i="29"/>
  <c r="AN35" i="29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D35" i="29"/>
  <c r="F134" i="29" s="1"/>
  <c r="I29" i="29"/>
  <c r="J29" i="29" s="1"/>
  <c r="K29" i="29" s="1"/>
  <c r="L29" i="29" s="1"/>
  <c r="M29" i="29" s="1"/>
  <c r="N29" i="29" s="1"/>
  <c r="O29" i="29" s="1"/>
  <c r="P29" i="29" s="1"/>
  <c r="Q29" i="29" s="1"/>
  <c r="R29" i="29" s="1"/>
  <c r="S29" i="29" s="1"/>
  <c r="T29" i="29" s="1"/>
  <c r="U29" i="29" s="1"/>
  <c r="V29" i="29" s="1"/>
  <c r="W29" i="29" s="1"/>
  <c r="X29" i="29" s="1"/>
  <c r="Y29" i="29" s="1"/>
  <c r="Z29" i="29" s="1"/>
  <c r="AA29" i="29" s="1"/>
  <c r="AB29" i="29" s="1"/>
  <c r="AC29" i="29" s="1"/>
  <c r="AD29" i="29" s="1"/>
  <c r="AE29" i="29" s="1"/>
  <c r="AF29" i="29" s="1"/>
  <c r="AG29" i="29" s="1"/>
  <c r="AH29" i="29" s="1"/>
  <c r="AI29" i="29" s="1"/>
  <c r="AJ29" i="29" s="1"/>
  <c r="AK29" i="29" s="1"/>
  <c r="AL29" i="29" s="1"/>
  <c r="AM29" i="29" s="1"/>
  <c r="AN29" i="29" s="1"/>
  <c r="AO29" i="29" s="1"/>
  <c r="AP29" i="29" s="1"/>
  <c r="AQ29" i="29" s="1"/>
  <c r="AR29" i="29" s="1"/>
  <c r="AS29" i="29" s="1"/>
  <c r="AT29" i="29" s="1"/>
  <c r="AU29" i="29" s="1"/>
  <c r="AV29" i="29" s="1"/>
  <c r="H29" i="29"/>
  <c r="M27" i="29"/>
  <c r="L27" i="29"/>
  <c r="K27" i="29"/>
  <c r="J27" i="29"/>
  <c r="I27" i="29"/>
  <c r="N26" i="29"/>
  <c r="O25" i="29"/>
  <c r="P25" i="29" s="1"/>
  <c r="N24" i="29"/>
  <c r="AL22" i="29"/>
  <c r="AM22" i="29" s="1"/>
  <c r="AN22" i="29" s="1"/>
  <c r="AO22" i="29" s="1"/>
  <c r="AP22" i="29" s="1"/>
  <c r="AQ22" i="29" s="1"/>
  <c r="AR22" i="29" s="1"/>
  <c r="AS22" i="29" s="1"/>
  <c r="AT22" i="29" s="1"/>
  <c r="AU22" i="29" s="1"/>
  <c r="AV22" i="29" s="1"/>
  <c r="Q22" i="29"/>
  <c r="R22" i="29" s="1"/>
  <c r="S22" i="29" s="1"/>
  <c r="T22" i="29" s="1"/>
  <c r="U22" i="29" s="1"/>
  <c r="V22" i="29" s="1"/>
  <c r="W22" i="29" s="1"/>
  <c r="X22" i="29" s="1"/>
  <c r="Y22" i="29" s="1"/>
  <c r="Z22" i="29" s="1"/>
  <c r="AA22" i="29" s="1"/>
  <c r="AB22" i="29" s="1"/>
  <c r="AC22" i="29" s="1"/>
  <c r="AD22" i="29" s="1"/>
  <c r="AE22" i="29" s="1"/>
  <c r="AF22" i="29" s="1"/>
  <c r="AG22" i="29" s="1"/>
  <c r="AH22" i="29" s="1"/>
  <c r="AI22" i="29" s="1"/>
  <c r="AJ22" i="29" s="1"/>
  <c r="AK22" i="29" s="1"/>
  <c r="L22" i="29"/>
  <c r="M22" i="29" s="1"/>
  <c r="N22" i="29" s="1"/>
  <c r="O22" i="29" s="1"/>
  <c r="P22" i="29" s="1"/>
  <c r="J22" i="29"/>
  <c r="K22" i="29" s="1"/>
  <c r="N47" i="29" l="1"/>
  <c r="N56" i="29" s="1"/>
  <c r="AH115" i="29"/>
  <c r="N117" i="29"/>
  <c r="N126" i="29" s="1"/>
  <c r="AD46" i="29"/>
  <c r="AD47" i="29"/>
  <c r="AD56" i="29" s="1"/>
  <c r="W114" i="29"/>
  <c r="AA116" i="29"/>
  <c r="AA125" i="29" s="1"/>
  <c r="AA118" i="29"/>
  <c r="AH46" i="29"/>
  <c r="AH47" i="29" s="1"/>
  <c r="AH56" i="29" s="1"/>
  <c r="R114" i="29"/>
  <c r="AA114" i="29"/>
  <c r="AM114" i="29"/>
  <c r="N115" i="29"/>
  <c r="AC115" i="29"/>
  <c r="K116" i="29"/>
  <c r="S116" i="29"/>
  <c r="AC116" i="29"/>
  <c r="AK116" i="29"/>
  <c r="AU116" i="29"/>
  <c r="AU125" i="29" s="1"/>
  <c r="K117" i="29"/>
  <c r="Q117" i="29"/>
  <c r="AE117" i="29"/>
  <c r="AO117" i="29"/>
  <c r="AT117" i="29"/>
  <c r="AT126" i="29" s="1"/>
  <c r="K118" i="29"/>
  <c r="U118" i="29"/>
  <c r="AC118" i="29"/>
  <c r="AU118" i="29"/>
  <c r="R46" i="29"/>
  <c r="AD117" i="29"/>
  <c r="AT46" i="29"/>
  <c r="AT47" i="29" s="1"/>
  <c r="AT56" i="29" s="1"/>
  <c r="O115" i="29"/>
  <c r="S115" i="29"/>
  <c r="AE115" i="29"/>
  <c r="AI115" i="29"/>
  <c r="AU115" i="29"/>
  <c r="S114" i="29"/>
  <c r="AQ114" i="29"/>
  <c r="M116" i="29"/>
  <c r="AE116" i="29"/>
  <c r="AE125" i="29" s="1"/>
  <c r="AO116" i="29"/>
  <c r="M117" i="29"/>
  <c r="AG117" i="29"/>
  <c r="M118" i="29"/>
  <c r="M127" i="29" s="1"/>
  <c r="X139" i="29"/>
  <c r="X158" i="29" s="1"/>
  <c r="AS139" i="29"/>
  <c r="AS158" i="29" s="1"/>
  <c r="I140" i="29"/>
  <c r="I159" i="29" s="1"/>
  <c r="F130" i="29"/>
  <c r="F131" i="29"/>
  <c r="M126" i="29"/>
  <c r="X125" i="29"/>
  <c r="AU127" i="29"/>
  <c r="O26" i="29"/>
  <c r="N27" i="29"/>
  <c r="K46" i="29"/>
  <c r="S46" i="29"/>
  <c r="AA46" i="29"/>
  <c r="AI46" i="29"/>
  <c r="AI125" i="29" s="1"/>
  <c r="AQ46" i="29"/>
  <c r="AQ127" i="29" s="1"/>
  <c r="I46" i="29"/>
  <c r="Y46" i="29"/>
  <c r="Y47" i="29" s="1"/>
  <c r="Y56" i="29" s="1"/>
  <c r="H117" i="29"/>
  <c r="H115" i="29"/>
  <c r="H118" i="29"/>
  <c r="H114" i="29"/>
  <c r="P117" i="29"/>
  <c r="P115" i="29"/>
  <c r="P116" i="29"/>
  <c r="P118" i="29"/>
  <c r="P114" i="29"/>
  <c r="T117" i="29"/>
  <c r="T115" i="29"/>
  <c r="T114" i="29"/>
  <c r="T116" i="29"/>
  <c r="T125" i="29" s="1"/>
  <c r="AB117" i="29"/>
  <c r="AB115" i="29"/>
  <c r="AB116" i="29"/>
  <c r="AB118" i="29"/>
  <c r="AB114" i="29"/>
  <c r="AF117" i="29"/>
  <c r="AF115" i="29"/>
  <c r="AF116" i="29"/>
  <c r="AF118" i="29"/>
  <c r="AF114" i="29"/>
  <c r="AN117" i="29"/>
  <c r="AN115" i="29"/>
  <c r="AN118" i="29"/>
  <c r="AN114" i="29"/>
  <c r="AV117" i="29"/>
  <c r="AV115" i="29"/>
  <c r="AV116" i="29"/>
  <c r="AV125" i="29" s="1"/>
  <c r="AV118" i="29"/>
  <c r="AV114" i="29"/>
  <c r="P90" i="29"/>
  <c r="AS46" i="29"/>
  <c r="J88" i="29"/>
  <c r="H116" i="29"/>
  <c r="AN116" i="29"/>
  <c r="T118" i="29"/>
  <c r="F129" i="29"/>
  <c r="U140" i="29"/>
  <c r="U159" i="29" s="1"/>
  <c r="P140" i="29"/>
  <c r="P159" i="29" s="1"/>
  <c r="O140" i="29"/>
  <c r="O159" i="29" s="1"/>
  <c r="AB140" i="29"/>
  <c r="AB159" i="29" s="1"/>
  <c r="AA140" i="29"/>
  <c r="AA159" i="29" s="1"/>
  <c r="AG140" i="29"/>
  <c r="AG159" i="29" s="1"/>
  <c r="AF140" i="29"/>
  <c r="AF159" i="29" s="1"/>
  <c r="AK140" i="29"/>
  <c r="AK159" i="29" s="1"/>
  <c r="AJ140" i="29"/>
  <c r="AJ159" i="29" s="1"/>
  <c r="AR140" i="29"/>
  <c r="AR159" i="29" s="1"/>
  <c r="AQ140" i="29"/>
  <c r="AQ159" i="29" s="1"/>
  <c r="AV140" i="29"/>
  <c r="AV159" i="29" s="1"/>
  <c r="AU140" i="29"/>
  <c r="AU159" i="29" s="1"/>
  <c r="AE140" i="29"/>
  <c r="AE159" i="29" s="1"/>
  <c r="N60" i="29"/>
  <c r="O24" i="29"/>
  <c r="Q25" i="29"/>
  <c r="K88" i="29"/>
  <c r="M139" i="29"/>
  <c r="M158" i="29" s="1"/>
  <c r="O47" i="29"/>
  <c r="O56" i="29" s="1"/>
  <c r="O46" i="29"/>
  <c r="AE46" i="29"/>
  <c r="AE127" i="29" s="1"/>
  <c r="AU46" i="29"/>
  <c r="AO46" i="29"/>
  <c r="L117" i="29"/>
  <c r="L115" i="29"/>
  <c r="L116" i="29"/>
  <c r="L118" i="29"/>
  <c r="L114" i="29"/>
  <c r="X117" i="29"/>
  <c r="X126" i="29" s="1"/>
  <c r="X115" i="29"/>
  <c r="X118" i="29"/>
  <c r="X114" i="29"/>
  <c r="AJ117" i="29"/>
  <c r="AJ115" i="29"/>
  <c r="AJ114" i="29"/>
  <c r="AJ116" i="29"/>
  <c r="AR117" i="29"/>
  <c r="AR126" i="29" s="1"/>
  <c r="AR115" i="29"/>
  <c r="AR116" i="29"/>
  <c r="AR118" i="29"/>
  <c r="AR127" i="29" s="1"/>
  <c r="AR114" i="29"/>
  <c r="W46" i="29"/>
  <c r="AM46" i="29"/>
  <c r="I88" i="29"/>
  <c r="AC46" i="29"/>
  <c r="AC125" i="29" s="1"/>
  <c r="T47" i="29"/>
  <c r="T56" i="29" s="1"/>
  <c r="AM115" i="29"/>
  <c r="AI126" i="29"/>
  <c r="W127" i="29"/>
  <c r="Q140" i="29"/>
  <c r="Q159" i="29" s="1"/>
  <c r="W140" i="29"/>
  <c r="W159" i="29" s="1"/>
  <c r="AM140" i="29"/>
  <c r="AM159" i="29" s="1"/>
  <c r="I125" i="29"/>
  <c r="Y125" i="29"/>
  <c r="AU139" i="29"/>
  <c r="AU158" i="29" s="1"/>
  <c r="AQ139" i="29"/>
  <c r="AQ158" i="29" s="1"/>
  <c r="AM139" i="29"/>
  <c r="AM158" i="29" s="1"/>
  <c r="AI139" i="29"/>
  <c r="AI158" i="29" s="1"/>
  <c r="AE139" i="29"/>
  <c r="AE158" i="29" s="1"/>
  <c r="AA139" i="29"/>
  <c r="AA158" i="29" s="1"/>
  <c r="W139" i="29"/>
  <c r="W158" i="29" s="1"/>
  <c r="S139" i="29"/>
  <c r="S158" i="29" s="1"/>
  <c r="O139" i="29"/>
  <c r="O158" i="29" s="1"/>
  <c r="K139" i="29"/>
  <c r="K158" i="29" s="1"/>
  <c r="AR139" i="29"/>
  <c r="AR158" i="29" s="1"/>
  <c r="AL139" i="29"/>
  <c r="AL158" i="29" s="1"/>
  <c r="AG139" i="29"/>
  <c r="AG158" i="29" s="1"/>
  <c r="AB139" i="29"/>
  <c r="AB158" i="29" s="1"/>
  <c r="V139" i="29"/>
  <c r="V158" i="29" s="1"/>
  <c r="Q139" i="29"/>
  <c r="Q158" i="29" s="1"/>
  <c r="L139" i="29"/>
  <c r="L158" i="29" s="1"/>
  <c r="AV139" i="29"/>
  <c r="AV158" i="29" s="1"/>
  <c r="AP139" i="29"/>
  <c r="AP158" i="29" s="1"/>
  <c r="AK139" i="29"/>
  <c r="AK158" i="29" s="1"/>
  <c r="AF139" i="29"/>
  <c r="AF158" i="29" s="1"/>
  <c r="Z139" i="29"/>
  <c r="Z158" i="29" s="1"/>
  <c r="U139" i="29"/>
  <c r="U158" i="29" s="1"/>
  <c r="P139" i="29"/>
  <c r="P158" i="29" s="1"/>
  <c r="J139" i="29"/>
  <c r="J158" i="29" s="1"/>
  <c r="AT139" i="29"/>
  <c r="AT158" i="29" s="1"/>
  <c r="AO139" i="29"/>
  <c r="AO158" i="29" s="1"/>
  <c r="AJ139" i="29"/>
  <c r="AJ158" i="29" s="1"/>
  <c r="AD139" i="29"/>
  <c r="AD158" i="29" s="1"/>
  <c r="Y139" i="29"/>
  <c r="Y158" i="29" s="1"/>
  <c r="T139" i="29"/>
  <c r="T158" i="29" s="1"/>
  <c r="N139" i="29"/>
  <c r="N158" i="29" s="1"/>
  <c r="I139" i="29"/>
  <c r="I158" i="29" s="1"/>
  <c r="AC139" i="29"/>
  <c r="AC158" i="29" s="1"/>
  <c r="M61" i="29"/>
  <c r="N61" i="29" s="1"/>
  <c r="O61" i="29" s="1"/>
  <c r="P61" i="29" s="1"/>
  <c r="Q61" i="29" s="1"/>
  <c r="R61" i="29" s="1"/>
  <c r="S61" i="29" s="1"/>
  <c r="T61" i="29" s="1"/>
  <c r="U61" i="29" s="1"/>
  <c r="V61" i="29" s="1"/>
  <c r="W61" i="29" s="1"/>
  <c r="X61" i="29" s="1"/>
  <c r="Y61" i="29" s="1"/>
  <c r="Z61" i="29" s="1"/>
  <c r="AA61" i="29" s="1"/>
  <c r="AB61" i="29" s="1"/>
  <c r="AC61" i="29" s="1"/>
  <c r="AD61" i="29" s="1"/>
  <c r="AE61" i="29" s="1"/>
  <c r="AF61" i="29" s="1"/>
  <c r="AG61" i="29" s="1"/>
  <c r="AH61" i="29" s="1"/>
  <c r="AI61" i="29" s="1"/>
  <c r="AJ61" i="29" s="1"/>
  <c r="AK61" i="29" s="1"/>
  <c r="AL61" i="29" s="1"/>
  <c r="AM61" i="29" s="1"/>
  <c r="AN61" i="29" s="1"/>
  <c r="AO61" i="29" s="1"/>
  <c r="AP61" i="29" s="1"/>
  <c r="AQ61" i="29" s="1"/>
  <c r="AR61" i="29" s="1"/>
  <c r="AS61" i="29" s="1"/>
  <c r="AT61" i="29" s="1"/>
  <c r="AU61" i="29" s="1"/>
  <c r="AV61" i="29" s="1"/>
  <c r="L65" i="29"/>
  <c r="F81" i="29"/>
  <c r="M125" i="29"/>
  <c r="AS125" i="29"/>
  <c r="Y126" i="29"/>
  <c r="Y127" i="29"/>
  <c r="R139" i="29"/>
  <c r="R158" i="29" s="1"/>
  <c r="AN139" i="29"/>
  <c r="AN158" i="29" s="1"/>
  <c r="L232" i="29"/>
  <c r="L180" i="29"/>
  <c r="X46" i="29"/>
  <c r="AB46" i="29"/>
  <c r="AV46" i="29"/>
  <c r="AV47" i="29" s="1"/>
  <c r="AV56" i="29" s="1"/>
  <c r="O125" i="29"/>
  <c r="K140" i="29"/>
  <c r="K159" i="29" s="1"/>
  <c r="M232" i="29"/>
  <c r="J118" i="29"/>
  <c r="J116" i="29"/>
  <c r="N118" i="29"/>
  <c r="N127" i="29" s="1"/>
  <c r="N116" i="29"/>
  <c r="N125" i="29" s="1"/>
  <c r="R118" i="29"/>
  <c r="R127" i="29" s="1"/>
  <c r="R116" i="29"/>
  <c r="R125" i="29" s="1"/>
  <c r="V118" i="29"/>
  <c r="V116" i="29"/>
  <c r="Z118" i="29"/>
  <c r="Z116" i="29"/>
  <c r="AD118" i="29"/>
  <c r="AD127" i="29" s="1"/>
  <c r="AD116" i="29"/>
  <c r="AH118" i="29"/>
  <c r="AH116" i="29"/>
  <c r="AL118" i="29"/>
  <c r="AL116" i="29"/>
  <c r="AP118" i="29"/>
  <c r="AP116" i="29"/>
  <c r="AT118" i="29"/>
  <c r="AT127" i="29" s="1"/>
  <c r="AT116" i="29"/>
  <c r="J46" i="29"/>
  <c r="U46" i="29"/>
  <c r="U127" i="29" s="1"/>
  <c r="Z46" i="29"/>
  <c r="AK46" i="29"/>
  <c r="AP46" i="29"/>
  <c r="N114" i="29"/>
  <c r="AD114" i="29"/>
  <c r="AT114" i="29"/>
  <c r="J115" i="29"/>
  <c r="Z115" i="29"/>
  <c r="AP115" i="29"/>
  <c r="V117" i="29"/>
  <c r="AL117" i="29"/>
  <c r="Q127" i="29"/>
  <c r="F128" i="29"/>
  <c r="L140" i="29"/>
  <c r="L159" i="29" s="1"/>
  <c r="J169" i="29"/>
  <c r="M180" i="29"/>
  <c r="J232" i="29"/>
  <c r="Q46" i="29"/>
  <c r="V46" i="29"/>
  <c r="AG46" i="29"/>
  <c r="AG127" i="29" s="1"/>
  <c r="AL46" i="29"/>
  <c r="M47" i="29"/>
  <c r="M56" i="29" s="1"/>
  <c r="R47" i="29"/>
  <c r="R56" i="29" s="1"/>
  <c r="X47" i="29"/>
  <c r="X56" i="29" s="1"/>
  <c r="AS47" i="29"/>
  <c r="AS56" i="29" s="1"/>
  <c r="J107" i="29"/>
  <c r="K107" i="29" s="1"/>
  <c r="L107" i="29" s="1"/>
  <c r="M107" i="29" s="1"/>
  <c r="N107" i="29" s="1"/>
  <c r="O107" i="29" s="1"/>
  <c r="P107" i="29" s="1"/>
  <c r="Q107" i="29" s="1"/>
  <c r="R107" i="29" s="1"/>
  <c r="S107" i="29" s="1"/>
  <c r="T107" i="29" s="1"/>
  <c r="U107" i="29" s="1"/>
  <c r="V107" i="29" s="1"/>
  <c r="W107" i="29" s="1"/>
  <c r="X107" i="29" s="1"/>
  <c r="Y107" i="29" s="1"/>
  <c r="Z107" i="29" s="1"/>
  <c r="AA107" i="29" s="1"/>
  <c r="AB107" i="29" s="1"/>
  <c r="AC107" i="29" s="1"/>
  <c r="AD107" i="29" s="1"/>
  <c r="AE107" i="29" s="1"/>
  <c r="AF107" i="29" s="1"/>
  <c r="AG107" i="29" s="1"/>
  <c r="AH107" i="29" s="1"/>
  <c r="AI107" i="29" s="1"/>
  <c r="AJ107" i="29" s="1"/>
  <c r="AK107" i="29" s="1"/>
  <c r="AL107" i="29" s="1"/>
  <c r="AM107" i="29" s="1"/>
  <c r="AN107" i="29" s="1"/>
  <c r="AO107" i="29" s="1"/>
  <c r="AP107" i="29" s="1"/>
  <c r="AQ107" i="29" s="1"/>
  <c r="AR107" i="29" s="1"/>
  <c r="AS107" i="29" s="1"/>
  <c r="AT107" i="29" s="1"/>
  <c r="AU107" i="29" s="1"/>
  <c r="AV107" i="29" s="1"/>
  <c r="J114" i="29"/>
  <c r="O114" i="29"/>
  <c r="Z114" i="29"/>
  <c r="AE114" i="29"/>
  <c r="AP114" i="29"/>
  <c r="AU114" i="29"/>
  <c r="K115" i="29"/>
  <c r="V115" i="29"/>
  <c r="AA115" i="29"/>
  <c r="AL115" i="29"/>
  <c r="W116" i="29"/>
  <c r="W125" i="29" s="1"/>
  <c r="AM116" i="29"/>
  <c r="R117" i="29"/>
  <c r="R126" i="29" s="1"/>
  <c r="W117" i="29"/>
  <c r="AH117" i="29"/>
  <c r="AH126" i="29" s="1"/>
  <c r="AM117" i="29"/>
  <c r="S118" i="29"/>
  <c r="AC127" i="29"/>
  <c r="AI118" i="29"/>
  <c r="AS127" i="29"/>
  <c r="AT140" i="29"/>
  <c r="AT159" i="29" s="1"/>
  <c r="AP140" i="29"/>
  <c r="AP159" i="29" s="1"/>
  <c r="AL140" i="29"/>
  <c r="AL159" i="29" s="1"/>
  <c r="AH140" i="29"/>
  <c r="AH159" i="29" s="1"/>
  <c r="AD140" i="29"/>
  <c r="AD159" i="29" s="1"/>
  <c r="Z140" i="29"/>
  <c r="Z159" i="29" s="1"/>
  <c r="V140" i="29"/>
  <c r="V159" i="29" s="1"/>
  <c r="R140" i="29"/>
  <c r="R159" i="29" s="1"/>
  <c r="N140" i="29"/>
  <c r="N159" i="29" s="1"/>
  <c r="J140" i="29"/>
  <c r="J159" i="29" s="1"/>
  <c r="M140" i="29"/>
  <c r="M159" i="29" s="1"/>
  <c r="S140" i="29"/>
  <c r="S159" i="29" s="1"/>
  <c r="X140" i="29"/>
  <c r="X159" i="29" s="1"/>
  <c r="AC140" i="29"/>
  <c r="AC159" i="29" s="1"/>
  <c r="AI140" i="29"/>
  <c r="AI159" i="29" s="1"/>
  <c r="AN140" i="29"/>
  <c r="AN159" i="29" s="1"/>
  <c r="AS140" i="29"/>
  <c r="AS159" i="29" s="1"/>
  <c r="I232" i="29"/>
  <c r="K180" i="29"/>
  <c r="H46" i="29"/>
  <c r="H47" i="29" s="1"/>
  <c r="H56" i="29" s="1"/>
  <c r="L46" i="29"/>
  <c r="L47" i="29" s="1"/>
  <c r="L56" i="29" s="1"/>
  <c r="P46" i="29"/>
  <c r="T46" i="29"/>
  <c r="AF46" i="29"/>
  <c r="AJ46" i="29"/>
  <c r="AN46" i="29"/>
  <c r="AR46" i="29"/>
  <c r="U114" i="29"/>
  <c r="Y114" i="29"/>
  <c r="AO114" i="29"/>
  <c r="AS114" i="29"/>
  <c r="N25" i="27"/>
  <c r="O25" i="27"/>
  <c r="I27" i="27"/>
  <c r="J27" i="27"/>
  <c r="K27" i="27"/>
  <c r="L27" i="27"/>
  <c r="M27" i="27"/>
  <c r="N24" i="27"/>
  <c r="O24" i="27" s="1"/>
  <c r="P24" i="27" s="1"/>
  <c r="Q24" i="27" s="1"/>
  <c r="R24" i="27" s="1"/>
  <c r="S24" i="27" s="1"/>
  <c r="T24" i="27" s="1"/>
  <c r="U24" i="27" s="1"/>
  <c r="V24" i="27" s="1"/>
  <c r="W24" i="27" s="1"/>
  <c r="X24" i="27" s="1"/>
  <c r="Y24" i="27" s="1"/>
  <c r="Z24" i="27" s="1"/>
  <c r="AA24" i="27" s="1"/>
  <c r="AB24" i="27" s="1"/>
  <c r="AC24" i="27" s="1"/>
  <c r="AD24" i="27" s="1"/>
  <c r="AE24" i="27" s="1"/>
  <c r="AF24" i="27" s="1"/>
  <c r="AG24" i="27" s="1"/>
  <c r="AH24" i="27" s="1"/>
  <c r="AI24" i="27" s="1"/>
  <c r="AJ24" i="27" s="1"/>
  <c r="AK24" i="27" s="1"/>
  <c r="AL24" i="27" s="1"/>
  <c r="AM24" i="27" s="1"/>
  <c r="AN24" i="27" s="1"/>
  <c r="AO24" i="27" s="1"/>
  <c r="AP24" i="27" s="1"/>
  <c r="AQ24" i="27" s="1"/>
  <c r="AR24" i="27" s="1"/>
  <c r="AS24" i="27" s="1"/>
  <c r="AT24" i="27" s="1"/>
  <c r="AU24" i="27" s="1"/>
  <c r="AV24" i="27" s="1"/>
  <c r="W126" i="29" l="1"/>
  <c r="AH125" i="29"/>
  <c r="AJ126" i="29"/>
  <c r="L125" i="29"/>
  <c r="AA120" i="29"/>
  <c r="AA123" i="29" s="1"/>
  <c r="AC47" i="29"/>
  <c r="AC56" i="29" s="1"/>
  <c r="M121" i="29"/>
  <c r="M124" i="29" s="1"/>
  <c r="AH127" i="29"/>
  <c r="AV126" i="29"/>
  <c r="AQ120" i="29"/>
  <c r="AA127" i="29"/>
  <c r="AD126" i="29"/>
  <c r="AI127" i="29"/>
  <c r="AT125" i="29"/>
  <c r="AD125" i="29"/>
  <c r="L126" i="29"/>
  <c r="T127" i="29"/>
  <c r="AA47" i="29"/>
  <c r="AA56" i="29" s="1"/>
  <c r="V47" i="29"/>
  <c r="V56" i="29" s="1"/>
  <c r="R25" i="29"/>
  <c r="Q90" i="29"/>
  <c r="AN125" i="29"/>
  <c r="R121" i="29"/>
  <c r="R124" i="29" s="1"/>
  <c r="AN127" i="29"/>
  <c r="AB47" i="29"/>
  <c r="AB56" i="29" s="1"/>
  <c r="H127" i="29"/>
  <c r="W121" i="29"/>
  <c r="W124" i="29" s="1"/>
  <c r="AQ126" i="29"/>
  <c r="V120" i="29"/>
  <c r="V123" i="29" s="1"/>
  <c r="K126" i="29"/>
  <c r="AO47" i="29"/>
  <c r="AO56" i="29" s="1"/>
  <c r="O27" i="29"/>
  <c r="P26" i="29"/>
  <c r="AM126" i="29"/>
  <c r="AM125" i="29"/>
  <c r="Q126" i="29"/>
  <c r="Q125" i="29"/>
  <c r="AQ125" i="29"/>
  <c r="Q47" i="29"/>
  <c r="Q56" i="29" s="1"/>
  <c r="U125" i="29"/>
  <c r="U126" i="29"/>
  <c r="AL125" i="29"/>
  <c r="V125" i="29"/>
  <c r="J125" i="29"/>
  <c r="I127" i="29"/>
  <c r="E244" i="29"/>
  <c r="E239" i="29"/>
  <c r="L88" i="29"/>
  <c r="S126" i="29"/>
  <c r="S125" i="29"/>
  <c r="AC126" i="29"/>
  <c r="AR47" i="29"/>
  <c r="AR56" i="29" s="1"/>
  <c r="X127" i="29"/>
  <c r="U47" i="29"/>
  <c r="U56" i="29" s="1"/>
  <c r="AU126" i="29"/>
  <c r="AE126" i="29"/>
  <c r="O126" i="29"/>
  <c r="O127" i="29"/>
  <c r="P24" i="29"/>
  <c r="O60" i="29"/>
  <c r="O65" i="29" s="1"/>
  <c r="H125" i="29"/>
  <c r="M65" i="29"/>
  <c r="AF47" i="29"/>
  <c r="AF56" i="29" s="1"/>
  <c r="AF126" i="29"/>
  <c r="AB127" i="29"/>
  <c r="AB126" i="29"/>
  <c r="T126" i="29"/>
  <c r="P47" i="29"/>
  <c r="P56" i="29" s="1"/>
  <c r="P126" i="29"/>
  <c r="AV121" i="29"/>
  <c r="AV124" i="29" s="1"/>
  <c r="AR121" i="29"/>
  <c r="AR124" i="29" s="1"/>
  <c r="AN121" i="29"/>
  <c r="AJ121" i="29"/>
  <c r="AJ124" i="29" s="1"/>
  <c r="AF121" i="29"/>
  <c r="AF124" i="29" s="1"/>
  <c r="AB121" i="29"/>
  <c r="X121" i="29"/>
  <c r="X124" i="29" s="1"/>
  <c r="T121" i="29"/>
  <c r="T124" i="29" s="1"/>
  <c r="P121" i="29"/>
  <c r="P124" i="29" s="1"/>
  <c r="L121" i="29"/>
  <c r="L124" i="29" s="1"/>
  <c r="H121" i="29"/>
  <c r="H124" i="29" s="1"/>
  <c r="AQ121" i="29"/>
  <c r="AQ124" i="29" s="1"/>
  <c r="AL121" i="29"/>
  <c r="AG121" i="29"/>
  <c r="AG124" i="29" s="1"/>
  <c r="AA121" i="29"/>
  <c r="AA124" i="29" s="1"/>
  <c r="V121" i="29"/>
  <c r="V124" i="29" s="1"/>
  <c r="Q121" i="29"/>
  <c r="Q124" i="29" s="1"/>
  <c r="K121" i="29"/>
  <c r="AU121" i="29"/>
  <c r="AU124" i="29" s="1"/>
  <c r="AP121" i="29"/>
  <c r="AP124" i="29" s="1"/>
  <c r="AK121" i="29"/>
  <c r="AK124" i="29" s="1"/>
  <c r="AE121" i="29"/>
  <c r="AE124" i="29" s="1"/>
  <c r="Z121" i="29"/>
  <c r="Z124" i="29" s="1"/>
  <c r="U121" i="29"/>
  <c r="O121" i="29"/>
  <c r="O124" i="29" s="1"/>
  <c r="J121" i="29"/>
  <c r="J124" i="29" s="1"/>
  <c r="AT121" i="29"/>
  <c r="AT124" i="29" s="1"/>
  <c r="AO121" i="29"/>
  <c r="AO124" i="29" s="1"/>
  <c r="AI121" i="29"/>
  <c r="AI124" i="29" s="1"/>
  <c r="AD121" i="29"/>
  <c r="AD124" i="29" s="1"/>
  <c r="Y121" i="29"/>
  <c r="Y124" i="29" s="1"/>
  <c r="S121" i="29"/>
  <c r="S124" i="29" s="1"/>
  <c r="N121" i="29"/>
  <c r="N124" i="29" s="1"/>
  <c r="I121" i="29"/>
  <c r="I124" i="29" s="1"/>
  <c r="AS121" i="29"/>
  <c r="AS124" i="29" s="1"/>
  <c r="AQ123" i="29"/>
  <c r="AM47" i="29"/>
  <c r="AM56" i="29" s="1"/>
  <c r="AI47" i="29"/>
  <c r="AI56" i="29" s="1"/>
  <c r="U124" i="29"/>
  <c r="K169" i="29"/>
  <c r="V126" i="29"/>
  <c r="Z47" i="29"/>
  <c r="Z56" i="29" s="1"/>
  <c r="Z126" i="29"/>
  <c r="AB124" i="29"/>
  <c r="AR120" i="29"/>
  <c r="AR123" i="29" s="1"/>
  <c r="AM120" i="29"/>
  <c r="AH120" i="29"/>
  <c r="AH123" i="29" s="1"/>
  <c r="AB120" i="29"/>
  <c r="AB123" i="29" s="1"/>
  <c r="AB132" i="29" s="1"/>
  <c r="W120" i="29"/>
  <c r="W123" i="29" s="1"/>
  <c r="R120" i="29"/>
  <c r="R123" i="29" s="1"/>
  <c r="L120" i="29"/>
  <c r="L123" i="29" s="1"/>
  <c r="K124" i="29"/>
  <c r="AL47" i="29"/>
  <c r="AL56" i="29" s="1"/>
  <c r="AP47" i="29"/>
  <c r="AP56" i="29" s="1"/>
  <c r="AP126" i="29"/>
  <c r="J47" i="29"/>
  <c r="J56" i="29" s="1"/>
  <c r="J126" i="29"/>
  <c r="AP125" i="29"/>
  <c r="AL127" i="29"/>
  <c r="Z125" i="29"/>
  <c r="V127" i="29"/>
  <c r="J127" i="29"/>
  <c r="AO125" i="29"/>
  <c r="AV120" i="29"/>
  <c r="AV123" i="29" s="1"/>
  <c r="AM121" i="29"/>
  <c r="AM124" i="29" s="1"/>
  <c r="N65" i="29"/>
  <c r="AC121" i="29"/>
  <c r="AC124" i="29" s="1"/>
  <c r="AJ47" i="29"/>
  <c r="AJ56" i="29" s="1"/>
  <c r="AN126" i="29"/>
  <c r="AF127" i="29"/>
  <c r="AB125" i="29"/>
  <c r="P127" i="29"/>
  <c r="H126" i="29"/>
  <c r="AQ47" i="29"/>
  <c r="AQ56" i="29" s="1"/>
  <c r="AA126" i="29"/>
  <c r="K120" i="29"/>
  <c r="K123" i="29" s="1"/>
  <c r="K47" i="29"/>
  <c r="K56" i="29" s="1"/>
  <c r="N232" i="29"/>
  <c r="N180" i="29"/>
  <c r="AL124" i="29"/>
  <c r="S127" i="29"/>
  <c r="AN47" i="29"/>
  <c r="AN56" i="29" s="1"/>
  <c r="AG126" i="29"/>
  <c r="AG125" i="29"/>
  <c r="AL126" i="29"/>
  <c r="K125" i="29"/>
  <c r="AG47" i="29"/>
  <c r="AG56" i="29" s="1"/>
  <c r="AK126" i="29"/>
  <c r="AK125" i="29"/>
  <c r="AP127" i="29"/>
  <c r="Z127" i="29"/>
  <c r="AK127" i="29"/>
  <c r="AO127" i="29"/>
  <c r="AN124" i="29"/>
  <c r="AM127" i="29"/>
  <c r="I126" i="29"/>
  <c r="I47" i="29"/>
  <c r="I56" i="29" s="1"/>
  <c r="F56" i="29" s="1"/>
  <c r="AO126" i="29"/>
  <c r="P120" i="29"/>
  <c r="P123" i="29" s="1"/>
  <c r="AR125" i="29"/>
  <c r="AJ125" i="29"/>
  <c r="L127" i="29"/>
  <c r="AU47" i="29"/>
  <c r="AU56" i="29" s="1"/>
  <c r="AE47" i="29"/>
  <c r="AE56" i="29" s="1"/>
  <c r="AL120" i="29"/>
  <c r="AL123" i="29" s="1"/>
  <c r="K127" i="29"/>
  <c r="AS126" i="29"/>
  <c r="AV127" i="29"/>
  <c r="AF125" i="29"/>
  <c r="P125" i="29"/>
  <c r="AS120" i="29"/>
  <c r="AS123" i="29" s="1"/>
  <c r="AS132" i="29" s="1"/>
  <c r="AO120" i="29"/>
  <c r="AO123" i="29" s="1"/>
  <c r="AK120" i="29"/>
  <c r="AK123" i="29" s="1"/>
  <c r="AG120" i="29"/>
  <c r="AG123" i="29" s="1"/>
  <c r="AC120" i="29"/>
  <c r="AC123" i="29" s="1"/>
  <c r="Y120" i="29"/>
  <c r="Y123" i="29" s="1"/>
  <c r="Y132" i="29" s="1"/>
  <c r="U120" i="29"/>
  <c r="U123" i="29" s="1"/>
  <c r="Q120" i="29"/>
  <c r="Q123" i="29" s="1"/>
  <c r="M120" i="29"/>
  <c r="M123" i="29" s="1"/>
  <c r="M132" i="29" s="1"/>
  <c r="I120" i="29"/>
  <c r="I123" i="29" s="1"/>
  <c r="AU120" i="29"/>
  <c r="AU123" i="29" s="1"/>
  <c r="AP120" i="29"/>
  <c r="AP123" i="29" s="1"/>
  <c r="AJ120" i="29"/>
  <c r="AJ123" i="29" s="1"/>
  <c r="AE120" i="29"/>
  <c r="AE123" i="29" s="1"/>
  <c r="Z120" i="29"/>
  <c r="Z123" i="29" s="1"/>
  <c r="T120" i="29"/>
  <c r="T123" i="29" s="1"/>
  <c r="O120" i="29"/>
  <c r="O123" i="29" s="1"/>
  <c r="J120" i="29"/>
  <c r="J123" i="29" s="1"/>
  <c r="AT120" i="29"/>
  <c r="AT123" i="29" s="1"/>
  <c r="AN120" i="29"/>
  <c r="AN123" i="29" s="1"/>
  <c r="AI120" i="29"/>
  <c r="AD120" i="29"/>
  <c r="AD123" i="29" s="1"/>
  <c r="AD132" i="29" s="1"/>
  <c r="X120" i="29"/>
  <c r="X123" i="29" s="1"/>
  <c r="S120" i="29"/>
  <c r="S123" i="29" s="1"/>
  <c r="N120" i="29"/>
  <c r="N123" i="29" s="1"/>
  <c r="H120" i="29"/>
  <c r="H123" i="29" s="1"/>
  <c r="AK47" i="29"/>
  <c r="AK56" i="29" s="1"/>
  <c r="AH121" i="29"/>
  <c r="AH124" i="29" s="1"/>
  <c r="AM123" i="29"/>
  <c r="AI123" i="29"/>
  <c r="W47" i="29"/>
  <c r="W56" i="29" s="1"/>
  <c r="S47" i="29"/>
  <c r="S56" i="29" s="1"/>
  <c r="AF120" i="29"/>
  <c r="AF123" i="29" s="1"/>
  <c r="AJ127" i="29"/>
  <c r="I90" i="27"/>
  <c r="F80" i="27"/>
  <c r="F79" i="27"/>
  <c r="AO132" i="29" l="1"/>
  <c r="AO218" i="29" s="1"/>
  <c r="AO231" i="29" s="1"/>
  <c r="K132" i="29"/>
  <c r="AV132" i="29"/>
  <c r="AV218" i="29" s="1"/>
  <c r="AV231" i="29" s="1"/>
  <c r="AS136" i="29"/>
  <c r="N132" i="29"/>
  <c r="N218" i="29" s="1"/>
  <c r="N231" i="29" s="1"/>
  <c r="AN132" i="29"/>
  <c r="AP132" i="29"/>
  <c r="Q132" i="29"/>
  <c r="P132" i="29"/>
  <c r="P218" i="29" s="1"/>
  <c r="P231" i="29" s="1"/>
  <c r="R132" i="29"/>
  <c r="AT132" i="29"/>
  <c r="AU132" i="29"/>
  <c r="AU218" i="29" s="1"/>
  <c r="AU231" i="29" s="1"/>
  <c r="U132" i="29"/>
  <c r="U218" i="29" s="1"/>
  <c r="U231" i="29" s="1"/>
  <c r="AK132" i="29"/>
  <c r="AQ136" i="29"/>
  <c r="W132" i="29"/>
  <c r="AR132" i="29"/>
  <c r="H146" i="29"/>
  <c r="H132" i="29"/>
  <c r="F123" i="29"/>
  <c r="V134" i="29"/>
  <c r="AR134" i="29"/>
  <c r="AB134" i="29"/>
  <c r="L134" i="29"/>
  <c r="AE134" i="29"/>
  <c r="J134" i="29"/>
  <c r="AD134" i="29"/>
  <c r="I134" i="29"/>
  <c r="AC134" i="29"/>
  <c r="AL134" i="29"/>
  <c r="AN134" i="29"/>
  <c r="X134" i="29"/>
  <c r="AU134" i="29"/>
  <c r="Z134" i="29"/>
  <c r="AT134" i="29"/>
  <c r="Y134" i="29"/>
  <c r="AS134" i="29"/>
  <c r="W134" i="29"/>
  <c r="Q134" i="29"/>
  <c r="AQ134" i="29"/>
  <c r="AG134" i="29"/>
  <c r="AJ134" i="29"/>
  <c r="T134" i="29"/>
  <c r="AP134" i="29"/>
  <c r="U134" i="29"/>
  <c r="AO134" i="29"/>
  <c r="S134" i="29"/>
  <c r="AM134" i="29"/>
  <c r="R134" i="29"/>
  <c r="AA134" i="29"/>
  <c r="K134" i="29"/>
  <c r="AV134" i="29"/>
  <c r="AF134" i="29"/>
  <c r="P134" i="29"/>
  <c r="AK134" i="29"/>
  <c r="O134" i="29"/>
  <c r="AI134" i="29"/>
  <c r="N134" i="29"/>
  <c r="AH134" i="29"/>
  <c r="M134" i="29"/>
  <c r="AD218" i="29"/>
  <c r="AD231" i="29" s="1"/>
  <c r="Y218" i="29"/>
  <c r="Y231" i="29" s="1"/>
  <c r="W218" i="29"/>
  <c r="W231" i="29" s="1"/>
  <c r="AR218" i="29"/>
  <c r="AR231" i="29" s="1"/>
  <c r="AS218" i="29"/>
  <c r="AS231" i="29" s="1"/>
  <c r="K218" i="29"/>
  <c r="K231" i="29" s="1"/>
  <c r="AB218" i="29"/>
  <c r="AB231" i="29" s="1"/>
  <c r="AN218" i="29"/>
  <c r="AN231" i="29" s="1"/>
  <c r="AP218" i="29"/>
  <c r="AP231" i="29" s="1"/>
  <c r="Q218" i="29"/>
  <c r="Q231" i="29" s="1"/>
  <c r="AU135" i="29"/>
  <c r="AS135" i="29"/>
  <c r="X132" i="29"/>
  <c r="AT218" i="29"/>
  <c r="AT231" i="29" s="1"/>
  <c r="Z132" i="29"/>
  <c r="AD135" i="29"/>
  <c r="AE135" i="29"/>
  <c r="AF135" i="29"/>
  <c r="S132" i="29"/>
  <c r="AQ132" i="29"/>
  <c r="AG135" i="29"/>
  <c r="AM136" i="29"/>
  <c r="AP136" i="29"/>
  <c r="Q26" i="29"/>
  <c r="P27" i="29"/>
  <c r="AK135" i="29"/>
  <c r="J132" i="29"/>
  <c r="R90" i="29"/>
  <c r="S25" i="29"/>
  <c r="AV135" i="29"/>
  <c r="AR136" i="29"/>
  <c r="AF132" i="29"/>
  <c r="I132" i="29"/>
  <c r="V132" i="29"/>
  <c r="AH136" i="29"/>
  <c r="AU136" i="29"/>
  <c r="L169" i="29"/>
  <c r="AI135" i="29"/>
  <c r="AJ135" i="29"/>
  <c r="AL135" i="29"/>
  <c r="M88" i="29"/>
  <c r="O232" i="29"/>
  <c r="O180" i="29"/>
  <c r="AQ135" i="29"/>
  <c r="AA132" i="29"/>
  <c r="O132" i="29"/>
  <c r="AJ132" i="29"/>
  <c r="M218" i="29"/>
  <c r="M231" i="29" s="1"/>
  <c r="AC132" i="29"/>
  <c r="AL132" i="29"/>
  <c r="AV136" i="29"/>
  <c r="L132" i="29"/>
  <c r="AH132" i="29"/>
  <c r="AP135" i="29"/>
  <c r="AN135" i="29"/>
  <c r="AO135" i="29"/>
  <c r="O88" i="29"/>
  <c r="AK136" i="29"/>
  <c r="AR135" i="29"/>
  <c r="AH135" i="29"/>
  <c r="AM132" i="29"/>
  <c r="AK218" i="29"/>
  <c r="AK231" i="29" s="1"/>
  <c r="H149" i="29"/>
  <c r="F126" i="29"/>
  <c r="AR137" i="29"/>
  <c r="W137" i="29"/>
  <c r="AG137" i="29"/>
  <c r="L137" i="29"/>
  <c r="AM137" i="29"/>
  <c r="AB137" i="29"/>
  <c r="Q137" i="29"/>
  <c r="AP137" i="29"/>
  <c r="Z137" i="29"/>
  <c r="J137" i="29"/>
  <c r="AC137" i="29"/>
  <c r="T137" i="29"/>
  <c r="AO137" i="29"/>
  <c r="U137" i="29"/>
  <c r="AQ137" i="29"/>
  <c r="AL137" i="29"/>
  <c r="V137" i="29"/>
  <c r="M137" i="29"/>
  <c r="AI137" i="29"/>
  <c r="Y137" i="29"/>
  <c r="AU137" i="29"/>
  <c r="AA137" i="29"/>
  <c r="AV137" i="29"/>
  <c r="AT137" i="29"/>
  <c r="N137" i="29"/>
  <c r="X137" i="29"/>
  <c r="O137" i="29"/>
  <c r="P137" i="29"/>
  <c r="AK137" i="29"/>
  <c r="AH137" i="29"/>
  <c r="R137" i="29"/>
  <c r="S137" i="29"/>
  <c r="AN137" i="29"/>
  <c r="I137" i="29"/>
  <c r="AE137" i="29"/>
  <c r="K137" i="29"/>
  <c r="AF137" i="29"/>
  <c r="AD137" i="29"/>
  <c r="AS137" i="29"/>
  <c r="AJ137" i="29"/>
  <c r="N88" i="29"/>
  <c r="F125" i="29"/>
  <c r="Z136" i="29"/>
  <c r="U136" i="29"/>
  <c r="O136" i="29"/>
  <c r="J136" i="29"/>
  <c r="H148" i="29"/>
  <c r="Y136" i="29"/>
  <c r="S136" i="29"/>
  <c r="N136" i="29"/>
  <c r="I136" i="29"/>
  <c r="W136" i="29"/>
  <c r="R136" i="29"/>
  <c r="M136" i="29"/>
  <c r="AA136" i="29"/>
  <c r="Q136" i="29"/>
  <c r="V136" i="29"/>
  <c r="K136" i="29"/>
  <c r="T136" i="29"/>
  <c r="X136" i="29"/>
  <c r="P136" i="29"/>
  <c r="L136" i="29"/>
  <c r="AB136" i="29"/>
  <c r="AE132" i="29"/>
  <c r="AI132" i="29"/>
  <c r="T132" i="29"/>
  <c r="AG132" i="29"/>
  <c r="AJ136" i="29"/>
  <c r="AF136" i="29"/>
  <c r="H147" i="29"/>
  <c r="F124" i="29"/>
  <c r="L135" i="29"/>
  <c r="W135" i="29"/>
  <c r="AB135" i="29"/>
  <c r="Q135" i="29"/>
  <c r="R135" i="29"/>
  <c r="S135" i="29"/>
  <c r="T135" i="29"/>
  <c r="U135" i="29"/>
  <c r="N135" i="29"/>
  <c r="X135" i="29"/>
  <c r="Y135" i="29"/>
  <c r="AA135" i="29"/>
  <c r="V135" i="29"/>
  <c r="M135" i="29"/>
  <c r="O135" i="29"/>
  <c r="P135" i="29"/>
  <c r="Z135" i="29"/>
  <c r="J135" i="29"/>
  <c r="AC135" i="29"/>
  <c r="I135" i="29"/>
  <c r="K135" i="29"/>
  <c r="AI136" i="29"/>
  <c r="AL136" i="29"/>
  <c r="AE136" i="29"/>
  <c r="AT136" i="29"/>
  <c r="R218" i="29"/>
  <c r="R231" i="29" s="1"/>
  <c r="AC136" i="29"/>
  <c r="AT135" i="29"/>
  <c r="P60" i="29"/>
  <c r="P65" i="29" s="1"/>
  <c r="Q24" i="29"/>
  <c r="AG136" i="29"/>
  <c r="AD136" i="29"/>
  <c r="AO136" i="29"/>
  <c r="AN136" i="29"/>
  <c r="AU138" i="29"/>
  <c r="AP138" i="29"/>
  <c r="AK138" i="29"/>
  <c r="AE138" i="29"/>
  <c r="Z138" i="29"/>
  <c r="U138" i="29"/>
  <c r="O138" i="29"/>
  <c r="J138" i="29"/>
  <c r="H150" i="29"/>
  <c r="AT138" i="29"/>
  <c r="AO138" i="29"/>
  <c r="AI138" i="29"/>
  <c r="AD138" i="29"/>
  <c r="Y138" i="29"/>
  <c r="S138" i="29"/>
  <c r="N138" i="29"/>
  <c r="I138" i="29"/>
  <c r="F127" i="29"/>
  <c r="AS138" i="29"/>
  <c r="AM138" i="29"/>
  <c r="AH138" i="29"/>
  <c r="AC138" i="29"/>
  <c r="W138" i="29"/>
  <c r="R138" i="29"/>
  <c r="M138" i="29"/>
  <c r="AL138" i="29"/>
  <c r="Q138" i="29"/>
  <c r="AA138" i="29"/>
  <c r="AG138" i="29"/>
  <c r="V138" i="29"/>
  <c r="K138" i="29"/>
  <c r="AQ138" i="29"/>
  <c r="AV138" i="29"/>
  <c r="P138" i="29"/>
  <c r="AF138" i="29"/>
  <c r="T138" i="29"/>
  <c r="AJ138" i="29"/>
  <c r="L138" i="29"/>
  <c r="AB138" i="29"/>
  <c r="X138" i="29"/>
  <c r="AN138" i="29"/>
  <c r="AR138" i="29"/>
  <c r="AM135" i="29"/>
  <c r="I131" i="27"/>
  <c r="J131" i="27"/>
  <c r="K131" i="27"/>
  <c r="L131" i="27"/>
  <c r="M131" i="27"/>
  <c r="N131" i="27"/>
  <c r="O131" i="27"/>
  <c r="P131" i="27"/>
  <c r="Q131" i="27"/>
  <c r="R131" i="27"/>
  <c r="S131" i="27"/>
  <c r="T131" i="27"/>
  <c r="U131" i="27"/>
  <c r="V131" i="27"/>
  <c r="W131" i="27"/>
  <c r="X131" i="27"/>
  <c r="Y131" i="27"/>
  <c r="Z131" i="27"/>
  <c r="AA131" i="27"/>
  <c r="AB131" i="27"/>
  <c r="AC131" i="27"/>
  <c r="AD131" i="27"/>
  <c r="AE131" i="27"/>
  <c r="AF131" i="27"/>
  <c r="AG131" i="27"/>
  <c r="AH131" i="27"/>
  <c r="AI131" i="27"/>
  <c r="AJ131" i="27"/>
  <c r="AK131" i="27"/>
  <c r="AL131" i="27"/>
  <c r="AM131" i="27"/>
  <c r="AN131" i="27"/>
  <c r="AO131" i="27"/>
  <c r="AP131" i="27"/>
  <c r="AQ131" i="27"/>
  <c r="AR131" i="27"/>
  <c r="AS131" i="27"/>
  <c r="AT131" i="27"/>
  <c r="AU131" i="27"/>
  <c r="AV131" i="27"/>
  <c r="AI141" i="29" l="1"/>
  <c r="AI166" i="29" s="1"/>
  <c r="AG141" i="29"/>
  <c r="AG166" i="29" s="1"/>
  <c r="AR141" i="29"/>
  <c r="AR91" i="29" s="1"/>
  <c r="V218" i="29"/>
  <c r="V231" i="29" s="1"/>
  <c r="J218" i="29"/>
  <c r="J231" i="29" s="1"/>
  <c r="AQ218" i="29"/>
  <c r="AQ231" i="29" s="1"/>
  <c r="Z218" i="29"/>
  <c r="Z231" i="29" s="1"/>
  <c r="P141" i="29"/>
  <c r="AJ141" i="29"/>
  <c r="AG218" i="29"/>
  <c r="AG231" i="29" s="1"/>
  <c r="AA218" i="29"/>
  <c r="AA231" i="29" s="1"/>
  <c r="I218" i="29"/>
  <c r="I231" i="29" s="1"/>
  <c r="S90" i="29"/>
  <c r="T25" i="29"/>
  <c r="R141" i="29"/>
  <c r="AE141" i="29"/>
  <c r="I154" i="29"/>
  <c r="I147" i="29" s="1"/>
  <c r="T218" i="29"/>
  <c r="T231" i="29" s="1"/>
  <c r="O141" i="29"/>
  <c r="AM141" i="29"/>
  <c r="AP141" i="29"/>
  <c r="AQ141" i="29"/>
  <c r="Y141" i="29"/>
  <c r="X141" i="29"/>
  <c r="I141" i="29"/>
  <c r="L141" i="29"/>
  <c r="Q60" i="29"/>
  <c r="Q65" i="29" s="1"/>
  <c r="R24" i="29"/>
  <c r="AE218" i="29"/>
  <c r="AE231" i="29" s="1"/>
  <c r="X218" i="29"/>
  <c r="X231" i="29" s="1"/>
  <c r="N141" i="29"/>
  <c r="AA141" i="29"/>
  <c r="AO141" i="29"/>
  <c r="W141" i="29"/>
  <c r="Z141" i="29"/>
  <c r="AL141" i="29"/>
  <c r="J141" i="29"/>
  <c r="I153" i="29"/>
  <c r="H151" i="29"/>
  <c r="P88" i="29"/>
  <c r="AL218" i="29"/>
  <c r="AL231" i="29" s="1"/>
  <c r="S218" i="29"/>
  <c r="S231" i="29" s="1"/>
  <c r="AF141" i="29"/>
  <c r="U141" i="29"/>
  <c r="AS141" i="29"/>
  <c r="AU141" i="29"/>
  <c r="AC141" i="29"/>
  <c r="V141" i="29"/>
  <c r="I157" i="29"/>
  <c r="I150" i="29" s="1"/>
  <c r="I155" i="29"/>
  <c r="I148" i="29" s="1"/>
  <c r="AH218" i="29"/>
  <c r="AH231" i="29" s="1"/>
  <c r="AC218" i="29"/>
  <c r="AC231" i="29" s="1"/>
  <c r="AJ218" i="29"/>
  <c r="AJ231" i="29" s="1"/>
  <c r="AF218" i="29"/>
  <c r="AF231" i="29" s="1"/>
  <c r="P232" i="29"/>
  <c r="P180" i="29"/>
  <c r="M141" i="29"/>
  <c r="AV141" i="29"/>
  <c r="AI218" i="29"/>
  <c r="AI231" i="29" s="1"/>
  <c r="I156" i="29"/>
  <c r="I149" i="29" s="1"/>
  <c r="AM218" i="29"/>
  <c r="AM231" i="29" s="1"/>
  <c r="L218" i="29"/>
  <c r="L231" i="29" s="1"/>
  <c r="O218" i="29"/>
  <c r="O231" i="29" s="1"/>
  <c r="M169" i="29"/>
  <c r="R26" i="29"/>
  <c r="Q27" i="29"/>
  <c r="AH141" i="29"/>
  <c r="AK141" i="29"/>
  <c r="K141" i="29"/>
  <c r="S141" i="29"/>
  <c r="T141" i="29"/>
  <c r="Q141" i="29"/>
  <c r="AT141" i="29"/>
  <c r="AN141" i="29"/>
  <c r="AD141" i="29"/>
  <c r="AB141" i="29"/>
  <c r="F132" i="29"/>
  <c r="H103" i="29"/>
  <c r="H143" i="29"/>
  <c r="H104" i="29"/>
  <c r="F131" i="27"/>
  <c r="AV129" i="27"/>
  <c r="AU129" i="27"/>
  <c r="AT129" i="27"/>
  <c r="AS129" i="27"/>
  <c r="AR129" i="27"/>
  <c r="AQ129" i="27"/>
  <c r="AP129" i="27"/>
  <c r="AO129" i="27"/>
  <c r="AN129" i="27"/>
  <c r="AM129" i="27"/>
  <c r="AL129" i="27"/>
  <c r="AK129" i="27"/>
  <c r="AJ129" i="27"/>
  <c r="AI129" i="27"/>
  <c r="AH129" i="27"/>
  <c r="AG129" i="27"/>
  <c r="AF129" i="27"/>
  <c r="AE129" i="27"/>
  <c r="AD129" i="27"/>
  <c r="AC129" i="27"/>
  <c r="AB129" i="27"/>
  <c r="AA129" i="27"/>
  <c r="Z129" i="27"/>
  <c r="Y129" i="27"/>
  <c r="X129" i="27"/>
  <c r="W129" i="27"/>
  <c r="V129" i="27"/>
  <c r="U129" i="27"/>
  <c r="T129" i="27"/>
  <c r="S129" i="27"/>
  <c r="R129" i="27"/>
  <c r="Q129" i="27"/>
  <c r="P129" i="27"/>
  <c r="O129" i="27"/>
  <c r="N129" i="27"/>
  <c r="M129" i="27"/>
  <c r="L129" i="27"/>
  <c r="K129" i="27"/>
  <c r="J129" i="27"/>
  <c r="I129" i="27"/>
  <c r="F158" i="27"/>
  <c r="F139" i="27"/>
  <c r="J128" i="27"/>
  <c r="K128" i="27"/>
  <c r="L128" i="27"/>
  <c r="M128" i="27"/>
  <c r="N128" i="27"/>
  <c r="O128" i="27"/>
  <c r="P128" i="27"/>
  <c r="Q128" i="27"/>
  <c r="R128" i="27"/>
  <c r="S128" i="27"/>
  <c r="T128" i="27"/>
  <c r="U128" i="27"/>
  <c r="V128" i="27"/>
  <c r="W128" i="27"/>
  <c r="X128" i="27"/>
  <c r="Y128" i="27"/>
  <c r="Z128" i="27"/>
  <c r="AA128" i="27"/>
  <c r="AB128" i="27"/>
  <c r="AC128" i="27"/>
  <c r="AD128" i="27"/>
  <c r="AE128" i="27"/>
  <c r="AF128" i="27"/>
  <c r="AG128" i="27"/>
  <c r="AH128" i="27"/>
  <c r="AI128" i="27"/>
  <c r="AJ128" i="27"/>
  <c r="AK128" i="27"/>
  <c r="AL128" i="27"/>
  <c r="AM128" i="27"/>
  <c r="AN128" i="27"/>
  <c r="AO128" i="27"/>
  <c r="AP128" i="27"/>
  <c r="AQ128" i="27"/>
  <c r="AR128" i="27"/>
  <c r="AS128" i="27"/>
  <c r="AT128" i="27"/>
  <c r="AU128" i="27"/>
  <c r="AV128" i="27"/>
  <c r="I128" i="27"/>
  <c r="B118" i="27"/>
  <c r="B117" i="27"/>
  <c r="B116" i="27"/>
  <c r="I111" i="27"/>
  <c r="J111" i="27"/>
  <c r="K111" i="27"/>
  <c r="L111" i="27"/>
  <c r="M111" i="27"/>
  <c r="N111" i="27"/>
  <c r="O111" i="27"/>
  <c r="P111" i="27"/>
  <c r="Q111" i="27"/>
  <c r="R111" i="27"/>
  <c r="S111" i="27"/>
  <c r="T111" i="27"/>
  <c r="U111" i="27"/>
  <c r="V111" i="27"/>
  <c r="W111" i="27"/>
  <c r="X111" i="27"/>
  <c r="Y111" i="27"/>
  <c r="Z111" i="27"/>
  <c r="AA111" i="27"/>
  <c r="AB111" i="27"/>
  <c r="AC111" i="27"/>
  <c r="AD111" i="27"/>
  <c r="AE111" i="27"/>
  <c r="AF111" i="27"/>
  <c r="AG111" i="27"/>
  <c r="AH111" i="27"/>
  <c r="AI111" i="27"/>
  <c r="AJ111" i="27"/>
  <c r="AK111" i="27"/>
  <c r="AL111" i="27"/>
  <c r="AM111" i="27"/>
  <c r="AN111" i="27"/>
  <c r="AO111" i="27"/>
  <c r="AP111" i="27"/>
  <c r="AQ111" i="27"/>
  <c r="AR111" i="27"/>
  <c r="AS111" i="27"/>
  <c r="AT111" i="27"/>
  <c r="AU111" i="27"/>
  <c r="AV111" i="27"/>
  <c r="I112" i="27"/>
  <c r="J112" i="27"/>
  <c r="K112" i="27"/>
  <c r="L112" i="27"/>
  <c r="M112" i="27"/>
  <c r="N112" i="27"/>
  <c r="O112" i="27"/>
  <c r="P112" i="27"/>
  <c r="Q112" i="27"/>
  <c r="R112" i="27"/>
  <c r="S112" i="27"/>
  <c r="T112" i="27"/>
  <c r="U112" i="27"/>
  <c r="V112" i="27"/>
  <c r="W112" i="27"/>
  <c r="X112" i="27"/>
  <c r="Y112" i="27"/>
  <c r="Z112" i="27"/>
  <c r="AA112" i="27"/>
  <c r="AB112" i="27"/>
  <c r="AC112" i="27"/>
  <c r="AD112" i="27"/>
  <c r="AE112" i="27"/>
  <c r="AF112" i="27"/>
  <c r="AG112" i="27"/>
  <c r="AH112" i="27"/>
  <c r="AI112" i="27"/>
  <c r="AJ112" i="27"/>
  <c r="AK112" i="27"/>
  <c r="AL112" i="27"/>
  <c r="AM112" i="27"/>
  <c r="AN112" i="27"/>
  <c r="AO112" i="27"/>
  <c r="AP112" i="27"/>
  <c r="AQ112" i="27"/>
  <c r="AR112" i="27"/>
  <c r="AS112" i="27"/>
  <c r="AT112" i="27"/>
  <c r="AU112" i="27"/>
  <c r="AV112" i="27"/>
  <c r="H112" i="27"/>
  <c r="H111" i="27"/>
  <c r="AI100" i="29" l="1"/>
  <c r="AJ100" i="29"/>
  <c r="AI91" i="29"/>
  <c r="AG100" i="29"/>
  <c r="U100" i="29"/>
  <c r="P101" i="29"/>
  <c r="AG91" i="29"/>
  <c r="AK101" i="29"/>
  <c r="AS100" i="29"/>
  <c r="AM101" i="29"/>
  <c r="M100" i="29"/>
  <c r="AN101" i="29"/>
  <c r="Y100" i="29"/>
  <c r="P100" i="29"/>
  <c r="Y101" i="29"/>
  <c r="AA100" i="29"/>
  <c r="AR166" i="29"/>
  <c r="J101" i="29"/>
  <c r="K100" i="29"/>
  <c r="AB100" i="29"/>
  <c r="AH100" i="29"/>
  <c r="AK100" i="29"/>
  <c r="AM100" i="29"/>
  <c r="AI101" i="29"/>
  <c r="W101" i="29"/>
  <c r="AH101" i="29"/>
  <c r="T100" i="29"/>
  <c r="J156" i="29"/>
  <c r="J149" i="29" s="1"/>
  <c r="J154" i="29"/>
  <c r="J147" i="29" s="1"/>
  <c r="J155" i="29"/>
  <c r="J148" i="29" s="1"/>
  <c r="M166" i="29"/>
  <c r="M91" i="29"/>
  <c r="N100" i="29"/>
  <c r="N101" i="29"/>
  <c r="AC166" i="29"/>
  <c r="AC91" i="29"/>
  <c r="AF91" i="29"/>
  <c r="AF166" i="29"/>
  <c r="W166" i="29"/>
  <c r="W91" i="29"/>
  <c r="X100" i="29"/>
  <c r="X101" i="29"/>
  <c r="AQ166" i="29"/>
  <c r="AQ91" i="29"/>
  <c r="AT166" i="29"/>
  <c r="AT91" i="29"/>
  <c r="AU100" i="29"/>
  <c r="AU101" i="29"/>
  <c r="S26" i="29"/>
  <c r="R27" i="29"/>
  <c r="AU166" i="29"/>
  <c r="AU91" i="29"/>
  <c r="AV100" i="29"/>
  <c r="AV101" i="29"/>
  <c r="AI184" i="29"/>
  <c r="AI215" i="29" s="1"/>
  <c r="J91" i="29"/>
  <c r="J166" i="29"/>
  <c r="AO166" i="29"/>
  <c r="AO91" i="29"/>
  <c r="AP100" i="29"/>
  <c r="AP101" i="29"/>
  <c r="AP166" i="29"/>
  <c r="AP91" i="29"/>
  <c r="AQ101" i="29"/>
  <c r="AQ100" i="29"/>
  <c r="AJ91" i="29"/>
  <c r="AJ166" i="29"/>
  <c r="AJ101" i="29"/>
  <c r="AS166" i="29"/>
  <c r="AS91" i="29"/>
  <c r="AT101" i="29"/>
  <c r="AT100" i="29"/>
  <c r="AS101" i="29"/>
  <c r="AL166" i="29"/>
  <c r="AL91" i="29"/>
  <c r="AA166" i="29"/>
  <c r="AA91" i="29"/>
  <c r="S24" i="29"/>
  <c r="R60" i="29"/>
  <c r="R65" i="29" s="1"/>
  <c r="X91" i="29"/>
  <c r="X166" i="29"/>
  <c r="AM166" i="29"/>
  <c r="AM91" i="29"/>
  <c r="AB101" i="29"/>
  <c r="P91" i="29"/>
  <c r="P166" i="29"/>
  <c r="Q100" i="29"/>
  <c r="Q101" i="29"/>
  <c r="H105" i="29"/>
  <c r="AN91" i="29"/>
  <c r="AN166" i="29"/>
  <c r="AO101" i="29"/>
  <c r="AO100" i="29"/>
  <c r="S166" i="29"/>
  <c r="S91" i="29"/>
  <c r="Q180" i="29"/>
  <c r="Q232" i="29"/>
  <c r="AN100" i="29"/>
  <c r="I160" i="29"/>
  <c r="I167" i="29" s="1"/>
  <c r="AF101" i="29"/>
  <c r="L166" i="29"/>
  <c r="L91" i="29"/>
  <c r="AE166" i="29"/>
  <c r="AE91" i="29"/>
  <c r="AR101" i="29"/>
  <c r="K166" i="29"/>
  <c r="K91" i="29"/>
  <c r="L100" i="29"/>
  <c r="L101" i="29"/>
  <c r="M101" i="29"/>
  <c r="AD101" i="29"/>
  <c r="J157" i="29"/>
  <c r="J150" i="29"/>
  <c r="I101" i="29"/>
  <c r="I104" i="29" s="1"/>
  <c r="J104" i="29" s="1"/>
  <c r="I100" i="29"/>
  <c r="I103" i="29" s="1"/>
  <c r="I91" i="29"/>
  <c r="I166" i="29"/>
  <c r="I144" i="29"/>
  <c r="W100" i="29"/>
  <c r="AB166" i="29"/>
  <c r="AB91" i="29"/>
  <c r="AC100" i="29"/>
  <c r="AC101" i="29"/>
  <c r="Q166" i="29"/>
  <c r="Q91" i="29"/>
  <c r="R100" i="29"/>
  <c r="R101" i="29"/>
  <c r="AK91" i="29"/>
  <c r="AK166" i="29"/>
  <c r="AL100" i="29"/>
  <c r="AL101" i="29"/>
  <c r="I143" i="29"/>
  <c r="J143" i="29" s="1"/>
  <c r="K143" i="29" s="1"/>
  <c r="L143" i="29" s="1"/>
  <c r="M143" i="29" s="1"/>
  <c r="N143" i="29" s="1"/>
  <c r="O143" i="29" s="1"/>
  <c r="P143" i="29" s="1"/>
  <c r="Q143" i="29" s="1"/>
  <c r="R143" i="29" s="1"/>
  <c r="S143" i="29" s="1"/>
  <c r="T143" i="29" s="1"/>
  <c r="U143" i="29" s="1"/>
  <c r="V143" i="29" s="1"/>
  <c r="W143" i="29" s="1"/>
  <c r="X143" i="29" s="1"/>
  <c r="Y143" i="29" s="1"/>
  <c r="Z143" i="29" s="1"/>
  <c r="AA143" i="29" s="1"/>
  <c r="AB143" i="29" s="1"/>
  <c r="AC143" i="29" s="1"/>
  <c r="AD143" i="29" s="1"/>
  <c r="AE143" i="29" s="1"/>
  <c r="AF143" i="29" s="1"/>
  <c r="AG143" i="29" s="1"/>
  <c r="AH143" i="29" s="1"/>
  <c r="AI143" i="29" s="1"/>
  <c r="AJ143" i="29" s="1"/>
  <c r="AK143" i="29" s="1"/>
  <c r="AL143" i="29" s="1"/>
  <c r="AM143" i="29" s="1"/>
  <c r="AN143" i="29" s="1"/>
  <c r="AO143" i="29" s="1"/>
  <c r="AP143" i="29" s="1"/>
  <c r="AQ143" i="29" s="1"/>
  <c r="AR143" i="29" s="1"/>
  <c r="AS143" i="29" s="1"/>
  <c r="AT143" i="29" s="1"/>
  <c r="AU143" i="29" s="1"/>
  <c r="AV143" i="29" s="1"/>
  <c r="H196" i="29"/>
  <c r="AD91" i="29"/>
  <c r="AD166" i="29"/>
  <c r="AE101" i="29"/>
  <c r="AE100" i="29"/>
  <c r="T91" i="29"/>
  <c r="T166" i="29"/>
  <c r="AH166" i="29"/>
  <c r="AH91" i="29"/>
  <c r="N169" i="29"/>
  <c r="AV91" i="29"/>
  <c r="AV166" i="29"/>
  <c r="AG101" i="29"/>
  <c r="AD100" i="29"/>
  <c r="V166" i="29"/>
  <c r="V91" i="29"/>
  <c r="U166" i="29"/>
  <c r="U91" i="29"/>
  <c r="V100" i="29"/>
  <c r="V101" i="29"/>
  <c r="T101" i="29"/>
  <c r="I146" i="29"/>
  <c r="Z166" i="29"/>
  <c r="Z91" i="29"/>
  <c r="N166" i="29"/>
  <c r="N91" i="29"/>
  <c r="O100" i="29"/>
  <c r="O101" i="29"/>
  <c r="AF100" i="29"/>
  <c r="Q88" i="29"/>
  <c r="Y166" i="29"/>
  <c r="Y91" i="29"/>
  <c r="Z101" i="29"/>
  <c r="Z100" i="29"/>
  <c r="O166" i="29"/>
  <c r="O91" i="29"/>
  <c r="U101" i="29"/>
  <c r="R166" i="29"/>
  <c r="R91" i="29"/>
  <c r="S101" i="29"/>
  <c r="S100" i="29"/>
  <c r="T90" i="29"/>
  <c r="U25" i="29"/>
  <c r="J100" i="29"/>
  <c r="AR184" i="29"/>
  <c r="AR215" i="29" s="1"/>
  <c r="AA101" i="29"/>
  <c r="AR100" i="29"/>
  <c r="K101" i="29"/>
  <c r="K139" i="27"/>
  <c r="K158" i="27" s="1"/>
  <c r="AV139" i="27"/>
  <c r="AV158" i="27" s="1"/>
  <c r="T139" i="27"/>
  <c r="T158" i="27" s="1"/>
  <c r="AB139" i="27"/>
  <c r="AB158" i="27" s="1"/>
  <c r="AJ139" i="27"/>
  <c r="AJ158" i="27" s="1"/>
  <c r="AR139" i="27"/>
  <c r="AR158" i="27" s="1"/>
  <c r="P139" i="27"/>
  <c r="P158" i="27" s="1"/>
  <c r="X139" i="27"/>
  <c r="X158" i="27" s="1"/>
  <c r="AF139" i="27"/>
  <c r="AF158" i="27" s="1"/>
  <c r="AN139" i="27"/>
  <c r="AN158" i="27" s="1"/>
  <c r="Q139" i="27"/>
  <c r="Q158" i="27" s="1"/>
  <c r="J139" i="27"/>
  <c r="J158" i="27" s="1"/>
  <c r="I139" i="27"/>
  <c r="I158" i="27" s="1"/>
  <c r="AO139" i="27"/>
  <c r="AO158" i="27" s="1"/>
  <c r="AG139" i="27"/>
  <c r="AG158" i="27" s="1"/>
  <c r="Y139" i="27"/>
  <c r="Y158" i="27" s="1"/>
  <c r="R139" i="27"/>
  <c r="R158" i="27" s="1"/>
  <c r="AS139" i="27"/>
  <c r="AS158" i="27" s="1"/>
  <c r="AK139" i="27"/>
  <c r="AK158" i="27" s="1"/>
  <c r="AC139" i="27"/>
  <c r="AC158" i="27" s="1"/>
  <c r="U139" i="27"/>
  <c r="U158" i="27" s="1"/>
  <c r="O139" i="27"/>
  <c r="O158" i="27" s="1"/>
  <c r="AU139" i="27"/>
  <c r="AU158" i="27" s="1"/>
  <c r="AQ139" i="27"/>
  <c r="AQ158" i="27" s="1"/>
  <c r="AM139" i="27"/>
  <c r="AM158" i="27" s="1"/>
  <c r="AI139" i="27"/>
  <c r="AI158" i="27" s="1"/>
  <c r="AE139" i="27"/>
  <c r="AE158" i="27" s="1"/>
  <c r="AA139" i="27"/>
  <c r="AA158" i="27" s="1"/>
  <c r="W139" i="27"/>
  <c r="W158" i="27" s="1"/>
  <c r="S139" i="27"/>
  <c r="S158" i="27" s="1"/>
  <c r="AT139" i="27"/>
  <c r="AT158" i="27" s="1"/>
  <c r="AP139" i="27"/>
  <c r="AP158" i="27" s="1"/>
  <c r="AL139" i="27"/>
  <c r="AL158" i="27" s="1"/>
  <c r="AH139" i="27"/>
  <c r="AH158" i="27" s="1"/>
  <c r="AD139" i="27"/>
  <c r="AD158" i="27" s="1"/>
  <c r="Z139" i="27"/>
  <c r="Z158" i="27" s="1"/>
  <c r="V139" i="27"/>
  <c r="V158" i="27" s="1"/>
  <c r="L139" i="27"/>
  <c r="L158" i="27" s="1"/>
  <c r="F129" i="27"/>
  <c r="N139" i="27"/>
  <c r="N158" i="27" s="1"/>
  <c r="M139" i="27"/>
  <c r="M158" i="27" s="1"/>
  <c r="L4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U35" i="27"/>
  <c r="V35" i="27"/>
  <c r="W35" i="27"/>
  <c r="X35" i="27"/>
  <c r="Y35" i="27"/>
  <c r="Z35" i="27"/>
  <c r="AA35" i="27"/>
  <c r="AB35" i="27"/>
  <c r="AC35" i="27"/>
  <c r="AD35" i="27"/>
  <c r="AE35" i="27"/>
  <c r="AF35" i="27"/>
  <c r="AG35" i="27"/>
  <c r="AH35" i="27"/>
  <c r="AI35" i="27"/>
  <c r="AJ35" i="27"/>
  <c r="AK35" i="27"/>
  <c r="AL35" i="27"/>
  <c r="AM35" i="27"/>
  <c r="AN35" i="27"/>
  <c r="AO35" i="27"/>
  <c r="AP35" i="27"/>
  <c r="AQ35" i="27"/>
  <c r="AR35" i="27"/>
  <c r="AS35" i="27"/>
  <c r="AT35" i="27"/>
  <c r="AU35" i="27"/>
  <c r="AV35" i="27"/>
  <c r="D40" i="27"/>
  <c r="D35" i="27"/>
  <c r="AG184" i="29" l="1"/>
  <c r="AG215" i="29" s="1"/>
  <c r="I105" i="29"/>
  <c r="J103" i="29"/>
  <c r="I164" i="29"/>
  <c r="I171" i="29" s="1"/>
  <c r="K148" i="29"/>
  <c r="K155" i="29"/>
  <c r="K154" i="29"/>
  <c r="K147" i="29"/>
  <c r="K156" i="29"/>
  <c r="K149" i="29" s="1"/>
  <c r="O169" i="29"/>
  <c r="Q184" i="29"/>
  <c r="Q215" i="29" s="1"/>
  <c r="P184" i="29"/>
  <c r="P215" i="29" s="1"/>
  <c r="T24" i="29"/>
  <c r="S60" i="29"/>
  <c r="S65" i="29" s="1"/>
  <c r="S27" i="29"/>
  <c r="T26" i="29"/>
  <c r="AD184" i="29"/>
  <c r="AD215" i="29" s="1"/>
  <c r="AK184" i="29"/>
  <c r="AK215" i="29" s="1"/>
  <c r="I184" i="29"/>
  <c r="K157" i="29"/>
  <c r="K150" i="29" s="1"/>
  <c r="AL184" i="29"/>
  <c r="AL215" i="29" s="1"/>
  <c r="V25" i="29"/>
  <c r="U90" i="29"/>
  <c r="R184" i="29"/>
  <c r="R215" i="29" s="1"/>
  <c r="AH184" i="29"/>
  <c r="AH215" i="29" s="1"/>
  <c r="H198" i="29"/>
  <c r="H200" i="29" s="1"/>
  <c r="I196" i="29"/>
  <c r="H204" i="29"/>
  <c r="H203" i="29"/>
  <c r="K104" i="29"/>
  <c r="L104" i="29" s="1"/>
  <c r="M104" i="29" s="1"/>
  <c r="N104" i="29" s="1"/>
  <c r="O104" i="29" s="1"/>
  <c r="P104" i="29" s="1"/>
  <c r="Q104" i="29" s="1"/>
  <c r="R104" i="29" s="1"/>
  <c r="S104" i="29" s="1"/>
  <c r="T104" i="29" s="1"/>
  <c r="U104" i="29" s="1"/>
  <c r="V104" i="29" s="1"/>
  <c r="W104" i="29" s="1"/>
  <c r="X104" i="29" s="1"/>
  <c r="Y104" i="29" s="1"/>
  <c r="Z104" i="29" s="1"/>
  <c r="AA104" i="29" s="1"/>
  <c r="AB104" i="29" s="1"/>
  <c r="AC104" i="29" s="1"/>
  <c r="AD104" i="29" s="1"/>
  <c r="AE104" i="29" s="1"/>
  <c r="AF104" i="29" s="1"/>
  <c r="AG104" i="29" s="1"/>
  <c r="AH104" i="29" s="1"/>
  <c r="AI104" i="29" s="1"/>
  <c r="AJ104" i="29" s="1"/>
  <c r="AK104" i="29" s="1"/>
  <c r="AL104" i="29" s="1"/>
  <c r="AM104" i="29" s="1"/>
  <c r="AN104" i="29" s="1"/>
  <c r="AO104" i="29" s="1"/>
  <c r="AP104" i="29" s="1"/>
  <c r="AQ104" i="29" s="1"/>
  <c r="AR104" i="29" s="1"/>
  <c r="AS104" i="29" s="1"/>
  <c r="AT104" i="29" s="1"/>
  <c r="AU104" i="29" s="1"/>
  <c r="AV104" i="29" s="1"/>
  <c r="X184" i="29"/>
  <c r="X215" i="29" s="1"/>
  <c r="J184" i="29"/>
  <c r="J215" i="29" s="1"/>
  <c r="AF184" i="29"/>
  <c r="AF215" i="29" s="1"/>
  <c r="AB184" i="29"/>
  <c r="AB215" i="29" s="1"/>
  <c r="K184" i="29"/>
  <c r="K215" i="29" s="1"/>
  <c r="S184" i="29"/>
  <c r="S215" i="29" s="1"/>
  <c r="AJ184" i="29"/>
  <c r="AJ215" i="29" s="1"/>
  <c r="AU184" i="29"/>
  <c r="AU215" i="29" s="1"/>
  <c r="M184" i="29"/>
  <c r="M215" i="29" s="1"/>
  <c r="O184" i="29"/>
  <c r="O215" i="29" s="1"/>
  <c r="Y184" i="29"/>
  <c r="Y215" i="29" s="1"/>
  <c r="N184" i="29"/>
  <c r="N215" i="29" s="1"/>
  <c r="I151" i="29"/>
  <c r="J153" i="29"/>
  <c r="J160" i="29" s="1"/>
  <c r="J167" i="29" s="1"/>
  <c r="U184" i="29"/>
  <c r="U215" i="29" s="1"/>
  <c r="AV184" i="29"/>
  <c r="AV215" i="29" s="1"/>
  <c r="T184" i="29"/>
  <c r="T215" i="29" s="1"/>
  <c r="AE184" i="29"/>
  <c r="AE215" i="29" s="1"/>
  <c r="AN184" i="29"/>
  <c r="AN215" i="29" s="1"/>
  <c r="AQ184" i="29"/>
  <c r="AQ215" i="29" s="1"/>
  <c r="W184" i="29"/>
  <c r="W215" i="29" s="1"/>
  <c r="Z184" i="29"/>
  <c r="Z215" i="29" s="1"/>
  <c r="V184" i="29"/>
  <c r="V215" i="29" s="1"/>
  <c r="J144" i="29"/>
  <c r="I89" i="29"/>
  <c r="L184" i="29"/>
  <c r="L215" i="29" s="1"/>
  <c r="AM184" i="29"/>
  <c r="AM215" i="29" s="1"/>
  <c r="R88" i="29"/>
  <c r="AA184" i="29"/>
  <c r="AA215" i="29" s="1"/>
  <c r="AS184" i="29"/>
  <c r="AS215" i="29" s="1"/>
  <c r="AP184" i="29"/>
  <c r="AP215" i="29" s="1"/>
  <c r="AO184" i="29"/>
  <c r="AO215" i="29" s="1"/>
  <c r="R232" i="29"/>
  <c r="R180" i="29"/>
  <c r="AT184" i="29"/>
  <c r="AT215" i="29" s="1"/>
  <c r="AC184" i="29"/>
  <c r="AC215" i="29" s="1"/>
  <c r="L116" i="27"/>
  <c r="L118" i="27"/>
  <c r="L115" i="27"/>
  <c r="L117" i="27"/>
  <c r="L114" i="27"/>
  <c r="L156" i="29" l="1"/>
  <c r="L149" i="29" s="1"/>
  <c r="L157" i="29"/>
  <c r="L150" i="29" s="1"/>
  <c r="J89" i="29"/>
  <c r="K144" i="29"/>
  <c r="J196" i="29"/>
  <c r="V90" i="29"/>
  <c r="W25" i="29"/>
  <c r="S180" i="29"/>
  <c r="S232" i="29"/>
  <c r="L155" i="29"/>
  <c r="L148" i="29"/>
  <c r="H237" i="29"/>
  <c r="I197" i="29"/>
  <c r="J197" i="29" s="1"/>
  <c r="K197" i="29" s="1"/>
  <c r="L197" i="29" s="1"/>
  <c r="M197" i="29" s="1"/>
  <c r="N197" i="29" s="1"/>
  <c r="O197" i="29" s="1"/>
  <c r="P197" i="29" s="1"/>
  <c r="Q197" i="29" s="1"/>
  <c r="R197" i="29" s="1"/>
  <c r="S197" i="29" s="1"/>
  <c r="T197" i="29" s="1"/>
  <c r="U197" i="29" s="1"/>
  <c r="V197" i="29" s="1"/>
  <c r="W197" i="29" s="1"/>
  <c r="X197" i="29" s="1"/>
  <c r="Y197" i="29" s="1"/>
  <c r="Z197" i="29" s="1"/>
  <c r="AA197" i="29" s="1"/>
  <c r="AB197" i="29" s="1"/>
  <c r="AC197" i="29" s="1"/>
  <c r="AD197" i="29" s="1"/>
  <c r="AE197" i="29" s="1"/>
  <c r="AF197" i="29" s="1"/>
  <c r="AG197" i="29" s="1"/>
  <c r="AH197" i="29" s="1"/>
  <c r="AI197" i="29" s="1"/>
  <c r="AJ197" i="29" s="1"/>
  <c r="AK197" i="29" s="1"/>
  <c r="AL197" i="29" s="1"/>
  <c r="AM197" i="29" s="1"/>
  <c r="AN197" i="29" s="1"/>
  <c r="AO197" i="29" s="1"/>
  <c r="AP197" i="29" s="1"/>
  <c r="AQ197" i="29" s="1"/>
  <c r="AR197" i="29" s="1"/>
  <c r="AS197" i="29" s="1"/>
  <c r="AT197" i="29" s="1"/>
  <c r="AU197" i="29" s="1"/>
  <c r="AV197" i="29" s="1"/>
  <c r="I215" i="29"/>
  <c r="L154" i="29"/>
  <c r="L147" i="29"/>
  <c r="I187" i="29"/>
  <c r="I92" i="29"/>
  <c r="J146" i="29"/>
  <c r="H206" i="29"/>
  <c r="H207" i="29" s="1"/>
  <c r="H208" i="29"/>
  <c r="S88" i="29"/>
  <c r="P169" i="29"/>
  <c r="K103" i="29"/>
  <c r="J105" i="29"/>
  <c r="J164" i="29"/>
  <c r="J171" i="29" s="1"/>
  <c r="I172" i="29"/>
  <c r="I234" i="29" s="1"/>
  <c r="I182" i="29"/>
  <c r="I233" i="29" s="1"/>
  <c r="H209" i="29"/>
  <c r="T27" i="29"/>
  <c r="U26" i="29"/>
  <c r="T60" i="29"/>
  <c r="T65" i="29" s="1"/>
  <c r="U24" i="29"/>
  <c r="I186" i="29"/>
  <c r="I93" i="29"/>
  <c r="P25" i="27"/>
  <c r="Q25" i="27" s="1"/>
  <c r="I203" i="29" l="1"/>
  <c r="I221" i="29" s="1"/>
  <c r="M157" i="29"/>
  <c r="M150" i="29"/>
  <c r="M156" i="29"/>
  <c r="M149" i="29" s="1"/>
  <c r="V26" i="29"/>
  <c r="U27" i="29"/>
  <c r="I94" i="29"/>
  <c r="Q169" i="29"/>
  <c r="M147" i="29"/>
  <c r="M154" i="29"/>
  <c r="M155" i="29"/>
  <c r="M148" i="29"/>
  <c r="U60" i="29"/>
  <c r="U65" i="29" s="1"/>
  <c r="V24" i="29"/>
  <c r="T232" i="29"/>
  <c r="T180" i="29"/>
  <c r="J187" i="29"/>
  <c r="J92" i="29"/>
  <c r="K153" i="29"/>
  <c r="K160" i="29" s="1"/>
  <c r="K167" i="29" s="1"/>
  <c r="J151" i="29"/>
  <c r="H235" i="29"/>
  <c r="W90" i="29"/>
  <c r="X25" i="29"/>
  <c r="J203" i="29"/>
  <c r="J198" i="29"/>
  <c r="K196" i="29"/>
  <c r="K89" i="29"/>
  <c r="L144" i="29"/>
  <c r="T88" i="29"/>
  <c r="I235" i="29"/>
  <c r="J186" i="29"/>
  <c r="J93" i="29"/>
  <c r="I198" i="29"/>
  <c r="J182" i="29"/>
  <c r="J233" i="29" s="1"/>
  <c r="J172" i="29"/>
  <c r="J234" i="29" s="1"/>
  <c r="K105" i="29"/>
  <c r="L103" i="29"/>
  <c r="K164" i="29"/>
  <c r="E157" i="27"/>
  <c r="E156" i="27"/>
  <c r="E155" i="27"/>
  <c r="E154" i="27"/>
  <c r="E153" i="27"/>
  <c r="N156" i="29" l="1"/>
  <c r="N149" i="29" s="1"/>
  <c r="K182" i="29"/>
  <c r="K233" i="29" s="1"/>
  <c r="K172" i="29"/>
  <c r="K234" i="29" s="1"/>
  <c r="X90" i="29"/>
  <c r="Y25" i="29"/>
  <c r="N155" i="29"/>
  <c r="N148" i="29" s="1"/>
  <c r="N154" i="29"/>
  <c r="N147" i="29" s="1"/>
  <c r="I181" i="29"/>
  <c r="I183" i="29" s="1"/>
  <c r="I243" i="29"/>
  <c r="I96" i="29"/>
  <c r="K171" i="29"/>
  <c r="J94" i="29"/>
  <c r="K204" i="29"/>
  <c r="K198" i="29"/>
  <c r="L196" i="29"/>
  <c r="K203" i="29"/>
  <c r="U232" i="29"/>
  <c r="U180" i="29"/>
  <c r="L105" i="29"/>
  <c r="M103" i="29"/>
  <c r="L164" i="29"/>
  <c r="J235" i="29"/>
  <c r="K146" i="29"/>
  <c r="V60" i="29"/>
  <c r="V65" i="29" s="1"/>
  <c r="W24" i="29"/>
  <c r="W26" i="29"/>
  <c r="V27" i="29"/>
  <c r="N157" i="29"/>
  <c r="N150" i="29"/>
  <c r="K186" i="29"/>
  <c r="K93" i="29"/>
  <c r="M144" i="29"/>
  <c r="L89" i="29"/>
  <c r="J221" i="29"/>
  <c r="U88" i="29"/>
  <c r="R169" i="29"/>
  <c r="H45" i="27"/>
  <c r="I40" i="27"/>
  <c r="J40" i="27"/>
  <c r="K40" i="27"/>
  <c r="L40" i="27"/>
  <c r="M40" i="27"/>
  <c r="N40" i="27"/>
  <c r="O40" i="27"/>
  <c r="P40" i="27"/>
  <c r="Q40" i="27"/>
  <c r="R40" i="27"/>
  <c r="S40" i="27"/>
  <c r="T40" i="27"/>
  <c r="U40" i="27"/>
  <c r="V40" i="27"/>
  <c r="W40" i="27"/>
  <c r="X40" i="27"/>
  <c r="Y40" i="27"/>
  <c r="Z40" i="27"/>
  <c r="AA40" i="27"/>
  <c r="AB40" i="27"/>
  <c r="AC40" i="27"/>
  <c r="AD40" i="27"/>
  <c r="AE40" i="27"/>
  <c r="AF40" i="27"/>
  <c r="AG40" i="27"/>
  <c r="AH40" i="27"/>
  <c r="AI40" i="27"/>
  <c r="AJ40" i="27"/>
  <c r="AK40" i="27"/>
  <c r="AL40" i="27"/>
  <c r="AM40" i="27"/>
  <c r="AN40" i="27"/>
  <c r="AO40" i="27"/>
  <c r="AP40" i="27"/>
  <c r="AQ40" i="27"/>
  <c r="AR40" i="27"/>
  <c r="AS40" i="27"/>
  <c r="AT40" i="27"/>
  <c r="AU40" i="27"/>
  <c r="AV40" i="27"/>
  <c r="H40" i="27"/>
  <c r="I45" i="27"/>
  <c r="J45" i="27"/>
  <c r="K45" i="27"/>
  <c r="M45" i="27"/>
  <c r="M46" i="27" s="1"/>
  <c r="M47" i="27" s="1"/>
  <c r="N45" i="27"/>
  <c r="O45" i="27"/>
  <c r="P45" i="27"/>
  <c r="Q45" i="27"/>
  <c r="R45" i="27"/>
  <c r="S45" i="27"/>
  <c r="S46" i="27" s="1"/>
  <c r="S47" i="27" s="1"/>
  <c r="T45" i="27"/>
  <c r="U45" i="27"/>
  <c r="V45" i="27"/>
  <c r="W45" i="27"/>
  <c r="X45" i="27"/>
  <c r="Y45" i="27"/>
  <c r="Z45" i="27"/>
  <c r="AA45" i="27"/>
  <c r="AB45" i="27"/>
  <c r="AC45" i="27"/>
  <c r="AD45" i="27"/>
  <c r="AE45" i="27"/>
  <c r="AF45" i="27"/>
  <c r="AG45" i="27"/>
  <c r="AH45" i="27"/>
  <c r="AI45" i="27"/>
  <c r="AJ45" i="27"/>
  <c r="AK45" i="27"/>
  <c r="AL45" i="27"/>
  <c r="AM45" i="27"/>
  <c r="AN45" i="27"/>
  <c r="AO45" i="27"/>
  <c r="AP45" i="27"/>
  <c r="AQ45" i="27"/>
  <c r="AR45" i="27"/>
  <c r="AS45" i="27"/>
  <c r="AT45" i="27"/>
  <c r="AU45" i="27"/>
  <c r="AV45" i="27"/>
  <c r="H35" i="27"/>
  <c r="K209" i="29" l="1"/>
  <c r="K235" i="29"/>
  <c r="O154" i="29"/>
  <c r="O147" i="29" s="1"/>
  <c r="O155" i="29"/>
  <c r="O148" i="29" s="1"/>
  <c r="O156" i="29"/>
  <c r="O149" i="29" s="1"/>
  <c r="L182" i="29"/>
  <c r="L233" i="29" s="1"/>
  <c r="S169" i="29"/>
  <c r="W27" i="29"/>
  <c r="X26" i="29"/>
  <c r="X24" i="29"/>
  <c r="W60" i="29"/>
  <c r="W65" i="29" s="1"/>
  <c r="L198" i="29"/>
  <c r="M196" i="29"/>
  <c r="L203" i="29"/>
  <c r="L204" i="29"/>
  <c r="I244" i="29"/>
  <c r="I245" i="29" s="1"/>
  <c r="D9" i="29"/>
  <c r="Z25" i="29"/>
  <c r="Y90" i="29"/>
  <c r="M89" i="29"/>
  <c r="N144" i="29"/>
  <c r="O157" i="29"/>
  <c r="O150" i="29"/>
  <c r="V88" i="29"/>
  <c r="J243" i="29"/>
  <c r="J181" i="29"/>
  <c r="J183" i="29" s="1"/>
  <c r="J96" i="29"/>
  <c r="I185" i="29"/>
  <c r="I188" i="29" s="1"/>
  <c r="I237" i="29"/>
  <c r="K151" i="29"/>
  <c r="L153" i="29"/>
  <c r="L160" i="29" s="1"/>
  <c r="L167" i="29" s="1"/>
  <c r="L171" i="29" s="1"/>
  <c r="L146" i="29"/>
  <c r="M105" i="29"/>
  <c r="N103" i="29"/>
  <c r="M164" i="29"/>
  <c r="K187" i="29"/>
  <c r="K92" i="29"/>
  <c r="V232" i="29"/>
  <c r="V180" i="29"/>
  <c r="L186" i="29"/>
  <c r="L93" i="29"/>
  <c r="K221" i="29"/>
  <c r="K206" i="29"/>
  <c r="K208" i="29"/>
  <c r="AS46" i="27"/>
  <c r="AS47" i="27" s="1"/>
  <c r="AI46" i="27"/>
  <c r="AI47" i="27" s="1"/>
  <c r="AN46" i="27"/>
  <c r="AN47" i="27" s="1"/>
  <c r="AR46" i="27"/>
  <c r="AR47" i="27" s="1"/>
  <c r="X46" i="27"/>
  <c r="X47" i="27" s="1"/>
  <c r="AB46" i="27"/>
  <c r="AB47" i="27" s="1"/>
  <c r="AM46" i="27"/>
  <c r="AM47" i="27" s="1"/>
  <c r="AA46" i="27"/>
  <c r="AA47" i="27" s="1"/>
  <c r="AQ46" i="27"/>
  <c r="AQ47" i="27" s="1"/>
  <c r="AC46" i="27"/>
  <c r="AC47" i="27" s="1"/>
  <c r="W46" i="27"/>
  <c r="W47" i="27" s="1"/>
  <c r="AT116" i="27"/>
  <c r="AT117" i="27"/>
  <c r="AT118" i="27"/>
  <c r="AT115" i="27"/>
  <c r="AT114" i="27"/>
  <c r="AP116" i="27"/>
  <c r="AP117" i="27"/>
  <c r="AP118" i="27"/>
  <c r="AP115" i="27"/>
  <c r="AP114" i="27"/>
  <c r="AL116" i="27"/>
  <c r="AL117" i="27"/>
  <c r="AL118" i="27"/>
  <c r="AL115" i="27"/>
  <c r="AL114" i="27"/>
  <c r="AH116" i="27"/>
  <c r="AH117" i="27"/>
  <c r="AH118" i="27"/>
  <c r="AH114" i="27"/>
  <c r="AH115" i="27"/>
  <c r="AD116" i="27"/>
  <c r="AD117" i="27"/>
  <c r="AD118" i="27"/>
  <c r="AD115" i="27"/>
  <c r="AD114" i="27"/>
  <c r="Z116" i="27"/>
  <c r="Z117" i="27"/>
  <c r="Z118" i="27"/>
  <c r="Z115" i="27"/>
  <c r="Z114" i="27"/>
  <c r="V116" i="27"/>
  <c r="V117" i="27"/>
  <c r="V118" i="27"/>
  <c r="V115" i="27"/>
  <c r="V114" i="27"/>
  <c r="R116" i="27"/>
  <c r="R117" i="27"/>
  <c r="R118" i="27"/>
  <c r="R114" i="27"/>
  <c r="R115" i="27"/>
  <c r="N116" i="27"/>
  <c r="N117" i="27"/>
  <c r="N118" i="27"/>
  <c r="N115" i="27"/>
  <c r="N114" i="27"/>
  <c r="J116" i="27"/>
  <c r="J117" i="27"/>
  <c r="J118" i="27"/>
  <c r="J114" i="27"/>
  <c r="J115" i="27"/>
  <c r="AT46" i="27"/>
  <c r="AT47" i="27" s="1"/>
  <c r="AP46" i="27"/>
  <c r="AP47" i="27" s="1"/>
  <c r="AL46" i="27"/>
  <c r="AL47" i="27" s="1"/>
  <c r="AH46" i="27"/>
  <c r="AH47" i="27" s="1"/>
  <c r="AD46" i="27"/>
  <c r="AD47" i="27" s="1"/>
  <c r="Z46" i="27"/>
  <c r="Z47" i="27" s="1"/>
  <c r="V46" i="27"/>
  <c r="V47" i="27" s="1"/>
  <c r="R46" i="27"/>
  <c r="R47" i="27" s="1"/>
  <c r="N46" i="27"/>
  <c r="N47" i="27" s="1"/>
  <c r="J46" i="27"/>
  <c r="J47" i="27" s="1"/>
  <c r="AS116" i="27"/>
  <c r="AS114" i="27"/>
  <c r="AS115" i="27"/>
  <c r="AS117" i="27"/>
  <c r="AS126" i="27" s="1"/>
  <c r="AS118" i="27"/>
  <c r="AO117" i="27"/>
  <c r="AO114" i="27"/>
  <c r="AO118" i="27"/>
  <c r="AO116" i="27"/>
  <c r="AO115" i="27"/>
  <c r="AK116" i="27"/>
  <c r="AK115" i="27"/>
  <c r="AK117" i="27"/>
  <c r="AK114" i="27"/>
  <c r="AK118" i="27"/>
  <c r="AG116" i="27"/>
  <c r="AG118" i="27"/>
  <c r="AG117" i="27"/>
  <c r="AG114" i="27"/>
  <c r="AG115" i="27"/>
  <c r="AC118" i="27"/>
  <c r="AC114" i="27"/>
  <c r="AC116" i="27"/>
  <c r="AC125" i="27" s="1"/>
  <c r="AC115" i="27"/>
  <c r="AC117" i="27"/>
  <c r="Y117" i="27"/>
  <c r="Y116" i="27"/>
  <c r="Y118" i="27"/>
  <c r="Y115" i="27"/>
  <c r="Y114" i="27"/>
  <c r="U118" i="27"/>
  <c r="U115" i="27"/>
  <c r="U117" i="27"/>
  <c r="U114" i="27"/>
  <c r="U116" i="27"/>
  <c r="Q114" i="27"/>
  <c r="Q116" i="27"/>
  <c r="Q118" i="27"/>
  <c r="Q117" i="27"/>
  <c r="Q115" i="27"/>
  <c r="M114" i="27"/>
  <c r="M117" i="27"/>
  <c r="M126" i="27" s="1"/>
  <c r="M118" i="27"/>
  <c r="M127" i="27" s="1"/>
  <c r="M116" i="27"/>
  <c r="M125" i="27" s="1"/>
  <c r="M115" i="27"/>
  <c r="I114" i="27"/>
  <c r="I117" i="27"/>
  <c r="I116" i="27"/>
  <c r="I115" i="27"/>
  <c r="I118" i="27"/>
  <c r="AG46" i="27"/>
  <c r="AG47" i="27" s="1"/>
  <c r="Q46" i="27"/>
  <c r="Q47" i="27" s="1"/>
  <c r="I46" i="27"/>
  <c r="AV114" i="27"/>
  <c r="AV115" i="27"/>
  <c r="AV117" i="27"/>
  <c r="AV118" i="27"/>
  <c r="AV116" i="27"/>
  <c r="AR116" i="27"/>
  <c r="AR118" i="27"/>
  <c r="AR114" i="27"/>
  <c r="AR115" i="27"/>
  <c r="AR117" i="27"/>
  <c r="AN114" i="27"/>
  <c r="AN115" i="27"/>
  <c r="AN117" i="27"/>
  <c r="AN116" i="27"/>
  <c r="AN118" i="27"/>
  <c r="AJ117" i="27"/>
  <c r="AJ114" i="27"/>
  <c r="AJ115" i="27"/>
  <c r="AJ118" i="27"/>
  <c r="AJ116" i="27"/>
  <c r="AF114" i="27"/>
  <c r="AF115" i="27"/>
  <c r="AF116" i="27"/>
  <c r="AF117" i="27"/>
  <c r="AF118" i="27"/>
  <c r="AB116" i="27"/>
  <c r="AB118" i="27"/>
  <c r="AB114" i="27"/>
  <c r="AB115" i="27"/>
  <c r="AB117" i="27"/>
  <c r="X114" i="27"/>
  <c r="X115" i="27"/>
  <c r="X116" i="27"/>
  <c r="X118" i="27"/>
  <c r="X117" i="27"/>
  <c r="X126" i="27" s="1"/>
  <c r="T117" i="27"/>
  <c r="T114" i="27"/>
  <c r="T115" i="27"/>
  <c r="T118" i="27"/>
  <c r="T116" i="27"/>
  <c r="P115" i="27"/>
  <c r="P116" i="27"/>
  <c r="P118" i="27"/>
  <c r="P117" i="27"/>
  <c r="P114" i="27"/>
  <c r="AV46" i="27"/>
  <c r="AV47" i="27" s="1"/>
  <c r="AK46" i="27"/>
  <c r="AK47" i="27" s="1"/>
  <c r="AF46" i="27"/>
  <c r="AF47" i="27" s="1"/>
  <c r="U46" i="27"/>
  <c r="U47" i="27" s="1"/>
  <c r="P46" i="27"/>
  <c r="P47" i="27" s="1"/>
  <c r="H117" i="27"/>
  <c r="H118" i="27"/>
  <c r="H116" i="27"/>
  <c r="H115" i="27"/>
  <c r="H114" i="27"/>
  <c r="AU117" i="27"/>
  <c r="AU115" i="27"/>
  <c r="AU116" i="27"/>
  <c r="AU114" i="27"/>
  <c r="AU118" i="27"/>
  <c r="AQ118" i="27"/>
  <c r="AQ116" i="27"/>
  <c r="AQ117" i="27"/>
  <c r="AQ115" i="27"/>
  <c r="AQ114" i="27"/>
  <c r="AM116" i="27"/>
  <c r="AM118" i="27"/>
  <c r="AM114" i="27"/>
  <c r="AM115" i="27"/>
  <c r="AM117" i="27"/>
  <c r="AI115" i="27"/>
  <c r="AI116" i="27"/>
  <c r="AI117" i="27"/>
  <c r="AI114" i="27"/>
  <c r="AI118" i="27"/>
  <c r="AE117" i="27"/>
  <c r="AE116" i="27"/>
  <c r="AE115" i="27"/>
  <c r="AE118" i="27"/>
  <c r="AE114" i="27"/>
  <c r="AA117" i="27"/>
  <c r="AA114" i="27"/>
  <c r="AA116" i="27"/>
  <c r="AA118" i="27"/>
  <c r="AA115" i="27"/>
  <c r="W116" i="27"/>
  <c r="W118" i="27"/>
  <c r="W114" i="27"/>
  <c r="W117" i="27"/>
  <c r="W115" i="27"/>
  <c r="S117" i="27"/>
  <c r="S126" i="27" s="1"/>
  <c r="S116" i="27"/>
  <c r="S125" i="27" s="1"/>
  <c r="S114" i="27"/>
  <c r="S118" i="27"/>
  <c r="S127" i="27" s="1"/>
  <c r="S115" i="27"/>
  <c r="O117" i="27"/>
  <c r="O114" i="27"/>
  <c r="O118" i="27"/>
  <c r="O115" i="27"/>
  <c r="O116" i="27"/>
  <c r="K114" i="27"/>
  <c r="K116" i="27"/>
  <c r="K118" i="27"/>
  <c r="K117" i="27"/>
  <c r="K115" i="27"/>
  <c r="AU46" i="27"/>
  <c r="AU47" i="27" s="1"/>
  <c r="AO46" i="27"/>
  <c r="AO47" i="27" s="1"/>
  <c r="AJ46" i="27"/>
  <c r="AJ47" i="27" s="1"/>
  <c r="AE46" i="27"/>
  <c r="AE47" i="27" s="1"/>
  <c r="Y46" i="27"/>
  <c r="Y47" i="27" s="1"/>
  <c r="T46" i="27"/>
  <c r="T47" i="27" s="1"/>
  <c r="O46" i="27"/>
  <c r="O47" i="27" s="1"/>
  <c r="K46" i="27"/>
  <c r="K47" i="27" s="1"/>
  <c r="L46" i="27"/>
  <c r="H46" i="27"/>
  <c r="H47" i="27" s="1"/>
  <c r="H56" i="27" s="1"/>
  <c r="AR126" i="27" l="1"/>
  <c r="AR125" i="27"/>
  <c r="W126" i="27"/>
  <c r="AA126" i="27"/>
  <c r="P156" i="29"/>
  <c r="P149" i="29" s="1"/>
  <c r="L92" i="29"/>
  <c r="L187" i="29"/>
  <c r="P155" i="29"/>
  <c r="P148" i="29" s="1"/>
  <c r="P154" i="29"/>
  <c r="P147" i="29" s="1"/>
  <c r="J237" i="29"/>
  <c r="J185" i="29"/>
  <c r="J188" i="29" s="1"/>
  <c r="J244" i="29"/>
  <c r="J245" i="29" s="1"/>
  <c r="D10" i="29"/>
  <c r="P157" i="29"/>
  <c r="P150" i="29"/>
  <c r="E9" i="29"/>
  <c r="I246" i="29"/>
  <c r="L172" i="29"/>
  <c r="L234" i="29" s="1"/>
  <c r="L235" i="29" s="1"/>
  <c r="K94" i="29"/>
  <c r="M186" i="29"/>
  <c r="M93" i="29"/>
  <c r="O144" i="29"/>
  <c r="N89" i="29"/>
  <c r="AA25" i="29"/>
  <c r="Z90" i="29"/>
  <c r="L221" i="29"/>
  <c r="L206" i="29"/>
  <c r="L208" i="29"/>
  <c r="W88" i="29"/>
  <c r="W180" i="29"/>
  <c r="W232" i="29"/>
  <c r="M153" i="29"/>
  <c r="M160" i="29" s="1"/>
  <c r="M167" i="29" s="1"/>
  <c r="M172" i="29" s="1"/>
  <c r="M234" i="29" s="1"/>
  <c r="L151" i="29"/>
  <c r="M182" i="29"/>
  <c r="M233" i="29" s="1"/>
  <c r="M204" i="29"/>
  <c r="M198" i="29"/>
  <c r="N196" i="29"/>
  <c r="M203" i="29"/>
  <c r="X60" i="29"/>
  <c r="X65" i="29" s="1"/>
  <c r="Y24" i="29"/>
  <c r="O103" i="29"/>
  <c r="N105" i="29"/>
  <c r="N164" i="29"/>
  <c r="I214" i="29"/>
  <c r="I216" i="29" s="1"/>
  <c r="I190" i="29"/>
  <c r="L209" i="29"/>
  <c r="X27" i="29"/>
  <c r="Y26" i="29"/>
  <c r="T169" i="29"/>
  <c r="I47" i="27"/>
  <c r="I56" i="27" s="1"/>
  <c r="AI125" i="27"/>
  <c r="X125" i="27"/>
  <c r="W127" i="27"/>
  <c r="AA125" i="27"/>
  <c r="W125" i="27"/>
  <c r="AS127" i="27"/>
  <c r="AS125" i="27"/>
  <c r="K125" i="27"/>
  <c r="AI127" i="27"/>
  <c r="P126" i="27"/>
  <c r="AI126" i="27"/>
  <c r="X127" i="27"/>
  <c r="K127" i="27"/>
  <c r="AA127" i="27"/>
  <c r="AN126" i="27"/>
  <c r="AV125" i="27"/>
  <c r="I127" i="27"/>
  <c r="Q126" i="27"/>
  <c r="Y125" i="27"/>
  <c r="AK127" i="27"/>
  <c r="AK125" i="27"/>
  <c r="R125" i="27"/>
  <c r="V126" i="27"/>
  <c r="AH125" i="27"/>
  <c r="AL126" i="27"/>
  <c r="AR127" i="27"/>
  <c r="AM127" i="27"/>
  <c r="P125" i="27"/>
  <c r="AE127" i="27"/>
  <c r="AJ120" i="27"/>
  <c r="AJ123" i="27" s="1"/>
  <c r="AM126" i="27"/>
  <c r="AM125" i="27"/>
  <c r="AE126" i="27"/>
  <c r="AU127" i="27"/>
  <c r="AU126" i="27"/>
  <c r="AB126" i="27"/>
  <c r="AB125" i="27"/>
  <c r="AN125" i="27"/>
  <c r="I126" i="27"/>
  <c r="S121" i="27"/>
  <c r="S124" i="27" s="1"/>
  <c r="Y127" i="27"/>
  <c r="AO127" i="27"/>
  <c r="N125" i="27"/>
  <c r="R126" i="27"/>
  <c r="V127" i="27"/>
  <c r="AD125" i="27"/>
  <c r="AH126" i="27"/>
  <c r="AL127" i="27"/>
  <c r="AT125" i="27"/>
  <c r="O121" i="27"/>
  <c r="O124" i="27" s="1"/>
  <c r="L120" i="27"/>
  <c r="L123" i="27" s="1"/>
  <c r="W121" i="27"/>
  <c r="W124" i="27" s="1"/>
  <c r="AB127" i="27"/>
  <c r="AN127" i="27"/>
  <c r="AC126" i="27"/>
  <c r="AC127" i="27"/>
  <c r="O125" i="27"/>
  <c r="H125" i="27"/>
  <c r="AE120" i="27"/>
  <c r="AE123" i="27" s="1"/>
  <c r="O120" i="27"/>
  <c r="O123" i="27" s="1"/>
  <c r="AL120" i="27"/>
  <c r="AL123" i="27" s="1"/>
  <c r="X120" i="27"/>
  <c r="X123" i="27" s="1"/>
  <c r="T121" i="27"/>
  <c r="T124" i="27" s="1"/>
  <c r="N121" i="27"/>
  <c r="AC121" i="27"/>
  <c r="AC124" i="27" s="1"/>
  <c r="AB121" i="27"/>
  <c r="AB124" i="27" s="1"/>
  <c r="AI121" i="27"/>
  <c r="AI124" i="27" s="1"/>
  <c r="AQ126" i="27"/>
  <c r="H127" i="27"/>
  <c r="U127" i="27"/>
  <c r="AP127" i="27"/>
  <c r="Y120" i="27"/>
  <c r="Y123" i="27" s="1"/>
  <c r="H120" i="27"/>
  <c r="H123" i="27" s="1"/>
  <c r="M120" i="27"/>
  <c r="M123" i="27" s="1"/>
  <c r="AG120" i="27"/>
  <c r="AG123" i="27" s="1"/>
  <c r="T120" i="27"/>
  <c r="T123" i="27" s="1"/>
  <c r="AV121" i="27"/>
  <c r="AV124" i="27" s="1"/>
  <c r="J121" i="27"/>
  <c r="J124" i="27" s="1"/>
  <c r="X121" i="27"/>
  <c r="X124" i="27" s="1"/>
  <c r="V121" i="27"/>
  <c r="V124" i="27" s="1"/>
  <c r="AE121" i="27"/>
  <c r="AE124" i="27" s="1"/>
  <c r="O127" i="27"/>
  <c r="AQ125" i="27"/>
  <c r="AU125" i="27"/>
  <c r="H126" i="27"/>
  <c r="T125" i="27"/>
  <c r="T126" i="27"/>
  <c r="AF126" i="27"/>
  <c r="AJ125" i="27"/>
  <c r="AJ126" i="27"/>
  <c r="AV127" i="27"/>
  <c r="Q127" i="27"/>
  <c r="Y126" i="27"/>
  <c r="AG126" i="27"/>
  <c r="AO126" i="27"/>
  <c r="J125" i="27"/>
  <c r="N127" i="27"/>
  <c r="V125" i="27"/>
  <c r="Z126" i="27"/>
  <c r="AD127" i="27"/>
  <c r="AL125" i="27"/>
  <c r="AP126" i="27"/>
  <c r="AT127" i="27"/>
  <c r="N120" i="27"/>
  <c r="N123" i="27" s="1"/>
  <c r="AO120" i="27"/>
  <c r="AO123" i="27" s="1"/>
  <c r="AK120" i="27"/>
  <c r="AK123" i="27" s="1"/>
  <c r="J120" i="27"/>
  <c r="J123" i="27" s="1"/>
  <c r="AC120" i="27"/>
  <c r="AC123" i="27" s="1"/>
  <c r="I120" i="27"/>
  <c r="I123" i="27" s="1"/>
  <c r="AA120" i="27"/>
  <c r="AA123" i="27" s="1"/>
  <c r="AV120" i="27"/>
  <c r="AV123" i="27" s="1"/>
  <c r="AF120" i="27"/>
  <c r="AF123" i="27" s="1"/>
  <c r="P120" i="27"/>
  <c r="P123" i="27" s="1"/>
  <c r="AO121" i="27"/>
  <c r="AO124" i="27" s="1"/>
  <c r="AK121" i="27"/>
  <c r="AK124" i="27" s="1"/>
  <c r="AJ121" i="27"/>
  <c r="AJ124" i="27" s="1"/>
  <c r="AP121" i="27"/>
  <c r="AP124" i="27" s="1"/>
  <c r="AN121" i="27"/>
  <c r="AN124" i="27" s="1"/>
  <c r="R121" i="27"/>
  <c r="R124" i="27" s="1"/>
  <c r="AL121" i="27"/>
  <c r="AL124" i="27" s="1"/>
  <c r="Q121" i="27"/>
  <c r="Q124" i="27" s="1"/>
  <c r="AQ121" i="27"/>
  <c r="AQ124" i="27" s="1"/>
  <c r="AA121" i="27"/>
  <c r="AA124" i="27" s="1"/>
  <c r="O126" i="27"/>
  <c r="AG125" i="27"/>
  <c r="J127" i="27"/>
  <c r="AI120" i="27"/>
  <c r="AI123" i="27" s="1"/>
  <c r="S120" i="27"/>
  <c r="S123" i="27" s="1"/>
  <c r="AM120" i="27"/>
  <c r="AM123" i="27" s="1"/>
  <c r="R120" i="27"/>
  <c r="R123" i="27" s="1"/>
  <c r="Q120" i="27"/>
  <c r="Q123" i="27" s="1"/>
  <c r="AN120" i="27"/>
  <c r="AN123" i="27" s="1"/>
  <c r="P121" i="27"/>
  <c r="P124" i="27" s="1"/>
  <c r="U121" i="27"/>
  <c r="U124" i="27" s="1"/>
  <c r="K121" i="27"/>
  <c r="K124" i="27" s="1"/>
  <c r="H121" i="27"/>
  <c r="H124" i="27" s="1"/>
  <c r="L125" i="27"/>
  <c r="L126" i="27"/>
  <c r="L127" i="27"/>
  <c r="AF127" i="27"/>
  <c r="U125" i="27"/>
  <c r="J126" i="27"/>
  <c r="Z127" i="27"/>
  <c r="U120" i="27"/>
  <c r="U123" i="27" s="1"/>
  <c r="AU120" i="27"/>
  <c r="AU123" i="27" s="1"/>
  <c r="AH120" i="27"/>
  <c r="AH123" i="27" s="1"/>
  <c r="K120" i="27"/>
  <c r="K123" i="27" s="1"/>
  <c r="N124" i="27"/>
  <c r="I121" i="27"/>
  <c r="I124" i="27" s="1"/>
  <c r="AT121" i="27"/>
  <c r="AT124" i="27" s="1"/>
  <c r="AS121" i="27"/>
  <c r="AS124" i="27" s="1"/>
  <c r="AR121" i="27"/>
  <c r="AR124" i="27" s="1"/>
  <c r="AU121" i="27"/>
  <c r="AU124" i="27" s="1"/>
  <c r="K126" i="27"/>
  <c r="AE125" i="27"/>
  <c r="AQ127" i="27"/>
  <c r="P127" i="27"/>
  <c r="T127" i="27"/>
  <c r="AF125" i="27"/>
  <c r="AJ127" i="27"/>
  <c r="AV126" i="27"/>
  <c r="I125" i="27"/>
  <c r="Q125" i="27"/>
  <c r="U126" i="27"/>
  <c r="AG127" i="27"/>
  <c r="AK126" i="27"/>
  <c r="AO125" i="27"/>
  <c r="N126" i="27"/>
  <c r="R127" i="27"/>
  <c r="Z125" i="27"/>
  <c r="AD126" i="27"/>
  <c r="AH127" i="27"/>
  <c r="AP125" i="27"/>
  <c r="AT126" i="27"/>
  <c r="AT120" i="27"/>
  <c r="AT123" i="27" s="1"/>
  <c r="AP120" i="27"/>
  <c r="AP123" i="27" s="1"/>
  <c r="AD120" i="27"/>
  <c r="AD123" i="27" s="1"/>
  <c r="Z120" i="27"/>
  <c r="Z123" i="27" s="1"/>
  <c r="AS120" i="27"/>
  <c r="AS123" i="27" s="1"/>
  <c r="W120" i="27"/>
  <c r="W123" i="27" s="1"/>
  <c r="AQ120" i="27"/>
  <c r="AQ123" i="27" s="1"/>
  <c r="V120" i="27"/>
  <c r="V123" i="27" s="1"/>
  <c r="AR120" i="27"/>
  <c r="AR123" i="27" s="1"/>
  <c r="AB120" i="27"/>
  <c r="AB123" i="27" s="1"/>
  <c r="AD121" i="27"/>
  <c r="AD124" i="27" s="1"/>
  <c r="Z121" i="27"/>
  <c r="Z124" i="27" s="1"/>
  <c r="Y121" i="27"/>
  <c r="Y124" i="27" s="1"/>
  <c r="AF121" i="27"/>
  <c r="AF124" i="27" s="1"/>
  <c r="AH121" i="27"/>
  <c r="AH124" i="27" s="1"/>
  <c r="M121" i="27"/>
  <c r="M124" i="27" s="1"/>
  <c r="AG121" i="27"/>
  <c r="AG124" i="27" s="1"/>
  <c r="L121" i="27"/>
  <c r="L124" i="27" s="1"/>
  <c r="AM121" i="27"/>
  <c r="AM124" i="27" s="1"/>
  <c r="L47" i="27"/>
  <c r="M209" i="29" l="1"/>
  <c r="E10" i="29"/>
  <c r="Q156" i="29"/>
  <c r="Q149" i="29" s="1"/>
  <c r="Q155" i="29"/>
  <c r="Q148" i="29"/>
  <c r="Y27" i="29"/>
  <c r="Z26" i="29"/>
  <c r="M208" i="29"/>
  <c r="M206" i="29"/>
  <c r="M221" i="29"/>
  <c r="Q154" i="29"/>
  <c r="Q147" i="29" s="1"/>
  <c r="X232" i="29"/>
  <c r="X180" i="29"/>
  <c r="Y60" i="29"/>
  <c r="Y65" i="29" s="1"/>
  <c r="Z24" i="29"/>
  <c r="J246" i="29"/>
  <c r="Q157" i="29"/>
  <c r="Q150" i="29" s="1"/>
  <c r="J190" i="29"/>
  <c r="J214" i="29"/>
  <c r="J216" i="29" s="1"/>
  <c r="L94" i="29"/>
  <c r="N182" i="29"/>
  <c r="N233" i="29" s="1"/>
  <c r="M171" i="29"/>
  <c r="N186" i="29"/>
  <c r="N93" i="29"/>
  <c r="O89" i="29"/>
  <c r="P144" i="29"/>
  <c r="P103" i="29"/>
  <c r="O105" i="29"/>
  <c r="O164" i="29"/>
  <c r="N203" i="29"/>
  <c r="N204" i="29"/>
  <c r="N198" i="29"/>
  <c r="O196" i="29"/>
  <c r="AA90" i="29"/>
  <c r="AB25" i="29"/>
  <c r="K181" i="29"/>
  <c r="K183" i="29" s="1"/>
  <c r="K96" i="29"/>
  <c r="K243" i="29"/>
  <c r="U169" i="29"/>
  <c r="I222" i="29"/>
  <c r="I224" i="29" s="1"/>
  <c r="X88" i="29"/>
  <c r="M235" i="29"/>
  <c r="M146" i="29"/>
  <c r="H128" i="27"/>
  <c r="H132" i="27" s="1"/>
  <c r="N209" i="29" l="1"/>
  <c r="R156" i="29"/>
  <c r="R149" i="29"/>
  <c r="R157" i="29"/>
  <c r="R150" i="29"/>
  <c r="R154" i="29"/>
  <c r="R147" i="29"/>
  <c r="I225" i="29"/>
  <c r="I227" i="29" s="1"/>
  <c r="I195" i="29" s="1"/>
  <c r="I204" i="29"/>
  <c r="D11" i="29"/>
  <c r="K244" i="29"/>
  <c r="K245" i="29" s="1"/>
  <c r="P105" i="29"/>
  <c r="Q103" i="29"/>
  <c r="P164" i="29"/>
  <c r="M92" i="29"/>
  <c r="M187" i="29"/>
  <c r="Z60" i="29"/>
  <c r="Z65" i="29" s="1"/>
  <c r="AA24" i="29"/>
  <c r="J222" i="29"/>
  <c r="J224" i="29" s="1"/>
  <c r="J225" i="29" s="1"/>
  <c r="J227" i="29" s="1"/>
  <c r="AA26" i="29"/>
  <c r="Z27" i="29"/>
  <c r="N153" i="29"/>
  <c r="N160" i="29" s="1"/>
  <c r="N167" i="29" s="1"/>
  <c r="M151" i="29"/>
  <c r="N221" i="29"/>
  <c r="N208" i="29"/>
  <c r="N206" i="29"/>
  <c r="Q144" i="29"/>
  <c r="P89" i="29"/>
  <c r="L243" i="29"/>
  <c r="L96" i="29"/>
  <c r="L181" i="29"/>
  <c r="L183" i="29" s="1"/>
  <c r="Y88" i="29"/>
  <c r="Y180" i="29"/>
  <c r="Y232" i="29"/>
  <c r="R155" i="29"/>
  <c r="R148" i="29"/>
  <c r="AB90" i="29"/>
  <c r="AC25" i="29"/>
  <c r="O186" i="29"/>
  <c r="O93" i="29"/>
  <c r="V169" i="29"/>
  <c r="K237" i="29"/>
  <c r="K185" i="29"/>
  <c r="K188" i="29" s="1"/>
  <c r="P196" i="29"/>
  <c r="O203" i="29"/>
  <c r="O204" i="29"/>
  <c r="O198" i="29"/>
  <c r="O182" i="29"/>
  <c r="O233" i="29" s="1"/>
  <c r="F123" i="27"/>
  <c r="J90" i="27"/>
  <c r="F134" i="27"/>
  <c r="F135" i="27"/>
  <c r="F136" i="27"/>
  <c r="H149" i="27"/>
  <c r="F137" i="27"/>
  <c r="F138" i="27"/>
  <c r="F140" i="27"/>
  <c r="I130" i="27"/>
  <c r="F153" i="27"/>
  <c r="F154" i="27"/>
  <c r="F155" i="27"/>
  <c r="F156" i="27"/>
  <c r="F157" i="27"/>
  <c r="I169" i="27"/>
  <c r="J169" i="27" s="1"/>
  <c r="K169" i="27" s="1"/>
  <c r="L169" i="27" s="1"/>
  <c r="M169" i="27" s="1"/>
  <c r="N169" i="27" s="1"/>
  <c r="O169" i="27" s="1"/>
  <c r="P169" i="27" s="1"/>
  <c r="Q169" i="27" s="1"/>
  <c r="R169" i="27" s="1"/>
  <c r="S169" i="27" s="1"/>
  <c r="T169" i="27" s="1"/>
  <c r="U169" i="27" s="1"/>
  <c r="V169" i="27" s="1"/>
  <c r="W169" i="27" s="1"/>
  <c r="X169" i="27" s="1"/>
  <c r="Y169" i="27" s="1"/>
  <c r="Z169" i="27" s="1"/>
  <c r="AA169" i="27" s="1"/>
  <c r="AB169" i="27" s="1"/>
  <c r="AC169" i="27" s="1"/>
  <c r="AD169" i="27" s="1"/>
  <c r="AE169" i="27" s="1"/>
  <c r="AF169" i="27" s="1"/>
  <c r="AG169" i="27" s="1"/>
  <c r="AH169" i="27" s="1"/>
  <c r="AI169" i="27" s="1"/>
  <c r="AJ169" i="27" s="1"/>
  <c r="AK169" i="27" s="1"/>
  <c r="AL169" i="27" s="1"/>
  <c r="AM169" i="27" s="1"/>
  <c r="AN169" i="27" s="1"/>
  <c r="AO169" i="27" s="1"/>
  <c r="AP169" i="27" s="1"/>
  <c r="AQ169" i="27" s="1"/>
  <c r="AR169" i="27" s="1"/>
  <c r="AS169" i="27" s="1"/>
  <c r="AT169" i="27" s="1"/>
  <c r="AU169" i="27" s="1"/>
  <c r="AV169" i="27" s="1"/>
  <c r="I60" i="27"/>
  <c r="I65" i="27" s="1"/>
  <c r="I88" i="27" s="1"/>
  <c r="J61" i="27"/>
  <c r="K61" i="27" s="1"/>
  <c r="L61" i="27" s="1"/>
  <c r="M61" i="27" s="1"/>
  <c r="N61" i="27" s="1"/>
  <c r="O61" i="27" s="1"/>
  <c r="P61" i="27" s="1"/>
  <c r="Q61" i="27" s="1"/>
  <c r="R61" i="27" s="1"/>
  <c r="S61" i="27" s="1"/>
  <c r="T61" i="27" s="1"/>
  <c r="U61" i="27" s="1"/>
  <c r="V61" i="27" s="1"/>
  <c r="W61" i="27" s="1"/>
  <c r="X61" i="27" s="1"/>
  <c r="Y61" i="27" s="1"/>
  <c r="Z61" i="27" s="1"/>
  <c r="AA61" i="27" s="1"/>
  <c r="AB61" i="27" s="1"/>
  <c r="AC61" i="27" s="1"/>
  <c r="AD61" i="27" s="1"/>
  <c r="AE61" i="27" s="1"/>
  <c r="AF61" i="27" s="1"/>
  <c r="AG61" i="27" s="1"/>
  <c r="AH61" i="27" s="1"/>
  <c r="AI61" i="27" s="1"/>
  <c r="AJ61" i="27" s="1"/>
  <c r="AK61" i="27" s="1"/>
  <c r="AL61" i="27" s="1"/>
  <c r="AM61" i="27" s="1"/>
  <c r="AN61" i="27" s="1"/>
  <c r="AO61" i="27" s="1"/>
  <c r="AP61" i="27" s="1"/>
  <c r="AQ61" i="27" s="1"/>
  <c r="AR61" i="27" s="1"/>
  <c r="AS61" i="27" s="1"/>
  <c r="AT61" i="27" s="1"/>
  <c r="AU61" i="27" s="1"/>
  <c r="AV61" i="27" s="1"/>
  <c r="J130" i="27"/>
  <c r="J132" i="27" s="1"/>
  <c r="K130" i="27"/>
  <c r="K132" i="27" s="1"/>
  <c r="L130" i="27"/>
  <c r="L132" i="27" s="1"/>
  <c r="M130" i="27"/>
  <c r="M132" i="27" s="1"/>
  <c r="N130" i="27"/>
  <c r="N132" i="27" s="1"/>
  <c r="O130" i="27"/>
  <c r="O132" i="27" s="1"/>
  <c r="P130" i="27"/>
  <c r="P132" i="27" s="1"/>
  <c r="Q130" i="27"/>
  <c r="Q132" i="27" s="1"/>
  <c r="R130" i="27"/>
  <c r="R132" i="27" s="1"/>
  <c r="S130" i="27"/>
  <c r="S132" i="27" s="1"/>
  <c r="T130" i="27"/>
  <c r="T132" i="27" s="1"/>
  <c r="U130" i="27"/>
  <c r="U132" i="27" s="1"/>
  <c r="V130" i="27"/>
  <c r="V132" i="27" s="1"/>
  <c r="W130" i="27"/>
  <c r="W132" i="27" s="1"/>
  <c r="X130" i="27"/>
  <c r="X132" i="27" s="1"/>
  <c r="Y130" i="27"/>
  <c r="Y132" i="27" s="1"/>
  <c r="Z130" i="27"/>
  <c r="Z132" i="27" s="1"/>
  <c r="AA130" i="27"/>
  <c r="AA132" i="27" s="1"/>
  <c r="AB130" i="27"/>
  <c r="AB132" i="27" s="1"/>
  <c r="AC130" i="27"/>
  <c r="AC132" i="27" s="1"/>
  <c r="AD130" i="27"/>
  <c r="AD132" i="27" s="1"/>
  <c r="AE130" i="27"/>
  <c r="AE132" i="27" s="1"/>
  <c r="AF130" i="27"/>
  <c r="AF132" i="27" s="1"/>
  <c r="AG130" i="27"/>
  <c r="AG132" i="27" s="1"/>
  <c r="AH130" i="27"/>
  <c r="AH132" i="27" s="1"/>
  <c r="AI130" i="27"/>
  <c r="AI132" i="27" s="1"/>
  <c r="AJ130" i="27"/>
  <c r="AJ132" i="27" s="1"/>
  <c r="AK130" i="27"/>
  <c r="AK132" i="27" s="1"/>
  <c r="AL130" i="27"/>
  <c r="AL132" i="27" s="1"/>
  <c r="AM130" i="27"/>
  <c r="AM132" i="27" s="1"/>
  <c r="AN130" i="27"/>
  <c r="AN132" i="27" s="1"/>
  <c r="AO130" i="27"/>
  <c r="AO132" i="27" s="1"/>
  <c r="AP130" i="27"/>
  <c r="AP132" i="27" s="1"/>
  <c r="AQ130" i="27"/>
  <c r="AQ132" i="27" s="1"/>
  <c r="AR130" i="27"/>
  <c r="AR132" i="27" s="1"/>
  <c r="AS130" i="27"/>
  <c r="AS132" i="27" s="1"/>
  <c r="AT130" i="27"/>
  <c r="AT132" i="27" s="1"/>
  <c r="AU130" i="27"/>
  <c r="AU132" i="27" s="1"/>
  <c r="AV130" i="27"/>
  <c r="AV132" i="27" s="1"/>
  <c r="B154" i="27"/>
  <c r="B155" i="27"/>
  <c r="B156" i="27"/>
  <c r="B157" i="27"/>
  <c r="B153" i="27"/>
  <c r="B147" i="27"/>
  <c r="B148" i="27"/>
  <c r="B149" i="27"/>
  <c r="B150" i="27"/>
  <c r="B146" i="27"/>
  <c r="B135" i="27"/>
  <c r="B136" i="27"/>
  <c r="B137" i="27"/>
  <c r="B138" i="27"/>
  <c r="B134" i="27"/>
  <c r="B124" i="27"/>
  <c r="B125" i="27"/>
  <c r="B126" i="27"/>
  <c r="B127" i="27"/>
  <c r="B123" i="27"/>
  <c r="I229" i="27"/>
  <c r="I211" i="27"/>
  <c r="J211" i="27" s="1"/>
  <c r="K211" i="27" s="1"/>
  <c r="L211" i="27" s="1"/>
  <c r="M211" i="27" s="1"/>
  <c r="N211" i="27" s="1"/>
  <c r="O211" i="27" s="1"/>
  <c r="P211" i="27" s="1"/>
  <c r="Q211" i="27" s="1"/>
  <c r="R211" i="27" s="1"/>
  <c r="S211" i="27" s="1"/>
  <c r="T211" i="27" s="1"/>
  <c r="U211" i="27" s="1"/>
  <c r="V211" i="27" s="1"/>
  <c r="W211" i="27" s="1"/>
  <c r="X211" i="27" s="1"/>
  <c r="Y211" i="27" s="1"/>
  <c r="Z211" i="27" s="1"/>
  <c r="AA211" i="27" s="1"/>
  <c r="AB211" i="27" s="1"/>
  <c r="AC211" i="27" s="1"/>
  <c r="AD211" i="27" s="1"/>
  <c r="AE211" i="27" s="1"/>
  <c r="AF211" i="27" s="1"/>
  <c r="AG211" i="27" s="1"/>
  <c r="AH211" i="27" s="1"/>
  <c r="AI211" i="27" s="1"/>
  <c r="AJ211" i="27" s="1"/>
  <c r="AK211" i="27" s="1"/>
  <c r="AL211" i="27" s="1"/>
  <c r="AM211" i="27" s="1"/>
  <c r="AN211" i="27" s="1"/>
  <c r="AO211" i="27" s="1"/>
  <c r="AP211" i="27" s="1"/>
  <c r="AQ211" i="27" s="1"/>
  <c r="AR211" i="27" s="1"/>
  <c r="AS211" i="27" s="1"/>
  <c r="AT211" i="27" s="1"/>
  <c r="AU211" i="27" s="1"/>
  <c r="AV211" i="27" s="1"/>
  <c r="I192" i="27"/>
  <c r="H192" i="27" s="1"/>
  <c r="I178" i="27"/>
  <c r="J178" i="27" s="1"/>
  <c r="K178" i="27" s="1"/>
  <c r="L178" i="27" s="1"/>
  <c r="M178" i="27" s="1"/>
  <c r="N178" i="27" s="1"/>
  <c r="O178" i="27" s="1"/>
  <c r="P178" i="27" s="1"/>
  <c r="Q178" i="27" s="1"/>
  <c r="R178" i="27" s="1"/>
  <c r="S178" i="27" s="1"/>
  <c r="T178" i="27" s="1"/>
  <c r="U178" i="27" s="1"/>
  <c r="V178" i="27" s="1"/>
  <c r="W178" i="27" s="1"/>
  <c r="X178" i="27" s="1"/>
  <c r="Y178" i="27" s="1"/>
  <c r="Z178" i="27" s="1"/>
  <c r="AA178" i="27" s="1"/>
  <c r="AB178" i="27" s="1"/>
  <c r="AC178" i="27" s="1"/>
  <c r="AD178" i="27" s="1"/>
  <c r="AE178" i="27" s="1"/>
  <c r="AF178" i="27" s="1"/>
  <c r="AG178" i="27" s="1"/>
  <c r="AH178" i="27" s="1"/>
  <c r="AI178" i="27" s="1"/>
  <c r="AJ178" i="27" s="1"/>
  <c r="AK178" i="27" s="1"/>
  <c r="AL178" i="27" s="1"/>
  <c r="AM178" i="27" s="1"/>
  <c r="AN178" i="27" s="1"/>
  <c r="AO178" i="27" s="1"/>
  <c r="AP178" i="27" s="1"/>
  <c r="AQ178" i="27" s="1"/>
  <c r="AR178" i="27" s="1"/>
  <c r="AS178" i="27" s="1"/>
  <c r="AT178" i="27" s="1"/>
  <c r="AU178" i="27" s="1"/>
  <c r="AV178" i="27" s="1"/>
  <c r="I162" i="27"/>
  <c r="J162" i="27" s="1"/>
  <c r="K162" i="27" s="1"/>
  <c r="L162" i="27" s="1"/>
  <c r="M162" i="27" s="1"/>
  <c r="N162" i="27" s="1"/>
  <c r="O162" i="27" s="1"/>
  <c r="P162" i="27" s="1"/>
  <c r="Q162" i="27" s="1"/>
  <c r="R162" i="27" s="1"/>
  <c r="S162" i="27" s="1"/>
  <c r="T162" i="27" s="1"/>
  <c r="U162" i="27" s="1"/>
  <c r="V162" i="27" s="1"/>
  <c r="W162" i="27" s="1"/>
  <c r="X162" i="27" s="1"/>
  <c r="Y162" i="27" s="1"/>
  <c r="Z162" i="27" s="1"/>
  <c r="AA162" i="27" s="1"/>
  <c r="AB162" i="27" s="1"/>
  <c r="AC162" i="27" s="1"/>
  <c r="AD162" i="27" s="1"/>
  <c r="AE162" i="27" s="1"/>
  <c r="AF162" i="27" s="1"/>
  <c r="AG162" i="27" s="1"/>
  <c r="AH162" i="27" s="1"/>
  <c r="AI162" i="27" s="1"/>
  <c r="AJ162" i="27" s="1"/>
  <c r="AK162" i="27" s="1"/>
  <c r="AL162" i="27" s="1"/>
  <c r="AM162" i="27" s="1"/>
  <c r="AN162" i="27" s="1"/>
  <c r="AO162" i="27" s="1"/>
  <c r="AP162" i="27" s="1"/>
  <c r="AQ162" i="27" s="1"/>
  <c r="AR162" i="27" s="1"/>
  <c r="AS162" i="27" s="1"/>
  <c r="AT162" i="27" s="1"/>
  <c r="AU162" i="27" s="1"/>
  <c r="AV162" i="27" s="1"/>
  <c r="I107" i="27"/>
  <c r="I98" i="27"/>
  <c r="J98" i="27" s="1"/>
  <c r="K98" i="27" s="1"/>
  <c r="L98" i="27" s="1"/>
  <c r="M98" i="27" s="1"/>
  <c r="N98" i="27" s="1"/>
  <c r="O98" i="27" s="1"/>
  <c r="P98" i="27" s="1"/>
  <c r="Q98" i="27" s="1"/>
  <c r="R98" i="27" s="1"/>
  <c r="S98" i="27" s="1"/>
  <c r="T98" i="27" s="1"/>
  <c r="U98" i="27" s="1"/>
  <c r="V98" i="27" s="1"/>
  <c r="W98" i="27" s="1"/>
  <c r="X98" i="27" s="1"/>
  <c r="Y98" i="27" s="1"/>
  <c r="Z98" i="27" s="1"/>
  <c r="AA98" i="27" s="1"/>
  <c r="AB98" i="27" s="1"/>
  <c r="AC98" i="27" s="1"/>
  <c r="AD98" i="27" s="1"/>
  <c r="AE98" i="27" s="1"/>
  <c r="AF98" i="27" s="1"/>
  <c r="AG98" i="27" s="1"/>
  <c r="AH98" i="27" s="1"/>
  <c r="AI98" i="27" s="1"/>
  <c r="AJ98" i="27" s="1"/>
  <c r="AK98" i="27" s="1"/>
  <c r="AL98" i="27" s="1"/>
  <c r="AM98" i="27" s="1"/>
  <c r="AN98" i="27" s="1"/>
  <c r="AO98" i="27" s="1"/>
  <c r="AP98" i="27" s="1"/>
  <c r="AQ98" i="27" s="1"/>
  <c r="AR98" i="27" s="1"/>
  <c r="AS98" i="27" s="1"/>
  <c r="AT98" i="27" s="1"/>
  <c r="AU98" i="27" s="1"/>
  <c r="AV98" i="27" s="1"/>
  <c r="I86" i="27"/>
  <c r="J86" i="27" s="1"/>
  <c r="K86" i="27" s="1"/>
  <c r="L86" i="27" s="1"/>
  <c r="M86" i="27" s="1"/>
  <c r="N86" i="27" s="1"/>
  <c r="O86" i="27" s="1"/>
  <c r="P86" i="27" s="1"/>
  <c r="Q86" i="27" s="1"/>
  <c r="R86" i="27" s="1"/>
  <c r="S86" i="27" s="1"/>
  <c r="T86" i="27" s="1"/>
  <c r="U86" i="27" s="1"/>
  <c r="V86" i="27" s="1"/>
  <c r="W86" i="27" s="1"/>
  <c r="X86" i="27" s="1"/>
  <c r="Y86" i="27" s="1"/>
  <c r="Z86" i="27" s="1"/>
  <c r="AA86" i="27" s="1"/>
  <c r="AB86" i="27" s="1"/>
  <c r="AC86" i="27" s="1"/>
  <c r="AD86" i="27" s="1"/>
  <c r="AE86" i="27" s="1"/>
  <c r="AF86" i="27" s="1"/>
  <c r="AG86" i="27" s="1"/>
  <c r="AH86" i="27" s="1"/>
  <c r="AI86" i="27" s="1"/>
  <c r="AJ86" i="27" s="1"/>
  <c r="AK86" i="27" s="1"/>
  <c r="AL86" i="27" s="1"/>
  <c r="AM86" i="27" s="1"/>
  <c r="AN86" i="27" s="1"/>
  <c r="AO86" i="27" s="1"/>
  <c r="AP86" i="27" s="1"/>
  <c r="AQ86" i="27" s="1"/>
  <c r="AR86" i="27" s="1"/>
  <c r="AS86" i="27" s="1"/>
  <c r="AT86" i="27" s="1"/>
  <c r="AU86" i="27" s="1"/>
  <c r="AV86" i="27" s="1"/>
  <c r="I58" i="27"/>
  <c r="J58" i="27" s="1"/>
  <c r="K58" i="27" s="1"/>
  <c r="L58" i="27" s="1"/>
  <c r="M58" i="27" s="1"/>
  <c r="N58" i="27" s="1"/>
  <c r="O58" i="27" s="1"/>
  <c r="P58" i="27" s="1"/>
  <c r="Q58" i="27" s="1"/>
  <c r="R58" i="27" s="1"/>
  <c r="S58" i="27" s="1"/>
  <c r="T58" i="27" s="1"/>
  <c r="U58" i="27" s="1"/>
  <c r="V58" i="27" s="1"/>
  <c r="W58" i="27" s="1"/>
  <c r="X58" i="27" s="1"/>
  <c r="Y58" i="27" s="1"/>
  <c r="Z58" i="27" s="1"/>
  <c r="AA58" i="27" s="1"/>
  <c r="AB58" i="27" s="1"/>
  <c r="AC58" i="27" s="1"/>
  <c r="AD58" i="27" s="1"/>
  <c r="AE58" i="27" s="1"/>
  <c r="AF58" i="27" s="1"/>
  <c r="AG58" i="27" s="1"/>
  <c r="AH58" i="27" s="1"/>
  <c r="AI58" i="27" s="1"/>
  <c r="AJ58" i="27" s="1"/>
  <c r="AK58" i="27" s="1"/>
  <c r="AL58" i="27" s="1"/>
  <c r="AM58" i="27" s="1"/>
  <c r="AN58" i="27" s="1"/>
  <c r="AO58" i="27" s="1"/>
  <c r="AP58" i="27" s="1"/>
  <c r="AQ58" i="27" s="1"/>
  <c r="AR58" i="27" s="1"/>
  <c r="AS58" i="27" s="1"/>
  <c r="AT58" i="27" s="1"/>
  <c r="AU58" i="27" s="1"/>
  <c r="AV58" i="27" s="1"/>
  <c r="I29" i="27"/>
  <c r="H29" i="27" s="1"/>
  <c r="E50" i="27"/>
  <c r="F159" i="27" s="1"/>
  <c r="J22" i="27"/>
  <c r="K22" i="27" s="1"/>
  <c r="L22" i="27" s="1"/>
  <c r="M22" i="27" s="1"/>
  <c r="N22" i="27" s="1"/>
  <c r="O22" i="27" s="1"/>
  <c r="P22" i="27" s="1"/>
  <c r="Q22" i="27" s="1"/>
  <c r="R22" i="27" s="1"/>
  <c r="S22" i="27" s="1"/>
  <c r="T22" i="27" s="1"/>
  <c r="U22" i="27" s="1"/>
  <c r="V22" i="27" s="1"/>
  <c r="W22" i="27" s="1"/>
  <c r="X22" i="27" s="1"/>
  <c r="Y22" i="27" s="1"/>
  <c r="Z22" i="27" s="1"/>
  <c r="AA22" i="27" s="1"/>
  <c r="AB22" i="27" s="1"/>
  <c r="AC22" i="27" s="1"/>
  <c r="AD22" i="27" s="1"/>
  <c r="AE22" i="27" s="1"/>
  <c r="AF22" i="27" s="1"/>
  <c r="AG22" i="27" s="1"/>
  <c r="AH22" i="27" s="1"/>
  <c r="AI22" i="27" s="1"/>
  <c r="AJ22" i="27" s="1"/>
  <c r="AK22" i="27" s="1"/>
  <c r="AL22" i="27" s="1"/>
  <c r="AM22" i="27" s="1"/>
  <c r="AN22" i="27" s="1"/>
  <c r="AO22" i="27" s="1"/>
  <c r="AP22" i="27" s="1"/>
  <c r="AQ22" i="27" s="1"/>
  <c r="AR22" i="27" s="1"/>
  <c r="AS22" i="27" s="1"/>
  <c r="AT22" i="27" s="1"/>
  <c r="AU22" i="27" s="1"/>
  <c r="AV22" i="27" s="1"/>
  <c r="J81" i="27"/>
  <c r="K81" i="27"/>
  <c r="J56" i="27"/>
  <c r="L56" i="27"/>
  <c r="M56" i="27"/>
  <c r="N56" i="27"/>
  <c r="O56" i="27"/>
  <c r="AD56" i="27"/>
  <c r="AE56" i="27"/>
  <c r="AF56" i="27"/>
  <c r="AG56" i="27"/>
  <c r="AH56" i="27"/>
  <c r="AI56" i="27"/>
  <c r="AJ56" i="27"/>
  <c r="AK56" i="27"/>
  <c r="AM56" i="27"/>
  <c r="AQ56" i="27"/>
  <c r="AU56" i="27"/>
  <c r="AV56" i="27"/>
  <c r="O209" i="29" l="1"/>
  <c r="W169" i="29"/>
  <c r="N172" i="29"/>
  <c r="N234" i="29" s="1"/>
  <c r="N235" i="29" s="1"/>
  <c r="N171" i="29"/>
  <c r="E11" i="29"/>
  <c r="S154" i="29"/>
  <c r="S147" i="29" s="1"/>
  <c r="S157" i="29"/>
  <c r="S150" i="29" s="1"/>
  <c r="K190" i="29"/>
  <c r="K214" i="29"/>
  <c r="K216" i="29" s="1"/>
  <c r="P182" i="29"/>
  <c r="P233" i="29" s="1"/>
  <c r="Z232" i="29"/>
  <c r="Z180" i="29"/>
  <c r="P198" i="29"/>
  <c r="Q196" i="29"/>
  <c r="P203" i="29"/>
  <c r="P204" i="29"/>
  <c r="L244" i="29"/>
  <c r="L245" i="29" s="1"/>
  <c r="D12" i="29"/>
  <c r="Z88" i="29"/>
  <c r="AD25" i="29"/>
  <c r="AC90" i="29"/>
  <c r="S148" i="29"/>
  <c r="S155" i="29"/>
  <c r="L237" i="29"/>
  <c r="L185" i="29"/>
  <c r="L188" i="29" s="1"/>
  <c r="Q89" i="29"/>
  <c r="R144" i="29"/>
  <c r="Q105" i="29"/>
  <c r="R103" i="29"/>
  <c r="Q164" i="29"/>
  <c r="I209" i="29"/>
  <c r="J204" i="29"/>
  <c r="I208" i="29"/>
  <c r="I206" i="29"/>
  <c r="S156" i="29"/>
  <c r="S149" i="29" s="1"/>
  <c r="M94" i="29"/>
  <c r="O206" i="29"/>
  <c r="O208" i="29"/>
  <c r="O221" i="29"/>
  <c r="N146" i="29"/>
  <c r="AA27" i="29"/>
  <c r="AB26" i="29"/>
  <c r="AB24" i="29"/>
  <c r="AA60" i="29"/>
  <c r="AA65" i="29" s="1"/>
  <c r="P186" i="29"/>
  <c r="P93" i="29"/>
  <c r="J195" i="29"/>
  <c r="I200" i="29"/>
  <c r="K246" i="29"/>
  <c r="I132" i="27"/>
  <c r="I218" i="27" s="1"/>
  <c r="I231" i="27" s="1"/>
  <c r="I140" i="27"/>
  <c r="M140" i="27"/>
  <c r="M159" i="27" s="1"/>
  <c r="Q140" i="27"/>
  <c r="Q159" i="27" s="1"/>
  <c r="U140" i="27"/>
  <c r="U159" i="27" s="1"/>
  <c r="Y140" i="27"/>
  <c r="Y159" i="27" s="1"/>
  <c r="AC140" i="27"/>
  <c r="AC159" i="27" s="1"/>
  <c r="AG140" i="27"/>
  <c r="AG159" i="27" s="1"/>
  <c r="AK140" i="27"/>
  <c r="AK159" i="27" s="1"/>
  <c r="AO140" i="27"/>
  <c r="AO159" i="27" s="1"/>
  <c r="AS140" i="27"/>
  <c r="AS159" i="27" s="1"/>
  <c r="J140" i="27"/>
  <c r="J159" i="27" s="1"/>
  <c r="N140" i="27"/>
  <c r="N159" i="27" s="1"/>
  <c r="R140" i="27"/>
  <c r="R159" i="27" s="1"/>
  <c r="V140" i="27"/>
  <c r="V159" i="27" s="1"/>
  <c r="Z140" i="27"/>
  <c r="Z159" i="27" s="1"/>
  <c r="AD140" i="27"/>
  <c r="AD159" i="27" s="1"/>
  <c r="AH140" i="27"/>
  <c r="AH159" i="27" s="1"/>
  <c r="AL140" i="27"/>
  <c r="AL159" i="27" s="1"/>
  <c r="AP140" i="27"/>
  <c r="AP159" i="27" s="1"/>
  <c r="AT140" i="27"/>
  <c r="AT159" i="27" s="1"/>
  <c r="K140" i="27"/>
  <c r="K159" i="27" s="1"/>
  <c r="O140" i="27"/>
  <c r="O159" i="27" s="1"/>
  <c r="S140" i="27"/>
  <c r="S159" i="27" s="1"/>
  <c r="W140" i="27"/>
  <c r="W159" i="27" s="1"/>
  <c r="AA140" i="27"/>
  <c r="AA159" i="27" s="1"/>
  <c r="AE140" i="27"/>
  <c r="AE159" i="27" s="1"/>
  <c r="AI140" i="27"/>
  <c r="AI159" i="27" s="1"/>
  <c r="AM140" i="27"/>
  <c r="AM159" i="27" s="1"/>
  <c r="AQ140" i="27"/>
  <c r="AQ159" i="27" s="1"/>
  <c r="AU140" i="27"/>
  <c r="AU159" i="27" s="1"/>
  <c r="L140" i="27"/>
  <c r="L159" i="27" s="1"/>
  <c r="P140" i="27"/>
  <c r="P159" i="27" s="1"/>
  <c r="T140" i="27"/>
  <c r="T159" i="27" s="1"/>
  <c r="X140" i="27"/>
  <c r="X159" i="27" s="1"/>
  <c r="AB140" i="27"/>
  <c r="AB159" i="27" s="1"/>
  <c r="AF140" i="27"/>
  <c r="AF159" i="27" s="1"/>
  <c r="AJ140" i="27"/>
  <c r="AJ159" i="27" s="1"/>
  <c r="AN140" i="27"/>
  <c r="AN159" i="27" s="1"/>
  <c r="AR140" i="27"/>
  <c r="AR159" i="27" s="1"/>
  <c r="AV140" i="27"/>
  <c r="AV159" i="27" s="1"/>
  <c r="J229" i="27"/>
  <c r="K229" i="27" s="1"/>
  <c r="L229" i="27" s="1"/>
  <c r="M229" i="27" s="1"/>
  <c r="N229" i="27" s="1"/>
  <c r="O229" i="27" s="1"/>
  <c r="P229" i="27" s="1"/>
  <c r="Q229" i="27" s="1"/>
  <c r="R229" i="27" s="1"/>
  <c r="S229" i="27" s="1"/>
  <c r="T229" i="27" s="1"/>
  <c r="U229" i="27" s="1"/>
  <c r="V229" i="27" s="1"/>
  <c r="W229" i="27" s="1"/>
  <c r="X229" i="27" s="1"/>
  <c r="Y229" i="27" s="1"/>
  <c r="Z229" i="27" s="1"/>
  <c r="AA229" i="27" s="1"/>
  <c r="AB229" i="27" s="1"/>
  <c r="AC229" i="27" s="1"/>
  <c r="AD229" i="27" s="1"/>
  <c r="AE229" i="27" s="1"/>
  <c r="AF229" i="27" s="1"/>
  <c r="AG229" i="27" s="1"/>
  <c r="AH229" i="27" s="1"/>
  <c r="AI229" i="27" s="1"/>
  <c r="AJ229" i="27" s="1"/>
  <c r="AK229" i="27" s="1"/>
  <c r="AL229" i="27" s="1"/>
  <c r="AM229" i="27" s="1"/>
  <c r="AN229" i="27" s="1"/>
  <c r="AO229" i="27" s="1"/>
  <c r="AP229" i="27" s="1"/>
  <c r="AQ229" i="27" s="1"/>
  <c r="AR229" i="27" s="1"/>
  <c r="AS229" i="27" s="1"/>
  <c r="AT229" i="27" s="1"/>
  <c r="AU229" i="27" s="1"/>
  <c r="AV229" i="27" s="1"/>
  <c r="H229" i="27"/>
  <c r="J107" i="27"/>
  <c r="K107" i="27" s="1"/>
  <c r="L107" i="27" s="1"/>
  <c r="M107" i="27" s="1"/>
  <c r="N107" i="27" s="1"/>
  <c r="O107" i="27" s="1"/>
  <c r="P107" i="27" s="1"/>
  <c r="Q107" i="27" s="1"/>
  <c r="R107" i="27" s="1"/>
  <c r="S107" i="27" s="1"/>
  <c r="T107" i="27" s="1"/>
  <c r="U107" i="27" s="1"/>
  <c r="V107" i="27" s="1"/>
  <c r="W107" i="27" s="1"/>
  <c r="X107" i="27" s="1"/>
  <c r="Y107" i="27" s="1"/>
  <c r="Z107" i="27" s="1"/>
  <c r="AA107" i="27" s="1"/>
  <c r="AB107" i="27" s="1"/>
  <c r="AC107" i="27" s="1"/>
  <c r="AD107" i="27" s="1"/>
  <c r="AE107" i="27" s="1"/>
  <c r="AF107" i="27" s="1"/>
  <c r="AG107" i="27" s="1"/>
  <c r="AH107" i="27" s="1"/>
  <c r="AI107" i="27" s="1"/>
  <c r="AJ107" i="27" s="1"/>
  <c r="AK107" i="27" s="1"/>
  <c r="AL107" i="27" s="1"/>
  <c r="AM107" i="27" s="1"/>
  <c r="AN107" i="27" s="1"/>
  <c r="AO107" i="27" s="1"/>
  <c r="AP107" i="27" s="1"/>
  <c r="AQ107" i="27" s="1"/>
  <c r="AR107" i="27" s="1"/>
  <c r="AS107" i="27" s="1"/>
  <c r="AT107" i="27" s="1"/>
  <c r="AU107" i="27" s="1"/>
  <c r="AV107" i="27" s="1"/>
  <c r="H107" i="27"/>
  <c r="I232" i="27"/>
  <c r="I180" i="27"/>
  <c r="F130" i="27"/>
  <c r="P136" i="27"/>
  <c r="AN136" i="27"/>
  <c r="J192" i="27"/>
  <c r="K192" i="27" s="1"/>
  <c r="L192" i="27" s="1"/>
  <c r="M192" i="27" s="1"/>
  <c r="N192" i="27" s="1"/>
  <c r="O192" i="27" s="1"/>
  <c r="P192" i="27" s="1"/>
  <c r="Q192" i="27" s="1"/>
  <c r="R192" i="27" s="1"/>
  <c r="S192" i="27" s="1"/>
  <c r="T192" i="27" s="1"/>
  <c r="U192" i="27" s="1"/>
  <c r="V192" i="27" s="1"/>
  <c r="W192" i="27" s="1"/>
  <c r="X192" i="27" s="1"/>
  <c r="Y192" i="27" s="1"/>
  <c r="Z192" i="27" s="1"/>
  <c r="AA192" i="27" s="1"/>
  <c r="AB192" i="27" s="1"/>
  <c r="AC192" i="27" s="1"/>
  <c r="AD192" i="27" s="1"/>
  <c r="AE192" i="27" s="1"/>
  <c r="AF192" i="27" s="1"/>
  <c r="AG192" i="27" s="1"/>
  <c r="AH192" i="27" s="1"/>
  <c r="AI192" i="27" s="1"/>
  <c r="AJ192" i="27" s="1"/>
  <c r="AK192" i="27" s="1"/>
  <c r="AL192" i="27" s="1"/>
  <c r="AM192" i="27" s="1"/>
  <c r="AN192" i="27" s="1"/>
  <c r="AO192" i="27" s="1"/>
  <c r="AP192" i="27" s="1"/>
  <c r="AQ192" i="27" s="1"/>
  <c r="AR192" i="27" s="1"/>
  <c r="AS192" i="27" s="1"/>
  <c r="AT192" i="27" s="1"/>
  <c r="AU192" i="27" s="1"/>
  <c r="AV192" i="27" s="1"/>
  <c r="X136" i="27"/>
  <c r="F81" i="27"/>
  <c r="AC138" i="27"/>
  <c r="P56" i="27"/>
  <c r="J29" i="27"/>
  <c r="K29" i="27" s="1"/>
  <c r="L29" i="27" s="1"/>
  <c r="M29" i="27" s="1"/>
  <c r="N29" i="27" s="1"/>
  <c r="O29" i="27" s="1"/>
  <c r="P29" i="27" s="1"/>
  <c r="Q29" i="27" s="1"/>
  <c r="R29" i="27" s="1"/>
  <c r="S29" i="27" s="1"/>
  <c r="T29" i="27" s="1"/>
  <c r="U29" i="27" s="1"/>
  <c r="V29" i="27" s="1"/>
  <c r="W29" i="27" s="1"/>
  <c r="X29" i="27" s="1"/>
  <c r="Y29" i="27" s="1"/>
  <c r="Z29" i="27" s="1"/>
  <c r="AA29" i="27" s="1"/>
  <c r="AB29" i="27" s="1"/>
  <c r="AC29" i="27" s="1"/>
  <c r="AD29" i="27" s="1"/>
  <c r="AE29" i="27" s="1"/>
  <c r="AF29" i="27" s="1"/>
  <c r="AG29" i="27" s="1"/>
  <c r="AH29" i="27" s="1"/>
  <c r="AI29" i="27" s="1"/>
  <c r="AJ29" i="27" s="1"/>
  <c r="AK29" i="27" s="1"/>
  <c r="AL29" i="27" s="1"/>
  <c r="AM29" i="27" s="1"/>
  <c r="AN29" i="27" s="1"/>
  <c r="AO29" i="27" s="1"/>
  <c r="AP29" i="27" s="1"/>
  <c r="AQ29" i="27" s="1"/>
  <c r="AR29" i="27" s="1"/>
  <c r="AS29" i="27" s="1"/>
  <c r="AT29" i="27" s="1"/>
  <c r="AU29" i="27" s="1"/>
  <c r="AV29" i="27" s="1"/>
  <c r="AS56" i="27"/>
  <c r="R56" i="27"/>
  <c r="R136" i="27"/>
  <c r="O136" i="27"/>
  <c r="AK136" i="27"/>
  <c r="AS138" i="27"/>
  <c r="AJ218" i="27"/>
  <c r="AJ231" i="27" s="1"/>
  <c r="AG136" i="27"/>
  <c r="AC136" i="27"/>
  <c r="AL136" i="27"/>
  <c r="AH218" i="27"/>
  <c r="AH231" i="27" s="1"/>
  <c r="AO56" i="27"/>
  <c r="AL56" i="27"/>
  <c r="S56" i="27"/>
  <c r="Q56" i="27"/>
  <c r="AP218" i="27"/>
  <c r="AP231" i="27" s="1"/>
  <c r="AJ136" i="27"/>
  <c r="AC135" i="27"/>
  <c r="I136" i="27"/>
  <c r="I135" i="27"/>
  <c r="AT56" i="27"/>
  <c r="AR56" i="27"/>
  <c r="AP56" i="27"/>
  <c r="AN56" i="27"/>
  <c r="AB56" i="27"/>
  <c r="X56" i="27"/>
  <c r="T56" i="27"/>
  <c r="AA56" i="27"/>
  <c r="W56" i="27"/>
  <c r="V56" i="27"/>
  <c r="K56" i="27"/>
  <c r="Z56" i="27"/>
  <c r="AC56" i="27"/>
  <c r="Y56" i="27"/>
  <c r="U56" i="27"/>
  <c r="AI136" i="27"/>
  <c r="AH136" i="27"/>
  <c r="AE136" i="27"/>
  <c r="AD136" i="27"/>
  <c r="AF136" i="27"/>
  <c r="Z138" i="27"/>
  <c r="AJ138" i="27"/>
  <c r="F127" i="27"/>
  <c r="W136" i="27"/>
  <c r="S136" i="27"/>
  <c r="U136" i="27"/>
  <c r="V136" i="27"/>
  <c r="F128" i="27"/>
  <c r="AD138" i="27"/>
  <c r="V138" i="27"/>
  <c r="M218" i="27"/>
  <c r="M231" i="27" s="1"/>
  <c r="AU218" i="27"/>
  <c r="AU231" i="27" s="1"/>
  <c r="AO138" i="27"/>
  <c r="AP136" i="27"/>
  <c r="AQ136" i="27"/>
  <c r="AO136" i="27"/>
  <c r="Y136" i="27"/>
  <c r="AV136" i="27"/>
  <c r="AU136" i="27"/>
  <c r="AT136" i="27"/>
  <c r="AS136" i="27"/>
  <c r="AR136" i="27"/>
  <c r="AM136" i="27"/>
  <c r="AB136" i="27"/>
  <c r="Z136" i="27"/>
  <c r="AA136" i="27"/>
  <c r="U138" i="27"/>
  <c r="X138" i="27"/>
  <c r="Y138" i="27"/>
  <c r="AF138" i="27"/>
  <c r="AG138" i="27"/>
  <c r="AH138" i="27"/>
  <c r="AI138" i="27"/>
  <c r="AN138" i="27"/>
  <c r="AB138" i="27"/>
  <c r="AM138" i="27"/>
  <c r="AP138" i="27"/>
  <c r="AQ138" i="27"/>
  <c r="AR138" i="27"/>
  <c r="AT138" i="27"/>
  <c r="AU138" i="27"/>
  <c r="AV138" i="27"/>
  <c r="N136" i="27"/>
  <c r="T136" i="27"/>
  <c r="O138" i="27"/>
  <c r="Q136" i="27"/>
  <c r="L136" i="27"/>
  <c r="AS137" i="27"/>
  <c r="O137" i="27"/>
  <c r="AP137" i="27"/>
  <c r="AT135" i="27"/>
  <c r="AD218" i="27"/>
  <c r="AD231" i="27" s="1"/>
  <c r="I156" i="27"/>
  <c r="I149" i="27" s="1"/>
  <c r="J137" i="27"/>
  <c r="Q137" i="27"/>
  <c r="R137" i="27"/>
  <c r="S137" i="27"/>
  <c r="T137" i="27"/>
  <c r="I137" i="27"/>
  <c r="V137" i="27"/>
  <c r="Z137" i="27"/>
  <c r="AD137" i="27"/>
  <c r="AJ137" i="27"/>
  <c r="N137" i="27"/>
  <c r="U137" i="27"/>
  <c r="AE137" i="27"/>
  <c r="AF137" i="27"/>
  <c r="AO137" i="27"/>
  <c r="AT137" i="27"/>
  <c r="P137" i="27"/>
  <c r="X137" i="27"/>
  <c r="Y137" i="27"/>
  <c r="AA137" i="27"/>
  <c r="AM137" i="27"/>
  <c r="AQ137" i="27"/>
  <c r="F126" i="27"/>
  <c r="W137" i="27"/>
  <c r="AB137" i="27"/>
  <c r="AC137" i="27"/>
  <c r="AG137" i="27"/>
  <c r="AI137" i="27"/>
  <c r="AK137" i="27"/>
  <c r="AL137" i="27"/>
  <c r="AN137" i="27"/>
  <c r="AR137" i="27"/>
  <c r="AU137" i="27"/>
  <c r="K137" i="27"/>
  <c r="AH137" i="27"/>
  <c r="AV137" i="27"/>
  <c r="J60" i="27"/>
  <c r="J65" i="27" s="1"/>
  <c r="H148" i="27"/>
  <c r="F125" i="27"/>
  <c r="I134" i="27"/>
  <c r="T218" i="27"/>
  <c r="T231" i="27" s="1"/>
  <c r="Y218" i="27"/>
  <c r="Y231" i="27" s="1"/>
  <c r="V218" i="27"/>
  <c r="V231" i="27" s="1"/>
  <c r="AS218" i="27"/>
  <c r="AS231" i="27" s="1"/>
  <c r="M136" i="27"/>
  <c r="N138" i="27"/>
  <c r="H150" i="27"/>
  <c r="P138" i="27"/>
  <c r="Q138" i="27"/>
  <c r="R138" i="27"/>
  <c r="S138" i="27"/>
  <c r="T138" i="27"/>
  <c r="W138" i="27"/>
  <c r="AA138" i="27"/>
  <c r="AE138" i="27"/>
  <c r="AK138" i="27"/>
  <c r="AL138" i="27"/>
  <c r="L137" i="27"/>
  <c r="I138" i="27"/>
  <c r="M138" i="27"/>
  <c r="K136" i="27"/>
  <c r="J136" i="27"/>
  <c r="M137" i="27"/>
  <c r="L138" i="27"/>
  <c r="K138" i="27"/>
  <c r="J138" i="27"/>
  <c r="T156" i="29" l="1"/>
  <c r="T149" i="29" s="1"/>
  <c r="E12" i="29"/>
  <c r="J200" i="29"/>
  <c r="T154" i="29"/>
  <c r="T147" i="29" s="1"/>
  <c r="O153" i="29"/>
  <c r="O160" i="29" s="1"/>
  <c r="O167" i="29" s="1"/>
  <c r="N151" i="29"/>
  <c r="O146" i="29"/>
  <c r="S103" i="29"/>
  <c r="R105" i="29"/>
  <c r="R164" i="29"/>
  <c r="L214" i="29"/>
  <c r="L216" i="29" s="1"/>
  <c r="L190" i="29"/>
  <c r="Q204" i="29"/>
  <c r="Q203" i="29"/>
  <c r="Q198" i="29"/>
  <c r="R196" i="29"/>
  <c r="T157" i="29"/>
  <c r="T150" i="29"/>
  <c r="Q182" i="29"/>
  <c r="Q233" i="29" s="1"/>
  <c r="P221" i="29"/>
  <c r="P206" i="29"/>
  <c r="P208" i="29"/>
  <c r="N187" i="29"/>
  <c r="N92" i="29"/>
  <c r="L246" i="29"/>
  <c r="AC26" i="29"/>
  <c r="AB27" i="29"/>
  <c r="M243" i="29"/>
  <c r="M181" i="29"/>
  <c r="M183" i="29" s="1"/>
  <c r="M96" i="29"/>
  <c r="J209" i="29"/>
  <c r="J206" i="29"/>
  <c r="J208" i="29"/>
  <c r="Q186" i="29"/>
  <c r="Q93" i="29"/>
  <c r="AD90" i="29"/>
  <c r="AE25" i="29"/>
  <c r="K222" i="29"/>
  <c r="K224" i="29" s="1"/>
  <c r="K225" i="29" s="1"/>
  <c r="K227" i="29" s="1"/>
  <c r="K195" i="29" s="1"/>
  <c r="AB60" i="29"/>
  <c r="AB65" i="29" s="1"/>
  <c r="AC24" i="29"/>
  <c r="T155" i="29"/>
  <c r="T148" i="29" s="1"/>
  <c r="I207" i="29"/>
  <c r="AA88" i="29"/>
  <c r="AA180" i="29"/>
  <c r="AA232" i="29"/>
  <c r="R89" i="29"/>
  <c r="S144" i="29"/>
  <c r="P209" i="29"/>
  <c r="X169" i="29"/>
  <c r="F56" i="27"/>
  <c r="I159" i="27"/>
  <c r="E239" i="27"/>
  <c r="E244" i="27"/>
  <c r="J232" i="27"/>
  <c r="J180" i="27"/>
  <c r="K90" i="27"/>
  <c r="R135" i="27"/>
  <c r="S218" i="27"/>
  <c r="S231" i="27" s="1"/>
  <c r="K218" i="27"/>
  <c r="K231" i="27" s="1"/>
  <c r="AR218" i="27"/>
  <c r="AR231" i="27" s="1"/>
  <c r="J218" i="27"/>
  <c r="J231" i="27" s="1"/>
  <c r="AM218" i="27"/>
  <c r="AM231" i="27" s="1"/>
  <c r="AA218" i="27"/>
  <c r="AA231" i="27" s="1"/>
  <c r="AG218" i="27"/>
  <c r="AG231" i="27" s="1"/>
  <c r="Q135" i="27"/>
  <c r="AV135" i="27"/>
  <c r="X135" i="27"/>
  <c r="AH135" i="27"/>
  <c r="AJ135" i="27"/>
  <c r="L218" i="27"/>
  <c r="L231" i="27" s="1"/>
  <c r="N135" i="27"/>
  <c r="AF135" i="27"/>
  <c r="AQ218" i="27"/>
  <c r="AQ231" i="27" s="1"/>
  <c r="AF218" i="27"/>
  <c r="AF231" i="27" s="1"/>
  <c r="O218" i="27"/>
  <c r="O231" i="27" s="1"/>
  <c r="Z218" i="27"/>
  <c r="Z231" i="27" s="1"/>
  <c r="AE218" i="27"/>
  <c r="AE231" i="27" s="1"/>
  <c r="AT218" i="27"/>
  <c r="AT231" i="27" s="1"/>
  <c r="AK135" i="27"/>
  <c r="AL135" i="27"/>
  <c r="W135" i="27"/>
  <c r="AN135" i="27"/>
  <c r="AK218" i="27"/>
  <c r="AK231" i="27" s="1"/>
  <c r="P135" i="27"/>
  <c r="AU135" i="27"/>
  <c r="O135" i="27"/>
  <c r="K135" i="27"/>
  <c r="AV218" i="27"/>
  <c r="AV231" i="27" s="1"/>
  <c r="AB135" i="27"/>
  <c r="AI218" i="27"/>
  <c r="AI231" i="27" s="1"/>
  <c r="N218" i="27"/>
  <c r="N231" i="27" s="1"/>
  <c r="N26" i="27"/>
  <c r="AI135" i="27"/>
  <c r="U218" i="27"/>
  <c r="U231" i="27" s="1"/>
  <c r="R218" i="27"/>
  <c r="R231" i="27" s="1"/>
  <c r="AL218" i="27"/>
  <c r="AL231" i="27" s="1"/>
  <c r="Z135" i="27"/>
  <c r="Y135" i="27"/>
  <c r="Q218" i="27"/>
  <c r="Q231" i="27" s="1"/>
  <c r="H147" i="27"/>
  <c r="I154" i="27" s="1"/>
  <c r="I147" i="27" s="1"/>
  <c r="AR135" i="27"/>
  <c r="W218" i="27"/>
  <c r="W231" i="27" s="1"/>
  <c r="AC218" i="27"/>
  <c r="AC231" i="27" s="1"/>
  <c r="P218" i="27"/>
  <c r="P231" i="27" s="1"/>
  <c r="AO218" i="27"/>
  <c r="AO231" i="27" s="1"/>
  <c r="X218" i="27"/>
  <c r="X231" i="27" s="1"/>
  <c r="T135" i="27"/>
  <c r="F124" i="27"/>
  <c r="M135" i="27"/>
  <c r="AP135" i="27"/>
  <c r="AS135" i="27"/>
  <c r="AN218" i="27"/>
  <c r="AN231" i="27" s="1"/>
  <c r="L135" i="27"/>
  <c r="AO135" i="27"/>
  <c r="AE135" i="27"/>
  <c r="AG135" i="27"/>
  <c r="J135" i="27"/>
  <c r="AB218" i="27"/>
  <c r="AB231" i="27" s="1"/>
  <c r="V135" i="27"/>
  <c r="AM135" i="27"/>
  <c r="AQ135" i="27"/>
  <c r="AD135" i="27"/>
  <c r="AA135" i="27"/>
  <c r="S135" i="27"/>
  <c r="U135" i="27"/>
  <c r="I141" i="27"/>
  <c r="J156" i="27"/>
  <c r="J149" i="27" s="1"/>
  <c r="I157" i="27"/>
  <c r="I150" i="27" s="1"/>
  <c r="H146" i="27"/>
  <c r="V134" i="27"/>
  <c r="AC134" i="27"/>
  <c r="AC141" i="27" s="1"/>
  <c r="AJ134" i="27"/>
  <c r="AO134" i="27"/>
  <c r="AQ134" i="27"/>
  <c r="AG134" i="27"/>
  <c r="AT134" i="27"/>
  <c r="AT141" i="27" s="1"/>
  <c r="AV134" i="27"/>
  <c r="AH134" i="27"/>
  <c r="Q134" i="27"/>
  <c r="AE134" i="27"/>
  <c r="O134" i="27"/>
  <c r="R134" i="27"/>
  <c r="J88" i="27"/>
  <c r="AN134" i="27"/>
  <c r="AF134" i="27"/>
  <c r="T134" i="27"/>
  <c r="AS134" i="27"/>
  <c r="AD134" i="27"/>
  <c r="J134" i="27"/>
  <c r="AA134" i="27"/>
  <c r="M134" i="27"/>
  <c r="K60" i="27"/>
  <c r="K65" i="27" s="1"/>
  <c r="AM134" i="27"/>
  <c r="Z134" i="27"/>
  <c r="S134" i="27"/>
  <c r="AU134" i="27"/>
  <c r="Y134" i="27"/>
  <c r="AL134" i="27"/>
  <c r="W134" i="27"/>
  <c r="N134" i="27"/>
  <c r="L90" i="27"/>
  <c r="I155" i="27"/>
  <c r="I148" i="27" s="1"/>
  <c r="AR134" i="27"/>
  <c r="AI134" i="27"/>
  <c r="U134" i="27"/>
  <c r="K134" i="27"/>
  <c r="AP134" i="27"/>
  <c r="X134" i="27"/>
  <c r="AK134" i="27"/>
  <c r="P134" i="27"/>
  <c r="L134" i="27"/>
  <c r="AB134" i="27"/>
  <c r="Q209" i="29" l="1"/>
  <c r="U154" i="29"/>
  <c r="U147" i="29" s="1"/>
  <c r="K200" i="29"/>
  <c r="K207" i="29" s="1"/>
  <c r="U155" i="29"/>
  <c r="U148" i="29" s="1"/>
  <c r="L222" i="29"/>
  <c r="L224" i="29" s="1"/>
  <c r="L225" i="29" s="1"/>
  <c r="L227" i="29" s="1"/>
  <c r="L195" i="29" s="1"/>
  <c r="Y169" i="29"/>
  <c r="T144" i="29"/>
  <c r="S89" i="29"/>
  <c r="Q208" i="29"/>
  <c r="Q221" i="29"/>
  <c r="Q206" i="29"/>
  <c r="AB88" i="29"/>
  <c r="M244" i="29"/>
  <c r="M245" i="29" s="1"/>
  <c r="M246" i="29" s="1"/>
  <c r="D13" i="29"/>
  <c r="U157" i="29"/>
  <c r="U150" i="29" s="1"/>
  <c r="O151" i="29"/>
  <c r="P153" i="29"/>
  <c r="P160" i="29" s="1"/>
  <c r="P167" i="29" s="1"/>
  <c r="R182" i="29"/>
  <c r="R233" i="29" s="1"/>
  <c r="AF25" i="29"/>
  <c r="AE90" i="29"/>
  <c r="AB232" i="29"/>
  <c r="AB180" i="29"/>
  <c r="R186" i="29"/>
  <c r="R93" i="29"/>
  <c r="O172" i="29"/>
  <c r="O234" i="29" s="1"/>
  <c r="O235" i="29" s="1"/>
  <c r="O171" i="29"/>
  <c r="AC60" i="29"/>
  <c r="AC65" i="29" s="1"/>
  <c r="AD24" i="29"/>
  <c r="M237" i="29"/>
  <c r="M185" i="29"/>
  <c r="M188" i="29" s="1"/>
  <c r="AC27" i="29"/>
  <c r="AD26" i="29"/>
  <c r="N94" i="29"/>
  <c r="R203" i="29"/>
  <c r="R204" i="29"/>
  <c r="R198" i="29"/>
  <c r="S196" i="29"/>
  <c r="S105" i="29"/>
  <c r="T103" i="29"/>
  <c r="S164" i="29"/>
  <c r="J207" i="29"/>
  <c r="U156" i="29"/>
  <c r="U149" i="29" s="1"/>
  <c r="I144" i="27"/>
  <c r="I89" i="27" s="1"/>
  <c r="I100" i="27"/>
  <c r="I101" i="27"/>
  <c r="F132" i="27"/>
  <c r="J141" i="27"/>
  <c r="K180" i="27"/>
  <c r="L232" i="27"/>
  <c r="L180" i="27"/>
  <c r="K232" i="27"/>
  <c r="R141" i="27"/>
  <c r="AR141" i="27"/>
  <c r="AV141" i="27"/>
  <c r="AJ141" i="27"/>
  <c r="AA141" i="27"/>
  <c r="AG141" i="27"/>
  <c r="V141" i="27"/>
  <c r="Y141" i="27"/>
  <c r="X141" i="27"/>
  <c r="N141" i="27"/>
  <c r="AF141" i="27"/>
  <c r="AH141" i="27"/>
  <c r="K141" i="27"/>
  <c r="Q141" i="27"/>
  <c r="AK141" i="27"/>
  <c r="AN141" i="27"/>
  <c r="O141" i="27"/>
  <c r="P141" i="27"/>
  <c r="AL141" i="27"/>
  <c r="Z141" i="27"/>
  <c r="T141" i="27"/>
  <c r="AB141" i="27"/>
  <c r="AI141" i="27"/>
  <c r="AU141" i="27"/>
  <c r="AU100" i="27" s="1"/>
  <c r="W141" i="27"/>
  <c r="AM141" i="27"/>
  <c r="I91" i="27"/>
  <c r="I166" i="27"/>
  <c r="AD141" i="27"/>
  <c r="AD101" i="27" s="1"/>
  <c r="AS141" i="27"/>
  <c r="U141" i="27"/>
  <c r="AQ141" i="27"/>
  <c r="AO141" i="27"/>
  <c r="L141" i="27"/>
  <c r="AP141" i="27"/>
  <c r="S141" i="27"/>
  <c r="M141" i="27"/>
  <c r="AE141" i="27"/>
  <c r="J155" i="27"/>
  <c r="J148" i="27" s="1"/>
  <c r="J154" i="27"/>
  <c r="J147" i="27" s="1"/>
  <c r="J157" i="27"/>
  <c r="J150" i="27" s="1"/>
  <c r="L60" i="27"/>
  <c r="L65" i="27" s="1"/>
  <c r="M90" i="27"/>
  <c r="K88" i="27"/>
  <c r="AT91" i="27"/>
  <c r="AT166" i="27"/>
  <c r="M180" i="27"/>
  <c r="I153" i="27"/>
  <c r="H151" i="27"/>
  <c r="K156" i="27"/>
  <c r="K149" i="27" s="1"/>
  <c r="O26" i="27"/>
  <c r="AC166" i="27"/>
  <c r="AC91" i="27"/>
  <c r="H103" i="27"/>
  <c r="H104" i="27"/>
  <c r="H143" i="27"/>
  <c r="I143" i="27" s="1"/>
  <c r="V157" i="29" l="1"/>
  <c r="V150" i="29" s="1"/>
  <c r="V154" i="29"/>
  <c r="V147" i="29" s="1"/>
  <c r="L200" i="29"/>
  <c r="L207" i="29" s="1"/>
  <c r="R208" i="29"/>
  <c r="R221" i="29"/>
  <c r="R206" i="29"/>
  <c r="M214" i="29"/>
  <c r="M216" i="29" s="1"/>
  <c r="M190" i="29"/>
  <c r="S204" i="29"/>
  <c r="S198" i="29"/>
  <c r="T196" i="29"/>
  <c r="S203" i="29"/>
  <c r="AE26" i="29"/>
  <c r="AD27" i="29"/>
  <c r="P146" i="29"/>
  <c r="AC232" i="29"/>
  <c r="AC180" i="29"/>
  <c r="AD60" i="29"/>
  <c r="AD65" i="29" s="1"/>
  <c r="AE24" i="29"/>
  <c r="E13" i="29"/>
  <c r="Z169" i="29"/>
  <c r="S186" i="29"/>
  <c r="S93" i="29"/>
  <c r="AF90" i="29"/>
  <c r="AG25" i="29"/>
  <c r="U144" i="29"/>
  <c r="T89" i="29"/>
  <c r="U103" i="29"/>
  <c r="T105" i="29"/>
  <c r="T164" i="29"/>
  <c r="R209" i="29"/>
  <c r="N243" i="29"/>
  <c r="N181" i="29"/>
  <c r="N183" i="29" s="1"/>
  <c r="N96" i="29"/>
  <c r="AC88" i="29"/>
  <c r="O187" i="29"/>
  <c r="O92" i="29"/>
  <c r="V156" i="29"/>
  <c r="V149" i="29" s="1"/>
  <c r="P171" i="29"/>
  <c r="P172" i="29"/>
  <c r="P234" i="29" s="1"/>
  <c r="P235" i="29" s="1"/>
  <c r="S182" i="29"/>
  <c r="S233" i="29" s="1"/>
  <c r="V155" i="29"/>
  <c r="V148" i="29"/>
  <c r="J144" i="27"/>
  <c r="K144" i="27" s="1"/>
  <c r="L144" i="27" s="1"/>
  <c r="M144" i="27" s="1"/>
  <c r="N144" i="27" s="1"/>
  <c r="O144" i="27" s="1"/>
  <c r="P144" i="27" s="1"/>
  <c r="Q144" i="27" s="1"/>
  <c r="R144" i="27" s="1"/>
  <c r="S144" i="27" s="1"/>
  <c r="T144" i="27" s="1"/>
  <c r="U144" i="27" s="1"/>
  <c r="V144" i="27" s="1"/>
  <c r="W144" i="27" s="1"/>
  <c r="X144" i="27" s="1"/>
  <c r="Y144" i="27" s="1"/>
  <c r="Z144" i="27" s="1"/>
  <c r="AA144" i="27" s="1"/>
  <c r="AB144" i="27" s="1"/>
  <c r="AC144" i="27" s="1"/>
  <c r="AD144" i="27" s="1"/>
  <c r="AE144" i="27" s="1"/>
  <c r="AF144" i="27" s="1"/>
  <c r="AG144" i="27" s="1"/>
  <c r="AH144" i="27" s="1"/>
  <c r="AI144" i="27" s="1"/>
  <c r="AJ144" i="27" s="1"/>
  <c r="AK144" i="27" s="1"/>
  <c r="AL144" i="27" s="1"/>
  <c r="AM144" i="27" s="1"/>
  <c r="AN144" i="27" s="1"/>
  <c r="AO144" i="27" s="1"/>
  <c r="AP144" i="27" s="1"/>
  <c r="AQ144" i="27" s="1"/>
  <c r="AR144" i="27" s="1"/>
  <c r="AS144" i="27" s="1"/>
  <c r="AT144" i="27" s="1"/>
  <c r="AU144" i="27" s="1"/>
  <c r="AV144" i="27" s="1"/>
  <c r="AD100" i="27"/>
  <c r="T100" i="27"/>
  <c r="T101" i="27"/>
  <c r="AR100" i="27"/>
  <c r="AR101" i="27"/>
  <c r="U101" i="27"/>
  <c r="U100" i="27"/>
  <c r="P100" i="27"/>
  <c r="P101" i="27"/>
  <c r="L100" i="27"/>
  <c r="L101" i="27"/>
  <c r="Y101" i="27"/>
  <c r="Y100" i="27"/>
  <c r="AB100" i="27"/>
  <c r="AB101" i="27"/>
  <c r="S100" i="27"/>
  <c r="S101" i="27"/>
  <c r="AQ100" i="27"/>
  <c r="AQ101" i="27"/>
  <c r="V101" i="27"/>
  <c r="V100" i="27"/>
  <c r="AV100" i="27"/>
  <c r="AV101" i="27"/>
  <c r="AA100" i="27"/>
  <c r="AA101" i="27"/>
  <c r="AO101" i="27"/>
  <c r="AO100" i="27"/>
  <c r="AI100" i="27"/>
  <c r="AI101" i="27"/>
  <c r="Z101" i="27"/>
  <c r="Z100" i="27"/>
  <c r="AK101" i="27"/>
  <c r="AK100" i="27"/>
  <c r="AF100" i="27"/>
  <c r="AF101" i="27"/>
  <c r="M101" i="27"/>
  <c r="M100" i="27"/>
  <c r="AT101" i="27"/>
  <c r="AT100" i="27"/>
  <c r="AN100" i="27"/>
  <c r="AN101" i="27"/>
  <c r="AJ100" i="27"/>
  <c r="AJ101" i="27"/>
  <c r="AM100" i="27"/>
  <c r="AM101" i="27"/>
  <c r="AL101" i="27"/>
  <c r="AL100" i="27"/>
  <c r="AG101" i="27"/>
  <c r="AG100" i="27"/>
  <c r="W100" i="27"/>
  <c r="W101" i="27"/>
  <c r="N101" i="27"/>
  <c r="N100" i="27"/>
  <c r="AP101" i="27"/>
  <c r="AP100" i="27"/>
  <c r="AE100" i="27"/>
  <c r="AE101" i="27"/>
  <c r="X100" i="27"/>
  <c r="X101" i="27"/>
  <c r="AC101" i="27"/>
  <c r="AC100" i="27"/>
  <c r="Q101" i="27"/>
  <c r="Q100" i="27"/>
  <c r="R101" i="27"/>
  <c r="R100" i="27"/>
  <c r="O100" i="27"/>
  <c r="O101" i="27"/>
  <c r="AH101" i="27"/>
  <c r="AH100" i="27"/>
  <c r="AS101" i="27"/>
  <c r="AS100" i="27"/>
  <c r="J100" i="27"/>
  <c r="K100" i="27"/>
  <c r="K101" i="27"/>
  <c r="AU101" i="27"/>
  <c r="J101" i="27"/>
  <c r="I160" i="27"/>
  <c r="I167" i="27" s="1"/>
  <c r="I172" i="27" s="1"/>
  <c r="AE91" i="27"/>
  <c r="L91" i="27"/>
  <c r="AL166" i="27"/>
  <c r="AK91" i="27"/>
  <c r="AK184" i="27" s="1"/>
  <c r="AK215" i="27" s="1"/>
  <c r="AF166" i="27"/>
  <c r="V91" i="27"/>
  <c r="V184" i="27" s="1"/>
  <c r="V215" i="27" s="1"/>
  <c r="AV91" i="27"/>
  <c r="AV184" i="27" s="1"/>
  <c r="AV215" i="27" s="1"/>
  <c r="W91" i="27"/>
  <c r="AB91" i="27"/>
  <c r="P166" i="27"/>
  <c r="Q91" i="27"/>
  <c r="N91" i="27"/>
  <c r="AG166" i="27"/>
  <c r="AR166" i="27"/>
  <c r="T166" i="27"/>
  <c r="K166" i="27"/>
  <c r="X91" i="27"/>
  <c r="AA166" i="27"/>
  <c r="R91" i="27"/>
  <c r="R184" i="27" s="1"/>
  <c r="R215" i="27" s="1"/>
  <c r="AP166" i="27"/>
  <c r="Z166" i="27"/>
  <c r="AN91" i="27"/>
  <c r="AN184" i="27" s="1"/>
  <c r="AN215" i="27" s="1"/>
  <c r="AH166" i="27"/>
  <c r="Y91" i="27"/>
  <c r="Y184" i="27" s="1"/>
  <c r="Y215" i="27" s="1"/>
  <c r="AJ166" i="27"/>
  <c r="AA91" i="27"/>
  <c r="AA184" i="27" s="1"/>
  <c r="AA215" i="27" s="1"/>
  <c r="R166" i="27"/>
  <c r="AR91" i="27"/>
  <c r="AG91" i="27"/>
  <c r="AG184" i="27" s="1"/>
  <c r="AG215" i="27" s="1"/>
  <c r="AV166" i="27"/>
  <c r="AJ91" i="27"/>
  <c r="V166" i="27"/>
  <c r="Y166" i="27"/>
  <c r="AH91" i="27"/>
  <c r="N166" i="27"/>
  <c r="AU91" i="27"/>
  <c r="X166" i="27"/>
  <c r="AF91" i="27"/>
  <c r="AF184" i="27" s="1"/>
  <c r="AF215" i="27" s="1"/>
  <c r="Q166" i="27"/>
  <c r="AN166" i="27"/>
  <c r="Z91" i="27"/>
  <c r="Z184" i="27" s="1"/>
  <c r="Z215" i="27" s="1"/>
  <c r="K91" i="27"/>
  <c r="K184" i="27" s="1"/>
  <c r="K215" i="27" s="1"/>
  <c r="S166" i="27"/>
  <c r="AI166" i="27"/>
  <c r="P91" i="27"/>
  <c r="T91" i="27"/>
  <c r="O91" i="27"/>
  <c r="O184" i="27" s="1"/>
  <c r="O215" i="27" s="1"/>
  <c r="O166" i="27"/>
  <c r="AS91" i="27"/>
  <c r="AS184" i="27" s="1"/>
  <c r="AS215" i="27" s="1"/>
  <c r="M166" i="27"/>
  <c r="AI91" i="27"/>
  <c r="AI184" i="27" s="1"/>
  <c r="AI215" i="27" s="1"/>
  <c r="AS166" i="27"/>
  <c r="AK166" i="27"/>
  <c r="AL91" i="27"/>
  <c r="W166" i="27"/>
  <c r="AB166" i="27"/>
  <c r="AP91" i="27"/>
  <c r="J91" i="27"/>
  <c r="AU166" i="27"/>
  <c r="AQ166" i="27"/>
  <c r="AQ91" i="27"/>
  <c r="AQ184" i="27" s="1"/>
  <c r="AQ215" i="27" s="1"/>
  <c r="I184" i="27"/>
  <c r="I197" i="27" s="1"/>
  <c r="L166" i="27"/>
  <c r="AM91" i="27"/>
  <c r="AM166" i="27"/>
  <c r="I104" i="27"/>
  <c r="AD166" i="27"/>
  <c r="AD91" i="27"/>
  <c r="J166" i="27"/>
  <c r="U166" i="27"/>
  <c r="U91" i="27"/>
  <c r="U184" i="27" s="1"/>
  <c r="U215" i="27" s="1"/>
  <c r="AO166" i="27"/>
  <c r="AO91" i="27"/>
  <c r="I146" i="27"/>
  <c r="I151" i="27" s="1"/>
  <c r="H105" i="27"/>
  <c r="S91" i="27"/>
  <c r="M91" i="27"/>
  <c r="M184" i="27" s="1"/>
  <c r="M215" i="27" s="1"/>
  <c r="AE166" i="27"/>
  <c r="L156" i="27"/>
  <c r="L149" i="27" s="1"/>
  <c r="K157" i="27"/>
  <c r="K150" i="27" s="1"/>
  <c r="K154" i="27"/>
  <c r="K147" i="27" s="1"/>
  <c r="N90" i="27"/>
  <c r="O27" i="27"/>
  <c r="O180" i="27" s="1"/>
  <c r="I103" i="27"/>
  <c r="H196" i="27"/>
  <c r="J143" i="27"/>
  <c r="K143" i="27" s="1"/>
  <c r="L143" i="27" s="1"/>
  <c r="M143" i="27" s="1"/>
  <c r="N143" i="27" s="1"/>
  <c r="O143" i="27" s="1"/>
  <c r="P143" i="27" s="1"/>
  <c r="Q143" i="27" s="1"/>
  <c r="R143" i="27" s="1"/>
  <c r="S143" i="27" s="1"/>
  <c r="T143" i="27" s="1"/>
  <c r="U143" i="27" s="1"/>
  <c r="V143" i="27" s="1"/>
  <c r="W143" i="27" s="1"/>
  <c r="X143" i="27" s="1"/>
  <c r="Y143" i="27" s="1"/>
  <c r="Z143" i="27" s="1"/>
  <c r="AA143" i="27" s="1"/>
  <c r="AB143" i="27" s="1"/>
  <c r="AC143" i="27" s="1"/>
  <c r="AD143" i="27" s="1"/>
  <c r="AE143" i="27" s="1"/>
  <c r="AF143" i="27" s="1"/>
  <c r="AG143" i="27" s="1"/>
  <c r="AH143" i="27" s="1"/>
  <c r="AI143" i="27" s="1"/>
  <c r="AJ143" i="27" s="1"/>
  <c r="AK143" i="27" s="1"/>
  <c r="AL143" i="27" s="1"/>
  <c r="AM143" i="27" s="1"/>
  <c r="AN143" i="27" s="1"/>
  <c r="AO143" i="27" s="1"/>
  <c r="AP143" i="27" s="1"/>
  <c r="AQ143" i="27" s="1"/>
  <c r="AR143" i="27" s="1"/>
  <c r="AS143" i="27" s="1"/>
  <c r="AT143" i="27" s="1"/>
  <c r="AU143" i="27" s="1"/>
  <c r="AV143" i="27" s="1"/>
  <c r="AC184" i="27"/>
  <c r="AC215" i="27" s="1"/>
  <c r="P26" i="27"/>
  <c r="AT184" i="27"/>
  <c r="AT215" i="27" s="1"/>
  <c r="K155" i="27"/>
  <c r="K148" i="27" s="1"/>
  <c r="M60" i="27"/>
  <c r="M65" i="27" s="1"/>
  <c r="N27" i="27"/>
  <c r="N180" i="27" s="1"/>
  <c r="M232" i="27"/>
  <c r="L88" i="27"/>
  <c r="W157" i="29" l="1"/>
  <c r="W150" i="29" s="1"/>
  <c r="W156" i="29"/>
  <c r="W149" i="29" s="1"/>
  <c r="W154" i="29"/>
  <c r="W147" i="29" s="1"/>
  <c r="W155" i="29"/>
  <c r="W148" i="29" s="1"/>
  <c r="N244" i="29"/>
  <c r="N245" i="29" s="1"/>
  <c r="U105" i="29"/>
  <c r="V103" i="29"/>
  <c r="U164" i="29"/>
  <c r="AH25" i="29"/>
  <c r="AG90" i="29"/>
  <c r="AF24" i="29"/>
  <c r="AE60" i="29"/>
  <c r="AE65" i="29" s="1"/>
  <c r="AD232" i="29"/>
  <c r="AD180" i="29"/>
  <c r="T198" i="29"/>
  <c r="U196" i="29"/>
  <c r="T203" i="29"/>
  <c r="T204" i="29"/>
  <c r="P92" i="29"/>
  <c r="P187" i="29"/>
  <c r="T182" i="29"/>
  <c r="T233" i="29" s="1"/>
  <c r="AA169" i="29"/>
  <c r="AD88" i="29"/>
  <c r="AE27" i="29"/>
  <c r="AF26" i="29"/>
  <c r="M222" i="29"/>
  <c r="M224" i="29" s="1"/>
  <c r="M225" i="29" s="1"/>
  <c r="M227" i="29" s="1"/>
  <c r="M195" i="29" s="1"/>
  <c r="O94" i="29"/>
  <c r="U89" i="29"/>
  <c r="V144" i="29"/>
  <c r="S209" i="29"/>
  <c r="N237" i="29"/>
  <c r="N185" i="29"/>
  <c r="N188" i="29" s="1"/>
  <c r="T186" i="29"/>
  <c r="T93" i="29"/>
  <c r="P151" i="29"/>
  <c r="Q153" i="29"/>
  <c r="Q160" i="29" s="1"/>
  <c r="Q167" i="29" s="1"/>
  <c r="S221" i="29"/>
  <c r="S206" i="29"/>
  <c r="S208" i="29"/>
  <c r="N184" i="27"/>
  <c r="N215" i="27" s="1"/>
  <c r="Q184" i="27"/>
  <c r="Q215" i="27" s="1"/>
  <c r="AE184" i="27"/>
  <c r="AE215" i="27" s="1"/>
  <c r="AB184" i="27"/>
  <c r="AB215" i="27" s="1"/>
  <c r="L184" i="27"/>
  <c r="L215" i="27" s="1"/>
  <c r="X184" i="27"/>
  <c r="X215" i="27" s="1"/>
  <c r="J89" i="27"/>
  <c r="J182" i="27" s="1"/>
  <c r="J233" i="27" s="1"/>
  <c r="W184" i="27"/>
  <c r="W215" i="27" s="1"/>
  <c r="AR184" i="27"/>
  <c r="AR215" i="27" s="1"/>
  <c r="AJ184" i="27"/>
  <c r="AJ215" i="27" s="1"/>
  <c r="T184" i="27"/>
  <c r="T215" i="27" s="1"/>
  <c r="AH184" i="27"/>
  <c r="AH215" i="27" s="1"/>
  <c r="AU184" i="27"/>
  <c r="AU215" i="27" s="1"/>
  <c r="I215" i="27"/>
  <c r="P184" i="27"/>
  <c r="P215" i="27" s="1"/>
  <c r="I234" i="27"/>
  <c r="I182" i="27"/>
  <c r="I233" i="27" s="1"/>
  <c r="J153" i="27"/>
  <c r="J160" i="27" s="1"/>
  <c r="J167" i="27" s="1"/>
  <c r="J103" i="27"/>
  <c r="K103" i="27" s="1"/>
  <c r="L103" i="27" s="1"/>
  <c r="J104" i="27"/>
  <c r="K104" i="27" s="1"/>
  <c r="L104" i="27" s="1"/>
  <c r="M104" i="27" s="1"/>
  <c r="N104" i="27" s="1"/>
  <c r="O104" i="27" s="1"/>
  <c r="P104" i="27" s="1"/>
  <c r="Q104" i="27" s="1"/>
  <c r="R104" i="27" s="1"/>
  <c r="S104" i="27" s="1"/>
  <c r="T104" i="27" s="1"/>
  <c r="U104" i="27" s="1"/>
  <c r="V104" i="27" s="1"/>
  <c r="W104" i="27" s="1"/>
  <c r="X104" i="27" s="1"/>
  <c r="Y104" i="27" s="1"/>
  <c r="Z104" i="27" s="1"/>
  <c r="AA104" i="27" s="1"/>
  <c r="AB104" i="27" s="1"/>
  <c r="AC104" i="27" s="1"/>
  <c r="AD104" i="27" s="1"/>
  <c r="AE104" i="27" s="1"/>
  <c r="AF104" i="27" s="1"/>
  <c r="AG104" i="27" s="1"/>
  <c r="AH104" i="27" s="1"/>
  <c r="AI104" i="27" s="1"/>
  <c r="AJ104" i="27" s="1"/>
  <c r="AK104" i="27" s="1"/>
  <c r="AL104" i="27" s="1"/>
  <c r="AM104" i="27" s="1"/>
  <c r="AN104" i="27" s="1"/>
  <c r="AO104" i="27" s="1"/>
  <c r="AP104" i="27" s="1"/>
  <c r="AQ104" i="27" s="1"/>
  <c r="AR104" i="27" s="1"/>
  <c r="AS104" i="27" s="1"/>
  <c r="AT104" i="27" s="1"/>
  <c r="AU104" i="27" s="1"/>
  <c r="AV104" i="27" s="1"/>
  <c r="K89" i="27"/>
  <c r="J184" i="27"/>
  <c r="J215" i="27" s="1"/>
  <c r="S184" i="27"/>
  <c r="S215" i="27" s="1"/>
  <c r="AP184" i="27"/>
  <c r="AP215" i="27" s="1"/>
  <c r="AL184" i="27"/>
  <c r="AL215" i="27" s="1"/>
  <c r="AM184" i="27"/>
  <c r="AM215" i="27" s="1"/>
  <c r="AD184" i="27"/>
  <c r="AD215" i="27" s="1"/>
  <c r="AO184" i="27"/>
  <c r="AO215" i="27" s="1"/>
  <c r="M88" i="27"/>
  <c r="O232" i="27"/>
  <c r="H198" i="27"/>
  <c r="H200" i="27" s="1"/>
  <c r="H203" i="27"/>
  <c r="I196" i="27"/>
  <c r="J196" i="27" s="1"/>
  <c r="K196" i="27" s="1"/>
  <c r="L196" i="27" s="1"/>
  <c r="M196" i="27" s="1"/>
  <c r="N196" i="27" s="1"/>
  <c r="H204" i="27"/>
  <c r="L157" i="27"/>
  <c r="L150" i="27" s="1"/>
  <c r="N60" i="27"/>
  <c r="N65" i="27" s="1"/>
  <c r="L155" i="27"/>
  <c r="L148" i="27" s="1"/>
  <c r="N232" i="27"/>
  <c r="I164" i="27"/>
  <c r="I171" i="27" s="1"/>
  <c r="I105" i="27"/>
  <c r="Q26" i="27"/>
  <c r="O90" i="27"/>
  <c r="L154" i="27"/>
  <c r="L147" i="27" s="1"/>
  <c r="M156" i="27"/>
  <c r="M149" i="27" s="1"/>
  <c r="Q146" i="29" l="1"/>
  <c r="T209" i="29"/>
  <c r="X156" i="29"/>
  <c r="X149" i="29" s="1"/>
  <c r="X157" i="29"/>
  <c r="X150" i="29" s="1"/>
  <c r="X155" i="29"/>
  <c r="X148" i="29" s="1"/>
  <c r="X154" i="29"/>
  <c r="X147" i="29" s="1"/>
  <c r="R153" i="29"/>
  <c r="R160" i="29" s="1"/>
  <c r="R167" i="29" s="1"/>
  <c r="Q151" i="29"/>
  <c r="Q171" i="29"/>
  <c r="Q172" i="29"/>
  <c r="Q234" i="29" s="1"/>
  <c r="Q235" i="29" s="1"/>
  <c r="O181" i="29"/>
  <c r="O183" i="29" s="1"/>
  <c r="O243" i="29"/>
  <c r="O96" i="29"/>
  <c r="AG26" i="29"/>
  <c r="AF27" i="29"/>
  <c r="T221" i="29"/>
  <c r="T206" i="29"/>
  <c r="T208" i="29"/>
  <c r="AF60" i="29"/>
  <c r="AF65" i="29" s="1"/>
  <c r="AG24" i="29"/>
  <c r="N246" i="29"/>
  <c r="M200" i="29"/>
  <c r="M207" i="29" s="1"/>
  <c r="N214" i="29"/>
  <c r="N216" i="29" s="1"/>
  <c r="N190" i="29"/>
  <c r="V89" i="29"/>
  <c r="W144" i="29"/>
  <c r="P94" i="29"/>
  <c r="U204" i="29"/>
  <c r="U198" i="29"/>
  <c r="U203" i="29"/>
  <c r="V196" i="29"/>
  <c r="W103" i="29"/>
  <c r="V105" i="29"/>
  <c r="V164" i="29"/>
  <c r="U182" i="29"/>
  <c r="U233" i="29" s="1"/>
  <c r="AE232" i="29"/>
  <c r="AE180" i="29"/>
  <c r="AB169" i="29"/>
  <c r="AE88" i="29"/>
  <c r="AH90" i="29"/>
  <c r="AI25" i="29"/>
  <c r="U186" i="29"/>
  <c r="U93" i="29"/>
  <c r="J172" i="27"/>
  <c r="J234" i="27" s="1"/>
  <c r="J235" i="27" s="1"/>
  <c r="J146" i="27"/>
  <c r="J164" i="27"/>
  <c r="J171" i="27" s="1"/>
  <c r="J92" i="27" s="1"/>
  <c r="I235" i="27"/>
  <c r="J105" i="27"/>
  <c r="J93" i="27" s="1"/>
  <c r="J197" i="27"/>
  <c r="J203" i="27" s="1"/>
  <c r="K164" i="27"/>
  <c r="K105" i="27"/>
  <c r="K93" i="27" s="1"/>
  <c r="I203" i="27"/>
  <c r="I221" i="27" s="1"/>
  <c r="H209" i="27"/>
  <c r="N156" i="27"/>
  <c r="N149" i="27" s="1"/>
  <c r="M157" i="27"/>
  <c r="M150" i="27" s="1"/>
  <c r="I92" i="27"/>
  <c r="I187" i="27"/>
  <c r="I198" i="27"/>
  <c r="O60" i="27"/>
  <c r="O65" i="27" s="1"/>
  <c r="H206" i="27"/>
  <c r="H207" i="27" s="1"/>
  <c r="H208" i="27"/>
  <c r="M154" i="27"/>
  <c r="M147" i="27" s="1"/>
  <c r="R26" i="27"/>
  <c r="M155" i="27"/>
  <c r="M148" i="27" s="1"/>
  <c r="N88" i="27"/>
  <c r="P90" i="27"/>
  <c r="P27" i="27"/>
  <c r="P180" i="27" s="1"/>
  <c r="I186" i="27"/>
  <c r="I93" i="27"/>
  <c r="H237" i="27"/>
  <c r="H235" i="27" s="1"/>
  <c r="K182" i="27"/>
  <c r="K233" i="27" s="1"/>
  <c r="L105" i="27"/>
  <c r="L164" i="27"/>
  <c r="M103" i="27"/>
  <c r="O196" i="27"/>
  <c r="V186" i="29" l="1"/>
  <c r="V93" i="29"/>
  <c r="V182" i="29"/>
  <c r="V233" i="29" s="1"/>
  <c r="Q187" i="29"/>
  <c r="Q92" i="29"/>
  <c r="Y154" i="29"/>
  <c r="Y147" i="29" s="1"/>
  <c r="Y157" i="29"/>
  <c r="Y150" i="29" s="1"/>
  <c r="AC169" i="29"/>
  <c r="W105" i="29"/>
  <c r="X103" i="29"/>
  <c r="W164" i="29"/>
  <c r="U209" i="29"/>
  <c r="AG60" i="29"/>
  <c r="AG65" i="29" s="1"/>
  <c r="AH24" i="29"/>
  <c r="AF232" i="29"/>
  <c r="AF180" i="29"/>
  <c r="O244" i="29"/>
  <c r="O245" i="29" s="1"/>
  <c r="O246" i="29" s="1"/>
  <c r="V203" i="29"/>
  <c r="W196" i="29"/>
  <c r="V204" i="29"/>
  <c r="V198" i="29"/>
  <c r="P96" i="29"/>
  <c r="P243" i="29"/>
  <c r="P181" i="29"/>
  <c r="P183" i="29" s="1"/>
  <c r="N222" i="29"/>
  <c r="N224" i="29" s="1"/>
  <c r="N225" i="29" s="1"/>
  <c r="N227" i="29" s="1"/>
  <c r="N195" i="29" s="1"/>
  <c r="AF88" i="29"/>
  <c r="AH26" i="29"/>
  <c r="AG27" i="29"/>
  <c r="O185" i="29"/>
  <c r="O188" i="29" s="1"/>
  <c r="O237" i="29"/>
  <c r="R146" i="29"/>
  <c r="AI90" i="29"/>
  <c r="AJ25" i="29"/>
  <c r="U208" i="29"/>
  <c r="U206" i="29"/>
  <c r="U221" i="29"/>
  <c r="W89" i="29"/>
  <c r="X144" i="29"/>
  <c r="R172" i="29"/>
  <c r="R234" i="29" s="1"/>
  <c r="R235" i="29" s="1"/>
  <c r="R171" i="29"/>
  <c r="Y155" i="29"/>
  <c r="Y148" i="29" s="1"/>
  <c r="Y149" i="29"/>
  <c r="Y156" i="29"/>
  <c r="J151" i="27"/>
  <c r="K153" i="27"/>
  <c r="L89" i="27"/>
  <c r="J187" i="27"/>
  <c r="J198" i="27"/>
  <c r="K197" i="27"/>
  <c r="K203" i="27" s="1"/>
  <c r="J186" i="27"/>
  <c r="J94" i="27"/>
  <c r="K186" i="27"/>
  <c r="N157" i="27"/>
  <c r="N150" i="27" s="1"/>
  <c r="O156" i="27"/>
  <c r="O149" i="27" s="1"/>
  <c r="R25" i="27"/>
  <c r="R27" i="27" s="1"/>
  <c r="R180" i="27" s="1"/>
  <c r="Q90" i="27"/>
  <c r="Q27" i="27"/>
  <c r="Q180" i="27" s="1"/>
  <c r="P232" i="27"/>
  <c r="O88" i="27"/>
  <c r="N155" i="27"/>
  <c r="N148" i="27" s="1"/>
  <c r="N154" i="27"/>
  <c r="N147" i="27" s="1"/>
  <c r="P60" i="27"/>
  <c r="P65" i="27" s="1"/>
  <c r="S26" i="27"/>
  <c r="I94" i="27"/>
  <c r="I96" i="27" s="1"/>
  <c r="J221" i="27"/>
  <c r="L93" i="27"/>
  <c r="L186" i="27"/>
  <c r="P196" i="27"/>
  <c r="M164" i="27"/>
  <c r="N103" i="27"/>
  <c r="M105" i="27"/>
  <c r="M89" i="27"/>
  <c r="M182" i="27" s="1"/>
  <c r="V209" i="29" l="1"/>
  <c r="Z155" i="29"/>
  <c r="Z148" i="29"/>
  <c r="O190" i="29"/>
  <c r="O214" i="29"/>
  <c r="O216" i="29" s="1"/>
  <c r="AG88" i="29"/>
  <c r="Z154" i="29"/>
  <c r="Z147" i="29" s="1"/>
  <c r="Y144" i="29"/>
  <c r="X89" i="29"/>
  <c r="S153" i="29"/>
  <c r="S160" i="29" s="1"/>
  <c r="S167" i="29" s="1"/>
  <c r="R151" i="29"/>
  <c r="S146" i="29"/>
  <c r="AI26" i="29"/>
  <c r="AH27" i="29"/>
  <c r="P244" i="29"/>
  <c r="P245" i="29" s="1"/>
  <c r="W203" i="29"/>
  <c r="W204" i="29"/>
  <c r="W198" i="29"/>
  <c r="X196" i="29"/>
  <c r="N200" i="29"/>
  <c r="N207" i="29" s="1"/>
  <c r="R187" i="29"/>
  <c r="R92" i="29"/>
  <c r="W182" i="29"/>
  <c r="W233" i="29" s="1"/>
  <c r="AJ90" i="29"/>
  <c r="AK25" i="29"/>
  <c r="V208" i="29"/>
  <c r="V221" i="29"/>
  <c r="V206" i="29"/>
  <c r="AH60" i="29"/>
  <c r="AH65" i="29" s="1"/>
  <c r="AI24" i="29"/>
  <c r="AD169" i="29"/>
  <c r="Z156" i="29"/>
  <c r="Z149" i="29" s="1"/>
  <c r="X105" i="29"/>
  <c r="Y103" i="29"/>
  <c r="X164" i="29"/>
  <c r="AG180" i="29"/>
  <c r="AG232" i="29"/>
  <c r="P237" i="29"/>
  <c r="P185" i="29"/>
  <c r="P188" i="29" s="1"/>
  <c r="W186" i="29"/>
  <c r="W93" i="29"/>
  <c r="Z157" i="29"/>
  <c r="Z150" i="29" s="1"/>
  <c r="Q94" i="29"/>
  <c r="L182" i="27"/>
  <c r="L233" i="27" s="1"/>
  <c r="J243" i="27"/>
  <c r="J244" i="27" s="1"/>
  <c r="I243" i="27"/>
  <c r="I181" i="27"/>
  <c r="I183" i="27" s="1"/>
  <c r="K160" i="27"/>
  <c r="K167" i="27" s="1"/>
  <c r="K146" i="27"/>
  <c r="L197" i="27"/>
  <c r="L203" i="27" s="1"/>
  <c r="K198" i="27"/>
  <c r="K204" i="27"/>
  <c r="K208" i="27" s="1"/>
  <c r="J96" i="27"/>
  <c r="O155" i="27"/>
  <c r="O148" i="27" s="1"/>
  <c r="R232" i="27"/>
  <c r="O157" i="27"/>
  <c r="O150" i="27" s="1"/>
  <c r="Q60" i="27"/>
  <c r="Q65" i="27" s="1"/>
  <c r="P156" i="27"/>
  <c r="P149" i="27" s="1"/>
  <c r="T26" i="27"/>
  <c r="O154" i="27"/>
  <c r="O147" i="27" s="1"/>
  <c r="S25" i="27"/>
  <c r="R90" i="27"/>
  <c r="P88" i="27"/>
  <c r="Q232" i="27"/>
  <c r="M93" i="27"/>
  <c r="M186" i="27"/>
  <c r="Q196" i="27"/>
  <c r="M233" i="27"/>
  <c r="N164" i="27"/>
  <c r="N105" i="27"/>
  <c r="O103" i="27"/>
  <c r="K221" i="27"/>
  <c r="N89" i="27"/>
  <c r="N182" i="27" s="1"/>
  <c r="W209" i="29" l="1"/>
  <c r="AA157" i="29"/>
  <c r="AA150" i="29"/>
  <c r="P246" i="29"/>
  <c r="AA156" i="29"/>
  <c r="AA149" i="29"/>
  <c r="AA154" i="29"/>
  <c r="AA147" i="29" s="1"/>
  <c r="AJ24" i="29"/>
  <c r="AI60" i="29"/>
  <c r="AI65" i="29" s="1"/>
  <c r="AL25" i="29"/>
  <c r="AK90" i="29"/>
  <c r="Q243" i="29"/>
  <c r="Q181" i="29"/>
  <c r="Q183" i="29" s="1"/>
  <c r="Q96" i="29"/>
  <c r="AE169" i="29"/>
  <c r="W208" i="29"/>
  <c r="W221" i="29"/>
  <c r="W206" i="29"/>
  <c r="AH232" i="29"/>
  <c r="AH180" i="29"/>
  <c r="O222" i="29"/>
  <c r="O224" i="29" s="1"/>
  <c r="O225" i="29" s="1"/>
  <c r="O227" i="29" s="1"/>
  <c r="O195" i="29" s="1"/>
  <c r="P214" i="29"/>
  <c r="P216" i="29" s="1"/>
  <c r="P190" i="29"/>
  <c r="AA155" i="29"/>
  <c r="AA148" i="29" s="1"/>
  <c r="X186" i="29"/>
  <c r="X93" i="29"/>
  <c r="R94" i="29"/>
  <c r="X198" i="29"/>
  <c r="Y196" i="29"/>
  <c r="X204" i="29"/>
  <c r="X203" i="29"/>
  <c r="AI27" i="29"/>
  <c r="AJ26" i="29"/>
  <c r="S171" i="29"/>
  <c r="S172" i="29"/>
  <c r="S234" i="29" s="1"/>
  <c r="S235" i="29" s="1"/>
  <c r="Y105" i="29"/>
  <c r="Z103" i="29"/>
  <c r="Y164" i="29"/>
  <c r="X182" i="29"/>
  <c r="X233" i="29" s="1"/>
  <c r="AH88" i="29"/>
  <c r="T153" i="29"/>
  <c r="T160" i="29" s="1"/>
  <c r="T167" i="29" s="1"/>
  <c r="S151" i="29"/>
  <c r="Z144" i="29"/>
  <c r="Y89" i="29"/>
  <c r="I185" i="27"/>
  <c r="I188" i="27" s="1"/>
  <c r="I190" i="27" s="1"/>
  <c r="I237" i="27"/>
  <c r="D10" i="27"/>
  <c r="J181" i="27"/>
  <c r="J183" i="27" s="1"/>
  <c r="K151" i="27"/>
  <c r="L153" i="27"/>
  <c r="K172" i="27"/>
  <c r="K234" i="27" s="1"/>
  <c r="K171" i="27"/>
  <c r="M197" i="27"/>
  <c r="M203" i="27" s="1"/>
  <c r="L198" i="27"/>
  <c r="L204" i="27"/>
  <c r="L209" i="27" s="1"/>
  <c r="K209" i="27"/>
  <c r="K206" i="27"/>
  <c r="P155" i="27"/>
  <c r="P148" i="27" s="1"/>
  <c r="P157" i="27"/>
  <c r="P150" i="27" s="1"/>
  <c r="Q156" i="27"/>
  <c r="Q149" i="27" s="1"/>
  <c r="T25" i="27"/>
  <c r="T27" i="27" s="1"/>
  <c r="T180" i="27" s="1"/>
  <c r="S90" i="27"/>
  <c r="R60" i="27"/>
  <c r="R65" i="27" s="1"/>
  <c r="P154" i="27"/>
  <c r="P147" i="27" s="1"/>
  <c r="Q88" i="27"/>
  <c r="D9" i="27"/>
  <c r="I244" i="27"/>
  <c r="I245" i="27" s="1"/>
  <c r="U26" i="27"/>
  <c r="S27" i="27"/>
  <c r="S180" i="27" s="1"/>
  <c r="N233" i="27"/>
  <c r="O89" i="27"/>
  <c r="O182" i="27" s="1"/>
  <c r="L221" i="27"/>
  <c r="P103" i="27"/>
  <c r="O164" i="27"/>
  <c r="O105" i="27"/>
  <c r="N93" i="27"/>
  <c r="N186" i="27"/>
  <c r="R196" i="27"/>
  <c r="AB155" i="29" l="1"/>
  <c r="AB148" i="29"/>
  <c r="O200" i="29"/>
  <c r="O207" i="29" s="1"/>
  <c r="AA103" i="29"/>
  <c r="Z105" i="29"/>
  <c r="Z164" i="29"/>
  <c r="AB149" i="29"/>
  <c r="AB156" i="29"/>
  <c r="T146" i="29"/>
  <c r="Y204" i="29"/>
  <c r="Y198" i="29"/>
  <c r="Z196" i="29"/>
  <c r="Y203" i="29"/>
  <c r="AB154" i="29"/>
  <c r="AB147" i="29"/>
  <c r="S187" i="29"/>
  <c r="S92" i="29"/>
  <c r="AB157" i="29"/>
  <c r="AB150" i="29" s="1"/>
  <c r="Y182" i="29"/>
  <c r="Y233" i="29" s="1"/>
  <c r="T172" i="29"/>
  <c r="T234" i="29" s="1"/>
  <c r="T235" i="29" s="1"/>
  <c r="T171" i="29"/>
  <c r="AI180" i="29"/>
  <c r="AI232" i="29"/>
  <c r="AI88" i="29"/>
  <c r="Z89" i="29"/>
  <c r="AA144" i="29"/>
  <c r="X221" i="29"/>
  <c r="X206" i="29"/>
  <c r="X208" i="29"/>
  <c r="R243" i="29"/>
  <c r="R181" i="29"/>
  <c r="R183" i="29" s="1"/>
  <c r="R96" i="29"/>
  <c r="Q237" i="29"/>
  <c r="Q185" i="29"/>
  <c r="Q188" i="29" s="1"/>
  <c r="Y186" i="29"/>
  <c r="Y93" i="29"/>
  <c r="AJ27" i="29"/>
  <c r="AK26" i="29"/>
  <c r="X209" i="29"/>
  <c r="P222" i="29"/>
  <c r="P224" i="29" s="1"/>
  <c r="P225" i="29" s="1"/>
  <c r="P227" i="29" s="1"/>
  <c r="P195" i="29" s="1"/>
  <c r="AF169" i="29"/>
  <c r="Q244" i="29"/>
  <c r="Q245" i="29" s="1"/>
  <c r="Q246" i="29" s="1"/>
  <c r="AL90" i="29"/>
  <c r="AM25" i="29"/>
  <c r="AJ60" i="29"/>
  <c r="AJ65" i="29" s="1"/>
  <c r="AK24" i="29"/>
  <c r="J185" i="27"/>
  <c r="J188" i="27" s="1"/>
  <c r="J190" i="27" s="1"/>
  <c r="J237" i="27"/>
  <c r="N197" i="27"/>
  <c r="N204" i="27" s="1"/>
  <c r="K235" i="27"/>
  <c r="L160" i="27"/>
  <c r="L167" i="27" s="1"/>
  <c r="L146" i="27"/>
  <c r="K187" i="27"/>
  <c r="K92" i="27"/>
  <c r="M198" i="27"/>
  <c r="M204" i="27"/>
  <c r="M206" i="27" s="1"/>
  <c r="L206" i="27"/>
  <c r="L208" i="27"/>
  <c r="Q155" i="27"/>
  <c r="Q148" i="27" s="1"/>
  <c r="Q154" i="27"/>
  <c r="Q147" i="27" s="1"/>
  <c r="S60" i="27"/>
  <c r="S65" i="27" s="1"/>
  <c r="Q157" i="27"/>
  <c r="Q150" i="27" s="1"/>
  <c r="J245" i="27"/>
  <c r="I246" i="27"/>
  <c r="E9" i="27"/>
  <c r="V26" i="27"/>
  <c r="I214" i="27"/>
  <c r="I216" i="27" s="1"/>
  <c r="S232" i="27"/>
  <c r="T232" i="27"/>
  <c r="R88" i="27"/>
  <c r="U25" i="27"/>
  <c r="T90" i="27"/>
  <c r="R156" i="27"/>
  <c r="R149" i="27" s="1"/>
  <c r="O233" i="27"/>
  <c r="P164" i="27"/>
  <c r="P105" i="27"/>
  <c r="Q103" i="27"/>
  <c r="M221" i="27"/>
  <c r="S196" i="27"/>
  <c r="O93" i="27"/>
  <c r="O186" i="27"/>
  <c r="P89" i="27"/>
  <c r="P182" i="27" s="1"/>
  <c r="Y209" i="29" l="1"/>
  <c r="P200" i="29"/>
  <c r="P207" i="29" s="1"/>
  <c r="AC157" i="29"/>
  <c r="AC150" i="29" s="1"/>
  <c r="AC147" i="29"/>
  <c r="AC154" i="29"/>
  <c r="AC155" i="29"/>
  <c r="AC148" i="29"/>
  <c r="AM90" i="29"/>
  <c r="AN25" i="29"/>
  <c r="Q190" i="29"/>
  <c r="Q214" i="29"/>
  <c r="Q216" i="29" s="1"/>
  <c r="R185" i="29"/>
  <c r="R188" i="29" s="1"/>
  <c r="R237" i="29"/>
  <c r="Y208" i="29"/>
  <c r="Y221" i="29"/>
  <c r="Y206" i="29"/>
  <c r="T151" i="29"/>
  <c r="U153" i="29"/>
  <c r="U160" i="29" s="1"/>
  <c r="U167" i="29" s="1"/>
  <c r="Z186" i="29"/>
  <c r="Z93" i="29"/>
  <c r="AJ232" i="29"/>
  <c r="AJ180" i="29"/>
  <c r="T187" i="29"/>
  <c r="T92" i="29"/>
  <c r="AK60" i="29"/>
  <c r="AK65" i="29" s="1"/>
  <c r="AL24" i="29"/>
  <c r="AG169" i="29"/>
  <c r="AL26" i="29"/>
  <c r="AK27" i="29"/>
  <c r="R244" i="29"/>
  <c r="R245" i="29" s="1"/>
  <c r="D14" i="29"/>
  <c r="AA89" i="29"/>
  <c r="AB144" i="29"/>
  <c r="Z203" i="29"/>
  <c r="Z204" i="29"/>
  <c r="Z198" i="29"/>
  <c r="AA196" i="29"/>
  <c r="AA105" i="29"/>
  <c r="AB103" i="29"/>
  <c r="AA164" i="29"/>
  <c r="AJ88" i="29"/>
  <c r="Z182" i="29"/>
  <c r="Z233" i="29" s="1"/>
  <c r="AC156" i="29"/>
  <c r="AC149" i="29" s="1"/>
  <c r="S94" i="29"/>
  <c r="I222" i="27"/>
  <c r="I224" i="27" s="1"/>
  <c r="I225" i="27" s="1"/>
  <c r="I227" i="27" s="1"/>
  <c r="O197" i="27"/>
  <c r="O198" i="27" s="1"/>
  <c r="J214" i="27"/>
  <c r="J216" i="27" s="1"/>
  <c r="J222" i="27" s="1"/>
  <c r="J224" i="27" s="1"/>
  <c r="J225" i="27" s="1"/>
  <c r="J227" i="27" s="1"/>
  <c r="N203" i="27"/>
  <c r="N206" i="27" s="1"/>
  <c r="N198" i="27"/>
  <c r="L171" i="27"/>
  <c r="L172" i="27"/>
  <c r="L234" i="27" s="1"/>
  <c r="K94" i="27"/>
  <c r="K181" i="27" s="1"/>
  <c r="K183" i="27" s="1"/>
  <c r="K237" i="27" s="1"/>
  <c r="L151" i="27"/>
  <c r="M153" i="27"/>
  <c r="M160" i="27" s="1"/>
  <c r="M167" i="27" s="1"/>
  <c r="M209" i="27"/>
  <c r="M208" i="27"/>
  <c r="J246" i="27"/>
  <c r="R157" i="27"/>
  <c r="R150" i="27" s="1"/>
  <c r="R154" i="27"/>
  <c r="R147" i="27" s="1"/>
  <c r="R155" i="27"/>
  <c r="R148" i="27" s="1"/>
  <c r="S156" i="27"/>
  <c r="S149" i="27" s="1"/>
  <c r="W26" i="27"/>
  <c r="E10" i="27"/>
  <c r="S88" i="27"/>
  <c r="V25" i="27"/>
  <c r="U90" i="27"/>
  <c r="U27" i="27"/>
  <c r="U180" i="27" s="1"/>
  <c r="T60" i="27"/>
  <c r="T65" i="27" s="1"/>
  <c r="P233" i="27"/>
  <c r="R103" i="27"/>
  <c r="Q105" i="27"/>
  <c r="Q164" i="27"/>
  <c r="Q89" i="27"/>
  <c r="Q182" i="27" s="1"/>
  <c r="T196" i="27"/>
  <c r="P93" i="27"/>
  <c r="P186" i="27"/>
  <c r="Z209" i="29" l="1"/>
  <c r="AD157" i="29"/>
  <c r="AD150" i="29"/>
  <c r="E14" i="29"/>
  <c r="R246" i="29"/>
  <c r="AD156" i="29"/>
  <c r="AD149" i="29" s="1"/>
  <c r="AA198" i="29"/>
  <c r="AB196" i="29"/>
  <c r="AA203" i="29"/>
  <c r="AA204" i="29"/>
  <c r="AB105" i="29"/>
  <c r="AC103" i="29"/>
  <c r="AB164" i="29"/>
  <c r="AA182" i="29"/>
  <c r="AA233" i="29" s="1"/>
  <c r="AK232" i="29"/>
  <c r="AK180" i="29"/>
  <c r="AH169" i="29"/>
  <c r="T94" i="29"/>
  <c r="U146" i="29"/>
  <c r="R214" i="29"/>
  <c r="R216" i="29" s="1"/>
  <c r="R190" i="29"/>
  <c r="S181" i="29"/>
  <c r="S183" i="29" s="1"/>
  <c r="S96" i="29"/>
  <c r="S243" i="29"/>
  <c r="AD155" i="29"/>
  <c r="AD148" i="29" s="1"/>
  <c r="AA186" i="29"/>
  <c r="AA93" i="29"/>
  <c r="Z206" i="29"/>
  <c r="Z221" i="29"/>
  <c r="Z208" i="29"/>
  <c r="AM26" i="29"/>
  <c r="AL27" i="29"/>
  <c r="AL60" i="29"/>
  <c r="AL65" i="29" s="1"/>
  <c r="AM24" i="29"/>
  <c r="Q222" i="29"/>
  <c r="Q224" i="29" s="1"/>
  <c r="Q225" i="29" s="1"/>
  <c r="Q227" i="29" s="1"/>
  <c r="Q195" i="29" s="1"/>
  <c r="AD154" i="29"/>
  <c r="AD147" i="29" s="1"/>
  <c r="AK88" i="29"/>
  <c r="AC144" i="29"/>
  <c r="AB89" i="29"/>
  <c r="U172" i="29"/>
  <c r="U234" i="29" s="1"/>
  <c r="U235" i="29" s="1"/>
  <c r="U171" i="29"/>
  <c r="AN90" i="29"/>
  <c r="AO25" i="29"/>
  <c r="N209" i="27"/>
  <c r="I204" i="27"/>
  <c r="I208" i="27" s="1"/>
  <c r="I195" i="27"/>
  <c r="I200" i="27" s="1"/>
  <c r="O203" i="27"/>
  <c r="O221" i="27" s="1"/>
  <c r="P197" i="27"/>
  <c r="P204" i="27" s="1"/>
  <c r="O204" i="27"/>
  <c r="N221" i="27"/>
  <c r="N208" i="27"/>
  <c r="M146" i="27"/>
  <c r="M151" i="27" s="1"/>
  <c r="M171" i="27"/>
  <c r="M172" i="27"/>
  <c r="M234" i="27" s="1"/>
  <c r="L235" i="27"/>
  <c r="L187" i="27"/>
  <c r="L92" i="27"/>
  <c r="K243" i="27"/>
  <c r="K96" i="27"/>
  <c r="S155" i="27"/>
  <c r="S148" i="27" s="1"/>
  <c r="S154" i="27"/>
  <c r="S147" i="27" s="1"/>
  <c r="S157" i="27"/>
  <c r="S150" i="27" s="1"/>
  <c r="U60" i="27"/>
  <c r="U65" i="27" s="1"/>
  <c r="V90" i="27"/>
  <c r="W25" i="27"/>
  <c r="T156" i="27"/>
  <c r="T149" i="27" s="1"/>
  <c r="U232" i="27"/>
  <c r="V27" i="27"/>
  <c r="V180" i="27" s="1"/>
  <c r="T88" i="27"/>
  <c r="X26" i="27"/>
  <c r="R89" i="27"/>
  <c r="R182" i="27" s="1"/>
  <c r="Q93" i="27"/>
  <c r="Q186" i="27"/>
  <c r="U196" i="27"/>
  <c r="Q233" i="27"/>
  <c r="R164" i="27"/>
  <c r="R105" i="27"/>
  <c r="S103" i="27"/>
  <c r="AA209" i="29" l="1"/>
  <c r="AE154" i="29"/>
  <c r="AE147" i="29" s="1"/>
  <c r="AE155" i="29"/>
  <c r="AE148" i="29" s="1"/>
  <c r="AE156" i="29"/>
  <c r="AE149" i="29" s="1"/>
  <c r="AN24" i="29"/>
  <c r="AM60" i="29"/>
  <c r="AM65" i="29" s="1"/>
  <c r="S244" i="29"/>
  <c r="S245" i="29" s="1"/>
  <c r="S246" i="29" s="1"/>
  <c r="R222" i="29"/>
  <c r="R224" i="29" s="1"/>
  <c r="R225" i="29" s="1"/>
  <c r="R227" i="29" s="1"/>
  <c r="R195" i="29" s="1"/>
  <c r="AE157" i="29"/>
  <c r="AE150" i="29" s="1"/>
  <c r="AB182" i="29"/>
  <c r="AB233" i="29" s="1"/>
  <c r="Q200" i="29"/>
  <c r="Q207" i="29" s="1"/>
  <c r="S185" i="29"/>
  <c r="S188" i="29" s="1"/>
  <c r="S237" i="29"/>
  <c r="AA206" i="29"/>
  <c r="AA208" i="29"/>
  <c r="AA221" i="29"/>
  <c r="AP25" i="29"/>
  <c r="AO90" i="29"/>
  <c r="U187" i="29"/>
  <c r="U92" i="29"/>
  <c r="AC89" i="29"/>
  <c r="AD144" i="29"/>
  <c r="AL180" i="29"/>
  <c r="AL232" i="29"/>
  <c r="T181" i="29"/>
  <c r="T183" i="29" s="1"/>
  <c r="T96" i="29"/>
  <c r="T243" i="29"/>
  <c r="AC105" i="29"/>
  <c r="AD103" i="29"/>
  <c r="AC164" i="29"/>
  <c r="AB198" i="29"/>
  <c r="AC196" i="29"/>
  <c r="AB203" i="29"/>
  <c r="AB204" i="29"/>
  <c r="AM27" i="29"/>
  <c r="AN26" i="29"/>
  <c r="AB186" i="29"/>
  <c r="AB93" i="29"/>
  <c r="AL88" i="29"/>
  <c r="U151" i="29"/>
  <c r="V153" i="29"/>
  <c r="V160" i="29" s="1"/>
  <c r="V167" i="29" s="1"/>
  <c r="V146" i="29"/>
  <c r="AI169" i="29"/>
  <c r="I206" i="27"/>
  <c r="I207" i="27" s="1"/>
  <c r="I209" i="27"/>
  <c r="J204" i="27"/>
  <c r="J209" i="27" s="1"/>
  <c r="J195" i="27"/>
  <c r="J200" i="27" s="1"/>
  <c r="O208" i="27"/>
  <c r="Q197" i="27"/>
  <c r="Q198" i="27" s="1"/>
  <c r="O209" i="27"/>
  <c r="O206" i="27"/>
  <c r="P198" i="27"/>
  <c r="P203" i="27"/>
  <c r="P209" i="27" s="1"/>
  <c r="N153" i="27"/>
  <c r="N160" i="27" s="1"/>
  <c r="N167" i="27" s="1"/>
  <c r="K185" i="27"/>
  <c r="K188" i="27" s="1"/>
  <c r="M92" i="27"/>
  <c r="M187" i="27"/>
  <c r="K244" i="27"/>
  <c r="K245" i="27" s="1"/>
  <c r="D11" i="27"/>
  <c r="L94" i="27"/>
  <c r="L181" i="27" s="1"/>
  <c r="L183" i="27" s="1"/>
  <c r="M235" i="27"/>
  <c r="T157" i="27"/>
  <c r="T150" i="27" s="1"/>
  <c r="T154" i="27"/>
  <c r="T147" i="27" s="1"/>
  <c r="T155" i="27"/>
  <c r="T148" i="27" s="1"/>
  <c r="W90" i="27"/>
  <c r="X25" i="27"/>
  <c r="X27" i="27" s="1"/>
  <c r="X180" i="27" s="1"/>
  <c r="V60" i="27"/>
  <c r="V65" i="27" s="1"/>
  <c r="W27" i="27"/>
  <c r="W180" i="27" s="1"/>
  <c r="V232" i="27"/>
  <c r="Y26" i="27"/>
  <c r="U156" i="27"/>
  <c r="U149" i="27" s="1"/>
  <c r="U88" i="27"/>
  <c r="V196" i="27"/>
  <c r="R233" i="27"/>
  <c r="S164" i="27"/>
  <c r="T103" i="27"/>
  <c r="S105" i="27"/>
  <c r="S89" i="27"/>
  <c r="S182" i="27" s="1"/>
  <c r="R93" i="27"/>
  <c r="R186" i="27"/>
  <c r="AB209" i="29" l="1"/>
  <c r="AF157" i="29"/>
  <c r="AF150" i="29" s="1"/>
  <c r="AF155" i="29"/>
  <c r="AF148" i="29" s="1"/>
  <c r="AF156" i="29"/>
  <c r="AF149" i="29" s="1"/>
  <c r="R200" i="29"/>
  <c r="R207" i="29" s="1"/>
  <c r="AF154" i="29"/>
  <c r="AF147" i="29" s="1"/>
  <c r="AB221" i="29"/>
  <c r="AB206" i="29"/>
  <c r="AB208" i="29"/>
  <c r="AE103" i="29"/>
  <c r="AD105" i="29"/>
  <c r="AD164" i="29"/>
  <c r="U94" i="29"/>
  <c r="AQ25" i="29"/>
  <c r="AP90" i="29"/>
  <c r="AN60" i="29"/>
  <c r="AN65" i="29" s="1"/>
  <c r="AO24" i="29"/>
  <c r="AE144" i="29"/>
  <c r="AD89" i="29"/>
  <c r="AJ169" i="29"/>
  <c r="AN27" i="29"/>
  <c r="AO26" i="29"/>
  <c r="AC204" i="29"/>
  <c r="AD196" i="29"/>
  <c r="AC203" i="29"/>
  <c r="AC198" i="29"/>
  <c r="AC186" i="29"/>
  <c r="AC93" i="29"/>
  <c r="T237" i="29"/>
  <c r="T185" i="29"/>
  <c r="T188" i="29" s="1"/>
  <c r="W153" i="29"/>
  <c r="W160" i="29" s="1"/>
  <c r="W167" i="29" s="1"/>
  <c r="V151" i="29"/>
  <c r="AM180" i="29"/>
  <c r="AM232" i="29"/>
  <c r="V172" i="29"/>
  <c r="V234" i="29" s="1"/>
  <c r="V235" i="29" s="1"/>
  <c r="V171" i="29"/>
  <c r="T244" i="29"/>
  <c r="T245" i="29" s="1"/>
  <c r="AC182" i="29"/>
  <c r="AC233" i="29" s="1"/>
  <c r="S190" i="29"/>
  <c r="S214" i="29"/>
  <c r="S216" i="29" s="1"/>
  <c r="AM88" i="29"/>
  <c r="J208" i="27"/>
  <c r="J206" i="27"/>
  <c r="J207" i="27" s="1"/>
  <c r="R197" i="27"/>
  <c r="S197" i="27" s="1"/>
  <c r="Q203" i="27"/>
  <c r="Q221" i="27" s="1"/>
  <c r="Q204" i="27"/>
  <c r="P206" i="27"/>
  <c r="P221" i="27"/>
  <c r="P208" i="27"/>
  <c r="N146" i="27"/>
  <c r="O153" i="27" s="1"/>
  <c r="O160" i="27" s="1"/>
  <c r="O167" i="27" s="1"/>
  <c r="E11" i="27"/>
  <c r="K246" i="27"/>
  <c r="M94" i="27"/>
  <c r="M181" i="27" s="1"/>
  <c r="M183" i="27" s="1"/>
  <c r="M237" i="27" s="1"/>
  <c r="L237" i="27"/>
  <c r="L96" i="27"/>
  <c r="L243" i="27"/>
  <c r="K214" i="27"/>
  <c r="K216" i="27" s="1"/>
  <c r="K222" i="27" s="1"/>
  <c r="K224" i="27" s="1"/>
  <c r="K225" i="27" s="1"/>
  <c r="K227" i="27" s="1"/>
  <c r="K195" i="27" s="1"/>
  <c r="K190" i="27"/>
  <c r="N171" i="27"/>
  <c r="N172" i="27"/>
  <c r="N234" i="27" s="1"/>
  <c r="N235" i="27" s="1"/>
  <c r="U155" i="27"/>
  <c r="U148" i="27" s="1"/>
  <c r="V156" i="27"/>
  <c r="V149" i="27" s="1"/>
  <c r="U157" i="27"/>
  <c r="U150" i="27" s="1"/>
  <c r="V88" i="27"/>
  <c r="Z26" i="27"/>
  <c r="W232" i="27"/>
  <c r="U154" i="27"/>
  <c r="U147" i="27" s="1"/>
  <c r="W60" i="27"/>
  <c r="W65" i="27" s="1"/>
  <c r="X232" i="27"/>
  <c r="Y25" i="27"/>
  <c r="Y27" i="27" s="1"/>
  <c r="Y180" i="27" s="1"/>
  <c r="X90" i="27"/>
  <c r="T164" i="27"/>
  <c r="T105" i="27"/>
  <c r="U103" i="27"/>
  <c r="S93" i="27"/>
  <c r="S186" i="27"/>
  <c r="T89" i="27"/>
  <c r="T182" i="27" s="1"/>
  <c r="W196" i="27"/>
  <c r="S233" i="27"/>
  <c r="AC209" i="29" l="1"/>
  <c r="AG155" i="29"/>
  <c r="AG148" i="29" s="1"/>
  <c r="AG154" i="29"/>
  <c r="AG147" i="29" s="1"/>
  <c r="AG157" i="29"/>
  <c r="AG150" i="29" s="1"/>
  <c r="AG156" i="29"/>
  <c r="AG149" i="29" s="1"/>
  <c r="T214" i="29"/>
  <c r="T216" i="29" s="1"/>
  <c r="T190" i="29"/>
  <c r="AO27" i="29"/>
  <c r="AP26" i="29"/>
  <c r="W146" i="29"/>
  <c r="AC208" i="29"/>
  <c r="AC221" i="29"/>
  <c r="AC206" i="29"/>
  <c r="AN232" i="29"/>
  <c r="AN180" i="29"/>
  <c r="AD182" i="29"/>
  <c r="AD233" i="29" s="1"/>
  <c r="AN88" i="29"/>
  <c r="U243" i="29"/>
  <c r="U96" i="29"/>
  <c r="U181" i="29"/>
  <c r="U183" i="29" s="1"/>
  <c r="AD186" i="29"/>
  <c r="AD93" i="29"/>
  <c r="S222" i="29"/>
  <c r="S224" i="29" s="1"/>
  <c r="S225" i="29" s="1"/>
  <c r="S227" i="29" s="1"/>
  <c r="S195" i="29" s="1"/>
  <c r="V187" i="29"/>
  <c r="V92" i="29"/>
  <c r="AD203" i="29"/>
  <c r="AD204" i="29"/>
  <c r="AD198" i="29"/>
  <c r="AE196" i="29"/>
  <c r="AE89" i="29"/>
  <c r="AF144" i="29"/>
  <c r="AF103" i="29"/>
  <c r="AE105" i="29"/>
  <c r="AE164" i="29"/>
  <c r="W172" i="29"/>
  <c r="W234" i="29" s="1"/>
  <c r="W235" i="29" s="1"/>
  <c r="W171" i="29"/>
  <c r="AK169" i="29"/>
  <c r="AO60" i="29"/>
  <c r="AO65" i="29" s="1"/>
  <c r="AP24" i="29"/>
  <c r="AQ90" i="29"/>
  <c r="AR25" i="29"/>
  <c r="T246" i="29"/>
  <c r="R198" i="27"/>
  <c r="R203" i="27"/>
  <c r="R221" i="27" s="1"/>
  <c r="R204" i="27"/>
  <c r="Q209" i="27"/>
  <c r="Q208" i="27"/>
  <c r="Q206" i="27"/>
  <c r="N151" i="27"/>
  <c r="O146" i="27"/>
  <c r="P153" i="27" s="1"/>
  <c r="P160" i="27" s="1"/>
  <c r="P167" i="27" s="1"/>
  <c r="N92" i="27"/>
  <c r="N187" i="27"/>
  <c r="L185" i="27"/>
  <c r="L188" i="27" s="1"/>
  <c r="O171" i="27"/>
  <c r="O172" i="27"/>
  <c r="O234" i="27" s="1"/>
  <c r="O235" i="27" s="1"/>
  <c r="M243" i="27"/>
  <c r="M96" i="27"/>
  <c r="K200" i="27"/>
  <c r="K207" i="27" s="1"/>
  <c r="L244" i="27"/>
  <c r="L245" i="27" s="1"/>
  <c r="D12" i="27"/>
  <c r="W156" i="27"/>
  <c r="W149" i="27" s="1"/>
  <c r="V154" i="27"/>
  <c r="V147" i="27" s="1"/>
  <c r="X60" i="27"/>
  <c r="X65" i="27" s="1"/>
  <c r="V157" i="27"/>
  <c r="V150" i="27" s="1"/>
  <c r="V155" i="27"/>
  <c r="V148" i="27" s="1"/>
  <c r="AA26" i="27"/>
  <c r="Y232" i="27"/>
  <c r="Z25" i="27"/>
  <c r="Z27" i="27" s="1"/>
  <c r="Z180" i="27" s="1"/>
  <c r="Y90" i="27"/>
  <c r="W88" i="27"/>
  <c r="T233" i="27"/>
  <c r="T93" i="27"/>
  <c r="T186" i="27"/>
  <c r="T197" i="27"/>
  <c r="S198" i="27"/>
  <c r="S203" i="27"/>
  <c r="S204" i="27"/>
  <c r="U89" i="27"/>
  <c r="U182" i="27" s="1"/>
  <c r="U105" i="27"/>
  <c r="V103" i="27"/>
  <c r="U164" i="27"/>
  <c r="X196" i="27"/>
  <c r="AD209" i="29" l="1"/>
  <c r="AH156" i="29"/>
  <c r="AH149" i="29"/>
  <c r="AH157" i="29"/>
  <c r="AH150" i="29" s="1"/>
  <c r="AH155" i="29"/>
  <c r="AH148" i="29"/>
  <c r="AH154" i="29"/>
  <c r="AH147" i="29" s="1"/>
  <c r="AR90" i="29"/>
  <c r="AS25" i="29"/>
  <c r="AO88" i="29"/>
  <c r="W187" i="29"/>
  <c r="W92" i="29"/>
  <c r="AG144" i="29"/>
  <c r="AF89" i="29"/>
  <c r="U237" i="29"/>
  <c r="U185" i="29"/>
  <c r="U188" i="29" s="1"/>
  <c r="AE182" i="29"/>
  <c r="AE233" i="29" s="1"/>
  <c r="AD221" i="29"/>
  <c r="AD208" i="29"/>
  <c r="AD206" i="29"/>
  <c r="AL169" i="29"/>
  <c r="AE186" i="29"/>
  <c r="AE93" i="29"/>
  <c r="AE203" i="29"/>
  <c r="AE204" i="29"/>
  <c r="AE198" i="29"/>
  <c r="AF196" i="29"/>
  <c r="S200" i="29"/>
  <c r="S207" i="29" s="1"/>
  <c r="U244" i="29"/>
  <c r="U245" i="29" s="1"/>
  <c r="U246" i="29" s="1"/>
  <c r="AQ26" i="29"/>
  <c r="AP27" i="29"/>
  <c r="T222" i="29"/>
  <c r="T224" i="29" s="1"/>
  <c r="T225" i="29" s="1"/>
  <c r="T227" i="29" s="1"/>
  <c r="T195" i="29" s="1"/>
  <c r="AP60" i="29"/>
  <c r="AP65" i="29" s="1"/>
  <c r="AQ24" i="29"/>
  <c r="AF105" i="29"/>
  <c r="AG103" i="29"/>
  <c r="AF164" i="29"/>
  <c r="V94" i="29"/>
  <c r="X153" i="29"/>
  <c r="X160" i="29" s="1"/>
  <c r="X167" i="29" s="1"/>
  <c r="W151" i="29"/>
  <c r="AO232" i="29"/>
  <c r="AO180" i="29"/>
  <c r="R206" i="27"/>
  <c r="R209" i="27"/>
  <c r="R208" i="27"/>
  <c r="L246" i="27"/>
  <c r="O151" i="27"/>
  <c r="P146" i="27"/>
  <c r="Q153" i="27" s="1"/>
  <c r="Q160" i="27" s="1"/>
  <c r="Q167" i="27" s="1"/>
  <c r="Q171" i="27" s="1"/>
  <c r="P171" i="27"/>
  <c r="P172" i="27"/>
  <c r="P234" i="27" s="1"/>
  <c r="P235" i="27" s="1"/>
  <c r="E12" i="27"/>
  <c r="O187" i="27"/>
  <c r="O92" i="27"/>
  <c r="M244" i="27"/>
  <c r="M245" i="27" s="1"/>
  <c r="D13" i="27"/>
  <c r="L214" i="27"/>
  <c r="L216" i="27" s="1"/>
  <c r="L222" i="27" s="1"/>
  <c r="L224" i="27" s="1"/>
  <c r="L225" i="27" s="1"/>
  <c r="L227" i="27" s="1"/>
  <c r="L195" i="27" s="1"/>
  <c r="L190" i="27"/>
  <c r="N94" i="27"/>
  <c r="N181" i="27" s="1"/>
  <c r="N183" i="27" s="1"/>
  <c r="N237" i="27" s="1"/>
  <c r="M185" i="27"/>
  <c r="M188" i="27" s="1"/>
  <c r="Z232" i="27"/>
  <c r="W155" i="27"/>
  <c r="W148" i="27" s="1"/>
  <c r="W154" i="27"/>
  <c r="W147" i="27" s="1"/>
  <c r="X156" i="27"/>
  <c r="X149" i="27" s="1"/>
  <c r="AB26" i="27"/>
  <c r="Y60" i="27"/>
  <c r="Y65" i="27" s="1"/>
  <c r="W157" i="27"/>
  <c r="W150" i="27" s="1"/>
  <c r="X88" i="27"/>
  <c r="AA25" i="27"/>
  <c r="Z90" i="27"/>
  <c r="V89" i="27"/>
  <c r="V182" i="27" s="1"/>
  <c r="U197" i="27"/>
  <c r="T203" i="27"/>
  <c r="T204" i="27"/>
  <c r="T198" i="27"/>
  <c r="U233" i="27"/>
  <c r="S209" i="27"/>
  <c r="U93" i="27"/>
  <c r="U186" i="27"/>
  <c r="S221" i="27"/>
  <c r="S208" i="27"/>
  <c r="S206" i="27"/>
  <c r="Y196" i="27"/>
  <c r="V164" i="27"/>
  <c r="V105" i="27"/>
  <c r="W103" i="27"/>
  <c r="X146" i="29" l="1"/>
  <c r="T200" i="29"/>
  <c r="T207" i="29" s="1"/>
  <c r="AP232" i="29"/>
  <c r="AP180" i="29"/>
  <c r="AE206" i="29"/>
  <c r="AE221" i="29"/>
  <c r="AE208" i="29"/>
  <c r="AI147" i="29"/>
  <c r="AI154" i="29"/>
  <c r="AQ27" i="29"/>
  <c r="AR26" i="29"/>
  <c r="AF198" i="29"/>
  <c r="AG196" i="29"/>
  <c r="AF204" i="29"/>
  <c r="AF203" i="29"/>
  <c r="U214" i="29"/>
  <c r="U216" i="29" s="1"/>
  <c r="U190" i="29"/>
  <c r="W94" i="29"/>
  <c r="AT25" i="29"/>
  <c r="AS90" i="29"/>
  <c r="AG89" i="29"/>
  <c r="AH144" i="29"/>
  <c r="AI157" i="29"/>
  <c r="AI150" i="29" s="1"/>
  <c r="Y153" i="29"/>
  <c r="Y160" i="29" s="1"/>
  <c r="Y167" i="29" s="1"/>
  <c r="X151" i="29"/>
  <c r="X171" i="29"/>
  <c r="X172" i="29"/>
  <c r="X234" i="29" s="1"/>
  <c r="X235" i="29" s="1"/>
  <c r="AR24" i="29"/>
  <c r="AQ60" i="29"/>
  <c r="AQ65" i="29" s="1"/>
  <c r="AI155" i="29"/>
  <c r="AI148" i="29" s="1"/>
  <c r="AI149" i="29"/>
  <c r="AI156" i="29"/>
  <c r="AG105" i="29"/>
  <c r="AH103" i="29"/>
  <c r="AG164" i="29"/>
  <c r="AM169" i="29"/>
  <c r="V243" i="29"/>
  <c r="V96" i="29"/>
  <c r="V181" i="29"/>
  <c r="V183" i="29" s="1"/>
  <c r="AF186" i="29"/>
  <c r="AF93" i="29"/>
  <c r="AP88" i="29"/>
  <c r="AE209" i="29"/>
  <c r="AF182" i="29"/>
  <c r="AF233" i="29" s="1"/>
  <c r="Q172" i="27"/>
  <c r="Q234" i="27" s="1"/>
  <c r="Q235" i="27" s="1"/>
  <c r="P151" i="27"/>
  <c r="Q146" i="27"/>
  <c r="E13" i="27"/>
  <c r="M246" i="27"/>
  <c r="N243" i="27"/>
  <c r="N96" i="27"/>
  <c r="O94" i="27"/>
  <c r="O181" i="27" s="1"/>
  <c r="O183" i="27" s="1"/>
  <c r="O237" i="27" s="1"/>
  <c r="M214" i="27"/>
  <c r="M216" i="27" s="1"/>
  <c r="M222" i="27" s="1"/>
  <c r="M224" i="27" s="1"/>
  <c r="M225" i="27" s="1"/>
  <c r="M227" i="27" s="1"/>
  <c r="M195" i="27" s="1"/>
  <c r="M200" i="27" s="1"/>
  <c r="M207" i="27" s="1"/>
  <c r="M190" i="27"/>
  <c r="L200" i="27"/>
  <c r="L207" i="27" s="1"/>
  <c r="P187" i="27"/>
  <c r="P92" i="27"/>
  <c r="X154" i="27"/>
  <c r="X147" i="27" s="1"/>
  <c r="X157" i="27"/>
  <c r="X150" i="27" s="1"/>
  <c r="X155" i="27"/>
  <c r="X148" i="27" s="1"/>
  <c r="Y156" i="27"/>
  <c r="Y149" i="27" s="1"/>
  <c r="Y88" i="27"/>
  <c r="Z60" i="27"/>
  <c r="Z65" i="27" s="1"/>
  <c r="Q187" i="27"/>
  <c r="Q92" i="27"/>
  <c r="AA90" i="27"/>
  <c r="AB25" i="27"/>
  <c r="AC26" i="27"/>
  <c r="AA27" i="27"/>
  <c r="AA180" i="27" s="1"/>
  <c r="V93" i="27"/>
  <c r="V186" i="27"/>
  <c r="T208" i="27"/>
  <c r="T221" i="27"/>
  <c r="T206" i="27"/>
  <c r="V233" i="27"/>
  <c r="V197" i="27"/>
  <c r="U203" i="27"/>
  <c r="U204" i="27"/>
  <c r="U198" i="27"/>
  <c r="X103" i="27"/>
  <c r="W164" i="27"/>
  <c r="W105" i="27"/>
  <c r="Z196" i="27"/>
  <c r="T209" i="27"/>
  <c r="W89" i="27"/>
  <c r="W182" i="27" s="1"/>
  <c r="AJ157" i="29" l="1"/>
  <c r="AJ150" i="29" s="1"/>
  <c r="V244" i="29"/>
  <c r="V245" i="29" s="1"/>
  <c r="AJ156" i="29"/>
  <c r="AJ149" i="29" s="1"/>
  <c r="AR60" i="29"/>
  <c r="AR65" i="29" s="1"/>
  <c r="AS24" i="29"/>
  <c r="AF221" i="29"/>
  <c r="AF206" i="29"/>
  <c r="AF208" i="29"/>
  <c r="AI103" i="29"/>
  <c r="AH105" i="29"/>
  <c r="AH164" i="29"/>
  <c r="Y146" i="29"/>
  <c r="AH89" i="29"/>
  <c r="AI144" i="29"/>
  <c r="AT90" i="29"/>
  <c r="AU25" i="29"/>
  <c r="U222" i="29"/>
  <c r="U224" i="29" s="1"/>
  <c r="U225" i="29" s="1"/>
  <c r="U227" i="29" s="1"/>
  <c r="U195" i="29" s="1"/>
  <c r="AF209" i="29"/>
  <c r="AS26" i="29"/>
  <c r="AR27" i="29"/>
  <c r="V237" i="29"/>
  <c r="V185" i="29"/>
  <c r="V188" i="29" s="1"/>
  <c r="AG186" i="29"/>
  <c r="AG93" i="29"/>
  <c r="AJ155" i="29"/>
  <c r="AJ148" i="29" s="1"/>
  <c r="Y172" i="29"/>
  <c r="Y234" i="29" s="1"/>
  <c r="Y235" i="29" s="1"/>
  <c r="Y171" i="29"/>
  <c r="AG182" i="29"/>
  <c r="AG233" i="29" s="1"/>
  <c r="W243" i="29"/>
  <c r="W181" i="29"/>
  <c r="W183" i="29" s="1"/>
  <c r="W96" i="29"/>
  <c r="AG204" i="29"/>
  <c r="AG203" i="29"/>
  <c r="AG198" i="29"/>
  <c r="AH196" i="29"/>
  <c r="AQ180" i="29"/>
  <c r="AQ232" i="29"/>
  <c r="AJ154" i="29"/>
  <c r="AJ147" i="29"/>
  <c r="AN169" i="29"/>
  <c r="AQ88" i="29"/>
  <c r="X92" i="29"/>
  <c r="X187" i="29"/>
  <c r="R153" i="27"/>
  <c r="Q151" i="27"/>
  <c r="P94" i="27"/>
  <c r="P181" i="27" s="1"/>
  <c r="P183" i="27" s="1"/>
  <c r="P237" i="27" s="1"/>
  <c r="N185" i="27"/>
  <c r="N188" i="27" s="1"/>
  <c r="O96" i="27"/>
  <c r="O243" i="27"/>
  <c r="N244" i="27"/>
  <c r="N245" i="27" s="1"/>
  <c r="U209" i="27"/>
  <c r="Z156" i="27"/>
  <c r="Z149" i="27" s="1"/>
  <c r="Y154" i="27"/>
  <c r="Y147" i="27" s="1"/>
  <c r="AC25" i="27"/>
  <c r="AB90" i="27"/>
  <c r="AA60" i="27"/>
  <c r="AA65" i="27" s="1"/>
  <c r="AA232" i="27"/>
  <c r="AD26" i="27"/>
  <c r="Z88" i="27"/>
  <c r="Y157" i="27"/>
  <c r="Y150" i="27" s="1"/>
  <c r="AB27" i="27"/>
  <c r="AB180" i="27" s="1"/>
  <c r="Q94" i="27"/>
  <c r="Q181" i="27" s="1"/>
  <c r="Q183" i="27" s="1"/>
  <c r="Q237" i="27" s="1"/>
  <c r="Y155" i="27"/>
  <c r="Y148" i="27" s="1"/>
  <c r="W233" i="27"/>
  <c r="AA196" i="27"/>
  <c r="W93" i="27"/>
  <c r="W186" i="27"/>
  <c r="U208" i="27"/>
  <c r="U221" i="27"/>
  <c r="U206" i="27"/>
  <c r="X89" i="27"/>
  <c r="X182" i="27" s="1"/>
  <c r="X164" i="27"/>
  <c r="X105" i="27"/>
  <c r="Y103" i="27"/>
  <c r="W197" i="27"/>
  <c r="V204" i="27"/>
  <c r="V198" i="27"/>
  <c r="V203" i="27"/>
  <c r="AG209" i="29" l="1"/>
  <c r="AK155" i="29"/>
  <c r="AK148" i="29"/>
  <c r="U200" i="29"/>
  <c r="U207" i="29" s="1"/>
  <c r="AK157" i="29"/>
  <c r="AK150" i="29"/>
  <c r="X94" i="29"/>
  <c r="W185" i="29"/>
  <c r="W188" i="29" s="1"/>
  <c r="W237" i="29"/>
  <c r="V214" i="29"/>
  <c r="V216" i="29" s="1"/>
  <c r="V190" i="29"/>
  <c r="AS27" i="29"/>
  <c r="AT26" i="29"/>
  <c r="AJ144" i="29"/>
  <c r="AI89" i="29"/>
  <c r="AH186" i="29"/>
  <c r="AH93" i="29"/>
  <c r="AS60" i="29"/>
  <c r="AS65" i="29" s="1"/>
  <c r="AT24" i="29"/>
  <c r="AK156" i="29"/>
  <c r="AK149" i="29" s="1"/>
  <c r="AG208" i="29"/>
  <c r="AG221" i="29"/>
  <c r="AG206" i="29"/>
  <c r="W244" i="29"/>
  <c r="W245" i="29" s="1"/>
  <c r="D15" i="29"/>
  <c r="AV25" i="29"/>
  <c r="AU90" i="29"/>
  <c r="AH182" i="29"/>
  <c r="AH233" i="29" s="1"/>
  <c r="AI105" i="29"/>
  <c r="AJ103" i="29"/>
  <c r="AI164" i="29"/>
  <c r="AR88" i="29"/>
  <c r="AK154" i="29"/>
  <c r="AK147" i="29" s="1"/>
  <c r="Y187" i="29"/>
  <c r="Y92" i="29"/>
  <c r="Y151" i="29"/>
  <c r="Z153" i="29"/>
  <c r="Z160" i="29" s="1"/>
  <c r="Z167" i="29" s="1"/>
  <c r="Z146" i="29"/>
  <c r="V246" i="29"/>
  <c r="AO169" i="29"/>
  <c r="AH203" i="29"/>
  <c r="AH198" i="29"/>
  <c r="AI196" i="29"/>
  <c r="AH204" i="29"/>
  <c r="AR232" i="29"/>
  <c r="AR180" i="29"/>
  <c r="N246" i="27"/>
  <c r="R160" i="27"/>
  <c r="R167" i="27" s="1"/>
  <c r="R146" i="27"/>
  <c r="O244" i="27"/>
  <c r="O245" i="27" s="1"/>
  <c r="P96" i="27"/>
  <c r="P243" i="27"/>
  <c r="O185" i="27"/>
  <c r="O188" i="27" s="1"/>
  <c r="N190" i="27"/>
  <c r="N214" i="27"/>
  <c r="N216" i="27" s="1"/>
  <c r="N222" i="27" s="1"/>
  <c r="N224" i="27" s="1"/>
  <c r="N225" i="27" s="1"/>
  <c r="N227" i="27" s="1"/>
  <c r="N195" i="27" s="1"/>
  <c r="N200" i="27" s="1"/>
  <c r="N207" i="27" s="1"/>
  <c r="Z154" i="27"/>
  <c r="Z147" i="27" s="1"/>
  <c r="AA156" i="27"/>
  <c r="AA149" i="27" s="1"/>
  <c r="Z157" i="27"/>
  <c r="Z150" i="27" s="1"/>
  <c r="AE26" i="27"/>
  <c r="AA88" i="27"/>
  <c r="AD25" i="27"/>
  <c r="AD27" i="27" s="1"/>
  <c r="AD180" i="27" s="1"/>
  <c r="AC90" i="27"/>
  <c r="AC27" i="27"/>
  <c r="AC180" i="27" s="1"/>
  <c r="Z155" i="27"/>
  <c r="Z148" i="27" s="1"/>
  <c r="Q243" i="27"/>
  <c r="Q96" i="27"/>
  <c r="AB232" i="27"/>
  <c r="AB60" i="27"/>
  <c r="AB65" i="27" s="1"/>
  <c r="Z103" i="27"/>
  <c r="Y105" i="27"/>
  <c r="Y164" i="27"/>
  <c r="X197" i="27"/>
  <c r="W204" i="27"/>
  <c r="W198" i="27"/>
  <c r="W203" i="27"/>
  <c r="AB196" i="27"/>
  <c r="V221" i="27"/>
  <c r="V208" i="27"/>
  <c r="V206" i="27"/>
  <c r="X93" i="27"/>
  <c r="X186" i="27"/>
  <c r="X233" i="27"/>
  <c r="V209" i="27"/>
  <c r="Y89" i="27"/>
  <c r="Y182" i="27" s="1"/>
  <c r="AH209" i="29" l="1"/>
  <c r="AL154" i="29"/>
  <c r="AL147" i="29"/>
  <c r="AL156" i="29"/>
  <c r="AL149" i="29"/>
  <c r="E15" i="29"/>
  <c r="AP169" i="29"/>
  <c r="AT60" i="29"/>
  <c r="AT65" i="29" s="1"/>
  <c r="AU24" i="29"/>
  <c r="AS232" i="29"/>
  <c r="AS180" i="29"/>
  <c r="X96" i="29"/>
  <c r="X181" i="29"/>
  <c r="X183" i="29" s="1"/>
  <c r="X243" i="29"/>
  <c r="AI204" i="29"/>
  <c r="AI198" i="29"/>
  <c r="AJ196" i="29"/>
  <c r="AI203" i="29"/>
  <c r="Z172" i="29"/>
  <c r="Z234" i="29" s="1"/>
  <c r="Z235" i="29" s="1"/>
  <c r="Z171" i="29"/>
  <c r="AI186" i="29"/>
  <c r="AI93" i="29"/>
  <c r="AS88" i="29"/>
  <c r="AI182" i="29"/>
  <c r="AI233" i="29" s="1"/>
  <c r="AK144" i="29"/>
  <c r="AJ89" i="29"/>
  <c r="W190" i="29"/>
  <c r="W214" i="29"/>
  <c r="W216" i="29" s="1"/>
  <c r="AL157" i="29"/>
  <c r="AL150" i="29" s="1"/>
  <c r="AL155" i="29"/>
  <c r="AL148" i="29" s="1"/>
  <c r="AA153" i="29"/>
  <c r="AA160" i="29" s="1"/>
  <c r="AA167" i="29" s="1"/>
  <c r="Z151" i="29"/>
  <c r="AK103" i="29"/>
  <c r="AJ105" i="29"/>
  <c r="AJ164" i="29"/>
  <c r="W246" i="29"/>
  <c r="AH208" i="29"/>
  <c r="AH206" i="29"/>
  <c r="AH221" i="29"/>
  <c r="Y94" i="29"/>
  <c r="AV90" i="29"/>
  <c r="AU26" i="29"/>
  <c r="AT27" i="29"/>
  <c r="V222" i="29"/>
  <c r="V224" i="29" s="1"/>
  <c r="V225" i="29" s="1"/>
  <c r="V227" i="29" s="1"/>
  <c r="V195" i="29" s="1"/>
  <c r="O246" i="27"/>
  <c r="R151" i="27"/>
  <c r="S153" i="27"/>
  <c r="S160" i="27" s="1"/>
  <c r="S167" i="27" s="1"/>
  <c r="R172" i="27"/>
  <c r="R234" i="27" s="1"/>
  <c r="R235" i="27" s="1"/>
  <c r="R171" i="27"/>
  <c r="O214" i="27"/>
  <c r="O216" i="27" s="1"/>
  <c r="O222" i="27" s="1"/>
  <c r="O224" i="27" s="1"/>
  <c r="O225" i="27" s="1"/>
  <c r="O227" i="27" s="1"/>
  <c r="O195" i="27" s="1"/>
  <c r="O200" i="27" s="1"/>
  <c r="O207" i="27" s="1"/>
  <c r="O190" i="27"/>
  <c r="P185" i="27"/>
  <c r="P188" i="27" s="1"/>
  <c r="P244" i="27"/>
  <c r="P245" i="27" s="1"/>
  <c r="AD232" i="27"/>
  <c r="AA157" i="27"/>
  <c r="AA150" i="27" s="1"/>
  <c r="AA154" i="27"/>
  <c r="AA147" i="27" s="1"/>
  <c r="AA155" i="27"/>
  <c r="AA148" i="27" s="1"/>
  <c r="AB156" i="27"/>
  <c r="AB149" i="27" s="1"/>
  <c r="AB88" i="27"/>
  <c r="Q244" i="27"/>
  <c r="AC60" i="27"/>
  <c r="AC65" i="27" s="1"/>
  <c r="AC232" i="27"/>
  <c r="AF26" i="27"/>
  <c r="Q185" i="27"/>
  <c r="Q188" i="27" s="1"/>
  <c r="AD90" i="27"/>
  <c r="AE25" i="27"/>
  <c r="AC196" i="27"/>
  <c r="Y197" i="27"/>
  <c r="X204" i="27"/>
  <c r="X203" i="27"/>
  <c r="X198" i="27"/>
  <c r="W208" i="27"/>
  <c r="W206" i="27"/>
  <c r="W221" i="27"/>
  <c r="Z89" i="27"/>
  <c r="Z182" i="27" s="1"/>
  <c r="Y93" i="27"/>
  <c r="Y186" i="27"/>
  <c r="Y233" i="27"/>
  <c r="W209" i="27"/>
  <c r="Z164" i="27"/>
  <c r="Z105" i="27"/>
  <c r="AA103" i="27"/>
  <c r="AI209" i="29" l="1"/>
  <c r="AM155" i="29"/>
  <c r="AM148" i="29" s="1"/>
  <c r="AM157" i="29"/>
  <c r="AM150" i="29"/>
  <c r="AA172" i="29"/>
  <c r="AA234" i="29" s="1"/>
  <c r="AA235" i="29" s="1"/>
  <c r="AA171" i="29"/>
  <c r="Y181" i="29"/>
  <c r="Y183" i="29" s="1"/>
  <c r="Y243" i="29"/>
  <c r="Y96" i="29"/>
  <c r="AK105" i="29"/>
  <c r="AL103" i="29"/>
  <c r="AK164" i="29"/>
  <c r="W222" i="29"/>
  <c r="W224" i="29" s="1"/>
  <c r="W225" i="29" s="1"/>
  <c r="W227" i="29" s="1"/>
  <c r="W195" i="29" s="1"/>
  <c r="AI221" i="29"/>
  <c r="AI208" i="29"/>
  <c r="AI206" i="29"/>
  <c r="AT88" i="29"/>
  <c r="V200" i="29"/>
  <c r="V207" i="29" s="1"/>
  <c r="AM156" i="29"/>
  <c r="AM149" i="29" s="1"/>
  <c r="AA146" i="29"/>
  <c r="AJ198" i="29"/>
  <c r="AK196" i="29"/>
  <c r="AJ203" i="29"/>
  <c r="AJ204" i="29"/>
  <c r="X244" i="29"/>
  <c r="X245" i="29" s="1"/>
  <c r="AM154" i="29"/>
  <c r="AM147" i="29" s="1"/>
  <c r="AJ186" i="29"/>
  <c r="AJ93" i="29"/>
  <c r="AK89" i="29"/>
  <c r="AL144" i="29"/>
  <c r="AV24" i="29"/>
  <c r="AU60" i="29"/>
  <c r="AU65" i="29" s="1"/>
  <c r="AT232" i="29"/>
  <c r="AT180" i="29"/>
  <c r="AU27" i="29"/>
  <c r="AV26" i="29"/>
  <c r="AJ182" i="29"/>
  <c r="AJ233" i="29" s="1"/>
  <c r="Z187" i="29"/>
  <c r="Z92" i="29"/>
  <c r="X237" i="29"/>
  <c r="X185" i="29"/>
  <c r="X188" i="29" s="1"/>
  <c r="AQ169" i="29"/>
  <c r="P246" i="27"/>
  <c r="S146" i="27"/>
  <c r="S151" i="27" s="1"/>
  <c r="Q245" i="27"/>
  <c r="R92" i="27"/>
  <c r="R187" i="27"/>
  <c r="S171" i="27"/>
  <c r="S172" i="27"/>
  <c r="S234" i="27" s="1"/>
  <c r="S235" i="27" s="1"/>
  <c r="P214" i="27"/>
  <c r="P216" i="27" s="1"/>
  <c r="P222" i="27" s="1"/>
  <c r="P224" i="27" s="1"/>
  <c r="P225" i="27" s="1"/>
  <c r="P227" i="27" s="1"/>
  <c r="P195" i="27" s="1"/>
  <c r="P200" i="27" s="1"/>
  <c r="P207" i="27" s="1"/>
  <c r="P190" i="27"/>
  <c r="AC156" i="27"/>
  <c r="AC149" i="27" s="1"/>
  <c r="AB157" i="27"/>
  <c r="AB150" i="27" s="1"/>
  <c r="AB154" i="27"/>
  <c r="AB147" i="27" s="1"/>
  <c r="AG26" i="27"/>
  <c r="AC88" i="27"/>
  <c r="Q190" i="27"/>
  <c r="Q214" i="27"/>
  <c r="Q216" i="27" s="1"/>
  <c r="AD60" i="27"/>
  <c r="AD65" i="27" s="1"/>
  <c r="AE90" i="27"/>
  <c r="AF25" i="27"/>
  <c r="AB155" i="27"/>
  <c r="AB148" i="27" s="1"/>
  <c r="AE27" i="27"/>
  <c r="AE180" i="27" s="1"/>
  <c r="X206" i="27"/>
  <c r="X208" i="27"/>
  <c r="X221" i="27"/>
  <c r="AB103" i="27"/>
  <c r="AA164" i="27"/>
  <c r="AA105" i="27"/>
  <c r="AD196" i="27"/>
  <c r="Z233" i="27"/>
  <c r="X209" i="27"/>
  <c r="Z93" i="27"/>
  <c r="Z186" i="27"/>
  <c r="AA89" i="27"/>
  <c r="AA182" i="27" s="1"/>
  <c r="Z197" i="27"/>
  <c r="Y198" i="27"/>
  <c r="Y204" i="27"/>
  <c r="Y203" i="27"/>
  <c r="AN154" i="29" l="1"/>
  <c r="AN147" i="29" s="1"/>
  <c r="AN155" i="29"/>
  <c r="AN148" i="29" s="1"/>
  <c r="AR169" i="29"/>
  <c r="AV27" i="29"/>
  <c r="AK204" i="29"/>
  <c r="AK203" i="29"/>
  <c r="AL196" i="29"/>
  <c r="AK198" i="29"/>
  <c r="X246" i="29"/>
  <c r="W200" i="29"/>
  <c r="W207" i="29" s="1"/>
  <c r="Y244" i="29"/>
  <c r="Y245" i="29" s="1"/>
  <c r="AN157" i="29"/>
  <c r="AN150" i="29" s="1"/>
  <c r="X214" i="29"/>
  <c r="X216" i="29" s="1"/>
  <c r="X190" i="29"/>
  <c r="AU232" i="29"/>
  <c r="AU180" i="29"/>
  <c r="AL89" i="29"/>
  <c r="AM144" i="29"/>
  <c r="AM103" i="29"/>
  <c r="AL105" i="29"/>
  <c r="AL164" i="29"/>
  <c r="Y185" i="29"/>
  <c r="Y188" i="29" s="1"/>
  <c r="Y237" i="29"/>
  <c r="AU88" i="29"/>
  <c r="AK182" i="29"/>
  <c r="AK233" i="29" s="1"/>
  <c r="AJ209" i="29"/>
  <c r="AN156" i="29"/>
  <c r="AN149" i="29" s="1"/>
  <c r="AK186" i="29"/>
  <c r="AK93" i="29"/>
  <c r="AA187" i="29"/>
  <c r="AA92" i="29"/>
  <c r="Z94" i="29"/>
  <c r="AV60" i="29"/>
  <c r="AV65" i="29" s="1"/>
  <c r="AJ221" i="29"/>
  <c r="AJ206" i="29"/>
  <c r="AJ208" i="29"/>
  <c r="AA151" i="29"/>
  <c r="AB153" i="29"/>
  <c r="AB160" i="29" s="1"/>
  <c r="AB167" i="29" s="1"/>
  <c r="T153" i="27"/>
  <c r="T160" i="27" s="1"/>
  <c r="T167" i="27" s="1"/>
  <c r="T171" i="27" s="1"/>
  <c r="Q246" i="27"/>
  <c r="R94" i="27"/>
  <c r="R181" i="27" s="1"/>
  <c r="R183" i="27" s="1"/>
  <c r="R237" i="27" s="1"/>
  <c r="S187" i="27"/>
  <c r="S92" i="27"/>
  <c r="AC157" i="27"/>
  <c r="AC150" i="27" s="1"/>
  <c r="AC154" i="27"/>
  <c r="AC147" i="27" s="1"/>
  <c r="AD156" i="27"/>
  <c r="AD149" i="27" s="1"/>
  <c r="AG25" i="27"/>
  <c r="AF90" i="27"/>
  <c r="AE60" i="27"/>
  <c r="AE65" i="27" s="1"/>
  <c r="AD88" i="27"/>
  <c r="Q222" i="27"/>
  <c r="Q224" i="27" s="1"/>
  <c r="Q225" i="27" s="1"/>
  <c r="Q227" i="27" s="1"/>
  <c r="Q195" i="27" s="1"/>
  <c r="AE232" i="27"/>
  <c r="AC155" i="27"/>
  <c r="AC148" i="27" s="1"/>
  <c r="AH26" i="27"/>
  <c r="AF27" i="27"/>
  <c r="AF180" i="27" s="1"/>
  <c r="Y209" i="27"/>
  <c r="AA197" i="27"/>
  <c r="Z203" i="27"/>
  <c r="Z198" i="27"/>
  <c r="Z204" i="27"/>
  <c r="Y221" i="27"/>
  <c r="Y208" i="27"/>
  <c r="Y206" i="27"/>
  <c r="AB89" i="27"/>
  <c r="AB182" i="27" s="1"/>
  <c r="AB164" i="27"/>
  <c r="AB105" i="27"/>
  <c r="AC103" i="27"/>
  <c r="AA233" i="27"/>
  <c r="AE196" i="27"/>
  <c r="AA93" i="27"/>
  <c r="AA186" i="27"/>
  <c r="AO156" i="29" l="1"/>
  <c r="AO149" i="29" s="1"/>
  <c r="AO157" i="29"/>
  <c r="AO150" i="29"/>
  <c r="AO155" i="29"/>
  <c r="AO148" i="29" s="1"/>
  <c r="AO154" i="29"/>
  <c r="AO147" i="29" s="1"/>
  <c r="Z243" i="29"/>
  <c r="Z96" i="29"/>
  <c r="Z181" i="29"/>
  <c r="Z183" i="29" s="1"/>
  <c r="AL186" i="29"/>
  <c r="AL93" i="29"/>
  <c r="AK208" i="29"/>
  <c r="AK206" i="29"/>
  <c r="AK221" i="29"/>
  <c r="AV232" i="29"/>
  <c r="AV180" i="29"/>
  <c r="AV88" i="29"/>
  <c r="AM105" i="29"/>
  <c r="AN103" i="29"/>
  <c r="AM164" i="29"/>
  <c r="X222" i="29"/>
  <c r="X224" i="29" s="1"/>
  <c r="X225" i="29" s="1"/>
  <c r="X227" i="29" s="1"/>
  <c r="X195" i="29" s="1"/>
  <c r="Y246" i="29"/>
  <c r="AK209" i="29"/>
  <c r="AB146" i="29"/>
  <c r="AA94" i="29"/>
  <c r="Y214" i="29"/>
  <c r="Y216" i="29" s="1"/>
  <c r="Y190" i="29"/>
  <c r="AM89" i="29"/>
  <c r="AN144" i="29"/>
  <c r="AS169" i="29"/>
  <c r="AB171" i="29"/>
  <c r="AB172" i="29"/>
  <c r="AB234" i="29" s="1"/>
  <c r="AB235" i="29" s="1"/>
  <c r="AL182" i="29"/>
  <c r="AL233" i="29" s="1"/>
  <c r="AL203" i="29"/>
  <c r="AL204" i="29"/>
  <c r="AL198" i="29"/>
  <c r="AM196" i="29"/>
  <c r="T172" i="27"/>
  <c r="T234" i="27" s="1"/>
  <c r="T235" i="27" s="1"/>
  <c r="T146" i="27"/>
  <c r="T151" i="27" s="1"/>
  <c r="R96" i="27"/>
  <c r="R243" i="27"/>
  <c r="S94" i="27"/>
  <c r="S181" i="27" s="1"/>
  <c r="S183" i="27" s="1"/>
  <c r="S237" i="27" s="1"/>
  <c r="T187" i="27"/>
  <c r="T92" i="27"/>
  <c r="Q200" i="27"/>
  <c r="Q207" i="27" s="1"/>
  <c r="AD154" i="27"/>
  <c r="AD147" i="27" s="1"/>
  <c r="AF60" i="27"/>
  <c r="AF65" i="27" s="1"/>
  <c r="AG90" i="27"/>
  <c r="AH25" i="27"/>
  <c r="AH27" i="27" s="1"/>
  <c r="AH180" i="27" s="1"/>
  <c r="AI26" i="27"/>
  <c r="AE88" i="27"/>
  <c r="AF232" i="27"/>
  <c r="AD155" i="27"/>
  <c r="AD148" i="27" s="1"/>
  <c r="AE156" i="27"/>
  <c r="AE149" i="27" s="1"/>
  <c r="AD157" i="27"/>
  <c r="AD150" i="27" s="1"/>
  <c r="AG27" i="27"/>
  <c r="AG180" i="27" s="1"/>
  <c r="AF196" i="27"/>
  <c r="AC89" i="27"/>
  <c r="AC182" i="27" s="1"/>
  <c r="Z206" i="27"/>
  <c r="Z221" i="27"/>
  <c r="Z208" i="27"/>
  <c r="AC105" i="27"/>
  <c r="AC164" i="27"/>
  <c r="AD103" i="27"/>
  <c r="AB197" i="27"/>
  <c r="AA203" i="27"/>
  <c r="AA204" i="27"/>
  <c r="AA198" i="27"/>
  <c r="AB233" i="27"/>
  <c r="AB93" i="27"/>
  <c r="AB186" i="27"/>
  <c r="Z209" i="27"/>
  <c r="AL209" i="29" l="1"/>
  <c r="AP156" i="29"/>
  <c r="AP149" i="29" s="1"/>
  <c r="X200" i="29"/>
  <c r="X207" i="29" s="1"/>
  <c r="AB92" i="29"/>
  <c r="AB187" i="29"/>
  <c r="AA181" i="29"/>
  <c r="AA183" i="29" s="1"/>
  <c r="AA243" i="29"/>
  <c r="AA96" i="29"/>
  <c r="Z237" i="29"/>
  <c r="Z185" i="29"/>
  <c r="Z188" i="29" s="1"/>
  <c r="AT169" i="29"/>
  <c r="AN105" i="29"/>
  <c r="AO103" i="29"/>
  <c r="AN164" i="29"/>
  <c r="AP157" i="29"/>
  <c r="AP150" i="29"/>
  <c r="AL221" i="29"/>
  <c r="AL206" i="29"/>
  <c r="AL208" i="29"/>
  <c r="Y222" i="29"/>
  <c r="Y224" i="29" s="1"/>
  <c r="Y225" i="29" s="1"/>
  <c r="Y227" i="29" s="1"/>
  <c r="Y195" i="29" s="1"/>
  <c r="AC153" i="29"/>
  <c r="AC160" i="29" s="1"/>
  <c r="AC167" i="29" s="1"/>
  <c r="AB151" i="29"/>
  <c r="AM186" i="29"/>
  <c r="AM93" i="29"/>
  <c r="Z244" i="29"/>
  <c r="Z245" i="29" s="1"/>
  <c r="AP155" i="29"/>
  <c r="AP148" i="29"/>
  <c r="AM182" i="29"/>
  <c r="AM233" i="29" s="1"/>
  <c r="AP154" i="29"/>
  <c r="AP147" i="29" s="1"/>
  <c r="AM203" i="29"/>
  <c r="AM204" i="29"/>
  <c r="AM198" i="29"/>
  <c r="AN196" i="29"/>
  <c r="AO144" i="29"/>
  <c r="AN89" i="29"/>
  <c r="U153" i="27"/>
  <c r="U160" i="27" s="1"/>
  <c r="U167" i="27" s="1"/>
  <c r="U172" i="27" s="1"/>
  <c r="U234" i="27" s="1"/>
  <c r="U235" i="27" s="1"/>
  <c r="D14" i="27"/>
  <c r="R244" i="27"/>
  <c r="R245" i="27" s="1"/>
  <c r="S243" i="27"/>
  <c r="S96" i="27"/>
  <c r="R185" i="27"/>
  <c r="R188" i="27" s="1"/>
  <c r="T94" i="27"/>
  <c r="T181" i="27" s="1"/>
  <c r="T183" i="27" s="1"/>
  <c r="T237" i="27" s="1"/>
  <c r="AE155" i="27"/>
  <c r="AE148" i="27" s="1"/>
  <c r="AE154" i="27"/>
  <c r="AE147" i="27" s="1"/>
  <c r="AE157" i="27"/>
  <c r="AE150" i="27" s="1"/>
  <c r="AF156" i="27"/>
  <c r="AF149" i="27" s="1"/>
  <c r="AG232" i="27"/>
  <c r="AH232" i="27"/>
  <c r="AF88" i="27"/>
  <c r="AH90" i="27"/>
  <c r="AI25" i="27"/>
  <c r="AI27" i="27" s="1"/>
  <c r="AI180" i="27" s="1"/>
  <c r="AG60" i="27"/>
  <c r="AG65" i="27" s="1"/>
  <c r="AJ26" i="27"/>
  <c r="AA209" i="27"/>
  <c r="AA206" i="27"/>
  <c r="AA221" i="27"/>
  <c r="AA208" i="27"/>
  <c r="AC197" i="27"/>
  <c r="AB203" i="27"/>
  <c r="AB198" i="27"/>
  <c r="AB204" i="27"/>
  <c r="AD89" i="27"/>
  <c r="AD182" i="27" s="1"/>
  <c r="AG196" i="27"/>
  <c r="AC93" i="27"/>
  <c r="AC186" i="27"/>
  <c r="AD164" i="27"/>
  <c r="AD105" i="27"/>
  <c r="AE103" i="27"/>
  <c r="AC233" i="27"/>
  <c r="AM209" i="29" l="1"/>
  <c r="Y200" i="29"/>
  <c r="Y207" i="29" s="1"/>
  <c r="AQ154" i="29"/>
  <c r="AQ147" i="29"/>
  <c r="AQ156" i="29"/>
  <c r="AQ149" i="29" s="1"/>
  <c r="AN198" i="29"/>
  <c r="AO196" i="29"/>
  <c r="AN204" i="29"/>
  <c r="AN203" i="29"/>
  <c r="AQ155" i="29"/>
  <c r="AQ148" i="29" s="1"/>
  <c r="AC171" i="29"/>
  <c r="AC172" i="29"/>
  <c r="AC234" i="29" s="1"/>
  <c r="AC235" i="29" s="1"/>
  <c r="AQ157" i="29"/>
  <c r="AQ150" i="29" s="1"/>
  <c r="AO105" i="29"/>
  <c r="AP103" i="29"/>
  <c r="AO164" i="29"/>
  <c r="AA244" i="29"/>
  <c r="AA245" i="29" s="1"/>
  <c r="AN186" i="29"/>
  <c r="AN93" i="29"/>
  <c r="Z214" i="29"/>
  <c r="Z216" i="29" s="1"/>
  <c r="Z190" i="29"/>
  <c r="AA237" i="29"/>
  <c r="AA185" i="29"/>
  <c r="AA188" i="29" s="1"/>
  <c r="AN182" i="29"/>
  <c r="AN233" i="29" s="1"/>
  <c r="AU169" i="29"/>
  <c r="AP144" i="29"/>
  <c r="AO89" i="29"/>
  <c r="AM208" i="29"/>
  <c r="AM221" i="29"/>
  <c r="AM206" i="29"/>
  <c r="AC146" i="29"/>
  <c r="Z246" i="29"/>
  <c r="AB94" i="29"/>
  <c r="U171" i="27"/>
  <c r="U92" i="27" s="1"/>
  <c r="U146" i="27"/>
  <c r="U151" i="27" s="1"/>
  <c r="R246" i="27"/>
  <c r="E14" i="27"/>
  <c r="S185" i="27"/>
  <c r="S188" i="27" s="1"/>
  <c r="R214" i="27"/>
  <c r="R216" i="27" s="1"/>
  <c r="R222" i="27" s="1"/>
  <c r="R224" i="27" s="1"/>
  <c r="R225" i="27" s="1"/>
  <c r="R227" i="27" s="1"/>
  <c r="R195" i="27" s="1"/>
  <c r="R190" i="27"/>
  <c r="S244" i="27"/>
  <c r="S245" i="27" s="1"/>
  <c r="T96" i="27"/>
  <c r="T243" i="27"/>
  <c r="AF157" i="27"/>
  <c r="AF150" i="27" s="1"/>
  <c r="AF155" i="27"/>
  <c r="AF148" i="27" s="1"/>
  <c r="AI232" i="27"/>
  <c r="AH60" i="27"/>
  <c r="AH65" i="27" s="1"/>
  <c r="AG156" i="27"/>
  <c r="AG149" i="27" s="1"/>
  <c r="AJ25" i="27"/>
  <c r="AI90" i="27"/>
  <c r="AG88" i="27"/>
  <c r="AF154" i="27"/>
  <c r="AF147" i="27" s="1"/>
  <c r="AK26" i="27"/>
  <c r="AD233" i="27"/>
  <c r="AB209" i="27"/>
  <c r="AE105" i="27"/>
  <c r="AF103" i="27"/>
  <c r="AE164" i="27"/>
  <c r="AE89" i="27"/>
  <c r="AE182" i="27" s="1"/>
  <c r="AB206" i="27"/>
  <c r="AB221" i="27"/>
  <c r="AB208" i="27"/>
  <c r="AH196" i="27"/>
  <c r="AD93" i="27"/>
  <c r="AD186" i="27"/>
  <c r="AD197" i="27"/>
  <c r="AC204" i="27"/>
  <c r="AC203" i="27"/>
  <c r="AC198" i="27"/>
  <c r="AA246" i="29" l="1"/>
  <c r="AN209" i="29"/>
  <c r="AR155" i="29"/>
  <c r="AR148" i="29" s="1"/>
  <c r="AR156" i="29"/>
  <c r="AR149" i="29" s="1"/>
  <c r="AP89" i="29"/>
  <c r="AQ144" i="29"/>
  <c r="AA190" i="29"/>
  <c r="AA214" i="29"/>
  <c r="AA216" i="29" s="1"/>
  <c r="AR157" i="29"/>
  <c r="AR150" i="29" s="1"/>
  <c r="AO204" i="29"/>
  <c r="AO198" i="29"/>
  <c r="AP196" i="29"/>
  <c r="AO203" i="29"/>
  <c r="AR154" i="29"/>
  <c r="AR147" i="29" s="1"/>
  <c r="AB243" i="29"/>
  <c r="AB96" i="29"/>
  <c r="AB181" i="29"/>
  <c r="AB183" i="29" s="1"/>
  <c r="AD153" i="29"/>
  <c r="AD160" i="29" s="1"/>
  <c r="AD167" i="29" s="1"/>
  <c r="AC151" i="29"/>
  <c r="AV169" i="29"/>
  <c r="AQ103" i="29"/>
  <c r="AP105" i="29"/>
  <c r="AP164" i="29"/>
  <c r="AN221" i="29"/>
  <c r="AN206" i="29"/>
  <c r="AN208" i="29"/>
  <c r="AO182" i="29"/>
  <c r="AO233" i="29" s="1"/>
  <c r="Z222" i="29"/>
  <c r="Z224" i="29" s="1"/>
  <c r="Z225" i="29" s="1"/>
  <c r="Z227" i="29" s="1"/>
  <c r="Z195" i="29" s="1"/>
  <c r="AO186" i="29"/>
  <c r="AO93" i="29"/>
  <c r="AC92" i="29"/>
  <c r="AC187" i="29"/>
  <c r="U94" i="27"/>
  <c r="U181" i="27" s="1"/>
  <c r="U183" i="27" s="1"/>
  <c r="U237" i="27" s="1"/>
  <c r="U187" i="27"/>
  <c r="V153" i="27"/>
  <c r="V160" i="27" s="1"/>
  <c r="V167" i="27" s="1"/>
  <c r="V172" i="27" s="1"/>
  <c r="V234" i="27" s="1"/>
  <c r="V235" i="27" s="1"/>
  <c r="S246" i="27"/>
  <c r="R200" i="27"/>
  <c r="R207" i="27" s="1"/>
  <c r="S190" i="27"/>
  <c r="S214" i="27"/>
  <c r="S216" i="27" s="1"/>
  <c r="S222" i="27" s="1"/>
  <c r="S224" i="27" s="1"/>
  <c r="S225" i="27" s="1"/>
  <c r="S227" i="27" s="1"/>
  <c r="S195" i="27" s="1"/>
  <c r="S200" i="27" s="1"/>
  <c r="S207" i="27" s="1"/>
  <c r="T185" i="27"/>
  <c r="T188" i="27" s="1"/>
  <c r="T244" i="27"/>
  <c r="T245" i="27" s="1"/>
  <c r="AG154" i="27"/>
  <c r="AG147" i="27" s="1"/>
  <c r="AG155" i="27"/>
  <c r="AG148" i="27" s="1"/>
  <c r="AG157" i="27"/>
  <c r="AG150" i="27" s="1"/>
  <c r="AL26" i="27"/>
  <c r="AJ90" i="27"/>
  <c r="AK25" i="27"/>
  <c r="AI60" i="27"/>
  <c r="AI65" i="27" s="1"/>
  <c r="AH156" i="27"/>
  <c r="AH149" i="27" s="1"/>
  <c r="AH88" i="27"/>
  <c r="AJ27" i="27"/>
  <c r="AJ180" i="27" s="1"/>
  <c r="AC209" i="27"/>
  <c r="AC208" i="27"/>
  <c r="AC221" i="27"/>
  <c r="AC206" i="27"/>
  <c r="AI196" i="27"/>
  <c r="AF164" i="27"/>
  <c r="AF105" i="27"/>
  <c r="AG103" i="27"/>
  <c r="AF89" i="27"/>
  <c r="AF182" i="27" s="1"/>
  <c r="AE93" i="27"/>
  <c r="AE186" i="27"/>
  <c r="AE197" i="27"/>
  <c r="AD198" i="27"/>
  <c r="AD203" i="27"/>
  <c r="AD204" i="27"/>
  <c r="AE233" i="27"/>
  <c r="AO209" i="29" l="1"/>
  <c r="AS154" i="29"/>
  <c r="AS147" i="29" s="1"/>
  <c r="AS157" i="29"/>
  <c r="AS150" i="29"/>
  <c r="AS156" i="29"/>
  <c r="AS149" i="29" s="1"/>
  <c r="Z200" i="29"/>
  <c r="Z207" i="29" s="1"/>
  <c r="AS155" i="29"/>
  <c r="AS148" i="29"/>
  <c r="AP186" i="29"/>
  <c r="AP93" i="29"/>
  <c r="AB237" i="29"/>
  <c r="AB185" i="29"/>
  <c r="AB188" i="29" s="1"/>
  <c r="AC94" i="29"/>
  <c r="AQ105" i="29"/>
  <c r="AR103" i="29"/>
  <c r="AQ164" i="29"/>
  <c r="AO208" i="29"/>
  <c r="AO221" i="29"/>
  <c r="AO206" i="29"/>
  <c r="AQ89" i="29"/>
  <c r="AR144" i="29"/>
  <c r="AD146" i="29"/>
  <c r="AB244" i="29"/>
  <c r="AB245" i="29" s="1"/>
  <c r="D16" i="29"/>
  <c r="AP203" i="29"/>
  <c r="AP198" i="29"/>
  <c r="AQ196" i="29"/>
  <c r="AP204" i="29"/>
  <c r="AP182" i="29"/>
  <c r="AP233" i="29" s="1"/>
  <c r="AD171" i="29"/>
  <c r="AD172" i="29"/>
  <c r="AD234" i="29" s="1"/>
  <c r="AD235" i="29" s="1"/>
  <c r="AA222" i="29"/>
  <c r="AA224" i="29" s="1"/>
  <c r="AA225" i="29" s="1"/>
  <c r="AA227" i="29" s="1"/>
  <c r="AA195" i="29" s="1"/>
  <c r="U96" i="27"/>
  <c r="U243" i="27"/>
  <c r="V171" i="27"/>
  <c r="V187" i="27" s="1"/>
  <c r="V146" i="27"/>
  <c r="T246" i="27"/>
  <c r="T214" i="27"/>
  <c r="T216" i="27" s="1"/>
  <c r="T222" i="27" s="1"/>
  <c r="T224" i="27" s="1"/>
  <c r="T225" i="27" s="1"/>
  <c r="T227" i="27" s="1"/>
  <c r="T195" i="27" s="1"/>
  <c r="T200" i="27" s="1"/>
  <c r="T207" i="27" s="1"/>
  <c r="T190" i="27"/>
  <c r="U185" i="27"/>
  <c r="U188" i="27" s="1"/>
  <c r="AI156" i="27"/>
  <c r="AI149" i="27" s="1"/>
  <c r="AK90" i="27"/>
  <c r="AL25" i="27"/>
  <c r="AL27" i="27" s="1"/>
  <c r="AL180" i="27" s="1"/>
  <c r="AM26" i="27"/>
  <c r="AH155" i="27"/>
  <c r="AH148" i="27" s="1"/>
  <c r="AI88" i="27"/>
  <c r="AH157" i="27"/>
  <c r="AH150" i="27" s="1"/>
  <c r="AH154" i="27"/>
  <c r="AH147" i="27" s="1"/>
  <c r="AD209" i="27"/>
  <c r="AJ232" i="27"/>
  <c r="AJ60" i="27"/>
  <c r="AJ65" i="27" s="1"/>
  <c r="AK27" i="27"/>
  <c r="AK180" i="27" s="1"/>
  <c r="AH103" i="27"/>
  <c r="AG105" i="27"/>
  <c r="AG164" i="27"/>
  <c r="AF197" i="27"/>
  <c r="AE204" i="27"/>
  <c r="AE198" i="27"/>
  <c r="AE203" i="27"/>
  <c r="AG89" i="27"/>
  <c r="AG182" i="27" s="1"/>
  <c r="AF93" i="27"/>
  <c r="AF186" i="27"/>
  <c r="AJ196" i="27"/>
  <c r="AF233" i="27"/>
  <c r="AD208" i="27"/>
  <c r="AD206" i="27"/>
  <c r="AD221" i="27"/>
  <c r="AP209" i="29" l="1"/>
  <c r="AT156" i="29"/>
  <c r="AT149" i="29"/>
  <c r="AA200" i="29"/>
  <c r="AA207" i="29" s="1"/>
  <c r="AT154" i="29"/>
  <c r="AT147" i="29" s="1"/>
  <c r="AB214" i="29"/>
  <c r="AB216" i="29" s="1"/>
  <c r="AB190" i="29"/>
  <c r="AR196" i="29"/>
  <c r="AQ203" i="29"/>
  <c r="AQ204" i="29"/>
  <c r="AQ198" i="29"/>
  <c r="AQ186" i="29"/>
  <c r="AQ93" i="29"/>
  <c r="AD187" i="29"/>
  <c r="AD92" i="29"/>
  <c r="E16" i="29"/>
  <c r="AB246" i="29"/>
  <c r="AS144" i="29"/>
  <c r="AR89" i="29"/>
  <c r="AC243" i="29"/>
  <c r="AC181" i="29"/>
  <c r="AC183" i="29" s="1"/>
  <c r="AC96" i="29"/>
  <c r="AT148" i="29"/>
  <c r="AT155" i="29"/>
  <c r="AR105" i="29"/>
  <c r="AS103" i="29"/>
  <c r="AR164" i="29"/>
  <c r="AT157" i="29"/>
  <c r="AT150" i="29"/>
  <c r="AP206" i="29"/>
  <c r="AP208" i="29"/>
  <c r="AP221" i="29"/>
  <c r="AE153" i="29"/>
  <c r="AE160" i="29" s="1"/>
  <c r="AE167" i="29" s="1"/>
  <c r="AD151" i="29"/>
  <c r="AQ182" i="29"/>
  <c r="AQ233" i="29" s="1"/>
  <c r="U244" i="27"/>
  <c r="U245" i="27" s="1"/>
  <c r="U246" i="27" s="1"/>
  <c r="V92" i="27"/>
  <c r="W153" i="27"/>
  <c r="W160" i="27" s="1"/>
  <c r="W167" i="27" s="1"/>
  <c r="V151" i="27"/>
  <c r="U190" i="27"/>
  <c r="U214" i="27"/>
  <c r="U216" i="27" s="1"/>
  <c r="U222" i="27" s="1"/>
  <c r="U224" i="27" s="1"/>
  <c r="U225" i="27" s="1"/>
  <c r="U227" i="27" s="1"/>
  <c r="U195" i="27" s="1"/>
  <c r="AE209" i="27"/>
  <c r="AL232" i="27"/>
  <c r="AJ156" i="27"/>
  <c r="AJ149" i="27" s="1"/>
  <c r="AK60" i="27"/>
  <c r="AK65" i="27" s="1"/>
  <c r="AJ88" i="27"/>
  <c r="AI154" i="27"/>
  <c r="AI147" i="27" s="1"/>
  <c r="AK232" i="27"/>
  <c r="AI157" i="27"/>
  <c r="AI150" i="27" s="1"/>
  <c r="AI155" i="27"/>
  <c r="AI148" i="27" s="1"/>
  <c r="AN26" i="27"/>
  <c r="AL90" i="27"/>
  <c r="AM25" i="27"/>
  <c r="AK196" i="27"/>
  <c r="AH164" i="27"/>
  <c r="AH105" i="27"/>
  <c r="AI103" i="27"/>
  <c r="AH89" i="27"/>
  <c r="AH182" i="27" s="1"/>
  <c r="AG233" i="27"/>
  <c r="AG197" i="27"/>
  <c r="AF203" i="27"/>
  <c r="AF198" i="27"/>
  <c r="AF204" i="27"/>
  <c r="AE208" i="27"/>
  <c r="AE206" i="27"/>
  <c r="AE221" i="27"/>
  <c r="AG93" i="27"/>
  <c r="AG186" i="27"/>
  <c r="AU154" i="29" l="1"/>
  <c r="AU147" i="29" s="1"/>
  <c r="AE171" i="29"/>
  <c r="AE172" i="29"/>
  <c r="AE234" i="29" s="1"/>
  <c r="AE235" i="29" s="1"/>
  <c r="AS105" i="29"/>
  <c r="AT103" i="29"/>
  <c r="AS164" i="29"/>
  <c r="AS89" i="29"/>
  <c r="AT144" i="29"/>
  <c r="AQ209" i="29"/>
  <c r="AB222" i="29"/>
  <c r="AB224" i="29" s="1"/>
  <c r="AB225" i="29" s="1"/>
  <c r="AB227" i="29" s="1"/>
  <c r="AB195" i="29" s="1"/>
  <c r="AU155" i="29"/>
  <c r="AU148" i="29" s="1"/>
  <c r="AQ208" i="29"/>
  <c r="AQ221" i="29"/>
  <c r="AQ206" i="29"/>
  <c r="AU156" i="29"/>
  <c r="AU149" i="29" s="1"/>
  <c r="AR182" i="29"/>
  <c r="AR233" i="29" s="1"/>
  <c r="AU157" i="29"/>
  <c r="AU150" i="29"/>
  <c r="AR186" i="29"/>
  <c r="AR93" i="29"/>
  <c r="AC237" i="29"/>
  <c r="AC185" i="29"/>
  <c r="AC188" i="29" s="1"/>
  <c r="AE146" i="29"/>
  <c r="AC244" i="29"/>
  <c r="AC245" i="29" s="1"/>
  <c r="AC246" i="29" s="1"/>
  <c r="AD94" i="29"/>
  <c r="AR198" i="29"/>
  <c r="AS196" i="29"/>
  <c r="AR203" i="29"/>
  <c r="AR204" i="29"/>
  <c r="V94" i="27"/>
  <c r="V96" i="27" s="1"/>
  <c r="W146" i="27"/>
  <c r="W171" i="27"/>
  <c r="W172" i="27"/>
  <c r="W234" i="27" s="1"/>
  <c r="W235" i="27" s="1"/>
  <c r="U200" i="27"/>
  <c r="U207" i="27" s="1"/>
  <c r="AK156" i="27"/>
  <c r="AK149" i="27" s="1"/>
  <c r="AJ154" i="27"/>
  <c r="AJ147" i="27" s="1"/>
  <c r="AJ157" i="27"/>
  <c r="AJ150" i="27" s="1"/>
  <c r="AM90" i="27"/>
  <c r="AN25" i="27"/>
  <c r="AM27" i="27"/>
  <c r="AM180" i="27" s="1"/>
  <c r="AK88" i="27"/>
  <c r="AJ155" i="27"/>
  <c r="AJ148" i="27" s="1"/>
  <c r="AO26" i="27"/>
  <c r="AL60" i="27"/>
  <c r="AL65" i="27" s="1"/>
  <c r="AI89" i="27"/>
  <c r="AI182" i="27" s="1"/>
  <c r="AH197" i="27"/>
  <c r="AG204" i="27"/>
  <c r="AG203" i="27"/>
  <c r="AG198" i="27"/>
  <c r="AH233" i="27"/>
  <c r="AI164" i="27"/>
  <c r="AI105" i="27"/>
  <c r="AJ103" i="27"/>
  <c r="AF208" i="27"/>
  <c r="AF221" i="27"/>
  <c r="AF206" i="27"/>
  <c r="AF209" i="27"/>
  <c r="AH93" i="27"/>
  <c r="AH186" i="27"/>
  <c r="AL196" i="27"/>
  <c r="AR209" i="29" l="1"/>
  <c r="AV156" i="29"/>
  <c r="AV149" i="29"/>
  <c r="AV155" i="29"/>
  <c r="AV148" i="29"/>
  <c r="AB200" i="29"/>
  <c r="AB207" i="29" s="1"/>
  <c r="AV154" i="29"/>
  <c r="AV147" i="29" s="1"/>
  <c r="AS182" i="29"/>
  <c r="AS233" i="29" s="1"/>
  <c r="AD243" i="29"/>
  <c r="AD181" i="29"/>
  <c r="AD183" i="29" s="1"/>
  <c r="AD96" i="29"/>
  <c r="AE151" i="29"/>
  <c r="AF153" i="29"/>
  <c r="AF160" i="29" s="1"/>
  <c r="AF167" i="29" s="1"/>
  <c r="AE187" i="29"/>
  <c r="AE92" i="29"/>
  <c r="AC214" i="29"/>
  <c r="AC216" i="29" s="1"/>
  <c r="AC190" i="29"/>
  <c r="AV157" i="29"/>
  <c r="AV150" i="29" s="1"/>
  <c r="AU103" i="29"/>
  <c r="AT105" i="29"/>
  <c r="AT164" i="29"/>
  <c r="AR221" i="29"/>
  <c r="AR206" i="29"/>
  <c r="AR208" i="29"/>
  <c r="AS204" i="29"/>
  <c r="AS203" i="29"/>
  <c r="AS198" i="29"/>
  <c r="AT196" i="29"/>
  <c r="AU144" i="29"/>
  <c r="AT89" i="29"/>
  <c r="AS186" i="29"/>
  <c r="AS93" i="29"/>
  <c r="V243" i="27"/>
  <c r="V181" i="27"/>
  <c r="V183" i="27" s="1"/>
  <c r="V237" i="27" s="1"/>
  <c r="W187" i="27"/>
  <c r="W92" i="27"/>
  <c r="W151" i="27"/>
  <c r="X153" i="27"/>
  <c r="X160" i="27" s="1"/>
  <c r="X167" i="27" s="1"/>
  <c r="AK157" i="27"/>
  <c r="AK150" i="27" s="1"/>
  <c r="AK155" i="27"/>
  <c r="AK148" i="27" s="1"/>
  <c r="AL156" i="27"/>
  <c r="AL149" i="27" s="1"/>
  <c r="AP26" i="27"/>
  <c r="AM60" i="27"/>
  <c r="AM65" i="27" s="1"/>
  <c r="AL88" i="27"/>
  <c r="AO25" i="27"/>
  <c r="AN90" i="27"/>
  <c r="AK154" i="27"/>
  <c r="AK147" i="27" s="1"/>
  <c r="AN27" i="27"/>
  <c r="AN180" i="27" s="1"/>
  <c r="AM232" i="27"/>
  <c r="AG209" i="27"/>
  <c r="AK103" i="27"/>
  <c r="AJ164" i="27"/>
  <c r="AJ105" i="27"/>
  <c r="AJ89" i="27"/>
  <c r="AJ182" i="27" s="1"/>
  <c r="AM196" i="27"/>
  <c r="AI93" i="27"/>
  <c r="AI186" i="27"/>
  <c r="AG221" i="27"/>
  <c r="AG206" i="27"/>
  <c r="AG208" i="27"/>
  <c r="AI197" i="27"/>
  <c r="AH203" i="27"/>
  <c r="AH204" i="27"/>
  <c r="AH198" i="27"/>
  <c r="AI233" i="27"/>
  <c r="AF146" i="29" l="1"/>
  <c r="AF151" i="29" s="1"/>
  <c r="AS209" i="29"/>
  <c r="AE94" i="29"/>
  <c r="AF171" i="29"/>
  <c r="AF172" i="29"/>
  <c r="AF234" i="29" s="1"/>
  <c r="AF235" i="29" s="1"/>
  <c r="AD185" i="29"/>
  <c r="AD188" i="29" s="1"/>
  <c r="AD237" i="29"/>
  <c r="AT203" i="29"/>
  <c r="AT204" i="29"/>
  <c r="AT198" i="29"/>
  <c r="AU196" i="29"/>
  <c r="AT186" i="29"/>
  <c r="AT93" i="29"/>
  <c r="AG153" i="29"/>
  <c r="AG160" i="29" s="1"/>
  <c r="AG167" i="29" s="1"/>
  <c r="AG146" i="29"/>
  <c r="AD244" i="29"/>
  <c r="AD245" i="29" s="1"/>
  <c r="AS208" i="29"/>
  <c r="AS221" i="29"/>
  <c r="AS206" i="29"/>
  <c r="AC222" i="29"/>
  <c r="AC224" i="29" s="1"/>
  <c r="AC225" i="29" s="1"/>
  <c r="AC227" i="29" s="1"/>
  <c r="AC195" i="29" s="1"/>
  <c r="AT182" i="29"/>
  <c r="AT233" i="29" s="1"/>
  <c r="AU89" i="29"/>
  <c r="AV144" i="29"/>
  <c r="AV89" i="29" s="1"/>
  <c r="AV103" i="29"/>
  <c r="AU105" i="29"/>
  <c r="AU164" i="29"/>
  <c r="V244" i="27"/>
  <c r="V245" i="27" s="1"/>
  <c r="V246" i="27" s="1"/>
  <c r="V185" i="27"/>
  <c r="V188" i="27" s="1"/>
  <c r="V190" i="27" s="1"/>
  <c r="X172" i="27"/>
  <c r="X234" i="27" s="1"/>
  <c r="X235" i="27" s="1"/>
  <c r="X171" i="27"/>
  <c r="X146" i="27"/>
  <c r="W94" i="27"/>
  <c r="AH209" i="27"/>
  <c r="AL157" i="27"/>
  <c r="AL150" i="27" s="1"/>
  <c r="AM156" i="27"/>
  <c r="AM149" i="27" s="1"/>
  <c r="AO90" i="27"/>
  <c r="AP25" i="27"/>
  <c r="AP27" i="27" s="1"/>
  <c r="AP180" i="27" s="1"/>
  <c r="AQ26" i="27"/>
  <c r="AL155" i="27"/>
  <c r="AL148" i="27" s="1"/>
  <c r="AN60" i="27"/>
  <c r="AN65" i="27" s="1"/>
  <c r="AM88" i="27"/>
  <c r="AL154" i="27"/>
  <c r="AL147" i="27" s="1"/>
  <c r="AN232" i="27"/>
  <c r="AO27" i="27"/>
  <c r="AO180" i="27" s="1"/>
  <c r="AJ233" i="27"/>
  <c r="AJ93" i="27"/>
  <c r="AJ186" i="27"/>
  <c r="AK89" i="27"/>
  <c r="AK182" i="27" s="1"/>
  <c r="AJ197" i="27"/>
  <c r="AI203" i="27"/>
  <c r="AI204" i="27"/>
  <c r="AI198" i="27"/>
  <c r="AN196" i="27"/>
  <c r="AH221" i="27"/>
  <c r="AH206" i="27"/>
  <c r="AH208" i="27"/>
  <c r="AK164" i="27"/>
  <c r="AK105" i="27"/>
  <c r="AL103" i="27"/>
  <c r="AT209" i="29" l="1"/>
  <c r="AC200" i="29"/>
  <c r="AC207" i="29" s="1"/>
  <c r="AD246" i="29"/>
  <c r="AU186" i="29"/>
  <c r="AU93" i="29"/>
  <c r="AH153" i="29"/>
  <c r="AH160" i="29" s="1"/>
  <c r="AH167" i="29" s="1"/>
  <c r="AH146" i="29"/>
  <c r="AG151" i="29"/>
  <c r="AT221" i="29"/>
  <c r="AT206" i="29"/>
  <c r="AT208" i="29"/>
  <c r="AD214" i="29"/>
  <c r="AD216" i="29" s="1"/>
  <c r="AD190" i="29"/>
  <c r="AV105" i="29"/>
  <c r="AV164" i="29"/>
  <c r="AG172" i="29"/>
  <c r="AG234" i="29" s="1"/>
  <c r="AG235" i="29" s="1"/>
  <c r="AG171" i="29"/>
  <c r="AU204" i="29"/>
  <c r="AU198" i="29"/>
  <c r="AV196" i="29"/>
  <c r="AU203" i="29"/>
  <c r="AF92" i="29"/>
  <c r="AF187" i="29"/>
  <c r="AU182" i="29"/>
  <c r="AU233" i="29" s="1"/>
  <c r="AV182" i="29"/>
  <c r="AV233" i="29" s="1"/>
  <c r="AE181" i="29"/>
  <c r="AE183" i="29" s="1"/>
  <c r="AE243" i="29"/>
  <c r="AE96" i="29"/>
  <c r="V214" i="27"/>
  <c r="V216" i="27" s="1"/>
  <c r="V222" i="27" s="1"/>
  <c r="V224" i="27" s="1"/>
  <c r="V225" i="27" s="1"/>
  <c r="V227" i="27" s="1"/>
  <c r="V195" i="27" s="1"/>
  <c r="V200" i="27" s="1"/>
  <c r="V207" i="27" s="1"/>
  <c r="W181" i="27"/>
  <c r="W183" i="27" s="1"/>
  <c r="W243" i="27"/>
  <c r="W96" i="27"/>
  <c r="Y153" i="27"/>
  <c r="Y160" i="27" s="1"/>
  <c r="Y167" i="27" s="1"/>
  <c r="X151" i="27"/>
  <c r="X187" i="27"/>
  <c r="X92" i="27"/>
  <c r="AM154" i="27"/>
  <c r="AM147" i="27" s="1"/>
  <c r="AM155" i="27"/>
  <c r="AM148" i="27" s="1"/>
  <c r="AM157" i="27"/>
  <c r="AM150" i="27" s="1"/>
  <c r="AO232" i="27"/>
  <c r="AN88" i="27"/>
  <c r="AO60" i="27"/>
  <c r="AO65" i="27" s="1"/>
  <c r="AP232" i="27"/>
  <c r="AN156" i="27"/>
  <c r="AN149" i="27" s="1"/>
  <c r="AP90" i="27"/>
  <c r="AQ25" i="27"/>
  <c r="AQ27" i="27" s="1"/>
  <c r="AQ180" i="27" s="1"/>
  <c r="AR26" i="27"/>
  <c r="AM103" i="27"/>
  <c r="AL164" i="27"/>
  <c r="AL105" i="27"/>
  <c r="AK93" i="27"/>
  <c r="AK186" i="27"/>
  <c r="AK197" i="27"/>
  <c r="AJ203" i="27"/>
  <c r="AJ204" i="27"/>
  <c r="AJ198" i="27"/>
  <c r="AI206" i="27"/>
  <c r="AI221" i="27"/>
  <c r="AI208" i="27"/>
  <c r="AL89" i="27"/>
  <c r="AL182" i="27" s="1"/>
  <c r="AO196" i="27"/>
  <c r="AI209" i="27"/>
  <c r="AK233" i="27"/>
  <c r="AU206" i="29" l="1"/>
  <c r="AU221" i="29"/>
  <c r="AU208" i="29"/>
  <c r="AV186" i="29"/>
  <c r="AV93" i="29"/>
  <c r="AI153" i="29"/>
  <c r="AI160" i="29" s="1"/>
  <c r="AI167" i="29" s="1"/>
  <c r="AH151" i="29"/>
  <c r="AV198" i="29"/>
  <c r="AV203" i="29"/>
  <c r="AV204" i="29"/>
  <c r="AH172" i="29"/>
  <c r="AH234" i="29" s="1"/>
  <c r="AH235" i="29" s="1"/>
  <c r="AH171" i="29"/>
  <c r="AG187" i="29"/>
  <c r="AG92" i="29"/>
  <c r="AD222" i="29"/>
  <c r="AD224" i="29" s="1"/>
  <c r="AD225" i="29" s="1"/>
  <c r="AD227" i="29" s="1"/>
  <c r="AD195" i="29" s="1"/>
  <c r="AE244" i="29"/>
  <c r="AE245" i="29" s="1"/>
  <c r="AE185" i="29"/>
  <c r="AE188" i="29" s="1"/>
  <c r="AE237" i="29"/>
  <c r="AF94" i="29"/>
  <c r="AU209" i="29"/>
  <c r="Y146" i="27"/>
  <c r="Z153" i="27" s="1"/>
  <c r="Z160" i="27" s="1"/>
  <c r="Z167" i="27" s="1"/>
  <c r="X94" i="27"/>
  <c r="Y171" i="27"/>
  <c r="Y172" i="27"/>
  <c r="Y234" i="27" s="1"/>
  <c r="Y235" i="27" s="1"/>
  <c r="D15" i="27"/>
  <c r="W244" i="27"/>
  <c r="W245" i="27" s="1"/>
  <c r="W237" i="27"/>
  <c r="W185" i="27"/>
  <c r="W188" i="27" s="1"/>
  <c r="AJ209" i="27"/>
  <c r="AO156" i="27"/>
  <c r="AO149" i="27" s="1"/>
  <c r="AN157" i="27"/>
  <c r="AN150" i="27" s="1"/>
  <c r="AN154" i="27"/>
  <c r="AN147" i="27" s="1"/>
  <c r="AQ232" i="27"/>
  <c r="AN155" i="27"/>
  <c r="AN148" i="27" s="1"/>
  <c r="AQ90" i="27"/>
  <c r="AR25" i="27"/>
  <c r="AR27" i="27" s="1"/>
  <c r="AR180" i="27" s="1"/>
  <c r="AO88" i="27"/>
  <c r="AP60" i="27"/>
  <c r="AP65" i="27" s="1"/>
  <c r="AS26" i="27"/>
  <c r="AM164" i="27"/>
  <c r="AM105" i="27"/>
  <c r="AN103" i="27"/>
  <c r="AM89" i="27"/>
  <c r="AM182" i="27" s="1"/>
  <c r="AJ221" i="27"/>
  <c r="AJ208" i="27"/>
  <c r="AJ206" i="27"/>
  <c r="AL233" i="27"/>
  <c r="AL197" i="27"/>
  <c r="AK204" i="27"/>
  <c r="AK203" i="27"/>
  <c r="AK198" i="27"/>
  <c r="AL93" i="27"/>
  <c r="AL186" i="27"/>
  <c r="AP196" i="27"/>
  <c r="AD200" i="29" l="1"/>
  <c r="AD207" i="29" s="1"/>
  <c r="AV221" i="29"/>
  <c r="AV206" i="29"/>
  <c r="AV208" i="29"/>
  <c r="AH92" i="29"/>
  <c r="AH187" i="29"/>
  <c r="AI171" i="29"/>
  <c r="AI172" i="29"/>
  <c r="AI234" i="29" s="1"/>
  <c r="AI235" i="29" s="1"/>
  <c r="AE246" i="29"/>
  <c r="AF96" i="29"/>
  <c r="AF181" i="29"/>
  <c r="AF183" i="29" s="1"/>
  <c r="AF243" i="29"/>
  <c r="AE190" i="29"/>
  <c r="AE214" i="29"/>
  <c r="AE216" i="29" s="1"/>
  <c r="AG94" i="29"/>
  <c r="AV209" i="29"/>
  <c r="AI146" i="29"/>
  <c r="Y151" i="27"/>
  <c r="X181" i="27"/>
  <c r="X183" i="27" s="1"/>
  <c r="X243" i="27"/>
  <c r="X96" i="27"/>
  <c r="Z172" i="27"/>
  <c r="Z234" i="27" s="1"/>
  <c r="Z235" i="27" s="1"/>
  <c r="Z171" i="27"/>
  <c r="W190" i="27"/>
  <c r="W214" i="27"/>
  <c r="W216" i="27" s="1"/>
  <c r="W222" i="27" s="1"/>
  <c r="W224" i="27" s="1"/>
  <c r="W225" i="27" s="1"/>
  <c r="W227" i="27" s="1"/>
  <c r="W195" i="27" s="1"/>
  <c r="W200" i="27" s="1"/>
  <c r="W207" i="27" s="1"/>
  <c r="E15" i="27"/>
  <c r="W246" i="27"/>
  <c r="Y92" i="27"/>
  <c r="Y187" i="27"/>
  <c r="Z146" i="27"/>
  <c r="AO154" i="27"/>
  <c r="AO147" i="27" s="1"/>
  <c r="AR232" i="27"/>
  <c r="AP156" i="27"/>
  <c r="AP149" i="27" s="1"/>
  <c r="AP88" i="27"/>
  <c r="AO155" i="27"/>
  <c r="AO148" i="27" s="1"/>
  <c r="AO157" i="27"/>
  <c r="AO150" i="27" s="1"/>
  <c r="AT26" i="27"/>
  <c r="AQ60" i="27"/>
  <c r="AQ65" i="27" s="1"/>
  <c r="AR90" i="27"/>
  <c r="AS25" i="27"/>
  <c r="AM197" i="27"/>
  <c r="AL198" i="27"/>
  <c r="AL204" i="27"/>
  <c r="AL203" i="27"/>
  <c r="AK206" i="27"/>
  <c r="AK221" i="27"/>
  <c r="AK208" i="27"/>
  <c r="AM93" i="27"/>
  <c r="AM186" i="27"/>
  <c r="AK209" i="27"/>
  <c r="AM233" i="27"/>
  <c r="AN89" i="27"/>
  <c r="AN182" i="27" s="1"/>
  <c r="AQ196" i="27"/>
  <c r="AN164" i="27"/>
  <c r="AN105" i="27"/>
  <c r="AO103" i="27"/>
  <c r="AG243" i="29" l="1"/>
  <c r="AG96" i="29"/>
  <c r="AG181" i="29"/>
  <c r="AG183" i="29" s="1"/>
  <c r="AF244" i="29"/>
  <c r="AF245" i="29" s="1"/>
  <c r="AI187" i="29"/>
  <c r="AI92" i="29"/>
  <c r="AF237" i="29"/>
  <c r="AF185" i="29"/>
  <c r="AF188" i="29" s="1"/>
  <c r="AH94" i="29"/>
  <c r="AJ153" i="29"/>
  <c r="AJ160" i="29" s="1"/>
  <c r="AJ167" i="29" s="1"/>
  <c r="AI151" i="29"/>
  <c r="AE222" i="29"/>
  <c r="AE224" i="29" s="1"/>
  <c r="AE225" i="29" s="1"/>
  <c r="AE227" i="29" s="1"/>
  <c r="AE195" i="29" s="1"/>
  <c r="AA153" i="27"/>
  <c r="AA160" i="27" s="1"/>
  <c r="AA167" i="27" s="1"/>
  <c r="Z151" i="27"/>
  <c r="Z92" i="27"/>
  <c r="Z187" i="27"/>
  <c r="Y94" i="27"/>
  <c r="X244" i="27"/>
  <c r="X245" i="27" s="1"/>
  <c r="X246" i="27" s="1"/>
  <c r="X237" i="27"/>
  <c r="X185" i="27"/>
  <c r="X188" i="27" s="1"/>
  <c r="AP157" i="27"/>
  <c r="AP150" i="27" s="1"/>
  <c r="AQ156" i="27"/>
  <c r="AQ149" i="27" s="1"/>
  <c r="AP154" i="27"/>
  <c r="AP147" i="27" s="1"/>
  <c r="AQ88" i="27"/>
  <c r="AT25" i="27"/>
  <c r="AT27" i="27" s="1"/>
  <c r="AT180" i="27" s="1"/>
  <c r="AS90" i="27"/>
  <c r="AS27" i="27"/>
  <c r="AS180" i="27" s="1"/>
  <c r="AP155" i="27"/>
  <c r="AP148" i="27" s="1"/>
  <c r="AR60" i="27"/>
  <c r="AR65" i="27" s="1"/>
  <c r="AU26" i="27"/>
  <c r="AO164" i="27"/>
  <c r="AO105" i="27"/>
  <c r="AP103" i="27"/>
  <c r="AN233" i="27"/>
  <c r="AL208" i="27"/>
  <c r="AL206" i="27"/>
  <c r="AL221" i="27"/>
  <c r="AN93" i="27"/>
  <c r="AN186" i="27"/>
  <c r="AL209" i="27"/>
  <c r="AR196" i="27"/>
  <c r="AO89" i="27"/>
  <c r="AO182" i="27" s="1"/>
  <c r="AN197" i="27"/>
  <c r="AM198" i="27"/>
  <c r="AM203" i="27"/>
  <c r="AM204" i="27"/>
  <c r="AE200" i="29" l="1"/>
  <c r="AE207" i="29" s="1"/>
  <c r="AJ171" i="29"/>
  <c r="AJ172" i="29"/>
  <c r="AJ234" i="29" s="1"/>
  <c r="AJ235" i="29" s="1"/>
  <c r="AG237" i="29"/>
  <c r="AG185" i="29"/>
  <c r="AG188" i="29" s="1"/>
  <c r="AH243" i="29"/>
  <c r="AH181" i="29"/>
  <c r="AH183" i="29" s="1"/>
  <c r="AH96" i="29"/>
  <c r="AG244" i="29"/>
  <c r="AG245" i="29" s="1"/>
  <c r="AJ146" i="29"/>
  <c r="AF214" i="29"/>
  <c r="AF216" i="29" s="1"/>
  <c r="AF190" i="29"/>
  <c r="AI94" i="29"/>
  <c r="AF246" i="29"/>
  <c r="Z94" i="27"/>
  <c r="AA146" i="27"/>
  <c r="X214" i="27"/>
  <c r="X216" i="27" s="1"/>
  <c r="X222" i="27" s="1"/>
  <c r="X224" i="27" s="1"/>
  <c r="X225" i="27" s="1"/>
  <c r="X227" i="27" s="1"/>
  <c r="X195" i="27" s="1"/>
  <c r="X200" i="27" s="1"/>
  <c r="X207" i="27" s="1"/>
  <c r="X190" i="27"/>
  <c r="Y181" i="27"/>
  <c r="Y183" i="27" s="1"/>
  <c r="Y243" i="27"/>
  <c r="Y96" i="27"/>
  <c r="AA171" i="27"/>
  <c r="AA172" i="27"/>
  <c r="AA234" i="27" s="1"/>
  <c r="AA235" i="27" s="1"/>
  <c r="AR156" i="27"/>
  <c r="AR149" i="27" s="1"/>
  <c r="AQ154" i="27"/>
  <c r="AQ147" i="27" s="1"/>
  <c r="AQ155" i="27"/>
  <c r="AQ148" i="27" s="1"/>
  <c r="AT232" i="27"/>
  <c r="AS60" i="27"/>
  <c r="AS65" i="27" s="1"/>
  <c r="AU25" i="27"/>
  <c r="AT90" i="27"/>
  <c r="AV26" i="27"/>
  <c r="AS232" i="27"/>
  <c r="AQ157" i="27"/>
  <c r="AQ150" i="27" s="1"/>
  <c r="AR88" i="27"/>
  <c r="AM209" i="27"/>
  <c r="AP164" i="27"/>
  <c r="AP105" i="27"/>
  <c r="AQ103" i="27"/>
  <c r="AM206" i="27"/>
  <c r="AM208" i="27"/>
  <c r="AM221" i="27"/>
  <c r="AP89" i="27"/>
  <c r="AP182" i="27" s="1"/>
  <c r="AO93" i="27"/>
  <c r="AO186" i="27"/>
  <c r="AO233" i="27"/>
  <c r="AS196" i="27"/>
  <c r="AO197" i="27"/>
  <c r="AN203" i="27"/>
  <c r="AN204" i="27"/>
  <c r="AN198" i="27"/>
  <c r="AG246" i="29" l="1"/>
  <c r="AF222" i="29"/>
  <c r="AF224" i="29" s="1"/>
  <c r="AF225" i="29" s="1"/>
  <c r="AF227" i="29" s="1"/>
  <c r="AF195" i="29" s="1"/>
  <c r="AH237" i="29"/>
  <c r="AH185" i="29"/>
  <c r="AH188" i="29" s="1"/>
  <c r="AI181" i="29"/>
  <c r="AI183" i="29" s="1"/>
  <c r="AI243" i="29"/>
  <c r="AI96" i="29"/>
  <c r="AJ151" i="29"/>
  <c r="AK153" i="29"/>
  <c r="AK160" i="29" s="1"/>
  <c r="AK167" i="29" s="1"/>
  <c r="AH244" i="29"/>
  <c r="AH245" i="29" s="1"/>
  <c r="AJ187" i="29"/>
  <c r="AJ92" i="29"/>
  <c r="AG214" i="29"/>
  <c r="AG216" i="29" s="1"/>
  <c r="AG190" i="29"/>
  <c r="Y237" i="27"/>
  <c r="Y185" i="27"/>
  <c r="Y188" i="27" s="1"/>
  <c r="AA92" i="27"/>
  <c r="AA187" i="27"/>
  <c r="Z181" i="27"/>
  <c r="Z183" i="27" s="1"/>
  <c r="Z96" i="27"/>
  <c r="Z243" i="27"/>
  <c r="Y244" i="27"/>
  <c r="Y245" i="27" s="1"/>
  <c r="Y246" i="27" s="1"/>
  <c r="AB153" i="27"/>
  <c r="AB160" i="27" s="1"/>
  <c r="AB167" i="27" s="1"/>
  <c r="AA151" i="27"/>
  <c r="AN209" i="27"/>
  <c r="AS156" i="27"/>
  <c r="AS149" i="27" s="1"/>
  <c r="AR154" i="27"/>
  <c r="AR147" i="27" s="1"/>
  <c r="AU90" i="27"/>
  <c r="AV25" i="27"/>
  <c r="AV27" i="27" s="1"/>
  <c r="AV180" i="27" s="1"/>
  <c r="AR157" i="27"/>
  <c r="AR150" i="27" s="1"/>
  <c r="AU27" i="27"/>
  <c r="AU180" i="27" s="1"/>
  <c r="AT60" i="27"/>
  <c r="AT65" i="27" s="1"/>
  <c r="AS88" i="27"/>
  <c r="AR155" i="27"/>
  <c r="AR148" i="27" s="1"/>
  <c r="AN208" i="27"/>
  <c r="AN221" i="27"/>
  <c r="AN206" i="27"/>
  <c r="AP197" i="27"/>
  <c r="AO203" i="27"/>
  <c r="AO198" i="27"/>
  <c r="AO204" i="27"/>
  <c r="AQ89" i="27"/>
  <c r="AQ182" i="27" s="1"/>
  <c r="AQ164" i="27"/>
  <c r="AQ105" i="27"/>
  <c r="AR103" i="27"/>
  <c r="AT196" i="27"/>
  <c r="AP233" i="27"/>
  <c r="AP93" i="27"/>
  <c r="AP186" i="27"/>
  <c r="AJ94" i="29" l="1"/>
  <c r="AI244" i="29"/>
  <c r="AI245" i="29" s="1"/>
  <c r="AK146" i="29"/>
  <c r="AI185" i="29"/>
  <c r="AI188" i="29" s="1"/>
  <c r="AI237" i="29"/>
  <c r="AK172" i="29"/>
  <c r="AK234" i="29" s="1"/>
  <c r="AK235" i="29" s="1"/>
  <c r="AK171" i="29"/>
  <c r="AH214" i="29"/>
  <c r="AH216" i="29" s="1"/>
  <c r="AH190" i="29"/>
  <c r="AF200" i="29"/>
  <c r="AF207" i="29" s="1"/>
  <c r="AG222" i="29"/>
  <c r="AG224" i="29" s="1"/>
  <c r="AG225" i="29" s="1"/>
  <c r="AG227" i="29" s="1"/>
  <c r="AG195" i="29" s="1"/>
  <c r="AH246" i="29"/>
  <c r="AB171" i="27"/>
  <c r="AB172" i="27"/>
  <c r="AB234" i="27" s="1"/>
  <c r="AB235" i="27" s="1"/>
  <c r="Y190" i="27"/>
  <c r="Y214" i="27"/>
  <c r="Y216" i="27" s="1"/>
  <c r="Y222" i="27" s="1"/>
  <c r="Y224" i="27" s="1"/>
  <c r="Y225" i="27" s="1"/>
  <c r="Y227" i="27" s="1"/>
  <c r="Y195" i="27" s="1"/>
  <c r="Y200" i="27" s="1"/>
  <c r="Y207" i="27" s="1"/>
  <c r="Z237" i="27"/>
  <c r="Z185" i="27"/>
  <c r="Z188" i="27" s="1"/>
  <c r="AB146" i="27"/>
  <c r="Z244" i="27"/>
  <c r="Z245" i="27" s="1"/>
  <c r="Z246" i="27" s="1"/>
  <c r="AA94" i="27"/>
  <c r="AS157" i="27"/>
  <c r="AS150" i="27" s="1"/>
  <c r="AV232" i="27"/>
  <c r="AT156" i="27"/>
  <c r="AT149" i="27" s="1"/>
  <c r="AS155" i="27"/>
  <c r="AS148" i="27" s="1"/>
  <c r="AS154" i="27"/>
  <c r="AS147" i="27" s="1"/>
  <c r="AT88" i="27"/>
  <c r="AU232" i="27"/>
  <c r="AU60" i="27"/>
  <c r="AU65" i="27" s="1"/>
  <c r="AV90" i="27"/>
  <c r="AQ93" i="27"/>
  <c r="AQ186" i="27"/>
  <c r="AQ233" i="27"/>
  <c r="AR89" i="27"/>
  <c r="AR182" i="27" s="1"/>
  <c r="AO208" i="27"/>
  <c r="AO221" i="27"/>
  <c r="AO206" i="27"/>
  <c r="AU196" i="27"/>
  <c r="AQ197" i="27"/>
  <c r="AP204" i="27"/>
  <c r="AP203" i="27"/>
  <c r="AP198" i="27"/>
  <c r="AS103" i="27"/>
  <c r="AR105" i="27"/>
  <c r="AR164" i="27"/>
  <c r="AO209" i="27"/>
  <c r="AG200" i="29" l="1"/>
  <c r="AG207" i="29" s="1"/>
  <c r="AH222" i="29"/>
  <c r="AH224" i="29" s="1"/>
  <c r="AH225" i="29" s="1"/>
  <c r="AH227" i="29" s="1"/>
  <c r="AH195" i="29" s="1"/>
  <c r="AI190" i="29"/>
  <c r="AI214" i="29"/>
  <c r="AI216" i="29" s="1"/>
  <c r="AK187" i="29"/>
  <c r="AK92" i="29"/>
  <c r="AK151" i="29"/>
  <c r="AL153" i="29"/>
  <c r="AL160" i="29" s="1"/>
  <c r="AL167" i="29" s="1"/>
  <c r="AJ243" i="29"/>
  <c r="AJ181" i="29"/>
  <c r="AJ183" i="29" s="1"/>
  <c r="AJ96" i="29"/>
  <c r="AI246" i="29"/>
  <c r="AB187" i="27"/>
  <c r="AB92" i="27"/>
  <c r="AA181" i="27"/>
  <c r="AA183" i="27" s="1"/>
  <c r="AA243" i="27"/>
  <c r="AA96" i="27"/>
  <c r="AC153" i="27"/>
  <c r="AC160" i="27" s="1"/>
  <c r="AC167" i="27" s="1"/>
  <c r="AB151" i="27"/>
  <c r="Z214" i="27"/>
  <c r="Z216" i="27" s="1"/>
  <c r="Z222" i="27" s="1"/>
  <c r="Z224" i="27" s="1"/>
  <c r="Z225" i="27" s="1"/>
  <c r="Z227" i="27" s="1"/>
  <c r="Z195" i="27" s="1"/>
  <c r="Z200" i="27" s="1"/>
  <c r="Z207" i="27" s="1"/>
  <c r="Z190" i="27"/>
  <c r="AT155" i="27"/>
  <c r="AT148" i="27" s="1"/>
  <c r="AU156" i="27"/>
  <c r="AU149" i="27" s="1"/>
  <c r="AT157" i="27"/>
  <c r="AT150" i="27" s="1"/>
  <c r="AT154" i="27"/>
  <c r="AT147" i="27" s="1"/>
  <c r="AV60" i="27"/>
  <c r="AV65" i="27" s="1"/>
  <c r="AU88" i="27"/>
  <c r="AP208" i="27"/>
  <c r="AP206" i="27"/>
  <c r="AP221" i="27"/>
  <c r="AS164" i="27"/>
  <c r="AS105" i="27"/>
  <c r="AT103" i="27"/>
  <c r="AP209" i="27"/>
  <c r="AS89" i="27"/>
  <c r="AS182" i="27" s="1"/>
  <c r="AR197" i="27"/>
  <c r="AQ203" i="27"/>
  <c r="AQ204" i="27"/>
  <c r="AQ198" i="27"/>
  <c r="AV196" i="27"/>
  <c r="AR233" i="27"/>
  <c r="AR93" i="27"/>
  <c r="AR186" i="27"/>
  <c r="AL146" i="29" l="1"/>
  <c r="AL151" i="29" s="1"/>
  <c r="AH200" i="29"/>
  <c r="AH207" i="29" s="1"/>
  <c r="AM153" i="29"/>
  <c r="AM160" i="29" s="1"/>
  <c r="AM167" i="29" s="1"/>
  <c r="AL171" i="29"/>
  <c r="AL172" i="29"/>
  <c r="AL234" i="29" s="1"/>
  <c r="AL235" i="29" s="1"/>
  <c r="AI222" i="29"/>
  <c r="AI224" i="29" s="1"/>
  <c r="AI225" i="29" s="1"/>
  <c r="AI227" i="29" s="1"/>
  <c r="AI195" i="29" s="1"/>
  <c r="AJ237" i="29"/>
  <c r="AJ185" i="29"/>
  <c r="AJ188" i="29" s="1"/>
  <c r="AJ244" i="29"/>
  <c r="AJ245" i="29" s="1"/>
  <c r="AK94" i="29"/>
  <c r="AC172" i="27"/>
  <c r="AC234" i="27" s="1"/>
  <c r="AC235" i="27" s="1"/>
  <c r="AC171" i="27"/>
  <c r="AB94" i="27"/>
  <c r="AA244" i="27"/>
  <c r="AA245" i="27" s="1"/>
  <c r="AA246" i="27" s="1"/>
  <c r="AC146" i="27"/>
  <c r="AA237" i="27"/>
  <c r="AA185" i="27"/>
  <c r="AA188" i="27" s="1"/>
  <c r="AU157" i="27"/>
  <c r="AU150" i="27" s="1"/>
  <c r="AU154" i="27"/>
  <c r="AU147" i="27" s="1"/>
  <c r="AU155" i="27"/>
  <c r="AU148" i="27" s="1"/>
  <c r="AV156" i="27"/>
  <c r="AV149" i="27" s="1"/>
  <c r="AV88" i="27"/>
  <c r="AS93" i="27"/>
  <c r="AS186" i="27"/>
  <c r="AS233" i="27"/>
  <c r="AQ221" i="27"/>
  <c r="AQ208" i="27"/>
  <c r="AQ206" i="27"/>
  <c r="AS197" i="27"/>
  <c r="AR198" i="27"/>
  <c r="AR203" i="27"/>
  <c r="AR204" i="27"/>
  <c r="AQ209" i="27"/>
  <c r="AT89" i="27"/>
  <c r="AT182" i="27" s="1"/>
  <c r="AU103" i="27"/>
  <c r="AT164" i="27"/>
  <c r="AT105" i="27"/>
  <c r="AI200" i="29" l="1"/>
  <c r="AI207" i="29" s="1"/>
  <c r="AK181" i="29"/>
  <c r="AK183" i="29" s="1"/>
  <c r="AK96" i="29"/>
  <c r="AK243" i="29"/>
  <c r="AJ214" i="29"/>
  <c r="AJ216" i="29" s="1"/>
  <c r="AJ190" i="29"/>
  <c r="AM171" i="29"/>
  <c r="AM172" i="29"/>
  <c r="AM234" i="29" s="1"/>
  <c r="AM235" i="29" s="1"/>
  <c r="AJ246" i="29"/>
  <c r="AL187" i="29"/>
  <c r="AL92" i="29"/>
  <c r="AM146" i="29"/>
  <c r="AC92" i="27"/>
  <c r="AC187" i="27"/>
  <c r="AA214" i="27"/>
  <c r="AA216" i="27" s="1"/>
  <c r="AA222" i="27" s="1"/>
  <c r="AA224" i="27" s="1"/>
  <c r="AA225" i="27" s="1"/>
  <c r="AA227" i="27" s="1"/>
  <c r="AA195" i="27" s="1"/>
  <c r="AA200" i="27" s="1"/>
  <c r="AA207" i="27" s="1"/>
  <c r="AA190" i="27"/>
  <c r="AB181" i="27"/>
  <c r="AB183" i="27" s="1"/>
  <c r="AB243" i="27"/>
  <c r="AB96" i="27"/>
  <c r="AC151" i="27"/>
  <c r="AD153" i="27"/>
  <c r="AD160" i="27" s="1"/>
  <c r="AD167" i="27" s="1"/>
  <c r="AV155" i="27"/>
  <c r="AV148" i="27" s="1"/>
  <c r="AV157" i="27"/>
  <c r="AV150" i="27" s="1"/>
  <c r="AV154" i="27"/>
  <c r="AV147" i="27" s="1"/>
  <c r="AR209" i="27"/>
  <c r="AU164" i="27"/>
  <c r="AU105" i="27"/>
  <c r="AV103" i="27"/>
  <c r="AR208" i="27"/>
  <c r="AR221" i="27"/>
  <c r="AR206" i="27"/>
  <c r="AV89" i="27"/>
  <c r="AV182" i="27" s="1"/>
  <c r="AU89" i="27"/>
  <c r="AU182" i="27" s="1"/>
  <c r="AT93" i="27"/>
  <c r="AT186" i="27"/>
  <c r="AT233" i="27"/>
  <c r="AT197" i="27"/>
  <c r="AS204" i="27"/>
  <c r="AS198" i="27"/>
  <c r="AS203" i="27"/>
  <c r="AL94" i="29" l="1"/>
  <c r="AK244" i="29"/>
  <c r="AK245" i="29" s="1"/>
  <c r="AM187" i="29"/>
  <c r="AM92" i="29"/>
  <c r="AK237" i="29"/>
  <c r="AK185" i="29"/>
  <c r="AK188" i="29" s="1"/>
  <c r="AN153" i="29"/>
  <c r="AN160" i="29" s="1"/>
  <c r="AN167" i="29" s="1"/>
  <c r="AM151" i="29"/>
  <c r="AJ222" i="29"/>
  <c r="AJ224" i="29" s="1"/>
  <c r="AJ225" i="29" s="1"/>
  <c r="AJ227" i="29" s="1"/>
  <c r="AJ195" i="29" s="1"/>
  <c r="AD171" i="27"/>
  <c r="AD172" i="27"/>
  <c r="AD234" i="27" s="1"/>
  <c r="AD235" i="27" s="1"/>
  <c r="AB237" i="27"/>
  <c r="AB185" i="27"/>
  <c r="AB188" i="27" s="1"/>
  <c r="AC94" i="27"/>
  <c r="AD146" i="27"/>
  <c r="D16" i="27"/>
  <c r="AB244" i="27"/>
  <c r="AB245" i="27" s="1"/>
  <c r="AU197" i="27"/>
  <c r="AT198" i="27"/>
  <c r="AT204" i="27"/>
  <c r="AT203" i="27"/>
  <c r="AS221" i="27"/>
  <c r="AS208" i="27"/>
  <c r="AS206" i="27"/>
  <c r="AU93" i="27"/>
  <c r="AU186" i="27"/>
  <c r="AU233" i="27"/>
  <c r="AV105" i="27"/>
  <c r="AV164" i="27"/>
  <c r="AS209" i="27"/>
  <c r="AV233" i="27"/>
  <c r="AK214" i="29" l="1"/>
  <c r="AK216" i="29" s="1"/>
  <c r="AK190" i="29"/>
  <c r="AN146" i="29"/>
  <c r="AK246" i="29"/>
  <c r="AJ200" i="29"/>
  <c r="AJ207" i="29" s="1"/>
  <c r="AN171" i="29"/>
  <c r="AN172" i="29"/>
  <c r="AN234" i="29" s="1"/>
  <c r="AN235" i="29" s="1"/>
  <c r="AM94" i="29"/>
  <c r="AL243" i="29"/>
  <c r="AL181" i="29"/>
  <c r="AL183" i="29" s="1"/>
  <c r="AL96" i="29"/>
  <c r="AE153" i="27"/>
  <c r="AE160" i="27" s="1"/>
  <c r="AE167" i="27" s="1"/>
  <c r="AD151" i="27"/>
  <c r="AC181" i="27"/>
  <c r="AC183" i="27" s="1"/>
  <c r="AC243" i="27"/>
  <c r="AC96" i="27"/>
  <c r="AD92" i="27"/>
  <c r="AD187" i="27"/>
  <c r="AB190" i="27"/>
  <c r="AB214" i="27"/>
  <c r="AB216" i="27" s="1"/>
  <c r="AB222" i="27" s="1"/>
  <c r="AB224" i="27" s="1"/>
  <c r="AB225" i="27" s="1"/>
  <c r="AB227" i="27" s="1"/>
  <c r="AB195" i="27" s="1"/>
  <c r="AB200" i="27" s="1"/>
  <c r="AB207" i="27" s="1"/>
  <c r="E16" i="27"/>
  <c r="AB246" i="27"/>
  <c r="AT209" i="27"/>
  <c r="AV93" i="27"/>
  <c r="AV186" i="27"/>
  <c r="AV197" i="27"/>
  <c r="AU203" i="27"/>
  <c r="AU198" i="27"/>
  <c r="AU204" i="27"/>
  <c r="AT206" i="27"/>
  <c r="AT221" i="27"/>
  <c r="AT208" i="27"/>
  <c r="AL237" i="29" l="1"/>
  <c r="AL185" i="29"/>
  <c r="AL188" i="29" s="1"/>
  <c r="AK222" i="29"/>
  <c r="AK224" i="29" s="1"/>
  <c r="AK225" i="29" s="1"/>
  <c r="AK227" i="29" s="1"/>
  <c r="AK195" i="29" s="1"/>
  <c r="AL244" i="29"/>
  <c r="AL245" i="29" s="1"/>
  <c r="D17" i="29"/>
  <c r="AN92" i="29"/>
  <c r="AN187" i="29"/>
  <c r="AO153" i="29"/>
  <c r="AO160" i="29" s="1"/>
  <c r="AO167" i="29" s="1"/>
  <c r="AN151" i="29"/>
  <c r="AM243" i="29"/>
  <c r="AM181" i="29"/>
  <c r="AM183" i="29" s="1"/>
  <c r="AM96" i="29"/>
  <c r="AE146" i="27"/>
  <c r="AF153" i="27" s="1"/>
  <c r="AF160" i="27" s="1"/>
  <c r="AF167" i="27" s="1"/>
  <c r="AC237" i="27"/>
  <c r="AC185" i="27"/>
  <c r="AC188" i="27" s="1"/>
  <c r="AD94" i="27"/>
  <c r="AC244" i="27"/>
  <c r="AC245" i="27" s="1"/>
  <c r="AC246" i="27" s="1"/>
  <c r="AE172" i="27"/>
  <c r="AE234" i="27" s="1"/>
  <c r="AE235" i="27" s="1"/>
  <c r="AE171" i="27"/>
  <c r="AV198" i="27"/>
  <c r="AV203" i="27"/>
  <c r="AV204" i="27"/>
  <c r="AU221" i="27"/>
  <c r="AU208" i="27"/>
  <c r="AU206" i="27"/>
  <c r="AU209" i="27"/>
  <c r="AO146" i="29" l="1"/>
  <c r="AP153" i="29" s="1"/>
  <c r="AP160" i="29" s="1"/>
  <c r="AP167" i="29" s="1"/>
  <c r="AK200" i="29"/>
  <c r="AK207" i="29" s="1"/>
  <c r="AM185" i="29"/>
  <c r="AM188" i="29" s="1"/>
  <c r="AM237" i="29"/>
  <c r="AO171" i="29"/>
  <c r="AO172" i="29"/>
  <c r="AO234" i="29" s="1"/>
  <c r="AO235" i="29" s="1"/>
  <c r="E17" i="29"/>
  <c r="AL246" i="29"/>
  <c r="AO151" i="29"/>
  <c r="AM244" i="29"/>
  <c r="AM245" i="29" s="1"/>
  <c r="AL190" i="29"/>
  <c r="AL214" i="29"/>
  <c r="AL216" i="29" s="1"/>
  <c r="AN94" i="29"/>
  <c r="AE151" i="27"/>
  <c r="AF172" i="27"/>
  <c r="AF234" i="27" s="1"/>
  <c r="AF235" i="27" s="1"/>
  <c r="AF171" i="27"/>
  <c r="AF146" i="27"/>
  <c r="AC214" i="27"/>
  <c r="AC216" i="27" s="1"/>
  <c r="AC222" i="27" s="1"/>
  <c r="AC224" i="27" s="1"/>
  <c r="AC225" i="27" s="1"/>
  <c r="AC227" i="27" s="1"/>
  <c r="AC195" i="27" s="1"/>
  <c r="AC200" i="27" s="1"/>
  <c r="AC207" i="27" s="1"/>
  <c r="AC190" i="27"/>
  <c r="AE187" i="27"/>
  <c r="AE92" i="27"/>
  <c r="AD181" i="27"/>
  <c r="AD183" i="27" s="1"/>
  <c r="AD243" i="27"/>
  <c r="AD96" i="27"/>
  <c r="AV209" i="27"/>
  <c r="AV206" i="27"/>
  <c r="AV208" i="27"/>
  <c r="AV221" i="27"/>
  <c r="AP171" i="29" l="1"/>
  <c r="AP172" i="29"/>
  <c r="AP234" i="29" s="1"/>
  <c r="AP235" i="29" s="1"/>
  <c r="AP146" i="29"/>
  <c r="AM190" i="29"/>
  <c r="AM214" i="29"/>
  <c r="AM216" i="29" s="1"/>
  <c r="AL222" i="29"/>
  <c r="AL224" i="29" s="1"/>
  <c r="AL225" i="29" s="1"/>
  <c r="AL227" i="29" s="1"/>
  <c r="AL195" i="29" s="1"/>
  <c r="AN96" i="29"/>
  <c r="AN243" i="29"/>
  <c r="AN181" i="29"/>
  <c r="AN183" i="29" s="1"/>
  <c r="AM246" i="29"/>
  <c r="AO187" i="29"/>
  <c r="AO92" i="29"/>
  <c r="AD237" i="27"/>
  <c r="AD185" i="27"/>
  <c r="AD188" i="27" s="1"/>
  <c r="AE94" i="27"/>
  <c r="AG153" i="27"/>
  <c r="AG160" i="27" s="1"/>
  <c r="AG167" i="27" s="1"/>
  <c r="AF151" i="27"/>
  <c r="AF92" i="27"/>
  <c r="AF187" i="27"/>
  <c r="AD244" i="27"/>
  <c r="AD245" i="27" s="1"/>
  <c r="AD246" i="27" s="1"/>
  <c r="AL200" i="29" l="1"/>
  <c r="AL207" i="29" s="1"/>
  <c r="AN237" i="29"/>
  <c r="AN185" i="29"/>
  <c r="AN188" i="29" s="1"/>
  <c r="AQ153" i="29"/>
  <c r="AQ160" i="29" s="1"/>
  <c r="AQ167" i="29" s="1"/>
  <c r="AP151" i="29"/>
  <c r="AQ146" i="29"/>
  <c r="AO94" i="29"/>
  <c r="AN244" i="29"/>
  <c r="AN245" i="29" s="1"/>
  <c r="AM222" i="29"/>
  <c r="AM224" i="29" s="1"/>
  <c r="AM225" i="29" s="1"/>
  <c r="AM227" i="29" s="1"/>
  <c r="AM195" i="29" s="1"/>
  <c r="AP187" i="29"/>
  <c r="AP92" i="29"/>
  <c r="AD190" i="27"/>
  <c r="AD214" i="27"/>
  <c r="AD216" i="27" s="1"/>
  <c r="AD222" i="27" s="1"/>
  <c r="AD224" i="27" s="1"/>
  <c r="AD225" i="27" s="1"/>
  <c r="AD227" i="27" s="1"/>
  <c r="AD195" i="27" s="1"/>
  <c r="AD200" i="27" s="1"/>
  <c r="AD207" i="27" s="1"/>
  <c r="AG172" i="27"/>
  <c r="AG234" i="27" s="1"/>
  <c r="AG235" i="27" s="1"/>
  <c r="AG171" i="27"/>
  <c r="AF94" i="27"/>
  <c r="AG146" i="27"/>
  <c r="AE181" i="27"/>
  <c r="AE183" i="27" s="1"/>
  <c r="AE243" i="27"/>
  <c r="AE96" i="27"/>
  <c r="AM200" i="29" l="1"/>
  <c r="AM207" i="29" s="1"/>
  <c r="AQ151" i="29"/>
  <c r="AR153" i="29"/>
  <c r="AR160" i="29" s="1"/>
  <c r="AR167" i="29" s="1"/>
  <c r="AR146" i="29"/>
  <c r="AP94" i="29"/>
  <c r="AN246" i="29"/>
  <c r="AN214" i="29"/>
  <c r="AN216" i="29" s="1"/>
  <c r="AN190" i="29"/>
  <c r="AO181" i="29"/>
  <c r="AO183" i="29" s="1"/>
  <c r="AO243" i="29"/>
  <c r="AO96" i="29"/>
  <c r="AQ172" i="29"/>
  <c r="AQ234" i="29" s="1"/>
  <c r="AQ235" i="29" s="1"/>
  <c r="AQ171" i="29"/>
  <c r="AE244" i="27"/>
  <c r="AE245" i="27" s="1"/>
  <c r="AE246" i="27" s="1"/>
  <c r="AF181" i="27"/>
  <c r="AF183" i="27" s="1"/>
  <c r="AF96" i="27"/>
  <c r="AF243" i="27"/>
  <c r="AE237" i="27"/>
  <c r="AE185" i="27"/>
  <c r="AE188" i="27" s="1"/>
  <c r="AG187" i="27"/>
  <c r="AG92" i="27"/>
  <c r="AG151" i="27"/>
  <c r="AH153" i="27"/>
  <c r="AH160" i="27" s="1"/>
  <c r="AH167" i="27" s="1"/>
  <c r="AQ187" i="29" l="1"/>
  <c r="AQ92" i="29"/>
  <c r="AO185" i="29"/>
  <c r="AO188" i="29" s="1"/>
  <c r="AO237" i="29"/>
  <c r="AP243" i="29"/>
  <c r="AP96" i="29"/>
  <c r="AP181" i="29"/>
  <c r="AP183" i="29" s="1"/>
  <c r="AN222" i="29"/>
  <c r="AN224" i="29" s="1"/>
  <c r="AN225" i="29" s="1"/>
  <c r="AN227" i="29" s="1"/>
  <c r="AN195" i="29" s="1"/>
  <c r="AS153" i="29"/>
  <c r="AS160" i="29" s="1"/>
  <c r="AS167" i="29" s="1"/>
  <c r="AR151" i="29"/>
  <c r="AO244" i="29"/>
  <c r="AO245" i="29" s="1"/>
  <c r="AO246" i="29" s="1"/>
  <c r="AR171" i="29"/>
  <c r="AR172" i="29"/>
  <c r="AR234" i="29" s="1"/>
  <c r="AR235" i="29" s="1"/>
  <c r="AH172" i="27"/>
  <c r="AH234" i="27" s="1"/>
  <c r="AH235" i="27" s="1"/>
  <c r="AH171" i="27"/>
  <c r="AH146" i="27"/>
  <c r="AE214" i="27"/>
  <c r="AE216" i="27" s="1"/>
  <c r="AE222" i="27" s="1"/>
  <c r="AE224" i="27" s="1"/>
  <c r="AE225" i="27" s="1"/>
  <c r="AE227" i="27" s="1"/>
  <c r="AE195" i="27" s="1"/>
  <c r="AE200" i="27" s="1"/>
  <c r="AE207" i="27" s="1"/>
  <c r="AE190" i="27"/>
  <c r="AF237" i="27"/>
  <c r="AF185" i="27"/>
  <c r="AF188" i="27" s="1"/>
  <c r="AG94" i="27"/>
  <c r="AF244" i="27"/>
  <c r="AF245" i="27" s="1"/>
  <c r="AF246" i="27" s="1"/>
  <c r="AS146" i="29" l="1"/>
  <c r="AT146" i="29" s="1"/>
  <c r="AR92" i="29"/>
  <c r="AR187" i="29"/>
  <c r="AN200" i="29"/>
  <c r="AN207" i="29" s="1"/>
  <c r="AT153" i="29"/>
  <c r="AT160" i="29" s="1"/>
  <c r="AT167" i="29" s="1"/>
  <c r="AP237" i="29"/>
  <c r="AP185" i="29"/>
  <c r="AP188" i="29" s="1"/>
  <c r="AO214" i="29"/>
  <c r="AO216" i="29" s="1"/>
  <c r="AO190" i="29"/>
  <c r="AS172" i="29"/>
  <c r="AS234" i="29" s="1"/>
  <c r="AS235" i="29" s="1"/>
  <c r="AS171" i="29"/>
  <c r="AQ94" i="29"/>
  <c r="AP244" i="29"/>
  <c r="AP245" i="29" s="1"/>
  <c r="AF214" i="27"/>
  <c r="AF216" i="27" s="1"/>
  <c r="AF222" i="27" s="1"/>
  <c r="AF224" i="27" s="1"/>
  <c r="AF225" i="27" s="1"/>
  <c r="AF227" i="27" s="1"/>
  <c r="AF195" i="27" s="1"/>
  <c r="AF200" i="27" s="1"/>
  <c r="AF207" i="27" s="1"/>
  <c r="AF190" i="27"/>
  <c r="AH151" i="27"/>
  <c r="AI153" i="27"/>
  <c r="AI160" i="27" s="1"/>
  <c r="AI167" i="27" s="1"/>
  <c r="AH92" i="27"/>
  <c r="AH187" i="27"/>
  <c r="AG181" i="27"/>
  <c r="AG183" i="27" s="1"/>
  <c r="AG96" i="27"/>
  <c r="AG243" i="27"/>
  <c r="AS151" i="29" l="1"/>
  <c r="AP246" i="29"/>
  <c r="AS187" i="29"/>
  <c r="AS92" i="29"/>
  <c r="AU153" i="29"/>
  <c r="AU160" i="29" s="1"/>
  <c r="AU167" i="29" s="1"/>
  <c r="AT151" i="29"/>
  <c r="AP214" i="29"/>
  <c r="AP216" i="29" s="1"/>
  <c r="AP190" i="29"/>
  <c r="AT171" i="29"/>
  <c r="AT172" i="29"/>
  <c r="AT234" i="29" s="1"/>
  <c r="AT235" i="29" s="1"/>
  <c r="AO222" i="29"/>
  <c r="AO224" i="29" s="1"/>
  <c r="AO225" i="29" s="1"/>
  <c r="AO227" i="29" s="1"/>
  <c r="AO195" i="29" s="1"/>
  <c r="AQ181" i="29"/>
  <c r="AQ183" i="29" s="1"/>
  <c r="AQ243" i="29"/>
  <c r="AQ96" i="29"/>
  <c r="AR94" i="29"/>
  <c r="AI146" i="27"/>
  <c r="AI151" i="27" s="1"/>
  <c r="AG244" i="27"/>
  <c r="AG245" i="27" s="1"/>
  <c r="AG246" i="27" s="1"/>
  <c r="AG237" i="27"/>
  <c r="AG185" i="27"/>
  <c r="AG188" i="27" s="1"/>
  <c r="AI171" i="27"/>
  <c r="AI172" i="27"/>
  <c r="AI234" i="27" s="1"/>
  <c r="AI235" i="27" s="1"/>
  <c r="AH94" i="27"/>
  <c r="AR243" i="29" l="1"/>
  <c r="AR96" i="29"/>
  <c r="AR181" i="29"/>
  <c r="AR183" i="29" s="1"/>
  <c r="AU171" i="29"/>
  <c r="AU172" i="29"/>
  <c r="AU234" i="29" s="1"/>
  <c r="AU235" i="29" s="1"/>
  <c r="AQ237" i="29"/>
  <c r="AQ185" i="29"/>
  <c r="AQ188" i="29" s="1"/>
  <c r="AP222" i="29"/>
  <c r="AP224" i="29" s="1"/>
  <c r="AP225" i="29" s="1"/>
  <c r="AP227" i="29" s="1"/>
  <c r="AP195" i="29" s="1"/>
  <c r="AS94" i="29"/>
  <c r="AT187" i="29"/>
  <c r="AT92" i="29"/>
  <c r="AO200" i="29"/>
  <c r="AO207" i="29" s="1"/>
  <c r="AQ244" i="29"/>
  <c r="AQ245" i="29" s="1"/>
  <c r="AQ246" i="29" s="1"/>
  <c r="AU146" i="29"/>
  <c r="AJ153" i="27"/>
  <c r="AJ160" i="27" s="1"/>
  <c r="AJ167" i="27" s="1"/>
  <c r="AJ171" i="27" s="1"/>
  <c r="AG214" i="27"/>
  <c r="AG216" i="27" s="1"/>
  <c r="AG222" i="27" s="1"/>
  <c r="AG224" i="27" s="1"/>
  <c r="AG225" i="27" s="1"/>
  <c r="AG227" i="27" s="1"/>
  <c r="AG195" i="27" s="1"/>
  <c r="AG200" i="27" s="1"/>
  <c r="AG207" i="27" s="1"/>
  <c r="AG190" i="27"/>
  <c r="AH181" i="27"/>
  <c r="AH183" i="27" s="1"/>
  <c r="AH96" i="27"/>
  <c r="AH243" i="27"/>
  <c r="AI92" i="27"/>
  <c r="AI187" i="27"/>
  <c r="AP200" i="29" l="1"/>
  <c r="AP207" i="29" s="1"/>
  <c r="AS243" i="29"/>
  <c r="AS181" i="29"/>
  <c r="AS183" i="29" s="1"/>
  <c r="AS96" i="29"/>
  <c r="AQ190" i="29"/>
  <c r="AQ214" i="29"/>
  <c r="AQ216" i="29" s="1"/>
  <c r="AR237" i="29"/>
  <c r="AR185" i="29"/>
  <c r="AR188" i="29" s="1"/>
  <c r="AT94" i="29"/>
  <c r="AU187" i="29"/>
  <c r="AU92" i="29"/>
  <c r="AU151" i="29"/>
  <c r="AV153" i="29"/>
  <c r="AV160" i="29" s="1"/>
  <c r="AV167" i="29" s="1"/>
  <c r="AR244" i="29"/>
  <c r="AR245" i="29" s="1"/>
  <c r="AJ146" i="27"/>
  <c r="AJ151" i="27" s="1"/>
  <c r="AJ172" i="27"/>
  <c r="AJ234" i="27" s="1"/>
  <c r="AJ235" i="27" s="1"/>
  <c r="AI94" i="27"/>
  <c r="AH244" i="27"/>
  <c r="AH245" i="27" s="1"/>
  <c r="AH246" i="27" s="1"/>
  <c r="AH237" i="27"/>
  <c r="AH185" i="27"/>
  <c r="AH188" i="27" s="1"/>
  <c r="AJ92" i="27"/>
  <c r="AJ187" i="27"/>
  <c r="AR246" i="29" l="1"/>
  <c r="AS244" i="29"/>
  <c r="AS245" i="29" s="1"/>
  <c r="AU94" i="29"/>
  <c r="AV146" i="29"/>
  <c r="AV151" i="29" s="1"/>
  <c r="AR214" i="29"/>
  <c r="AR216" i="29" s="1"/>
  <c r="AR190" i="29"/>
  <c r="AQ222" i="29"/>
  <c r="AQ224" i="29" s="1"/>
  <c r="AQ225" i="29" s="1"/>
  <c r="AQ227" i="29" s="1"/>
  <c r="AQ195" i="29" s="1"/>
  <c r="AV172" i="29"/>
  <c r="AV234" i="29" s="1"/>
  <c r="AV235" i="29" s="1"/>
  <c r="F235" i="29" s="1"/>
  <c r="AV171" i="29"/>
  <c r="AT243" i="29"/>
  <c r="AT181" i="29"/>
  <c r="AT183" i="29" s="1"/>
  <c r="AT96" i="29"/>
  <c r="AS237" i="29"/>
  <c r="AS185" i="29"/>
  <c r="AS188" i="29" s="1"/>
  <c r="AK153" i="27"/>
  <c r="AK160" i="27" s="1"/>
  <c r="AK167" i="27" s="1"/>
  <c r="AK171" i="27" s="1"/>
  <c r="AK92" i="27" s="1"/>
  <c r="AH190" i="27"/>
  <c r="AH214" i="27"/>
  <c r="AH216" i="27" s="1"/>
  <c r="AH222" i="27" s="1"/>
  <c r="AH224" i="27" s="1"/>
  <c r="AH225" i="27" s="1"/>
  <c r="AH227" i="27" s="1"/>
  <c r="AH195" i="27" s="1"/>
  <c r="AH200" i="27" s="1"/>
  <c r="AH207" i="27" s="1"/>
  <c r="AJ94" i="27"/>
  <c r="AI181" i="27"/>
  <c r="AI183" i="27" s="1"/>
  <c r="AI243" i="27"/>
  <c r="AI96" i="27"/>
  <c r="AQ200" i="29" l="1"/>
  <c r="AQ207" i="29" s="1"/>
  <c r="AV92" i="29"/>
  <c r="AV187" i="29"/>
  <c r="AT185" i="29"/>
  <c r="AT188" i="29" s="1"/>
  <c r="AT237" i="29"/>
  <c r="AR222" i="29"/>
  <c r="AR224" i="29" s="1"/>
  <c r="AR225" i="29" s="1"/>
  <c r="AR227" i="29" s="1"/>
  <c r="AR195" i="29" s="1"/>
  <c r="AS190" i="29"/>
  <c r="AS214" i="29"/>
  <c r="AS216" i="29" s="1"/>
  <c r="AT244" i="29"/>
  <c r="AT245" i="29" s="1"/>
  <c r="AU181" i="29"/>
  <c r="AU183" i="29" s="1"/>
  <c r="AU96" i="29"/>
  <c r="AU243" i="29"/>
  <c r="AS246" i="29"/>
  <c r="AK187" i="27"/>
  <c r="AK172" i="27"/>
  <c r="AK234" i="27" s="1"/>
  <c r="AK235" i="27" s="1"/>
  <c r="AK146" i="27"/>
  <c r="AJ181" i="27"/>
  <c r="AJ183" i="27" s="1"/>
  <c r="AJ96" i="27"/>
  <c r="AJ243" i="27"/>
  <c r="AI244" i="27"/>
  <c r="AI245" i="27" s="1"/>
  <c r="AI246" i="27" s="1"/>
  <c r="AI237" i="27"/>
  <c r="AI185" i="27"/>
  <c r="AI188" i="27" s="1"/>
  <c r="AK94" i="27"/>
  <c r="AR200" i="29" l="1"/>
  <c r="AR207" i="29" s="1"/>
  <c r="AU244" i="29"/>
  <c r="AU245" i="29" s="1"/>
  <c r="AS222" i="29"/>
  <c r="AS224" i="29" s="1"/>
  <c r="AS225" i="29" s="1"/>
  <c r="AS227" i="29" s="1"/>
  <c r="AS195" i="29" s="1"/>
  <c r="AV94" i="29"/>
  <c r="AU185" i="29"/>
  <c r="AU188" i="29" s="1"/>
  <c r="AU237" i="29"/>
  <c r="AT214" i="29"/>
  <c r="AT216" i="29" s="1"/>
  <c r="AT190" i="29"/>
  <c r="AT246" i="29"/>
  <c r="AL153" i="27"/>
  <c r="AL160" i="27" s="1"/>
  <c r="AL167" i="27" s="1"/>
  <c r="AK151" i="27"/>
  <c r="AJ237" i="27"/>
  <c r="AJ185" i="27"/>
  <c r="AJ188" i="27" s="1"/>
  <c r="AJ244" i="27"/>
  <c r="AJ245" i="27" s="1"/>
  <c r="AJ246" i="27" s="1"/>
  <c r="AK181" i="27"/>
  <c r="AK183" i="27" s="1"/>
  <c r="AK96" i="27"/>
  <c r="AK243" i="27"/>
  <c r="AI190" i="27"/>
  <c r="AI214" i="27"/>
  <c r="AI216" i="27" s="1"/>
  <c r="AI222" i="27" s="1"/>
  <c r="AI224" i="27" s="1"/>
  <c r="AI225" i="27" s="1"/>
  <c r="AI227" i="27" s="1"/>
  <c r="AI195" i="27" s="1"/>
  <c r="AI200" i="27" s="1"/>
  <c r="AI207" i="27" s="1"/>
  <c r="AS200" i="29" l="1"/>
  <c r="AS207" i="29" s="1"/>
  <c r="AT222" i="29"/>
  <c r="AT224" i="29" s="1"/>
  <c r="AT225" i="29" s="1"/>
  <c r="AT227" i="29" s="1"/>
  <c r="AT195" i="29" s="1"/>
  <c r="AU246" i="29"/>
  <c r="AU190" i="29"/>
  <c r="AU214" i="29"/>
  <c r="AU216" i="29" s="1"/>
  <c r="AV96" i="29"/>
  <c r="AV243" i="29"/>
  <c r="AV181" i="29"/>
  <c r="AV183" i="29" s="1"/>
  <c r="AL171" i="27"/>
  <c r="AL172" i="27"/>
  <c r="AL234" i="27" s="1"/>
  <c r="AL235" i="27" s="1"/>
  <c r="AL146" i="27"/>
  <c r="AK237" i="27"/>
  <c r="AK185" i="27"/>
  <c r="AK188" i="27" s="1"/>
  <c r="AK244" i="27"/>
  <c r="AK245" i="27" s="1"/>
  <c r="AK246" i="27" s="1"/>
  <c r="AJ190" i="27"/>
  <c r="AJ214" i="27"/>
  <c r="AJ216" i="27" s="1"/>
  <c r="AJ222" i="27" s="1"/>
  <c r="AJ224" i="27" s="1"/>
  <c r="AJ225" i="27" s="1"/>
  <c r="AJ227" i="27" s="1"/>
  <c r="AJ195" i="27" s="1"/>
  <c r="AJ200" i="27" s="1"/>
  <c r="AJ207" i="27" s="1"/>
  <c r="AT200" i="29" l="1"/>
  <c r="AT207" i="29" s="1"/>
  <c r="AU222" i="29"/>
  <c r="AU224" i="29" s="1"/>
  <c r="AU225" i="29" s="1"/>
  <c r="AU227" i="29" s="1"/>
  <c r="AU195" i="29" s="1"/>
  <c r="AV237" i="29"/>
  <c r="AV185" i="29"/>
  <c r="AV188" i="29" s="1"/>
  <c r="D18" i="29"/>
  <c r="AV244" i="29"/>
  <c r="AV245" i="29" s="1"/>
  <c r="AV246" i="29" s="1"/>
  <c r="F246" i="29" s="1"/>
  <c r="AL151" i="27"/>
  <c r="AM153" i="27"/>
  <c r="AM160" i="27" s="1"/>
  <c r="AM167" i="27" s="1"/>
  <c r="AL187" i="27"/>
  <c r="AL92" i="27"/>
  <c r="AK214" i="27"/>
  <c r="AK216" i="27" s="1"/>
  <c r="AK222" i="27" s="1"/>
  <c r="AK224" i="27" s="1"/>
  <c r="AK225" i="27" s="1"/>
  <c r="AK227" i="27" s="1"/>
  <c r="AK195" i="27" s="1"/>
  <c r="AK200" i="27" s="1"/>
  <c r="AK207" i="27" s="1"/>
  <c r="AK190" i="27"/>
  <c r="AU200" i="29" l="1"/>
  <c r="AU207" i="29" s="1"/>
  <c r="E7" i="29"/>
  <c r="AV214" i="29"/>
  <c r="AV216" i="29" s="1"/>
  <c r="AV190" i="29"/>
  <c r="E18" i="29"/>
  <c r="F239" i="29"/>
  <c r="F237" i="29"/>
  <c r="AM146" i="27"/>
  <c r="AM172" i="27"/>
  <c r="AM234" i="27" s="1"/>
  <c r="AM235" i="27" s="1"/>
  <c r="AM171" i="27"/>
  <c r="AL94" i="27"/>
  <c r="E6" i="29" l="1"/>
  <c r="AV222" i="29"/>
  <c r="AV224" i="29" s="1"/>
  <c r="AV225" i="29" s="1"/>
  <c r="AV227" i="29" s="1"/>
  <c r="AV195" i="29" s="1"/>
  <c r="AV200" i="29" s="1"/>
  <c r="AV207" i="29" s="1"/>
  <c r="F207" i="29" s="1"/>
  <c r="AM187" i="27"/>
  <c r="AM92" i="27"/>
  <c r="AL181" i="27"/>
  <c r="AL183" i="27" s="1"/>
  <c r="AL96" i="27"/>
  <c r="AL243" i="27"/>
  <c r="AN153" i="27"/>
  <c r="AN160" i="27" s="1"/>
  <c r="AN167" i="27" s="1"/>
  <c r="AM151" i="27"/>
  <c r="AN172" i="27" l="1"/>
  <c r="AN234" i="27" s="1"/>
  <c r="AN235" i="27" s="1"/>
  <c r="AN171" i="27"/>
  <c r="AM94" i="27"/>
  <c r="AN146" i="27"/>
  <c r="D17" i="27"/>
  <c r="AL244" i="27"/>
  <c r="AL245" i="27" s="1"/>
  <c r="AL237" i="27"/>
  <c r="AL185" i="27"/>
  <c r="AL188" i="27" s="1"/>
  <c r="E17" i="27" l="1"/>
  <c r="AL246" i="27"/>
  <c r="AM243" i="27"/>
  <c r="AM96" i="27"/>
  <c r="AM181" i="27"/>
  <c r="AM183" i="27" s="1"/>
  <c r="AL214" i="27"/>
  <c r="AL216" i="27" s="1"/>
  <c r="AL222" i="27" s="1"/>
  <c r="AL224" i="27" s="1"/>
  <c r="AL225" i="27" s="1"/>
  <c r="AL227" i="27" s="1"/>
  <c r="AL195" i="27" s="1"/>
  <c r="AL200" i="27" s="1"/>
  <c r="AL207" i="27" s="1"/>
  <c r="AL190" i="27"/>
  <c r="AN92" i="27"/>
  <c r="AN187" i="27"/>
  <c r="AO153" i="27"/>
  <c r="AO160" i="27" s="1"/>
  <c r="AO167" i="27" s="1"/>
  <c r="AN151" i="27"/>
  <c r="AO171" i="27" l="1"/>
  <c r="AO172" i="27"/>
  <c r="AO234" i="27" s="1"/>
  <c r="AO235" i="27" s="1"/>
  <c r="AO146" i="27"/>
  <c r="AN94" i="27"/>
  <c r="AM244" i="27"/>
  <c r="AM245" i="27" s="1"/>
  <c r="AM246" i="27" s="1"/>
  <c r="AM237" i="27"/>
  <c r="AM185" i="27"/>
  <c r="AM188" i="27" s="1"/>
  <c r="AN181" i="27" l="1"/>
  <c r="AN183" i="27" s="1"/>
  <c r="AN243" i="27"/>
  <c r="AN96" i="27"/>
  <c r="AP153" i="27"/>
  <c r="AP160" i="27" s="1"/>
  <c r="AP167" i="27" s="1"/>
  <c r="AO151" i="27"/>
  <c r="AM214" i="27"/>
  <c r="AM216" i="27" s="1"/>
  <c r="AM222" i="27" s="1"/>
  <c r="AM224" i="27" s="1"/>
  <c r="AM225" i="27" s="1"/>
  <c r="AM227" i="27" s="1"/>
  <c r="AM195" i="27" s="1"/>
  <c r="AM200" i="27" s="1"/>
  <c r="AM207" i="27" s="1"/>
  <c r="AM190" i="27"/>
  <c r="AO92" i="27"/>
  <c r="AO187" i="27"/>
  <c r="AP172" i="27" l="1"/>
  <c r="AP234" i="27" s="1"/>
  <c r="AP235" i="27" s="1"/>
  <c r="AP171" i="27"/>
  <c r="AO94" i="27"/>
  <c r="AP146" i="27"/>
  <c r="AN244" i="27"/>
  <c r="AN245" i="27" s="1"/>
  <c r="AN246" i="27" s="1"/>
  <c r="AN185" i="27"/>
  <c r="AN188" i="27" s="1"/>
  <c r="AN237" i="27"/>
  <c r="AO181" i="27" l="1"/>
  <c r="AO183" i="27" s="1"/>
  <c r="AO96" i="27"/>
  <c r="AO243" i="27"/>
  <c r="AP187" i="27"/>
  <c r="AP92" i="27"/>
  <c r="AN214" i="27"/>
  <c r="AN216" i="27" s="1"/>
  <c r="AN222" i="27" s="1"/>
  <c r="AN224" i="27" s="1"/>
  <c r="AN225" i="27" s="1"/>
  <c r="AN227" i="27" s="1"/>
  <c r="AN195" i="27" s="1"/>
  <c r="AN200" i="27" s="1"/>
  <c r="AN207" i="27" s="1"/>
  <c r="AN190" i="27"/>
  <c r="AP151" i="27"/>
  <c r="AQ153" i="27"/>
  <c r="AQ160" i="27" s="1"/>
  <c r="AQ167" i="27" s="1"/>
  <c r="AQ146" i="27" l="1"/>
  <c r="AQ151" i="27" s="1"/>
  <c r="AO244" i="27"/>
  <c r="AO245" i="27" s="1"/>
  <c r="AO246" i="27" s="1"/>
  <c r="AQ172" i="27"/>
  <c r="AQ234" i="27" s="1"/>
  <c r="AQ235" i="27" s="1"/>
  <c r="AQ171" i="27"/>
  <c r="AP94" i="27"/>
  <c r="AO237" i="27"/>
  <c r="AO185" i="27"/>
  <c r="AO188" i="27" s="1"/>
  <c r="AR153" i="27" l="1"/>
  <c r="AR160" i="27" s="1"/>
  <c r="AR167" i="27" s="1"/>
  <c r="AR171" i="27" s="1"/>
  <c r="AP181" i="27"/>
  <c r="AP183" i="27" s="1"/>
  <c r="AP96" i="27"/>
  <c r="AP243" i="27"/>
  <c r="AO214" i="27"/>
  <c r="AO216" i="27" s="1"/>
  <c r="AO222" i="27" s="1"/>
  <c r="AO224" i="27" s="1"/>
  <c r="AO225" i="27" s="1"/>
  <c r="AO227" i="27" s="1"/>
  <c r="AO195" i="27" s="1"/>
  <c r="AO200" i="27" s="1"/>
  <c r="AO207" i="27" s="1"/>
  <c r="AO190" i="27"/>
  <c r="AQ92" i="27"/>
  <c r="AQ187" i="27"/>
  <c r="AR172" i="27" l="1"/>
  <c r="AR234" i="27" s="1"/>
  <c r="AR235" i="27" s="1"/>
  <c r="AR146" i="27"/>
  <c r="AS153" i="27" s="1"/>
  <c r="AP185" i="27"/>
  <c r="AP188" i="27" s="1"/>
  <c r="AP237" i="27"/>
  <c r="AR187" i="27"/>
  <c r="AR92" i="27"/>
  <c r="AQ94" i="27"/>
  <c r="AP244" i="27"/>
  <c r="AP245" i="27" s="1"/>
  <c r="AP246" i="27" s="1"/>
  <c r="AR151" i="27" l="1"/>
  <c r="AS160" i="27"/>
  <c r="AS167" i="27" s="1"/>
  <c r="AS146" i="27"/>
  <c r="AR94" i="27"/>
  <c r="AQ181" i="27"/>
  <c r="AQ183" i="27" s="1"/>
  <c r="AQ243" i="27"/>
  <c r="AQ96" i="27"/>
  <c r="AP190" i="27"/>
  <c r="AP214" i="27"/>
  <c r="AP216" i="27" s="1"/>
  <c r="AP222" i="27" s="1"/>
  <c r="AP224" i="27" s="1"/>
  <c r="AP225" i="27" s="1"/>
  <c r="AP227" i="27" s="1"/>
  <c r="AP195" i="27" s="1"/>
  <c r="AP200" i="27" s="1"/>
  <c r="AP207" i="27" s="1"/>
  <c r="AT153" i="27" l="1"/>
  <c r="AT160" i="27" s="1"/>
  <c r="AT167" i="27" s="1"/>
  <c r="AS151" i="27"/>
  <c r="AS172" i="27"/>
  <c r="AS234" i="27" s="1"/>
  <c r="AS235" i="27" s="1"/>
  <c r="AS171" i="27"/>
  <c r="AQ244" i="27"/>
  <c r="AQ245" i="27" s="1"/>
  <c r="AQ246" i="27" s="1"/>
  <c r="AR243" i="27"/>
  <c r="AR181" i="27"/>
  <c r="AR183" i="27" s="1"/>
  <c r="AR96" i="27"/>
  <c r="AQ185" i="27"/>
  <c r="AQ188" i="27" s="1"/>
  <c r="AQ237" i="27"/>
  <c r="AT146" i="27" l="1"/>
  <c r="AS92" i="27"/>
  <c r="AS187" i="27"/>
  <c r="AT172" i="27"/>
  <c r="AT234" i="27" s="1"/>
  <c r="AT235" i="27" s="1"/>
  <c r="AT171" i="27"/>
  <c r="AQ190" i="27"/>
  <c r="AQ214" i="27"/>
  <c r="AQ216" i="27" s="1"/>
  <c r="AQ222" i="27" s="1"/>
  <c r="AQ224" i="27" s="1"/>
  <c r="AQ225" i="27" s="1"/>
  <c r="AQ227" i="27" s="1"/>
  <c r="AQ195" i="27" s="1"/>
  <c r="AQ200" i="27" s="1"/>
  <c r="AQ207" i="27" s="1"/>
  <c r="AR185" i="27"/>
  <c r="AR188" i="27" s="1"/>
  <c r="AR237" i="27"/>
  <c r="AR244" i="27"/>
  <c r="AR245" i="27" s="1"/>
  <c r="AR246" i="27" s="1"/>
  <c r="AS94" i="27" l="1"/>
  <c r="AT92" i="27"/>
  <c r="AT187" i="27"/>
  <c r="AT151" i="27"/>
  <c r="AU153" i="27"/>
  <c r="AU160" i="27" s="1"/>
  <c r="AU167" i="27" s="1"/>
  <c r="AR214" i="27"/>
  <c r="AR216" i="27" s="1"/>
  <c r="AR222" i="27" s="1"/>
  <c r="AR224" i="27" s="1"/>
  <c r="AR225" i="27" s="1"/>
  <c r="AR227" i="27" s="1"/>
  <c r="AR195" i="27" s="1"/>
  <c r="AR200" i="27" s="1"/>
  <c r="AR207" i="27" s="1"/>
  <c r="AR190" i="27"/>
  <c r="AU146" i="27" l="1"/>
  <c r="AU151" i="27" s="1"/>
  <c r="AT94" i="27"/>
  <c r="AU171" i="27"/>
  <c r="AU172" i="27"/>
  <c r="AU234" i="27" s="1"/>
  <c r="AU235" i="27" s="1"/>
  <c r="AS243" i="27"/>
  <c r="AS96" i="27"/>
  <c r="AS181" i="27"/>
  <c r="AS183" i="27" s="1"/>
  <c r="AV153" i="27" l="1"/>
  <c r="AV146" i="27" s="1"/>
  <c r="AV151" i="27" s="1"/>
  <c r="AS244" i="27"/>
  <c r="AS245" i="27" s="1"/>
  <c r="AS246" i="27" s="1"/>
  <c r="AT181" i="27"/>
  <c r="AT183" i="27" s="1"/>
  <c r="AT96" i="27"/>
  <c r="AT243" i="27"/>
  <c r="AS237" i="27"/>
  <c r="AS185" i="27"/>
  <c r="AS188" i="27" s="1"/>
  <c r="AU92" i="27"/>
  <c r="AU187" i="27"/>
  <c r="AV160" i="27" l="1"/>
  <c r="AV167" i="27" s="1"/>
  <c r="AV172" i="27" s="1"/>
  <c r="AV234" i="27" s="1"/>
  <c r="AV235" i="27" s="1"/>
  <c r="F235" i="27" s="1"/>
  <c r="AU94" i="27"/>
  <c r="AS214" i="27"/>
  <c r="AS216" i="27" s="1"/>
  <c r="AS222" i="27" s="1"/>
  <c r="AS224" i="27" s="1"/>
  <c r="AS225" i="27" s="1"/>
  <c r="AS227" i="27" s="1"/>
  <c r="AS195" i="27" s="1"/>
  <c r="AS200" i="27" s="1"/>
  <c r="AS207" i="27" s="1"/>
  <c r="AS190" i="27"/>
  <c r="AT185" i="27"/>
  <c r="AT188" i="27" s="1"/>
  <c r="AT237" i="27"/>
  <c r="AT244" i="27"/>
  <c r="AT245" i="27" s="1"/>
  <c r="AT246" i="27" s="1"/>
  <c r="AV171" i="27" l="1"/>
  <c r="AV187" i="27" s="1"/>
  <c r="AT190" i="27"/>
  <c r="AT214" i="27"/>
  <c r="AT216" i="27" s="1"/>
  <c r="AT222" i="27" s="1"/>
  <c r="AT224" i="27" s="1"/>
  <c r="AT225" i="27" s="1"/>
  <c r="AT227" i="27" s="1"/>
  <c r="AT195" i="27" s="1"/>
  <c r="AT200" i="27" s="1"/>
  <c r="AT207" i="27" s="1"/>
  <c r="AU181" i="27"/>
  <c r="AU183" i="27" s="1"/>
  <c r="AU243" i="27"/>
  <c r="AU96" i="27"/>
  <c r="AV92" i="27" l="1"/>
  <c r="AU244" i="27"/>
  <c r="AU245" i="27" s="1"/>
  <c r="AU246" i="27" s="1"/>
  <c r="AU185" i="27"/>
  <c r="AU188" i="27" s="1"/>
  <c r="AU237" i="27"/>
  <c r="AV94" i="27" l="1"/>
  <c r="AV243" i="27" s="1"/>
  <c r="AU214" i="27"/>
  <c r="AU216" i="27" s="1"/>
  <c r="AU222" i="27" s="1"/>
  <c r="AU224" i="27" s="1"/>
  <c r="AU225" i="27" s="1"/>
  <c r="AU227" i="27" s="1"/>
  <c r="AU195" i="27" s="1"/>
  <c r="AU200" i="27" s="1"/>
  <c r="AU207" i="27" s="1"/>
  <c r="AU190" i="27"/>
  <c r="AV181" i="27" l="1"/>
  <c r="AV183" i="27" s="1"/>
  <c r="AV185" i="27" s="1"/>
  <c r="AV188" i="27" s="1"/>
  <c r="AV96" i="27"/>
  <c r="D18" i="27"/>
  <c r="AV244" i="27"/>
  <c r="AV245" i="27" s="1"/>
  <c r="AV237" i="27" l="1"/>
  <c r="F237" i="27" s="1"/>
  <c r="E18" i="27"/>
  <c r="AV246" i="27"/>
  <c r="F246" i="27" s="1"/>
  <c r="AV214" i="27"/>
  <c r="AV216" i="27" s="1"/>
  <c r="AV222" i="27" s="1"/>
  <c r="AV224" i="27" s="1"/>
  <c r="AV225" i="27" s="1"/>
  <c r="AV227" i="27" s="1"/>
  <c r="AV195" i="27" s="1"/>
  <c r="AV200" i="27" s="1"/>
  <c r="AV207" i="27" s="1"/>
  <c r="F207" i="27" s="1"/>
  <c r="AV190" i="27"/>
  <c r="E6" i="27" l="1"/>
  <c r="F239" i="27"/>
  <c r="E7" i="27"/>
</calcChain>
</file>

<file path=xl/sharedStrings.xml><?xml version="1.0" encoding="utf-8"?>
<sst xmlns="http://schemas.openxmlformats.org/spreadsheetml/2006/main" count="812" uniqueCount="188">
  <si>
    <t>Compression</t>
  </si>
  <si>
    <t>-</t>
  </si>
  <si>
    <t>Coût du capital</t>
  </si>
  <si>
    <t>Structure</t>
  </si>
  <si>
    <t>Amortissement des immobilisations</t>
  </si>
  <si>
    <t>États financiers pro forma</t>
  </si>
  <si>
    <t>Variation d'encaisse</t>
  </si>
  <si>
    <t>Contrôle</t>
  </si>
  <si>
    <t>Transport</t>
  </si>
  <si>
    <t>PRC - 10 ans</t>
  </si>
  <si>
    <t>Actif non amortissable (terrain)</t>
  </si>
  <si>
    <t>Opex #3</t>
  </si>
  <si>
    <t>Opex #4</t>
  </si>
  <si>
    <t>Total  -  Investissement</t>
  </si>
  <si>
    <t>Opex #1 (157 $/client)</t>
  </si>
  <si>
    <t>Opex #5</t>
  </si>
  <si>
    <t>Statutaire</t>
  </si>
  <si>
    <t>Amort. fiscal -  PRC 10 ans</t>
  </si>
  <si>
    <t>Ne pas effacer</t>
  </si>
  <si>
    <t>Total</t>
  </si>
  <si>
    <t>Revenu requis</t>
  </si>
  <si>
    <t xml:space="preserve">Rev. requis ou Rev. tarifaire ?  </t>
  </si>
  <si>
    <t>Immobilisations nettes finales pour calcul de la TSP</t>
  </si>
  <si>
    <t>Servitude</t>
  </si>
  <si>
    <t>Base d'imposition</t>
  </si>
  <si>
    <t>5 ans</t>
  </si>
  <si>
    <t>10 ans</t>
  </si>
  <si>
    <t>15 ans</t>
  </si>
  <si>
    <t>20 ans</t>
  </si>
  <si>
    <t>25 ans</t>
  </si>
  <si>
    <t>30 ans</t>
  </si>
  <si>
    <t>35 ans</t>
  </si>
  <si>
    <t>40 ans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</si>
  <si>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</si>
  <si>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</si>
  <si>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</si>
  <si>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</si>
  <si>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</si>
  <si>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</si>
  <si>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</si>
  <si>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</si>
  <si>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</si>
  <si>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</si>
  <si>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</si>
  <si>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</si>
  <si>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</si>
  <si>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Opex #2</t>
  </si>
  <si>
    <t>Répartition UMQ - Conduite</t>
  </si>
  <si>
    <t>Répartition UMQ - Branchement</t>
  </si>
  <si>
    <t>PRC - 5 ans</t>
  </si>
  <si>
    <t>Amort. fiscal -  PRC 5 ans</t>
  </si>
  <si>
    <t>Amort. -  PRC  5ans</t>
  </si>
  <si>
    <t>CASEP PRC - 10 ans</t>
  </si>
  <si>
    <t>Actif non amortissable (terrain) incluant frais généraux</t>
  </si>
  <si>
    <t>Model to evaluate the profitability of projects - Version 2016-2017</t>
  </si>
  <si>
    <t xml:space="preserve"> ($)</t>
  </si>
  <si>
    <t>Results</t>
  </si>
  <si>
    <t>IRR 40 years</t>
  </si>
  <si>
    <t>Break point</t>
  </si>
  <si>
    <t xml:space="preserve"> 1 year</t>
  </si>
  <si>
    <t xml:space="preserve"> 2 years</t>
  </si>
  <si>
    <t xml:space="preserve"> 3 years</t>
  </si>
  <si>
    <t xml:space="preserve"> 4 years</t>
  </si>
  <si>
    <t xml:space="preserve"> 5 years</t>
  </si>
  <si>
    <t xml:space="preserve"> 10 years</t>
  </si>
  <si>
    <t xml:space="preserve"> 15 years</t>
  </si>
  <si>
    <t xml:space="preserve"> 20 years</t>
  </si>
  <si>
    <t xml:space="preserve"> 30 years</t>
  </si>
  <si>
    <t xml:space="preserve"> 40 years</t>
  </si>
  <si>
    <t>Annual</t>
  </si>
  <si>
    <t>Cumulative net present value.</t>
  </si>
  <si>
    <t>Section 1  -  Inputs</t>
  </si>
  <si>
    <t>Break point (impact on rates)</t>
  </si>
  <si>
    <t>Impact on rates</t>
  </si>
  <si>
    <t>Clients  -  Volumes  -  Rates  -  Incomes</t>
  </si>
  <si>
    <t>Number de clients</t>
  </si>
  <si>
    <r>
      <t>Volumes m</t>
    </r>
    <r>
      <rPr>
        <vertAlign val="superscript"/>
        <sz val="11"/>
        <color theme="1"/>
        <rFont val="Arial"/>
        <family val="2"/>
      </rPr>
      <t>3</t>
    </r>
  </si>
  <si>
    <t>Distribution rate ( ¢ / m3)</t>
  </si>
  <si>
    <t>Distribution income</t>
  </si>
  <si>
    <t>Capital costs (Capitalizable)</t>
  </si>
  <si>
    <t>Main line - Base</t>
  </si>
  <si>
    <t>Main line - Contractors fees</t>
  </si>
  <si>
    <t>Main line - Total</t>
  </si>
  <si>
    <t>Connection - Base</t>
  </si>
  <si>
    <t>Connection - Contractors fees</t>
  </si>
  <si>
    <t>Connection - Meters</t>
  </si>
  <si>
    <t>Connection - Total</t>
  </si>
  <si>
    <t>Fees related to agreements with municipalities</t>
  </si>
  <si>
    <t>depreciation</t>
  </si>
  <si>
    <t>Accounting</t>
  </si>
  <si>
    <t>Fiscal</t>
  </si>
  <si>
    <t>Capitalized general expenses</t>
  </si>
  <si>
    <t>PRC - 5 years</t>
  </si>
  <si>
    <t>PRC - 10 years</t>
  </si>
  <si>
    <t>CASEP - PRC 10 years</t>
  </si>
  <si>
    <t>CASEP - Capital</t>
  </si>
  <si>
    <t>Contributions related to network connection</t>
  </si>
  <si>
    <t>External contributions</t>
  </si>
  <si>
    <t>Client contributions</t>
  </si>
  <si>
    <t>O&amp;M costs (3867, phase A)</t>
  </si>
  <si>
    <t>Total - O&amp;M costs</t>
  </si>
  <si>
    <t>Other operation costs</t>
  </si>
  <si>
    <t>Tax on utilities</t>
  </si>
  <si>
    <r>
      <t>Royalty rate at the Régie de l'énergie ($/10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</si>
  <si>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Royalty rate at the Régie du bâtiment ($/10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</si>
  <si>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Tax rate (CAN. + QC)</t>
  </si>
  <si>
    <t>Structure of capital - Gaz Métro</t>
  </si>
  <si>
    <t>Cost of capital</t>
  </si>
  <si>
    <t>Structure and rate</t>
  </si>
  <si>
    <t>Liability</t>
  </si>
  <si>
    <t>Equity</t>
  </si>
  <si>
    <t>Rates</t>
  </si>
  <si>
    <t>Weighted average cost of capital</t>
  </si>
  <si>
    <t>2016-2017 parameters</t>
  </si>
  <si>
    <t>WACC</t>
  </si>
  <si>
    <t>WACC prospective</t>
  </si>
  <si>
    <t>Weighted average cost of capital (WACC)</t>
  </si>
  <si>
    <t>Section 2  -  Calculations</t>
  </si>
  <si>
    <t>Cost of service</t>
  </si>
  <si>
    <t>OPEX distribution cost</t>
  </si>
  <si>
    <t>Royalties</t>
  </si>
  <si>
    <t>Tax</t>
  </si>
  <si>
    <t>Return of investment</t>
  </si>
  <si>
    <t>Total - Cost of service</t>
  </si>
  <si>
    <t>Rate related to the cost of service (¢ / m3)</t>
  </si>
  <si>
    <t>Rate base</t>
  </si>
  <si>
    <t>Equity decrease</t>
  </si>
  <si>
    <t>Liability reimbursement</t>
  </si>
  <si>
    <t xml:space="preserve">Liability </t>
  </si>
  <si>
    <t>Total - Average rate base</t>
  </si>
  <si>
    <t>Accounting and fiscal depreciation</t>
  </si>
  <si>
    <t>Accounting depreciation</t>
  </si>
  <si>
    <t>Amort. -  PRC 10 ans (including CASEP PRC - 10 ans)</t>
  </si>
  <si>
    <t>Fiscal depreciation</t>
  </si>
  <si>
    <t>Sharing of the capitalized general expenses and contributions</t>
  </si>
  <si>
    <t>Sharing of the capitalized general expenses - Main line</t>
  </si>
  <si>
    <t>Sharing of the capitalized general expenses - Connection</t>
  </si>
  <si>
    <t>Sharing of the contributions - Main line</t>
  </si>
  <si>
    <t>Sharing of the contributions - Connection</t>
  </si>
  <si>
    <t>Net amortized balance</t>
  </si>
  <si>
    <t>Rate</t>
  </si>
  <si>
    <t>1 - Tax rate</t>
  </si>
  <si>
    <t>Tax (gross up)</t>
  </si>
  <si>
    <t>Net income</t>
  </si>
  <si>
    <t>Tax (without liability)</t>
  </si>
  <si>
    <t>Income of the project</t>
  </si>
  <si>
    <t>Section 3  -  Financial statement</t>
  </si>
  <si>
    <t>Income statement</t>
  </si>
  <si>
    <t>Balance sheet</t>
  </si>
  <si>
    <t>Revenu requirement needed</t>
  </si>
  <si>
    <t>OPEX</t>
  </si>
  <si>
    <t>EBITDA</t>
  </si>
  <si>
    <t>Depreciation</t>
  </si>
  <si>
    <t>EBIT</t>
  </si>
  <si>
    <t>Interests on the liability</t>
  </si>
  <si>
    <t>ROE -Proof</t>
  </si>
  <si>
    <t>Cash flow statement</t>
  </si>
  <si>
    <t>Assets</t>
  </si>
  <si>
    <t>Liability and equity</t>
  </si>
  <si>
    <t>Total - Liability and equity</t>
  </si>
  <si>
    <t>Financial structure liability - proof</t>
  </si>
  <si>
    <t>Financial structure equity - proof</t>
  </si>
  <si>
    <t>Cash</t>
  </si>
  <si>
    <t>Investments</t>
  </si>
  <si>
    <t>Cumulative depreciation</t>
  </si>
  <si>
    <t>Net investments</t>
  </si>
  <si>
    <t>Total - Assets</t>
  </si>
  <si>
    <t>Operations</t>
  </si>
  <si>
    <t>Plus: Depreciation</t>
  </si>
  <si>
    <t>Total - Operation</t>
  </si>
  <si>
    <t>Investing activities</t>
  </si>
  <si>
    <t>Financing activities</t>
  </si>
  <si>
    <t>Liability variation</t>
  </si>
  <si>
    <t>Distribution to shareholder (equity issue, dividends, equity reimbursement)</t>
  </si>
  <si>
    <t>Distributable to shareholders</t>
  </si>
  <si>
    <t>IRR, NPV and Break point (impact on rates)</t>
  </si>
  <si>
    <t>Investment</t>
  </si>
  <si>
    <t>Income</t>
  </si>
  <si>
    <t>OPEX, tax on utilities and royalties</t>
  </si>
  <si>
    <t>Cash flow</t>
  </si>
  <si>
    <t>IRR 40 years - Projet</t>
  </si>
  <si>
    <t>NPV 40 years - Projet ( au coût du capital)</t>
  </si>
  <si>
    <t>Impact on rates (present value)</t>
  </si>
  <si>
    <t>Cumulative impact on rates (present value)</t>
  </si>
  <si>
    <t>Rentable RES</t>
  </si>
  <si>
    <t>SMA RES</t>
  </si>
  <si>
    <t>Rentable CII</t>
  </si>
  <si>
    <t>SMA 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</si>
</sst>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8">
    <numFmt numFmtId="8" formatCode="#,##0.00\ &quot;$&quot;_);[Red]\(#,##0.0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.00_-;\-&quot;$&quot;* #,##0.00_-;_-&quot;$&quot;* &quot;-&quot;??_-;_-@_-"/>
    <numFmt numFmtId="168" formatCode="_(&quot;$&quot;* #,##0.00_);_(&quot;$&quot;* \(#,##0.00\);_(&quot;$&quot;* &quot;-&quot;??_);_(@_)"/>
    <numFmt numFmtId="169" formatCode="_(&quot;$&quot;* #,##0_);_(&quot;$&quot;* \(#,##0\);_(&quot;$&quot;* &quot;-&quot;??_);_(@_)"/>
    <numFmt numFmtId="170" formatCode="_(&quot;$&quot;* #,##0.00_);_(&quot;$&quot;* \(\ #,##0.00\ \);_(&quot;$&quot;* &quot;-&quot;??_);_(\ @_ \)"/>
    <numFmt numFmtId="171" formatCode="0.0%"/>
    <numFmt numFmtId="172" formatCode="0.0000"/>
    <numFmt numFmtId="173" formatCode="_-* #,##0_-;\-* #,##0_-;_-* &quot;-&quot;??_-;_-@_-"/>
    <numFmt numFmtId="174" formatCode="#,##0.0_);\(#,##0.0\)"/>
    <numFmt numFmtId="175" formatCode="_(* #,##0.00_);_(* \(#,##0.00\);_(* &quot;-&quot;??_);_(@_)"/>
    <numFmt numFmtId="176" formatCode="0.000%"/>
    <numFmt numFmtId="177" formatCode="_(* #,##0_);_(* \(#,##0\);_(* &quot;-&quot;??_);_(@_)"/>
    <numFmt numFmtId="178" formatCode="0&quot; ans&quot;"/>
    <numFmt numFmtId="179" formatCode="#,##0.000"/>
    <numFmt numFmtId="180" formatCode="#,##0.0"/>
    <numFmt numFmtId="181" formatCode="0.0000000%"/>
    <numFmt numFmtId="182" formatCode="_-&quot;$&quot;* #,##0_-;\-&quot;$&quot;* #,##0_-;_-&quot;$&quot;* &quot;-&quot;??_-;_-@_-"/>
    <numFmt numFmtId="183" formatCode="#,##0&quot; ans&quot;"/>
    <numFmt numFmtId="184" formatCode="#,##0.00000"/>
    <numFmt numFmtId="185" formatCode="0.0"/>
    <numFmt numFmtId="186" formatCode="#,##0.00&quot;¢/kWh&quot;"/>
    <numFmt numFmtId="187" formatCode="0.0_)\%;\(0.0\)\%;0.0_)\%;@_)_%"/>
    <numFmt numFmtId="188" formatCode="#,##0.0_)_%;\(#,##0.0\)_%;0.0_)_%;@_)_%"/>
    <numFmt numFmtId="189" formatCode="0.000000"/>
    <numFmt numFmtId="190" formatCode="#,##0.0_);\(#,##0.0\);#,##0.0_);@_)"/>
    <numFmt numFmtId="191" formatCode="&quot;$&quot;_(#,##0.00_);&quot;$&quot;\(#,##0.00\);&quot;$&quot;_(0.00_);@_)"/>
    <numFmt numFmtId="192" formatCode="&quot;$&quot;_(#,##0.00_);&quot;$&quot;\(#,##0.00\)"/>
    <numFmt numFmtId="193" formatCode="#,##0.00_);\(#,##0.00\);0.00_);@_)"/>
    <numFmt numFmtId="194" formatCode="\€_(#,##0.00_);\€\(#,##0.00\);\€_(0.00_);@_)"/>
    <numFmt numFmtId="195" formatCode="#,##0_)\x;\(#,##0\)\x;0_)\x;@_)_x"/>
    <numFmt numFmtId="196" formatCode="#,##0.0_)\x;\(#,##0.0\)\x"/>
    <numFmt numFmtId="197" formatCode="#,##0_)_x;\(#,##0\)_x;0_)_x;@_)_x"/>
    <numFmt numFmtId="198" formatCode="#,##0.0_)_x;\(#,##0.0\)_x"/>
    <numFmt numFmtId="199" formatCode="#,##0.0_)_%;\(#,##0.0\)_%"/>
    <numFmt numFmtId="200" formatCode="#,##0;\(#,##0\)"/>
    <numFmt numFmtId="201" formatCode="_(* #,##0_);_(* \(#,##0\);_(* &quot;-&quot;_);_(@_)"/>
    <numFmt numFmtId="202" formatCode="#,##0;\(#,##0\);&quot;-&quot;"/>
    <numFmt numFmtId="203" formatCode="_(* #,##0.000_);_(* \(#,##0.000\);_(* &quot;-&quot;??_);_(@_)"/>
    <numFmt numFmtId="204" formatCode="m\-d\-yy"/>
    <numFmt numFmtId="205" formatCode="mm/dd/yy"/>
    <numFmt numFmtId="206" formatCode="0_);\(0\)"/>
    <numFmt numFmtId="207" formatCode="&quot;$&quot;#,##0.0"/>
    <numFmt numFmtId="208" formatCode="0.0\x;\(0.0\x\)"/>
    <numFmt numFmtId="209" formatCode="#,##0.0000_);[Red]&quot;\&quot;&quot;\&quot;&quot;\&quot;\(#,##0.0000&quot;\&quot;&quot;\&quot;&quot;\&quot;\)"/>
    <numFmt numFmtId="210" formatCode="&quot;$&quot;#,##0.00_);\(&quot;$&quot;#,##0.00\)"/>
    <numFmt numFmtId="211" formatCode="&quot;$&quot;#,##0_);\(&quot;$&quot;#,##0\)"/>
    <numFmt numFmtId="212" formatCode="#,##0.0_);\(#,##0.0\);&quot;-&quot;?"/>
    <numFmt numFmtId="213" formatCode="#,##0.0_);[Red]\(#,##0.0\)"/>
    <numFmt numFmtId="214" formatCode="_(* #,##0.00_);_(* \(#,##0.00\);_(* &quot;-&quot;_);_(@_)"/>
    <numFmt numFmtId="215" formatCode="#,##0.000_);[Red]\(#,##0.000\)"/>
    <numFmt numFmtId="216" formatCode="#,##0_%_);\(#,##0\)_%;#,##0_%_);@_%_)"/>
    <numFmt numFmtId="217" formatCode="#,##0_%_);\(#,##0\)_%;**;@_%_)"/>
    <numFmt numFmtId="218" formatCode="#,##0.00_%_);\(#,##0.00\)_%;#,##0.00_%_);@_%_)"/>
    <numFmt numFmtId="219" formatCode="_(&quot;$&quot;* #,##0_);_(&quot;$&quot;* \(#,##0\);_(&quot;$&quot;* &quot;-&quot;_);_(@_)"/>
    <numFmt numFmtId="220" formatCode="&quot;$&quot;#,##0.000_);\(&quot;$&quot;#,##0.000\)"/>
    <numFmt numFmtId="221" formatCode="&quot;$&quot;#,##0_);[Red]\(&quot;$&quot;#,##0\)"/>
    <numFmt numFmtId="222" formatCode="&quot;$&quot;#,##0.0_);[Red]\(&quot;$&quot;#,##0.0\)"/>
    <numFmt numFmtId="223" formatCode="&quot;$&quot;#,##0.00_);[Red]\(&quot;$&quot;#,##0.00\)"/>
    <numFmt numFmtId="224" formatCode="&quot;$&quot;#,##0.000_);[Red]\(&quot;$&quot;#,##0.000\)"/>
    <numFmt numFmtId="225" formatCode="&quot;$&quot;#,##0_%_);\(&quot;$&quot;#,##0\)_%;&quot;$&quot;#,##0_%_);@_%_)"/>
    <numFmt numFmtId="226" formatCode="&quot;$&quot;#,##0.00_%_);\(&quot;$&quot;#,##0.00\)_%;&quot;$&quot;#,##0.00_%_);@_%_)"/>
    <numFmt numFmtId="227" formatCode="&quot;$&quot;#,##0.000_%_);\(&quot;$&quot;#,##0.000\)_%;**;@_%_)"/>
    <numFmt numFmtId="228" formatCode="&quot;$&quot;#,##0\ ;\(&quot;$&quot;#,##0\)"/>
    <numFmt numFmtId="229" formatCode="mmm\-d\-yyyy"/>
    <numFmt numFmtId="230" formatCode="mmm\-yyyy"/>
    <numFmt numFmtId="231" formatCode="m/d/yy_%_)"/>
    <numFmt numFmtId="232" formatCode="dd\ mmm\ yyyy_);&quot;Error &lt;0  &quot;;dd\ mmm\ yyyy_);&quot;  &quot;@"/>
    <numFmt numFmtId="233" formatCode="mmm\ yyyy_);&quot;Error &lt;0  &quot;;dd\ mmm\ yyyy_);&quot;  &quot;@"/>
    <numFmt numFmtId="234" formatCode="_-* #,##0\ _P_t_s_-;\-* #,##0\ _P_t_s_-;_-* &quot;-&quot;\ _P_t_s_-;_-@_-"/>
    <numFmt numFmtId="235" formatCode="_-* #,##0.00\ _P_t_s_-;\-* #,##0.00\ _P_t_s_-;_-* &quot;-&quot;??\ _P_t_s_-;_-@_-"/>
    <numFmt numFmtId="236" formatCode="0_%_);\(0\)_%;0_%_);@_%_)"/>
    <numFmt numFmtId="237" formatCode="_([$€-2]* #,##0.00_);_([$€-2]* \(#,##0.00\);_([$€-2]* &quot;-&quot;??_)"/>
    <numFmt numFmtId="238" formatCode="#,##0.00_);\(#,##0.00\);&quot;-  &quot;;&quot;  &quot;@"/>
    <numFmt numFmtId="239" formatCode="0000000"/>
    <numFmt numFmtId="240" formatCode="0.0\%_);\(0.0\%\);0.0\%_);@_%_)"/>
    <numFmt numFmtId="241" formatCode="&quot;$&quot;#,##0.0_);\(&quot;$&quot;#,##0.0\)"/>
    <numFmt numFmtId="242" formatCode="0.0\x_)_);&quot;NM&quot;_x_)_);0.0\x_)_);@_%_)"/>
    <numFmt numFmtId="243" formatCode="0.0000%;\ \(0.0000%\)"/>
    <numFmt numFmtId="244" formatCode="#,##0,_);\(#,##0,\)"/>
    <numFmt numFmtId="245" formatCode="#,##0.00\x_);[Red]\(#,##0.00\x\);&quot;--  &quot;"/>
    <numFmt numFmtId="246" formatCode="#,##0.0;\(#,##0.0\)"/>
    <numFmt numFmtId="247" formatCode="#,##0.000;\(#,##0.000\)"/>
    <numFmt numFmtId="248" formatCode="#,##0.0\x;\(#,##0.0\)\x"/>
    <numFmt numFmtId="249" formatCode="#,##0.0_);\(#,##0.0\);_(* &quot;-&quot;_)"/>
    <numFmt numFmtId="250" formatCode="#,##0.00%"/>
    <numFmt numFmtId="251" formatCode="_(&quot;$&quot;* #,##0.0_);_(&quot;$&quot;* \(#,##0.0\);_(* &quot;-&quot;_);_(@_)"/>
    <numFmt numFmtId="252" formatCode="#,##0.00\x"/>
    <numFmt numFmtId="253" formatCode="_-* #,##0\ &quot;Pts&quot;_-;\-* #,##0\ &quot;Pts&quot;_-;_-* &quot;-&quot;\ &quot;Pts&quot;_-;_-@_-"/>
    <numFmt numFmtId="254" formatCode="_-* #,##0.00\ &quot;Pts&quot;_-;\-* #,##0.00\ &quot;Pts&quot;_-;_-* &quot;-&quot;??\ &quot;Pts&quot;_-;_-@_-"/>
    <numFmt numFmtId="255" formatCode="#,##0.0000"/>
    <numFmt numFmtId="256" formatCode="#,##0.0&quot; ans&quot;"/>
    <numFmt numFmtId="257" formatCode="#,##0.00&quot; ans&quot;"/>
    <numFmt numFmtId="258" formatCode="#,##0_);\(#,##0\)"/>
  </numFmts>
  <fonts count="15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sz val="10"/>
      <name val="System"/>
      <family val="2"/>
    </font>
    <font>
      <vertAlign val="superscript"/>
      <sz val="11"/>
      <name val="Arial"/>
      <family val="2"/>
    </font>
    <font>
      <sz val="16"/>
      <color rgb="FF0070C0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sz val="16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0" tint="-0.1499984740745262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Geneva"/>
      <family val="2"/>
    </font>
    <font>
      <sz val="12"/>
      <name val="New Century Schlbk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b/>
      <sz val="22"/>
      <color indexed="18"/>
      <name val="Arial"/>
      <family val="2"/>
    </font>
    <font>
      <sz val="8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Verdana"/>
      <family val="2"/>
    </font>
    <font>
      <sz val="12"/>
      <name val="¹ÙÅÁÃ¼"/>
      <charset val="129"/>
    </font>
    <font>
      <sz val="10"/>
      <name val="Times New Roman"/>
      <family val="1"/>
    </font>
    <font>
      <sz val="10"/>
      <name val="Helv"/>
    </font>
    <font>
      <sz val="12"/>
      <name val="Helv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u/>
      <sz val="10"/>
      <name val="Verdana"/>
      <family val="2"/>
    </font>
    <font>
      <sz val="12"/>
      <name val="Tms Rmn"/>
    </font>
    <font>
      <sz val="12"/>
      <name val="±¼¸²Ã¼"/>
      <charset val="129"/>
    </font>
    <font>
      <sz val="8"/>
      <name val="SwitzerlandCondensed"/>
    </font>
    <font>
      <sz val="5.5"/>
      <name val="Helv"/>
      <family val="2"/>
    </font>
    <font>
      <b/>
      <sz val="9"/>
      <name val="Times New Roman"/>
      <family val="1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Times New Roman"/>
      <family val="1"/>
    </font>
    <font>
      <sz val="9"/>
      <name val="Trebuchet MS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Goudy"/>
      <family val="1"/>
    </font>
    <font>
      <sz val="12"/>
      <color indexed="24"/>
      <name val="Arial"/>
      <family val="2"/>
    </font>
    <font>
      <sz val="8"/>
      <color indexed="16"/>
      <name val="MS Sans Serif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8"/>
      <color indexed="18"/>
      <name val="Times New Roman"/>
      <family val="1"/>
    </font>
    <font>
      <sz val="11"/>
      <name val="??"/>
      <family val="3"/>
      <charset val="129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indexed="16"/>
      <name val="MS Serif"/>
      <family val="1"/>
    </font>
    <font>
      <sz val="10"/>
      <name val="AGaramond"/>
    </font>
    <font>
      <b/>
      <sz val="10"/>
      <name val="Helv"/>
    </font>
    <font>
      <sz val="7"/>
      <name val="Palatino"/>
      <family val="1"/>
    </font>
    <font>
      <sz val="12"/>
      <name val="Arial"/>
      <family val="2"/>
    </font>
    <font>
      <b/>
      <sz val="12"/>
      <color indexed="9"/>
      <name val="Tms Rmn"/>
    </font>
    <font>
      <sz val="18"/>
      <color indexed="24"/>
      <name val="Arial"/>
      <family val="2"/>
    </font>
    <font>
      <sz val="8"/>
      <color indexed="24"/>
      <name val="Arial"/>
      <family val="2"/>
    </font>
    <font>
      <i/>
      <sz val="14"/>
      <name val="Palatino"/>
      <family val="1"/>
    </font>
    <font>
      <b/>
      <sz val="8"/>
      <name val="MS Sans Serif"/>
      <family val="2"/>
    </font>
    <font>
      <sz val="9"/>
      <name val="Arial"/>
      <family val="2"/>
    </font>
    <font>
      <sz val="8"/>
      <color indexed="12"/>
      <name val="Palatino"/>
      <family val="1"/>
    </font>
    <font>
      <sz val="1"/>
      <color indexed="9"/>
      <name val="Symbol"/>
      <family val="1"/>
      <charset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sz val="8"/>
      <name val="Helv"/>
    </font>
    <font>
      <sz val="10"/>
      <name val="Palatino"/>
      <family val="1"/>
    </font>
    <font>
      <sz val="11"/>
      <name val="‚l‚r –¾’©"/>
      <charset val="128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i/>
      <sz val="10"/>
      <name val="System"/>
      <family val="2"/>
    </font>
    <font>
      <sz val="11"/>
      <color indexed="8"/>
      <name val="Calibri"/>
      <family val="2"/>
    </font>
    <font>
      <sz val="10"/>
      <name val="Tms Rmn"/>
    </font>
    <font>
      <b/>
      <sz val="10"/>
      <name val="MS Sans Serif"/>
      <family val="2"/>
    </font>
    <font>
      <sz val="8"/>
      <name val="Wingdings"/>
      <charset val="2"/>
    </font>
    <font>
      <sz val="9.5"/>
      <color indexed="23"/>
      <name val="Helvetica-Black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9"/>
      <color indexed="48"/>
      <name val="Arial"/>
      <family val="2"/>
    </font>
    <font>
      <sz val="8"/>
      <color indexed="10"/>
      <name val="Arial"/>
      <family val="2"/>
    </font>
    <font>
      <b/>
      <sz val="8"/>
      <color indexed="9"/>
      <name val="Verdana"/>
      <family val="2"/>
    </font>
    <font>
      <b/>
      <i/>
      <sz val="12"/>
      <color indexed="9"/>
      <name val="Arial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vertAlign val="subscript"/>
      <sz val="8"/>
      <color indexed="8"/>
      <name val="Arial"/>
      <family val="2"/>
    </font>
    <font>
      <sz val="8"/>
      <color indexed="39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b/>
      <sz val="11"/>
      <name val="Times New Roman"/>
      <family val="1"/>
    </font>
    <font>
      <b/>
      <u/>
      <sz val="12"/>
      <name val="Arial"/>
      <family val="2"/>
    </font>
    <font>
      <sz val="10"/>
      <name val="Frutiger 55 Roman"/>
    </font>
    <font>
      <b/>
      <sz val="13"/>
      <color indexed="8"/>
      <name val="Verdana"/>
      <family val="2"/>
    </font>
    <font>
      <b/>
      <sz val="15"/>
      <name val="Arial"/>
      <family val="2"/>
    </font>
    <font>
      <sz val="11"/>
      <name val="Helv"/>
    </font>
    <font>
      <u/>
      <sz val="8"/>
      <color indexed="8"/>
      <name val="Arial"/>
      <family val="2"/>
    </font>
    <font>
      <sz val="8"/>
      <color indexed="12"/>
      <name val="Arial"/>
      <family val="2"/>
    </font>
    <font>
      <vertAlign val="superscript"/>
      <sz val="11"/>
      <color theme="1"/>
      <name val="Arial"/>
      <family val="2"/>
    </font>
    <font>
      <sz val="11"/>
      <color rgb="FF7030A0"/>
      <name val="Arial"/>
      <family val="2"/>
    </font>
    <font>
      <b/>
      <sz val="11"/>
      <color theme="2" tint="-0.499984740745262"/>
      <name val="Arial"/>
      <family val="2"/>
    </font>
    <font>
      <sz val="11"/>
      <color theme="7" tint="-0.249977111117893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7" tint="-0.249977111117893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color theme="2" tint="-0.499984740745262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  <font>
      <sz val="24"/>
      <color rgb="FF0070C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gray125">
        <f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</borders>
  <cellStyleXfs count="477">
    <xf numFmtId="0" fontId="0" fillId="0" borderId="0"/>
    <xf numFmtId="170" fontId="3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7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29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3" fillId="0" borderId="0"/>
    <xf numFmtId="3" fontId="32" fillId="0" borderId="0"/>
    <xf numFmtId="3" fontId="32" fillId="0" borderId="0"/>
    <xf numFmtId="3" fontId="32" fillId="0" borderId="0"/>
    <xf numFmtId="0" fontId="13" fillId="0" borderId="0"/>
    <xf numFmtId="0" fontId="8" fillId="0" borderId="0"/>
    <xf numFmtId="0" fontId="33" fillId="0" borderId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89" fontId="13" fillId="0" borderId="0">
      <alignment horizontal="left" wrapText="1"/>
    </xf>
    <xf numFmtId="0" fontId="34" fillId="0" borderId="0">
      <alignment vertical="top"/>
    </xf>
    <xf numFmtId="189" fontId="13" fillId="0" borderId="0">
      <alignment horizontal="left" wrapText="1"/>
    </xf>
    <xf numFmtId="0" fontId="34" fillId="0" borderId="0">
      <alignment vertical="top"/>
    </xf>
    <xf numFmtId="189" fontId="13" fillId="0" borderId="0">
      <alignment horizontal="left" wrapText="1"/>
    </xf>
    <xf numFmtId="189" fontId="13" fillId="0" borderId="0">
      <alignment horizontal="left" wrapText="1"/>
    </xf>
    <xf numFmtId="0" fontId="34" fillId="0" borderId="0">
      <alignment vertical="top"/>
    </xf>
    <xf numFmtId="190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89" fontId="13" fillId="0" borderId="0">
      <alignment horizontal="left" wrapText="1"/>
    </xf>
    <xf numFmtId="189" fontId="13" fillId="0" borderId="0">
      <alignment horizontal="left" wrapText="1"/>
    </xf>
    <xf numFmtId="0" fontId="35" fillId="0" borderId="0"/>
    <xf numFmtId="194" fontId="13" fillId="0" borderId="0" applyFont="0" applyFill="0" applyBorder="0" applyAlignment="0" applyProtection="0"/>
    <xf numFmtId="189" fontId="13" fillId="0" borderId="0">
      <alignment horizontal="left" wrapText="1"/>
    </xf>
    <xf numFmtId="0" fontId="13" fillId="0" borderId="0" applyFont="0" applyFill="0" applyBorder="0" applyAlignment="0" applyProtection="0"/>
    <xf numFmtId="189" fontId="13" fillId="0" borderId="0">
      <alignment horizontal="left" wrapText="1"/>
    </xf>
    <xf numFmtId="0" fontId="36" fillId="0" borderId="0" applyNumberFormat="0" applyFill="0" applyBorder="0" applyAlignment="0" applyProtection="0"/>
    <xf numFmtId="0" fontId="13" fillId="0" borderId="0">
      <alignment horizontal="left" wrapText="1"/>
    </xf>
    <xf numFmtId="0" fontId="13" fillId="7" borderId="0" applyNumberFormat="0" applyFont="0" applyAlignment="0" applyProtection="0"/>
    <xf numFmtId="189" fontId="13" fillId="0" borderId="0">
      <alignment horizontal="left" wrapText="1"/>
    </xf>
    <xf numFmtId="0" fontId="13" fillId="0" borderId="0" applyFont="0" applyFill="0" applyBorder="0" applyAlignment="0" applyProtection="0"/>
    <xf numFmtId="0" fontId="34" fillId="0" borderId="0">
      <alignment vertical="top"/>
    </xf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7" fontId="13" fillId="0" borderId="0" applyFont="0" applyFill="0" applyBorder="0" applyProtection="0">
      <alignment horizontal="right"/>
    </xf>
    <xf numFmtId="198" fontId="13" fillId="0" borderId="0" applyFont="0" applyFill="0" applyBorder="0" applyAlignment="0" applyProtection="0"/>
    <xf numFmtId="197" fontId="13" fillId="0" borderId="0" applyFont="0" applyFill="0" applyBorder="0" applyProtection="0">
      <alignment horizontal="right"/>
    </xf>
    <xf numFmtId="185" fontId="13" fillId="0" borderId="0">
      <alignment horizontal="left" wrapText="1"/>
    </xf>
    <xf numFmtId="0" fontId="13" fillId="0" borderId="0"/>
    <xf numFmtId="3" fontId="37" fillId="0" borderId="13" applyNumberFormat="0" applyFill="0" applyBorder="0" applyAlignment="0" applyProtection="0"/>
    <xf numFmtId="185" fontId="13" fillId="0" borderId="0">
      <alignment horizontal="left" wrapText="1"/>
    </xf>
    <xf numFmtId="189" fontId="13" fillId="0" borderId="0">
      <alignment horizontal="left" wrapText="1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89" fontId="13" fillId="0" borderId="0">
      <alignment horizontal="left" wrapText="1"/>
    </xf>
    <xf numFmtId="0" fontId="34" fillId="0" borderId="0">
      <alignment vertical="top"/>
    </xf>
    <xf numFmtId="0" fontId="38" fillId="0" borderId="0" applyNumberFormat="0" applyFill="0" applyBorder="0" applyProtection="0">
      <alignment vertical="top"/>
    </xf>
    <xf numFmtId="189" fontId="13" fillId="0" borderId="0">
      <alignment horizontal="left" wrapText="1"/>
    </xf>
    <xf numFmtId="189" fontId="13" fillId="0" borderId="0">
      <alignment horizontal="left" wrapText="1"/>
    </xf>
    <xf numFmtId="0" fontId="39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centerContinuous"/>
    </xf>
    <xf numFmtId="0" fontId="34" fillId="0" borderId="0">
      <alignment vertical="top"/>
    </xf>
    <xf numFmtId="0" fontId="43" fillId="0" borderId="0"/>
    <xf numFmtId="200" fontId="13" fillId="0" borderId="0" applyBorder="0"/>
    <xf numFmtId="201" fontId="13" fillId="0" borderId="13"/>
    <xf numFmtId="10" fontId="29" fillId="0" borderId="0" applyFont="0" applyFill="0" applyBorder="0" applyAlignment="0" applyProtection="0"/>
    <xf numFmtId="202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203" fontId="45" fillId="0" borderId="0" applyFont="0" applyFill="0" applyBorder="0" applyAlignment="0">
      <alignment horizontal="right"/>
    </xf>
    <xf numFmtId="0" fontId="46" fillId="0" borderId="0">
      <protection locked="0"/>
    </xf>
    <xf numFmtId="37" fontId="47" fillId="0" borderId="0"/>
    <xf numFmtId="204" fontId="7" fillId="8" borderId="17">
      <alignment horizontal="center" vertical="center"/>
    </xf>
    <xf numFmtId="0" fontId="48" fillId="9" borderId="0" applyNumberFormat="0" applyBorder="0" applyAlignment="0" applyProtection="0"/>
    <xf numFmtId="173" fontId="13" fillId="0" borderId="0" applyFont="0" applyFill="0" applyBorder="0" applyAlignment="0" applyProtection="0"/>
    <xf numFmtId="205" fontId="45" fillId="0" borderId="0" applyFont="0" applyFill="0" applyBorder="0" applyAlignment="0" applyProtection="0"/>
    <xf numFmtId="0" fontId="13" fillId="0" borderId="0"/>
    <xf numFmtId="0" fontId="33" fillId="0" borderId="0">
      <alignment horizontal="center" wrapText="1"/>
      <protection locked="0"/>
    </xf>
    <xf numFmtId="3" fontId="49" fillId="0" borderId="0" applyNumberFormat="0" applyFill="0" applyBorder="0" applyAlignment="0">
      <alignment horizontal="left"/>
    </xf>
    <xf numFmtId="206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0" fontId="32" fillId="0" borderId="0"/>
    <xf numFmtId="0" fontId="45" fillId="0" borderId="0"/>
    <xf numFmtId="0" fontId="33" fillId="0" borderId="0"/>
    <xf numFmtId="0" fontId="13" fillId="10" borderId="1" applyBorder="0"/>
    <xf numFmtId="0" fontId="50" fillId="11" borderId="0"/>
    <xf numFmtId="2" fontId="51" fillId="0" borderId="0">
      <alignment horizontal="right"/>
      <protection locked="0"/>
    </xf>
    <xf numFmtId="0" fontId="52" fillId="0" borderId="0" applyNumberFormat="0" applyFill="0" applyBorder="0" applyAlignment="0" applyProtection="0"/>
    <xf numFmtId="3" fontId="48" fillId="12" borderId="0" applyNumberFormat="0" applyBorder="0" applyAlignment="0" applyProtection="0"/>
    <xf numFmtId="0" fontId="53" fillId="0" borderId="0"/>
    <xf numFmtId="208" fontId="45" fillId="0" borderId="0"/>
    <xf numFmtId="209" fontId="13" fillId="0" borderId="0" applyFill="0" applyBorder="0" applyAlignment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10" fontId="54" fillId="0" borderId="0">
      <alignment horizontal="right"/>
    </xf>
    <xf numFmtId="3" fontId="55" fillId="0" borderId="0" applyNumberFormat="0" applyBorder="0"/>
    <xf numFmtId="171" fontId="55" fillId="13" borderId="0" applyNumberFormat="0" applyAlignment="0"/>
    <xf numFmtId="0" fontId="34" fillId="0" borderId="0"/>
    <xf numFmtId="0" fontId="49" fillId="0" borderId="0" applyNumberFormat="0" applyFill="0" applyBorder="0" applyProtection="0">
      <alignment horizontal="center" wrapText="1"/>
    </xf>
    <xf numFmtId="4" fontId="48" fillId="14" borderId="6" applyNumberFormat="0" applyProtection="0">
      <alignment horizontal="right" wrapText="1"/>
    </xf>
    <xf numFmtId="211" fontId="56" fillId="0" borderId="0">
      <alignment horizontal="left"/>
    </xf>
    <xf numFmtId="0" fontId="48" fillId="0" borderId="0" applyNumberFormat="0" applyFill="0" applyBorder="0" applyProtection="0">
      <alignment wrapText="1"/>
    </xf>
    <xf numFmtId="0" fontId="27" fillId="0" borderId="0" applyNumberFormat="0" applyFill="0" applyBorder="0" applyProtection="0"/>
    <xf numFmtId="0" fontId="57" fillId="0" borderId="0" applyNumberFormat="0" applyFill="0" applyBorder="0" applyProtection="0">
      <alignment horizontal="center" wrapText="1"/>
    </xf>
    <xf numFmtId="0" fontId="48" fillId="0" borderId="2" applyNumberFormat="0" applyFill="0" applyProtection="0">
      <alignment horizontal="right" wrapText="1"/>
    </xf>
    <xf numFmtId="0" fontId="48" fillId="0" borderId="2" applyNumberFormat="0" applyFill="0" applyProtection="0">
      <alignment horizontal="left" wrapText="1"/>
    </xf>
    <xf numFmtId="0" fontId="58" fillId="15" borderId="0"/>
    <xf numFmtId="37" fontId="59" fillId="0" borderId="0"/>
    <xf numFmtId="212" fontId="60" fillId="0" borderId="0" applyFont="0" applyFill="0" applyBorder="0" applyAlignment="0" applyProtection="0"/>
    <xf numFmtId="213" fontId="33" fillId="0" borderId="0" applyFont="0" applyFill="0" applyBorder="0" applyAlignment="0" applyProtection="0"/>
    <xf numFmtId="214" fontId="59" fillId="0" borderId="0"/>
    <xf numFmtId="215" fontId="61" fillId="0" borderId="0" applyFont="0" applyFill="0" applyBorder="0" applyAlignment="0" applyProtection="0">
      <alignment horizontal="center"/>
    </xf>
    <xf numFmtId="216" fontId="62" fillId="0" borderId="0" applyFont="0" applyFill="0" applyBorder="0" applyAlignment="0" applyProtection="0">
      <alignment horizontal="right"/>
    </xf>
    <xf numFmtId="217" fontId="62" fillId="0" borderId="0" applyFont="0" applyFill="0" applyBorder="0" applyAlignment="0" applyProtection="0"/>
    <xf numFmtId="216" fontId="62" fillId="0" borderId="0" applyFont="0" applyFill="0" applyBorder="0" applyAlignment="0" applyProtection="0">
      <alignment horizontal="right"/>
    </xf>
    <xf numFmtId="218" fontId="62" fillId="0" borderId="0" applyFont="0" applyFill="0" applyBorder="0" applyAlignment="0" applyProtection="0">
      <alignment horizontal="right"/>
    </xf>
    <xf numFmtId="168" fontId="63" fillId="0" borderId="0"/>
    <xf numFmtId="3" fontId="6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5" fillId="0" borderId="8" applyBorder="0" applyProtection="0"/>
    <xf numFmtId="4" fontId="48" fillId="0" borderId="0"/>
    <xf numFmtId="0" fontId="66" fillId="0" borderId="0" applyNumberFormat="0" applyAlignment="0">
      <alignment horizontal="left"/>
    </xf>
    <xf numFmtId="0" fontId="35" fillId="0" borderId="0" applyNumberFormat="0" applyAlignment="0"/>
    <xf numFmtId="0" fontId="46" fillId="0" borderId="0"/>
    <xf numFmtId="0" fontId="46" fillId="0" borderId="0"/>
    <xf numFmtId="167" fontId="13" fillId="0" borderId="0" applyFont="0" applyFill="0" applyBorder="0" applyAlignment="0" applyProtection="0"/>
    <xf numFmtId="219" fontId="49" fillId="0" borderId="0" applyFont="0" applyFill="0" applyBorder="0" applyAlignment="0" applyProtection="0"/>
    <xf numFmtId="220" fontId="59" fillId="0" borderId="0"/>
    <xf numFmtId="221" fontId="32" fillId="0" borderId="0" applyFont="0" applyFill="0" applyBorder="0" applyAlignment="0" applyProtection="0"/>
    <xf numFmtId="222" fontId="45" fillId="0" borderId="0" applyFont="0" applyFill="0" applyBorder="0" applyAlignment="0" applyProtection="0"/>
    <xf numFmtId="223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225" fontId="62" fillId="0" borderId="0" applyFont="0" applyFill="0" applyBorder="0" applyAlignment="0" applyProtection="0">
      <alignment horizontal="right"/>
    </xf>
    <xf numFmtId="226" fontId="62" fillId="0" borderId="0" applyFont="0" applyFill="0" applyBorder="0" applyAlignment="0" applyProtection="0">
      <alignment horizontal="right"/>
    </xf>
    <xf numFmtId="227" fontId="67" fillId="0" borderId="0" applyFont="0" applyFill="0" applyBorder="0" applyAlignment="0" applyProtection="0"/>
    <xf numFmtId="44" fontId="45" fillId="0" borderId="0" applyFont="0" applyFill="0" applyBorder="0" applyAlignment="0" applyProtection="0"/>
    <xf numFmtId="228" fontId="64" fillId="0" borderId="0" applyFont="0" applyFill="0" applyBorder="0" applyAlignment="0" applyProtection="0"/>
    <xf numFmtId="223" fontId="68" fillId="0" borderId="0" applyNumberFormat="0" applyFill="0" applyBorder="0" applyAlignment="0"/>
    <xf numFmtId="0" fontId="6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229" fontId="49" fillId="16" borderId="0" applyFont="0" applyFill="0" applyBorder="0" applyAlignment="0" applyProtection="0"/>
    <xf numFmtId="230" fontId="48" fillId="0" borderId="2"/>
    <xf numFmtId="231" fontId="62" fillId="0" borderId="0" applyFont="0" applyFill="0" applyBorder="0" applyAlignment="0" applyProtection="0"/>
    <xf numFmtId="221" fontId="69" fillId="0" borderId="0">
      <protection locked="0"/>
    </xf>
    <xf numFmtId="232" fontId="70" fillId="0" borderId="0" applyFont="0" applyFill="0" applyBorder="0" applyAlignment="0" applyProtection="0">
      <alignment vertical="top"/>
    </xf>
    <xf numFmtId="233" fontId="71" fillId="0" borderId="0" applyFont="0" applyFill="0" applyBorder="0" applyAlignment="0" applyProtection="0"/>
    <xf numFmtId="0" fontId="72" fillId="9" borderId="0" applyNumberFormat="0" applyBorder="0" applyAlignment="0" applyProtection="0"/>
    <xf numFmtId="234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6" fontId="62" fillId="0" borderId="18" applyNumberFormat="0" applyFont="0" applyFill="0" applyAlignment="0" applyProtection="0"/>
    <xf numFmtId="0" fontId="73" fillId="0" borderId="0" applyNumberFormat="0" applyAlignment="0">
      <alignment horizontal="left"/>
    </xf>
    <xf numFmtId="237" fontId="74" fillId="0" borderId="0" applyFont="0" applyFill="0" applyBorder="0" applyAlignment="0" applyProtection="0"/>
    <xf numFmtId="238" fontId="34" fillId="0" borderId="0" applyFont="0" applyFill="0" applyBorder="0" applyProtection="0">
      <alignment vertical="top"/>
    </xf>
    <xf numFmtId="239" fontId="75" fillId="0" borderId="0" applyFont="0" applyFill="0" applyBorder="0" applyProtection="0">
      <alignment horizontal="center"/>
    </xf>
    <xf numFmtId="2" fontId="64" fillId="0" borderId="0" applyFont="0" applyFill="0" applyBorder="0" applyAlignment="0" applyProtection="0"/>
    <xf numFmtId="0" fontId="46" fillId="0" borderId="0"/>
    <xf numFmtId="0" fontId="76" fillId="0" borderId="0" applyFill="0" applyBorder="0" applyProtection="0">
      <alignment horizontal="left"/>
    </xf>
    <xf numFmtId="0" fontId="49" fillId="0" borderId="0" applyNumberFormat="0" applyFill="0" applyBorder="0" applyProtection="0">
      <alignment wrapText="1"/>
    </xf>
    <xf numFmtId="0" fontId="77" fillId="0" borderId="0" applyNumberFormat="0" applyFill="0" applyBorder="0" applyProtection="0">
      <alignment wrapText="1"/>
    </xf>
    <xf numFmtId="38" fontId="49" fillId="12" borderId="0" applyNumberFormat="0" applyBorder="0" applyAlignment="0" applyProtection="0"/>
    <xf numFmtId="240" fontId="62" fillId="0" borderId="0" applyFont="0" applyFill="0" applyBorder="0" applyAlignment="0" applyProtection="0">
      <alignment horizontal="right"/>
    </xf>
    <xf numFmtId="0" fontId="78" fillId="13" borderId="0"/>
    <xf numFmtId="0" fontId="7" fillId="10" borderId="19">
      <alignment vertical="top" wrapText="1"/>
    </xf>
    <xf numFmtId="0" fontId="27" fillId="0" borderId="3" applyNumberFormat="0" applyAlignment="0" applyProtection="0">
      <alignment horizontal="left" vertical="center"/>
    </xf>
    <xf numFmtId="0" fontId="27" fillId="0" borderId="20">
      <alignment horizontal="left" vertical="center"/>
    </xf>
    <xf numFmtId="4" fontId="28" fillId="12" borderId="0" applyNumberFormat="0" applyFill="0" applyBorder="0" applyAlignment="0" applyProtection="0"/>
    <xf numFmtId="0" fontId="49" fillId="0" borderId="0" applyNumberFormat="0" applyFont="0" applyFill="0" applyBorder="0" applyProtection="0">
      <alignment horizontal="center" vertical="top" wrapText="1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21" fillId="0" borderId="0"/>
    <xf numFmtId="0" fontId="13" fillId="0" borderId="0"/>
    <xf numFmtId="0" fontId="82" fillId="0" borderId="5">
      <alignment horizontal="center"/>
    </xf>
    <xf numFmtId="0" fontId="82" fillId="0" borderId="0">
      <alignment horizontal="center"/>
    </xf>
    <xf numFmtId="0" fontId="7" fillId="0" borderId="0">
      <protection hidden="1"/>
    </xf>
    <xf numFmtId="0" fontId="70" fillId="0" borderId="21" applyNumberFormat="0" applyFill="0" applyAlignment="0" applyProtection="0"/>
    <xf numFmtId="0" fontId="35" fillId="0" borderId="0"/>
    <xf numFmtId="0" fontId="83" fillId="16" borderId="4">
      <alignment horizontal="center"/>
      <protection locked="0"/>
    </xf>
    <xf numFmtId="10" fontId="49" fillId="16" borderId="4" applyNumberFormat="0" applyBorder="0" applyAlignment="0" applyProtection="0"/>
    <xf numFmtId="174" fontId="47" fillId="17" borderId="0"/>
    <xf numFmtId="37" fontId="83" fillId="12" borderId="0" applyNumberFormat="0" applyFont="0" applyBorder="0" applyAlignment="0">
      <protection locked="0"/>
    </xf>
    <xf numFmtId="241" fontId="84" fillId="0" borderId="22" applyFill="0" applyBorder="0" applyAlignment="0" applyProtection="0"/>
    <xf numFmtId="0" fontId="13" fillId="0" borderId="4" applyNumberFormat="0">
      <alignment horizontal="left" wrapText="1"/>
      <protection locked="0"/>
    </xf>
    <xf numFmtId="0" fontId="85" fillId="0" borderId="0"/>
    <xf numFmtId="38" fontId="86" fillId="0" borderId="0"/>
    <xf numFmtId="38" fontId="87" fillId="0" borderId="0"/>
    <xf numFmtId="38" fontId="88" fillId="0" borderId="0"/>
    <xf numFmtId="38" fontId="89" fillId="0" borderId="0"/>
    <xf numFmtId="0" fontId="90" fillId="0" borderId="0"/>
    <xf numFmtId="0" fontId="90" fillId="0" borderId="0"/>
    <xf numFmtId="0" fontId="13" fillId="16" borderId="4" applyNumberFormat="0" applyProtection="0">
      <alignment vertical="center" wrapText="1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174" fontId="91" fillId="18" borderId="0"/>
    <xf numFmtId="9" fontId="48" fillId="12" borderId="0" applyNumberFormat="0" applyFont="0" applyBorder="0" applyAlignment="0">
      <protection locked="0"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43" fillId="0" borderId="0" applyFont="0" applyFill="0" applyBorder="0" applyAlignment="0" applyProtection="0"/>
    <xf numFmtId="242" fontId="62" fillId="0" borderId="0" applyFont="0" applyFill="0" applyBorder="0" applyAlignment="0" applyProtection="0">
      <alignment horizontal="right"/>
    </xf>
    <xf numFmtId="243" fontId="63" fillId="0" borderId="23">
      <alignment horizontal="right"/>
    </xf>
    <xf numFmtId="0" fontId="92" fillId="19" borderId="0"/>
    <xf numFmtId="0" fontId="14" fillId="20" borderId="0"/>
    <xf numFmtId="0" fontId="93" fillId="0" borderId="0"/>
    <xf numFmtId="211" fontId="54" fillId="0" borderId="0">
      <alignment horizontal="right"/>
    </xf>
    <xf numFmtId="37" fontId="94" fillId="0" borderId="0"/>
    <xf numFmtId="0" fontId="13" fillId="0" borderId="24">
      <alignment horizontal="center"/>
    </xf>
    <xf numFmtId="0" fontId="13" fillId="12" borderId="4" applyNumberFormat="0" applyAlignment="0"/>
    <xf numFmtId="0" fontId="95" fillId="0" borderId="0"/>
    <xf numFmtId="0" fontId="63" fillId="0" borderId="0"/>
    <xf numFmtId="172" fontId="1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44" fontId="39" fillId="0" borderId="2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13" fillId="0" borderId="0"/>
    <xf numFmtId="0" fontId="96" fillId="0" borderId="0"/>
    <xf numFmtId="213" fontId="49" fillId="0" borderId="0"/>
    <xf numFmtId="245" fontId="49" fillId="0" borderId="0" applyFont="0" applyFill="0" applyBorder="0" applyAlignment="0" applyProtection="0"/>
    <xf numFmtId="0" fontId="13" fillId="21" borderId="4" applyNumberFormat="0" applyFont="0" applyBorder="0" applyAlignment="0" applyProtection="0"/>
    <xf numFmtId="0" fontId="63" fillId="0" borderId="0"/>
    <xf numFmtId="246" fontId="49" fillId="0" borderId="0" applyFill="0" applyBorder="0" applyProtection="0">
      <alignment horizontal="right" wrapText="1"/>
    </xf>
    <xf numFmtId="246" fontId="48" fillId="0" borderId="0" applyFill="0" applyBorder="0" applyProtection="0">
      <alignment horizontal="right" wrapText="1"/>
    </xf>
    <xf numFmtId="247" fontId="49" fillId="0" borderId="0" applyFill="0" applyBorder="0" applyProtection="0">
      <alignment horizontal="right" wrapText="1"/>
    </xf>
    <xf numFmtId="247" fontId="48" fillId="0" borderId="0" applyFill="0" applyBorder="0" applyProtection="0">
      <alignment horizontal="right" wrapText="1"/>
    </xf>
    <xf numFmtId="246" fontId="49" fillId="0" borderId="0" applyFill="0" applyBorder="0" applyProtection="0">
      <alignment horizontal="right" wrapText="1"/>
    </xf>
    <xf numFmtId="246" fontId="48" fillId="0" borderId="0" applyFill="0" applyBorder="0" applyProtection="0">
      <alignment horizontal="right" wrapText="1"/>
    </xf>
    <xf numFmtId="248" fontId="49" fillId="0" borderId="0" applyFill="0" applyBorder="0" applyProtection="0">
      <alignment horizontal="right" wrapText="1"/>
    </xf>
    <xf numFmtId="248" fontId="48" fillId="0" borderId="0" applyFill="0" applyBorder="0" applyProtection="0">
      <alignment horizontal="right" wrapText="1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40" fontId="34" fillId="22" borderId="0">
      <alignment horizontal="right"/>
    </xf>
    <xf numFmtId="0" fontId="98" fillId="23" borderId="0">
      <alignment horizontal="center"/>
    </xf>
    <xf numFmtId="0" fontId="14" fillId="24" borderId="0"/>
    <xf numFmtId="0" fontId="99" fillId="22" borderId="0" applyBorder="0">
      <alignment horizontal="centerContinuous"/>
    </xf>
    <xf numFmtId="0" fontId="100" fillId="24" borderId="0" applyBorder="0">
      <alignment horizontal="centerContinuous"/>
    </xf>
    <xf numFmtId="0" fontId="101" fillId="0" borderId="0" applyProtection="0">
      <alignment horizontal="left"/>
    </xf>
    <xf numFmtId="1" fontId="102" fillId="0" borderId="0" applyProtection="0">
      <alignment horizontal="right" vertical="center"/>
    </xf>
    <xf numFmtId="174" fontId="59" fillId="0" borderId="0"/>
    <xf numFmtId="14" fontId="33" fillId="0" borderId="0">
      <alignment horizontal="center" wrapText="1"/>
      <protection locked="0"/>
    </xf>
    <xf numFmtId="0" fontId="46" fillId="0" borderId="0"/>
    <xf numFmtId="0" fontId="49" fillId="0" borderId="0"/>
    <xf numFmtId="0" fontId="13" fillId="0" borderId="0" applyFont="0" applyFill="0" applyBorder="0" applyAlignment="0" applyProtection="0"/>
    <xf numFmtId="171" fontId="10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5" fillId="0" borderId="0" applyFont="0" applyFill="0" applyBorder="0" applyAlignment="0" applyProtection="0"/>
    <xf numFmtId="164" fontId="106" fillId="0" borderId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107" fillId="0" borderId="5">
      <alignment horizontal="center"/>
    </xf>
    <xf numFmtId="3" fontId="32" fillId="0" borderId="0" applyFont="0" applyFill="0" applyBorder="0" applyAlignment="0" applyProtection="0"/>
    <xf numFmtId="0" fontId="32" fillId="25" borderId="0" applyNumberFormat="0" applyFont="0" applyBorder="0" applyAlignment="0" applyProtection="0"/>
    <xf numFmtId="0" fontId="108" fillId="26" borderId="0" applyNumberFormat="0" applyFont="0" applyBorder="0" applyAlignment="0">
      <alignment horizontal="center"/>
    </xf>
    <xf numFmtId="177" fontId="48" fillId="0" borderId="0"/>
    <xf numFmtId="166" fontId="13" fillId="0" borderId="0" applyNumberFormat="0" applyFill="0" applyBorder="0" applyAlignment="0" applyProtection="0">
      <alignment horizontal="left"/>
    </xf>
    <xf numFmtId="3" fontId="48" fillId="14" borderId="6" applyNumberFormat="0" applyFill="0" applyBorder="0" applyProtection="0">
      <alignment horizontal="left"/>
    </xf>
    <xf numFmtId="0" fontId="13" fillId="0" borderId="0"/>
    <xf numFmtId="0" fontId="13" fillId="0" borderId="0"/>
    <xf numFmtId="0" fontId="109" fillId="0" borderId="25">
      <alignment vertical="center"/>
    </xf>
    <xf numFmtId="4" fontId="110" fillId="27" borderId="26" applyNumberFormat="0" applyProtection="0">
      <alignment vertical="center"/>
    </xf>
    <xf numFmtId="4" fontId="111" fillId="27" borderId="26" applyNumberFormat="0" applyProtection="0">
      <alignment horizontal="left" vertical="center" indent="1"/>
    </xf>
    <xf numFmtId="4" fontId="111" fillId="28" borderId="0" applyNumberFormat="0" applyProtection="0">
      <alignment horizontal="left" vertical="center" wrapText="1" indent="1"/>
    </xf>
    <xf numFmtId="4" fontId="111" fillId="8" borderId="26" applyNumberFormat="0" applyProtection="0">
      <alignment horizontal="right" vertical="center"/>
    </xf>
    <xf numFmtId="4" fontId="111" fillId="29" borderId="26" applyNumberFormat="0" applyProtection="0">
      <alignment horizontal="right" vertical="center"/>
    </xf>
    <xf numFmtId="4" fontId="110" fillId="8" borderId="26" applyNumberFormat="0" applyProtection="0">
      <alignment horizontal="left" vertical="center" wrapText="1" indent="1"/>
    </xf>
    <xf numFmtId="4" fontId="112" fillId="30" borderId="27" applyNumberFormat="0" applyProtection="0">
      <alignment horizontal="left" vertical="center" indent="1"/>
    </xf>
    <xf numFmtId="3" fontId="113" fillId="0" borderId="4" applyNumberFormat="0" applyFill="0" applyBorder="0" applyAlignment="0" applyProtection="0"/>
    <xf numFmtId="0" fontId="114" fillId="31" borderId="0">
      <alignment vertical="top"/>
    </xf>
    <xf numFmtId="175" fontId="13" fillId="0" borderId="0" applyFont="0" applyFill="0" applyBorder="0" applyAlignment="0" applyProtection="0"/>
    <xf numFmtId="0" fontId="108" fillId="1" borderId="20" applyNumberFormat="0" applyFont="0" applyAlignment="0">
      <alignment horizontal="center"/>
    </xf>
    <xf numFmtId="0" fontId="115" fillId="10" borderId="0" applyAlignment="0"/>
    <xf numFmtId="0" fontId="116" fillId="0" borderId="0" applyNumberFormat="0" applyFill="0" applyBorder="0" applyAlignment="0">
      <alignment horizontal="center"/>
    </xf>
    <xf numFmtId="1" fontId="45" fillId="0" borderId="0" applyBorder="0">
      <alignment horizontal="left" vertical="top" wrapText="1"/>
    </xf>
    <xf numFmtId="0" fontId="13" fillId="0" borderId="0"/>
    <xf numFmtId="0" fontId="45" fillId="0" borderId="28"/>
    <xf numFmtId="43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7" fillId="0" borderId="0" applyNumberFormat="0" applyFill="0" applyBorder="0" applyProtection="0">
      <alignment horizontal="left"/>
    </xf>
    <xf numFmtId="247" fontId="49" fillId="0" borderId="0" applyFill="0" applyBorder="0" applyProtection="0">
      <alignment horizontal="right" vertical="top"/>
    </xf>
    <xf numFmtId="14" fontId="49" fillId="0" borderId="0" applyFill="0" applyBorder="0" applyProtection="0">
      <alignment horizontal="left" vertical="top"/>
    </xf>
    <xf numFmtId="246" fontId="49" fillId="0" borderId="0" applyFill="0" applyBorder="0" applyProtection="0">
      <alignment horizontal="left" vertical="top" wrapText="1"/>
    </xf>
    <xf numFmtId="0" fontId="117" fillId="0" borderId="0" applyNumberFormat="0" applyFill="0" applyBorder="0" applyProtection="0">
      <alignment vertical="top"/>
    </xf>
    <xf numFmtId="0" fontId="118" fillId="0" borderId="0" applyNumberFormat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19" fillId="0" borderId="0" applyNumberFormat="0" applyFill="0" applyBorder="0" applyProtection="0">
      <alignment vertical="top"/>
    </xf>
    <xf numFmtId="0" fontId="120" fillId="0" borderId="0" applyNumberFormat="0" applyFill="0" applyBorder="0" applyProtection="0"/>
    <xf numFmtId="0" fontId="13" fillId="0" borderId="0">
      <alignment vertical="top"/>
    </xf>
    <xf numFmtId="4" fontId="49" fillId="0" borderId="0" applyFill="0" applyBorder="0" applyProtection="0">
      <alignment wrapText="1"/>
    </xf>
    <xf numFmtId="0" fontId="118" fillId="0" borderId="0" applyNumberFormat="0" applyFill="0" applyBorder="0" applyProtection="0"/>
    <xf numFmtId="0" fontId="117" fillId="0" borderId="0" applyNumberFormat="0" applyFill="0" applyBorder="0" applyProtection="0">
      <alignment wrapText="1"/>
    </xf>
    <xf numFmtId="0" fontId="119" fillId="0" borderId="0" applyNumberFormat="0" applyFill="0" applyBorder="0" applyProtection="0"/>
    <xf numFmtId="0" fontId="34" fillId="0" borderId="0" applyNumberFormat="0" applyFill="0" applyBorder="0" applyProtection="0">
      <alignment vertical="top"/>
    </xf>
    <xf numFmtId="249" fontId="121" fillId="0" borderId="0" applyFill="0" applyBorder="0" applyProtection="0">
      <alignment horizontal="right"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48" fillId="0" borderId="0" applyNumberFormat="0" applyFill="0" applyBorder="0" applyProtection="0">
      <alignment wrapText="1"/>
    </xf>
    <xf numFmtId="0" fontId="13" fillId="0" borderId="0">
      <alignment vertical="top"/>
    </xf>
    <xf numFmtId="0" fontId="49" fillId="0" borderId="0" applyNumberFormat="0" applyFill="0" applyBorder="0" applyProtection="0">
      <alignment wrapText="1"/>
    </xf>
    <xf numFmtId="0" fontId="49" fillId="0" borderId="0" applyNumberFormat="0" applyFill="0" applyBorder="0" applyProtection="0">
      <alignment horizontal="right" wrapText="1"/>
    </xf>
    <xf numFmtId="0" fontId="49" fillId="0" borderId="0" applyNumberFormat="0" applyFill="0" applyBorder="0" applyProtection="0">
      <alignment horizontal="left" vertical="top" wrapText="1"/>
    </xf>
    <xf numFmtId="0" fontId="122" fillId="0" borderId="29" applyNumberFormat="0" applyFill="0" applyProtection="0">
      <alignment horizontal="left" wrapText="1"/>
    </xf>
    <xf numFmtId="0" fontId="122" fillId="0" borderId="0" applyNumberFormat="0" applyFill="0" applyBorder="0" applyProtection="0">
      <alignment horizontal="right" wrapText="1"/>
    </xf>
    <xf numFmtId="250" fontId="49" fillId="0" borderId="0" applyFill="0" applyBorder="0" applyProtection="0">
      <alignment horizontal="right" wrapText="1"/>
    </xf>
    <xf numFmtId="180" fontId="49" fillId="0" borderId="0" applyFill="0" applyBorder="0" applyProtection="0">
      <alignment horizontal="right" wrapText="1"/>
    </xf>
    <xf numFmtId="4" fontId="49" fillId="0" borderId="0" applyFill="0" applyBorder="0" applyProtection="0">
      <alignment horizontal="right" wrapText="1"/>
    </xf>
    <xf numFmtId="180" fontId="49" fillId="0" borderId="0" applyFill="0" applyBorder="0" applyProtection="0">
      <alignment horizontal="right" wrapText="1"/>
    </xf>
    <xf numFmtId="3" fontId="49" fillId="0" borderId="0" applyFill="0" applyBorder="0" applyProtection="0">
      <alignment horizontal="right" wrapText="1"/>
    </xf>
    <xf numFmtId="0" fontId="13" fillId="0" borderId="0">
      <alignment vertical="top"/>
    </xf>
    <xf numFmtId="168" fontId="49" fillId="0" borderId="0" applyFill="0" applyBorder="0" applyProtection="0">
      <alignment horizontal="right" wrapText="1"/>
    </xf>
    <xf numFmtId="168" fontId="48" fillId="0" borderId="0" applyFill="0" applyBorder="0" applyProtection="0">
      <alignment horizontal="right" wrapText="1"/>
    </xf>
    <xf numFmtId="251" fontId="49" fillId="0" borderId="0" applyFill="0" applyBorder="0" applyProtection="0">
      <alignment horizontal="right" wrapText="1"/>
    </xf>
    <xf numFmtId="251" fontId="48" fillId="0" borderId="0" applyFill="0" applyBorder="0" applyProtection="0">
      <alignment horizontal="right" wrapText="1"/>
    </xf>
    <xf numFmtId="168" fontId="123" fillId="0" borderId="0" applyFill="0" applyBorder="0" applyProtection="0">
      <alignment horizontal="right" wrapText="1"/>
    </xf>
    <xf numFmtId="252" fontId="49" fillId="0" borderId="0" applyFill="0" applyBorder="0" applyProtection="0">
      <alignment horizontal="right"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8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24" fillId="0" borderId="0" applyNumberFormat="0" applyBorder="0" applyAlignment="0"/>
    <xf numFmtId="0" fontId="125" fillId="0" borderId="0" applyNumberFormat="0" applyBorder="0" applyAlignment="0"/>
    <xf numFmtId="0" fontId="125" fillId="0" borderId="0" applyNumberFormat="0" applyBorder="0" applyAlignment="0"/>
    <xf numFmtId="0" fontId="34" fillId="0" borderId="0" applyNumberFormat="0" applyBorder="0" applyAlignment="0"/>
    <xf numFmtId="0" fontId="126" fillId="0" borderId="8"/>
    <xf numFmtId="0" fontId="120" fillId="0" borderId="0"/>
    <xf numFmtId="40" fontId="127" fillId="0" borderId="0" applyBorder="0">
      <alignment horizontal="right"/>
    </xf>
    <xf numFmtId="0" fontId="128" fillId="0" borderId="0"/>
    <xf numFmtId="0" fontId="129" fillId="0" borderId="0" applyBorder="0" applyProtection="0">
      <alignment vertical="center"/>
    </xf>
    <xf numFmtId="236" fontId="129" fillId="0" borderId="2" applyBorder="0" applyProtection="0">
      <alignment horizontal="right" vertical="center"/>
    </xf>
    <xf numFmtId="0" fontId="130" fillId="32" borderId="0" applyBorder="0" applyProtection="0">
      <alignment horizontal="centerContinuous" vertical="center"/>
    </xf>
    <xf numFmtId="0" fontId="130" fillId="4" borderId="2" applyBorder="0" applyProtection="0">
      <alignment horizontal="centerContinuous" vertical="center"/>
    </xf>
    <xf numFmtId="0" fontId="131" fillId="0" borderId="0"/>
    <xf numFmtId="0" fontId="96" fillId="0" borderId="0"/>
    <xf numFmtId="0" fontId="7" fillId="0" borderId="0" applyFill="0" applyBorder="0" applyProtection="0">
      <alignment horizontal="left"/>
    </xf>
    <xf numFmtId="0" fontId="76" fillId="0" borderId="13" applyFill="0" applyBorder="0" applyProtection="0">
      <alignment horizontal="left" vertical="top"/>
    </xf>
    <xf numFmtId="0" fontId="132" fillId="0" borderId="0">
      <alignment horizontal="centerContinuous"/>
    </xf>
    <xf numFmtId="0" fontId="7" fillId="16" borderId="4" applyNumberFormat="0" applyAlignment="0">
      <alignment horizontal="center"/>
    </xf>
    <xf numFmtId="0" fontId="133" fillId="0" borderId="0"/>
    <xf numFmtId="0" fontId="134" fillId="0" borderId="0"/>
    <xf numFmtId="0" fontId="117" fillId="0" borderId="0">
      <alignment vertical="top"/>
    </xf>
    <xf numFmtId="0" fontId="118" fillId="0" borderId="0"/>
    <xf numFmtId="0" fontId="135" fillId="0" borderId="0">
      <alignment vertical="top"/>
    </xf>
    <xf numFmtId="0" fontId="13" fillId="0" borderId="0"/>
    <xf numFmtId="40" fontId="136" fillId="0" borderId="0"/>
    <xf numFmtId="0" fontId="115" fillId="33" borderId="0"/>
    <xf numFmtId="0" fontId="137" fillId="16" borderId="0">
      <alignment horizontal="right"/>
    </xf>
    <xf numFmtId="0" fontId="138" fillId="0" borderId="0" applyNumberFormat="0" applyFont="0" applyFill="0" applyBorder="0" applyProtection="0">
      <alignment horizontal="center" vertical="center" wrapText="1"/>
    </xf>
    <xf numFmtId="0" fontId="139" fillId="0" borderId="0">
      <alignment vertical="top"/>
    </xf>
    <xf numFmtId="37" fontId="140" fillId="0" borderId="0" applyNumberFormat="0" applyFill="0" applyBorder="0" applyAlignment="0" applyProtection="0"/>
    <xf numFmtId="0" fontId="141" fillId="0" borderId="30"/>
    <xf numFmtId="0" fontId="141" fillId="34" borderId="31"/>
    <xf numFmtId="0" fontId="142" fillId="0" borderId="0">
      <alignment horizontal="fill"/>
    </xf>
    <xf numFmtId="37" fontId="49" fillId="27" borderId="0" applyNumberFormat="0" applyBorder="0" applyAlignment="0" applyProtection="0"/>
    <xf numFmtId="37" fontId="49" fillId="0" borderId="0"/>
    <xf numFmtId="3" fontId="143" fillId="0" borderId="21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06" fontId="28" fillId="0" borderId="0" applyBorder="0" applyProtection="0">
      <alignment horizontal="right" vertical="center"/>
    </xf>
    <xf numFmtId="0" fontId="4" fillId="0" borderId="0"/>
    <xf numFmtId="16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0" fontId="5" fillId="0" borderId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/>
    <xf numFmtId="0" fontId="5" fillId="0" borderId="0" xfId="0" applyFont="1" applyFill="1"/>
    <xf numFmtId="0" fontId="9" fillId="0" borderId="0" xfId="0" applyFont="1"/>
    <xf numFmtId="0" fontId="1" fillId="0" borderId="0" xfId="0" applyFont="1"/>
    <xf numFmtId="3" fontId="5" fillId="0" borderId="0" xfId="0" applyNumberFormat="1" applyFont="1"/>
    <xf numFmtId="9" fontId="5" fillId="0" borderId="0" xfId="0" applyNumberFormat="1" applyFont="1"/>
    <xf numFmtId="0" fontId="16" fillId="0" borderId="0" xfId="0" applyFont="1" applyFill="1"/>
    <xf numFmtId="0" fontId="15" fillId="0" borderId="0" xfId="0" applyFont="1" applyFill="1" applyAlignment="1">
      <alignment vertical="center"/>
    </xf>
    <xf numFmtId="3" fontId="16" fillId="0" borderId="0" xfId="0" applyNumberFormat="1" applyFont="1" applyFill="1"/>
    <xf numFmtId="0" fontId="5" fillId="0" borderId="0" xfId="0" applyFont="1" applyBorder="1"/>
    <xf numFmtId="0" fontId="13" fillId="0" borderId="0" xfId="0" applyFont="1" applyBorder="1"/>
    <xf numFmtId="3" fontId="5" fillId="0" borderId="0" xfId="0" applyNumberFormat="1" applyFont="1" applyBorder="1"/>
    <xf numFmtId="0" fontId="1" fillId="0" borderId="0" xfId="0" applyFont="1" applyBorder="1"/>
    <xf numFmtId="0" fontId="10" fillId="0" borderId="0" xfId="0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0" fontId="8" fillId="0" borderId="0" xfId="0" applyFont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 indent="1"/>
    </xf>
    <xf numFmtId="3" fontId="10" fillId="0" borderId="1" xfId="0" applyNumberFormat="1" applyFont="1" applyFill="1" applyBorder="1" applyAlignment="1">
      <alignment horizontal="right" indent="1"/>
    </xf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 indent="2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1"/>
    </xf>
    <xf numFmtId="0" fontId="13" fillId="0" borderId="0" xfId="0" applyFont="1" applyFill="1" applyBorder="1"/>
    <xf numFmtId="3" fontId="9" fillId="0" borderId="0" xfId="0" applyNumberFormat="1" applyFont="1" applyBorder="1"/>
    <xf numFmtId="0" fontId="7" fillId="0" borderId="0" xfId="0" applyFont="1" applyBorder="1"/>
    <xf numFmtId="181" fontId="5" fillId="0" borderId="0" xfId="3" applyNumberFormat="1" applyFont="1"/>
    <xf numFmtId="0" fontId="8" fillId="0" borderId="0" xfId="0" applyFont="1" applyFill="1" applyBorder="1"/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13" fillId="0" borderId="0" xfId="0" applyFont="1" applyAlignment="1">
      <alignment horizontal="center"/>
    </xf>
    <xf numFmtId="0" fontId="5" fillId="0" borderId="2" xfId="0" applyFont="1" applyBorder="1"/>
    <xf numFmtId="3" fontId="5" fillId="0" borderId="2" xfId="0" applyNumberFormat="1" applyFont="1" applyBorder="1"/>
    <xf numFmtId="0" fontId="20" fillId="0" borderId="0" xfId="0" applyFont="1" applyBorder="1"/>
    <xf numFmtId="0" fontId="1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169" fontId="1" fillId="0" borderId="0" xfId="0" applyNumberFormat="1" applyFont="1" applyBorder="1"/>
    <xf numFmtId="0" fontId="10" fillId="0" borderId="0" xfId="0" applyFont="1" applyFill="1" applyBorder="1"/>
    <xf numFmtId="169" fontId="5" fillId="0" borderId="0" xfId="0" applyNumberFormat="1" applyFont="1" applyBorder="1"/>
    <xf numFmtId="0" fontId="12" fillId="0" borderId="0" xfId="0" applyFont="1" applyBorder="1"/>
    <xf numFmtId="177" fontId="10" fillId="0" borderId="0" xfId="0" applyNumberFormat="1" applyFont="1" applyBorder="1"/>
    <xf numFmtId="0" fontId="10" fillId="0" borderId="0" xfId="0" applyFont="1"/>
    <xf numFmtId="177" fontId="10" fillId="0" borderId="0" xfId="0" applyNumberFormat="1" applyFont="1" applyFill="1" applyBorder="1"/>
    <xf numFmtId="182" fontId="1" fillId="0" borderId="0" xfId="11" applyNumberFormat="1" applyFont="1" applyFill="1"/>
    <xf numFmtId="177" fontId="10" fillId="0" borderId="0" xfId="1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/>
    <xf numFmtId="3" fontId="8" fillId="0" borderId="7" xfId="0" applyNumberFormat="1" applyFont="1" applyFill="1" applyBorder="1" applyAlignment="1">
      <alignment horizontal="right" indent="1"/>
    </xf>
    <xf numFmtId="3" fontId="8" fillId="0" borderId="8" xfId="0" applyNumberFormat="1" applyFont="1" applyFill="1" applyBorder="1" applyAlignment="1">
      <alignment horizontal="right" indent="1"/>
    </xf>
    <xf numFmtId="0" fontId="9" fillId="0" borderId="0" xfId="0" applyFont="1" applyFill="1" applyBorder="1"/>
    <xf numFmtId="3" fontId="10" fillId="0" borderId="4" xfId="0" applyNumberFormat="1" applyFont="1" applyFill="1" applyBorder="1" applyAlignment="1">
      <alignment horizontal="right" indent="1"/>
    </xf>
    <xf numFmtId="3" fontId="10" fillId="0" borderId="12" xfId="0" applyNumberFormat="1" applyFont="1" applyFill="1" applyBorder="1" applyAlignment="1">
      <alignment horizontal="right" indent="1"/>
    </xf>
    <xf numFmtId="0" fontId="9" fillId="0" borderId="0" xfId="0" applyFont="1" applyFill="1"/>
    <xf numFmtId="3" fontId="8" fillId="0" borderId="1" xfId="0" applyNumberFormat="1" applyFont="1" applyFill="1" applyBorder="1" applyAlignment="1">
      <alignment horizontal="right" indent="1"/>
    </xf>
    <xf numFmtId="0" fontId="6" fillId="0" borderId="0" xfId="0" applyFont="1" applyBorder="1"/>
    <xf numFmtId="173" fontId="23" fillId="5" borderId="0" xfId="0" applyNumberFormat="1" applyFont="1" applyFill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0" fontId="10" fillId="6" borderId="0" xfId="0" applyFont="1" applyFill="1" applyBorder="1"/>
    <xf numFmtId="0" fontId="1" fillId="0" borderId="0" xfId="0" applyFont="1" applyFill="1" applyBorder="1" applyAlignment="1">
      <alignment horizontal="left" indent="1"/>
    </xf>
    <xf numFmtId="176" fontId="10" fillId="0" borderId="0" xfId="0" applyNumberFormat="1" applyFont="1" applyBorder="1" applyAlignment="1">
      <alignment horizontal="right" indent="1"/>
    </xf>
    <xf numFmtId="169" fontId="9" fillId="0" borderId="0" xfId="0" applyNumberFormat="1" applyFont="1" applyFill="1" applyBorder="1"/>
    <xf numFmtId="169" fontId="1" fillId="0" borderId="0" xfId="0" applyNumberFormat="1" applyFont="1" applyFill="1" applyBorder="1"/>
    <xf numFmtId="177" fontId="8" fillId="0" borderId="0" xfId="10" applyNumberFormat="1" applyFont="1" applyBorder="1" applyAlignment="1">
      <alignment horizontal="center"/>
    </xf>
    <xf numFmtId="10" fontId="1" fillId="0" borderId="0" xfId="3" applyNumberFormat="1" applyFont="1" applyBorder="1" applyAlignment="1">
      <alignment horizontal="right" indent="1"/>
    </xf>
    <xf numFmtId="177" fontId="9" fillId="0" borderId="0" xfId="0" applyNumberFormat="1" applyFont="1" applyBorder="1"/>
    <xf numFmtId="0" fontId="8" fillId="0" borderId="2" xfId="0" applyFont="1" applyBorder="1"/>
    <xf numFmtId="3" fontId="8" fillId="0" borderId="2" xfId="0" applyNumberFormat="1" applyFont="1" applyFill="1" applyBorder="1" applyAlignment="1">
      <alignment horizontal="right" indent="1"/>
    </xf>
    <xf numFmtId="0" fontId="24" fillId="0" borderId="0" xfId="0" applyFont="1" applyBorder="1"/>
    <xf numFmtId="3" fontId="8" fillId="0" borderId="0" xfId="0" applyNumberFormat="1" applyFont="1" applyFill="1" applyBorder="1" applyAlignment="1">
      <alignment horizontal="center"/>
    </xf>
    <xf numFmtId="177" fontId="9" fillId="0" borderId="0" xfId="10" applyNumberFormat="1" applyFont="1" applyFill="1" applyBorder="1"/>
    <xf numFmtId="177" fontId="1" fillId="0" borderId="0" xfId="10" applyNumberFormat="1" applyFont="1" applyFill="1" applyBorder="1"/>
    <xf numFmtId="177" fontId="1" fillId="0" borderId="0" xfId="10" applyNumberFormat="1" applyFont="1" applyFill="1" applyBorder="1" applyAlignment="1">
      <alignment horizontal="center"/>
    </xf>
    <xf numFmtId="0" fontId="7" fillId="2" borderId="0" xfId="0" applyFont="1" applyFill="1" applyBorder="1"/>
    <xf numFmtId="0" fontId="12" fillId="2" borderId="0" xfId="0" applyFont="1" applyFill="1" applyBorder="1" applyAlignment="1">
      <alignment horizontal="left"/>
    </xf>
    <xf numFmtId="177" fontId="7" fillId="2" borderId="0" xfId="0" applyNumberFormat="1" applyFont="1" applyFill="1" applyBorder="1"/>
    <xf numFmtId="0" fontId="6" fillId="2" borderId="0" xfId="0" applyFont="1" applyFill="1" applyBorder="1"/>
    <xf numFmtId="177" fontId="6" fillId="2" borderId="0" xfId="0" applyNumberFormat="1" applyFont="1" applyFill="1" applyBorder="1"/>
    <xf numFmtId="177" fontId="5" fillId="0" borderId="0" xfId="0" applyNumberFormat="1" applyFont="1" applyBorder="1"/>
    <xf numFmtId="0" fontId="5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177" fontId="6" fillId="0" borderId="0" xfId="0" applyNumberFormat="1" applyFont="1" applyBorder="1"/>
    <xf numFmtId="177" fontId="5" fillId="0" borderId="0" xfId="10" applyNumberFormat="1" applyFont="1" applyFill="1" applyBorder="1" applyAlignment="1">
      <alignment horizontal="center"/>
    </xf>
    <xf numFmtId="0" fontId="11" fillId="0" borderId="0" xfId="0" applyFont="1"/>
    <xf numFmtId="0" fontId="8" fillId="0" borderId="0" xfId="0" applyFont="1" applyFill="1" applyBorder="1" applyAlignment="1">
      <alignment horizontal="left" indent="2"/>
    </xf>
    <xf numFmtId="0" fontId="22" fillId="0" borderId="0" xfId="0" applyFont="1" applyFill="1" applyBorder="1"/>
    <xf numFmtId="176" fontId="1" fillId="0" borderId="0" xfId="3" applyNumberFormat="1" applyFont="1" applyFill="1" applyBorder="1"/>
    <xf numFmtId="0" fontId="5" fillId="0" borderId="0" xfId="0" applyFont="1" applyAlignment="1">
      <alignment horizontal="right" indent="1"/>
    </xf>
    <xf numFmtId="173" fontId="26" fillId="0" borderId="0" xfId="0" applyNumberFormat="1" applyFont="1"/>
    <xf numFmtId="169" fontId="6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3" fontId="145" fillId="5" borderId="32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indent="2"/>
    </xf>
    <xf numFmtId="3" fontId="1" fillId="0" borderId="0" xfId="0" applyNumberFormat="1" applyFont="1" applyFill="1" applyAlignment="1">
      <alignment horizontal="right" indent="1"/>
    </xf>
    <xf numFmtId="3" fontId="145" fillId="5" borderId="34" xfId="0" applyNumberFormat="1" applyFont="1" applyFill="1" applyBorder="1" applyAlignment="1">
      <alignment horizontal="right" vertical="center" indent="1"/>
    </xf>
    <xf numFmtId="10" fontId="25" fillId="2" borderId="0" xfId="3" applyNumberFormat="1" applyFont="1" applyFill="1" applyBorder="1" applyAlignment="1">
      <alignment horizontal="right" indent="1"/>
    </xf>
    <xf numFmtId="10" fontId="8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7" fillId="0" borderId="0" xfId="0" applyFont="1" applyBorder="1"/>
    <xf numFmtId="0" fontId="13" fillId="0" borderId="0" xfId="0" applyFont="1" applyFill="1" applyBorder="1" applyAlignment="1">
      <alignment horizontal="right" indent="2"/>
    </xf>
    <xf numFmtId="0" fontId="1" fillId="0" borderId="2" xfId="0" applyFont="1" applyBorder="1"/>
    <xf numFmtId="0" fontId="14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indent="4"/>
    </xf>
    <xf numFmtId="3" fontId="145" fillId="5" borderId="35" xfId="0" applyNumberFormat="1" applyFont="1" applyFill="1" applyBorder="1" applyAlignment="1">
      <alignment horizontal="right" vertical="center" indent="1"/>
    </xf>
    <xf numFmtId="171" fontId="147" fillId="3" borderId="32" xfId="3" applyNumberFormat="1" applyFont="1" applyFill="1" applyBorder="1" applyAlignment="1">
      <alignment horizontal="center" vertical="center"/>
    </xf>
    <xf numFmtId="10" fontId="147" fillId="3" borderId="32" xfId="3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right" vertical="center" indent="1"/>
    </xf>
    <xf numFmtId="255" fontId="145" fillId="5" borderId="35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45" fillId="5" borderId="36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 indent="2"/>
    </xf>
    <xf numFmtId="176" fontId="8" fillId="0" borderId="4" xfId="0" applyNumberFormat="1" applyFont="1" applyFill="1" applyBorder="1" applyAlignment="1">
      <alignment horizontal="right" indent="2"/>
    </xf>
    <xf numFmtId="183" fontId="26" fillId="36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 indent="1"/>
    </xf>
    <xf numFmtId="3" fontId="8" fillId="0" borderId="34" xfId="0" applyNumberFormat="1" applyFont="1" applyFill="1" applyBorder="1" applyAlignment="1">
      <alignment horizontal="right" vertical="center" indent="1"/>
    </xf>
    <xf numFmtId="3" fontId="10" fillId="0" borderId="37" xfId="0" applyNumberFormat="1" applyFont="1" applyFill="1" applyBorder="1" applyAlignment="1">
      <alignment horizontal="right" indent="1"/>
    </xf>
    <xf numFmtId="3" fontId="10" fillId="0" borderId="33" xfId="0" applyNumberFormat="1" applyFont="1" applyFill="1" applyBorder="1" applyAlignment="1">
      <alignment horizontal="right" indent="1"/>
    </xf>
    <xf numFmtId="3" fontId="10" fillId="0" borderId="0" xfId="0" applyNumberFormat="1" applyFont="1" applyBorder="1"/>
    <xf numFmtId="3" fontId="8" fillId="2" borderId="0" xfId="0" applyNumberFormat="1" applyFont="1" applyFill="1" applyBorder="1" applyAlignment="1">
      <alignment horizontal="right" indent="1"/>
    </xf>
    <xf numFmtId="179" fontId="10" fillId="2" borderId="0" xfId="0" applyNumberFormat="1" applyFont="1" applyFill="1" applyBorder="1" applyAlignment="1">
      <alignment horizontal="right" indent="1"/>
    </xf>
    <xf numFmtId="10" fontId="5" fillId="0" borderId="0" xfId="0" applyNumberFormat="1" applyFont="1"/>
    <xf numFmtId="3" fontId="8" fillId="6" borderId="0" xfId="0" applyNumberFormat="1" applyFont="1" applyFill="1" applyBorder="1" applyAlignment="1">
      <alignment horizontal="right" indent="1"/>
    </xf>
    <xf numFmtId="4" fontId="8" fillId="0" borderId="0" xfId="0" applyNumberFormat="1" applyFont="1" applyFill="1" applyBorder="1" applyAlignment="1">
      <alignment horizontal="right" indent="1"/>
    </xf>
    <xf numFmtId="0" fontId="5" fillId="0" borderId="5" xfId="0" applyFont="1" applyBorder="1"/>
    <xf numFmtId="10" fontId="5" fillId="0" borderId="5" xfId="0" applyNumberFormat="1" applyFont="1" applyBorder="1"/>
    <xf numFmtId="3" fontId="8" fillId="0" borderId="5" xfId="0" applyNumberFormat="1" applyFont="1" applyFill="1" applyBorder="1" applyAlignment="1">
      <alignment horizontal="right" indent="1"/>
    </xf>
    <xf numFmtId="3" fontId="83" fillId="0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17" fillId="0" borderId="0" xfId="0" applyFont="1" applyBorder="1"/>
    <xf numFmtId="0" fontId="17" fillId="0" borderId="0" xfId="0" applyFont="1"/>
    <xf numFmtId="3" fontId="17" fillId="0" borderId="0" xfId="0" applyNumberFormat="1" applyFont="1" applyBorder="1"/>
    <xf numFmtId="0" fontId="17" fillId="37" borderId="0" xfId="0" applyFont="1" applyFill="1"/>
    <xf numFmtId="0" fontId="17" fillId="37" borderId="1" xfId="0" applyFont="1" applyFill="1" applyBorder="1"/>
    <xf numFmtId="0" fontId="148" fillId="0" borderId="0" xfId="0" applyFont="1"/>
    <xf numFmtId="0" fontId="17" fillId="37" borderId="12" xfId="0" applyFont="1" applyFill="1" applyBorder="1" applyAlignment="1">
      <alignment horizontal="left" indent="2"/>
    </xf>
    <xf numFmtId="0" fontId="17" fillId="37" borderId="13" xfId="0" applyFont="1" applyFill="1" applyBorder="1" applyAlignment="1">
      <alignment horizontal="left" indent="2"/>
    </xf>
    <xf numFmtId="0" fontId="17" fillId="38" borderId="13" xfId="0" quotePrefix="1" applyFont="1" applyFill="1" applyBorder="1" applyAlignment="1">
      <alignment horizontal="left" indent="4"/>
    </xf>
    <xf numFmtId="3" fontId="17" fillId="38" borderId="0" xfId="0" applyNumberFormat="1" applyFont="1" applyFill="1" applyBorder="1" applyAlignment="1">
      <alignment horizontal="right" indent="2"/>
    </xf>
    <xf numFmtId="3" fontId="17" fillId="38" borderId="39" xfId="0" applyNumberFormat="1" applyFont="1" applyFill="1" applyBorder="1" applyAlignment="1">
      <alignment horizontal="right" indent="2"/>
    </xf>
    <xf numFmtId="0" fontId="17" fillId="37" borderId="13" xfId="0" quotePrefix="1" applyFont="1" applyFill="1" applyBorder="1" applyAlignment="1">
      <alignment horizontal="left" indent="4"/>
    </xf>
    <xf numFmtId="3" fontId="17" fillId="37" borderId="0" xfId="0" applyNumberFormat="1" applyFont="1" applyFill="1" applyBorder="1" applyAlignment="1">
      <alignment horizontal="right" indent="2"/>
    </xf>
    <xf numFmtId="3" fontId="17" fillId="37" borderId="39" xfId="0" applyNumberFormat="1" applyFont="1" applyFill="1" applyBorder="1" applyAlignment="1">
      <alignment horizontal="right" indent="2"/>
    </xf>
    <xf numFmtId="0" fontId="17" fillId="37" borderId="14" xfId="0" quotePrefix="1" applyFont="1" applyFill="1" applyBorder="1" applyAlignment="1">
      <alignment horizontal="left" indent="4"/>
    </xf>
    <xf numFmtId="3" fontId="17" fillId="37" borderId="2" xfId="0" applyNumberFormat="1" applyFont="1" applyFill="1" applyBorder="1" applyAlignment="1">
      <alignment horizontal="right" indent="2"/>
    </xf>
    <xf numFmtId="3" fontId="17" fillId="37" borderId="11" xfId="0" applyNumberFormat="1" applyFont="1" applyFill="1" applyBorder="1" applyAlignment="1">
      <alignment horizontal="right" indent="2"/>
    </xf>
    <xf numFmtId="3" fontId="83" fillId="6" borderId="0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right" indent="1"/>
    </xf>
    <xf numFmtId="3" fontId="10" fillId="0" borderId="8" xfId="0" applyNumberFormat="1" applyFont="1" applyFill="1" applyBorder="1" applyAlignment="1">
      <alignment horizontal="right" indent="1"/>
    </xf>
    <xf numFmtId="3" fontId="10" fillId="0" borderId="9" xfId="0" applyNumberFormat="1" applyFont="1" applyFill="1" applyBorder="1" applyAlignment="1">
      <alignment horizontal="right" indent="1"/>
    </xf>
    <xf numFmtId="0" fontId="149" fillId="0" borderId="2" xfId="0" applyFont="1" applyBorder="1" applyAlignment="1">
      <alignment horizontal="center"/>
    </xf>
    <xf numFmtId="178" fontId="147" fillId="3" borderId="32" xfId="0" applyNumberFormat="1" applyFont="1" applyFill="1" applyBorder="1" applyAlignment="1">
      <alignment horizontal="center"/>
    </xf>
    <xf numFmtId="3" fontId="147" fillId="3" borderId="32" xfId="0" applyNumberFormat="1" applyFont="1" applyFill="1" applyBorder="1" applyAlignment="1">
      <alignment horizontal="right" vertical="center" indent="1"/>
    </xf>
    <xf numFmtId="171" fontId="147" fillId="3" borderId="32" xfId="3" applyNumberFormat="1" applyFont="1" applyFill="1" applyBorder="1" applyAlignment="1">
      <alignment horizontal="right" vertical="center" indent="1"/>
    </xf>
    <xf numFmtId="184" fontId="147" fillId="3" borderId="32" xfId="0" applyNumberFormat="1" applyFont="1" applyFill="1" applyBorder="1" applyAlignment="1">
      <alignment horizontal="right" vertical="center" indent="1"/>
    </xf>
    <xf numFmtId="178" fontId="147" fillId="3" borderId="4" xfId="0" applyNumberFormat="1" applyFont="1" applyFill="1" applyBorder="1" applyAlignment="1">
      <alignment horizontal="center"/>
    </xf>
    <xf numFmtId="176" fontId="147" fillId="3" borderId="32" xfId="3" applyNumberFormat="1" applyFont="1" applyFill="1" applyBorder="1" applyAlignment="1">
      <alignment horizontal="center" vertical="center"/>
    </xf>
    <xf numFmtId="176" fontId="147" fillId="3" borderId="36" xfId="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169" fontId="150" fillId="3" borderId="0" xfId="0" applyNumberFormat="1" applyFont="1" applyFill="1" applyBorder="1" applyAlignment="1">
      <alignment horizontal="center"/>
    </xf>
    <xf numFmtId="258" fontId="1" fillId="0" borderId="0" xfId="0" applyNumberFormat="1" applyFont="1" applyFill="1" applyAlignment="1" applyProtection="1">
      <alignment horizontal="left" vertical="center" indent="2"/>
    </xf>
    <xf numFmtId="0" fontId="1" fillId="37" borderId="0" xfId="0" applyFont="1" applyFill="1" applyBorder="1" applyAlignment="1">
      <alignment horizontal="right" indent="2"/>
    </xf>
    <xf numFmtId="0" fontId="1" fillId="37" borderId="39" xfId="0" applyFont="1" applyFill="1" applyBorder="1" applyAlignment="1">
      <alignment horizontal="center"/>
    </xf>
    <xf numFmtId="171" fontId="5" fillId="0" borderId="0" xfId="3" applyNumberFormat="1" applyFont="1"/>
    <xf numFmtId="175" fontId="10" fillId="0" borderId="0" xfId="10" applyNumberFormat="1" applyFont="1" applyBorder="1" applyAlignment="1">
      <alignment horizontal="center"/>
    </xf>
    <xf numFmtId="0" fontId="151" fillId="35" borderId="0" xfId="0" applyFont="1" applyFill="1" applyBorder="1" applyAlignment="1">
      <alignment horizontal="left" vertical="center"/>
    </xf>
    <xf numFmtId="0" fontId="50" fillId="35" borderId="0" xfId="0" applyFont="1" applyFill="1" applyBorder="1" applyAlignment="1">
      <alignment vertical="center"/>
    </xf>
    <xf numFmtId="0" fontId="151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right" vertical="center"/>
    </xf>
    <xf numFmtId="0" fontId="50" fillId="35" borderId="0" xfId="0" applyFont="1" applyFill="1" applyBorder="1" applyAlignment="1">
      <alignment horizontal="right" vertical="center" indent="1"/>
    </xf>
    <xf numFmtId="0" fontId="152" fillId="0" borderId="0" xfId="0" applyFont="1" applyAlignment="1">
      <alignment vertical="center"/>
    </xf>
    <xf numFmtId="10" fontId="6" fillId="2" borderId="0" xfId="0" applyNumberFormat="1" applyFont="1" applyFill="1" applyAlignment="1">
      <alignment horizontal="center"/>
    </xf>
    <xf numFmtId="257" fontId="10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8" fontId="6" fillId="2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right" indent="1"/>
    </xf>
    <xf numFmtId="0" fontId="9" fillId="0" borderId="0" xfId="0" applyFont="1" applyAlignment="1">
      <alignment horizontal="left" indent="1"/>
    </xf>
    <xf numFmtId="3" fontId="10" fillId="2" borderId="4" xfId="0" applyNumberFormat="1" applyFont="1" applyFill="1" applyBorder="1" applyAlignment="1">
      <alignment horizontal="right" indent="1"/>
    </xf>
    <xf numFmtId="0" fontId="8" fillId="0" borderId="0" xfId="0" applyFont="1" applyBorder="1" applyAlignment="1">
      <alignment horizontal="left" indent="4"/>
    </xf>
    <xf numFmtId="3" fontId="8" fillId="0" borderId="38" xfId="0" applyNumberFormat="1" applyFont="1" applyFill="1" applyBorder="1" applyAlignment="1">
      <alignment horizontal="right" vertical="center" indent="1"/>
    </xf>
    <xf numFmtId="10" fontId="147" fillId="3" borderId="0" xfId="3" applyNumberFormat="1" applyFont="1" applyFill="1" applyBorder="1" applyAlignment="1">
      <alignment horizontal="center" vertical="center"/>
    </xf>
    <xf numFmtId="0" fontId="17" fillId="37" borderId="1" xfId="0" applyFont="1" applyFill="1" applyBorder="1" applyAlignment="1">
      <alignment horizontal="left" indent="2"/>
    </xf>
    <xf numFmtId="0" fontId="17" fillId="37" borderId="0" xfId="0" applyFont="1" applyFill="1" applyBorder="1" applyAlignment="1">
      <alignment horizontal="left" indent="2"/>
    </xf>
    <xf numFmtId="0" fontId="17" fillId="38" borderId="0" xfId="0" quotePrefix="1" applyFont="1" applyFill="1" applyBorder="1" applyAlignment="1">
      <alignment horizontal="left" indent="4"/>
    </xf>
    <xf numFmtId="0" fontId="17" fillId="37" borderId="0" xfId="0" quotePrefix="1" applyFont="1" applyFill="1" applyBorder="1" applyAlignment="1">
      <alignment horizontal="left" indent="4"/>
    </xf>
    <xf numFmtId="0" fontId="17" fillId="37" borderId="2" xfId="0" quotePrefix="1" applyFont="1" applyFill="1" applyBorder="1" applyAlignment="1">
      <alignment horizontal="left" indent="4"/>
    </xf>
    <xf numFmtId="10" fontId="153" fillId="0" borderId="4" xfId="0" applyNumberFormat="1" applyFont="1" applyBorder="1" applyAlignment="1">
      <alignment horizontal="center"/>
    </xf>
    <xf numFmtId="171" fontId="153" fillId="36" borderId="0" xfId="3" applyNumberFormat="1" applyFont="1" applyFill="1" applyBorder="1" applyAlignment="1">
      <alignment horizontal="center"/>
    </xf>
    <xf numFmtId="256" fontId="153" fillId="36" borderId="0" xfId="0" applyNumberFormat="1" applyFont="1" applyFill="1" applyBorder="1" applyAlignment="1">
      <alignment horizontal="center"/>
    </xf>
    <xf numFmtId="0" fontId="149" fillId="0" borderId="0" xfId="0" applyFont="1" applyBorder="1" applyAlignment="1">
      <alignment horizontal="center"/>
    </xf>
    <xf numFmtId="0" fontId="154" fillId="0" borderId="0" xfId="0" applyFont="1" applyAlignment="1">
      <alignment horizontal="left" indent="8"/>
    </xf>
    <xf numFmtId="171" fontId="155" fillId="0" borderId="0" xfId="3" applyNumberFormat="1" applyFont="1" applyFill="1" applyBorder="1" applyAlignment="1">
      <alignment horizontal="right" indent="1"/>
    </xf>
    <xf numFmtId="0" fontId="15" fillId="0" borderId="0" xfId="0" applyFont="1" applyFill="1"/>
    <xf numFmtId="0" fontId="156" fillId="0" borderId="0" xfId="0" applyFont="1"/>
    <xf numFmtId="10" fontId="148" fillId="37" borderId="10" xfId="0" applyNumberFormat="1" applyFont="1" applyFill="1" applyBorder="1" applyAlignment="1">
      <alignment horizontal="right" indent="2"/>
    </xf>
    <xf numFmtId="256" fontId="148" fillId="37" borderId="39" xfId="0" applyNumberFormat="1" applyFont="1" applyFill="1" applyBorder="1" applyAlignment="1">
      <alignment horizontal="right" indent="2"/>
    </xf>
    <xf numFmtId="0" fontId="1" fillId="0" borderId="2" xfId="0" applyFont="1" applyBorder="1" applyAlignment="1">
      <alignment horizontal="center"/>
    </xf>
  </cellXfs>
  <cellStyles count="477">
    <cellStyle name="#,##0" xfId="12"/>
    <cellStyle name="#,##0.00¢/kWh" xfId="13"/>
    <cellStyle name="******************************************" xfId="14"/>
    <cellStyle name="???b???b???b???b???b???b???b???b???b???b???b???b???b???b???b???b???b???b???b???b???b???b???b???b??" xfId="15"/>
    <cellStyle name="???b???b???b???b???b???b???b???b???b???b???b¯??b???b???b???b???b???b???b???b???b???b???b???b???b??" xfId="16"/>
    <cellStyle name="???b???b£??b???b???b???b??ßb???b???b???b???b???b???b???b???b???b???b???b???b???b???b???b¯??b???b??" xfId="17"/>
    <cellStyle name="???b??ßb???b???b???b???b???b???b???b???b???b???b???b???b???b???b???b¯??b???b???b???b???b???b???b??" xfId="18"/>
    <cellStyle name="??b???b???b???b???b???b???b???b???b???b???b???b???b??_x0003_b???b???b???b???b???b???b???b???b???b???b???b???b???b???b???b???b???b???b???b???b???b???b???b???b???b???b???b???b???b???b???b???b???b???b???b???b???b???b???b???b???b???b???b???b???b?" xfId="19"/>
    <cellStyle name="??b??_x0003_b???b???b???b???b???b???b???b???b???b???b???b???b???b???b???b???b???b???b???b???b???b???b???b???b???b???b???b???b???b???b???b???b???b???b???b???b???b???b???b???b???b???b???b???b???b???b???b???b???b???b???b???b???b???b???b???b???b???b???b???b???b?" xfId="20"/>
    <cellStyle name="?b???b???b???b??" xfId="21"/>
    <cellStyle name="_%(SignOnly)" xfId="22"/>
    <cellStyle name="_%(SignSpaceOnly)" xfId="23"/>
    <cellStyle name="_03 Operating Model - sent June 17 2005" xfId="24"/>
    <cellStyle name="_100% Contrated_UnContracted Energy 20071120 VALUES" xfId="25"/>
    <cellStyle name="_2006 Plan as of 2005-06-30_v3 " xfId="26"/>
    <cellStyle name="_2006 Plan as of 2005-06-30_v4 1" xfId="27"/>
    <cellStyle name="_2006 St Lawr IS budget template v3 09-9-05" xfId="28"/>
    <cellStyle name="_Bear Swamp Non-LIPA Hedges Trade List as at Jan 31 2007" xfId="29"/>
    <cellStyle name="_Bear Swamp PLAN Model 2005-03-21 (FINAL)" xfId="30"/>
    <cellStyle name="_Bear-Fife" xfId="31"/>
    <cellStyle name="_Beaver Power" xfId="32"/>
    <cellStyle name="_BESA - Guarantee contingency or commitment 2Q'07_ABC_20070820" xfId="33"/>
    <cellStyle name="_Book2" xfId="34"/>
    <cellStyle name="_Comma" xfId="35"/>
    <cellStyle name="_Comma_Project Blue Financial Model" xfId="36"/>
    <cellStyle name="_Comma_Sword Financial Model_April 6 2009" xfId="37"/>
    <cellStyle name="_Copy of 2008 Budget by Legal Entity_major maintenance split" xfId="38"/>
    <cellStyle name="_Copy of Planilha de Apoio7 - quick formatted" xfId="39"/>
    <cellStyle name="_Currency" xfId="40"/>
    <cellStyle name="_Currency_Project Blue Financial Model" xfId="41"/>
    <cellStyle name="_Currency_Sword Financial Model_April 6 2009" xfId="42"/>
    <cellStyle name="_CurrencySpace" xfId="43"/>
    <cellStyle name="_CurrencySpace_Project Blue Financial Model" xfId="44"/>
    <cellStyle name="_CurrencySpace_Sword Financial Model_April 6 2009" xfId="45"/>
    <cellStyle name="_Deep Creek  Piney Model" xfId="46"/>
    <cellStyle name="_Divestitures &amp; Closures Worksheet - recd May 4, 2005" xfId="47"/>
    <cellStyle name="_ETC Valuation Template - Jan31 2008_2nd (PSP Version)" xfId="48"/>
    <cellStyle name="_Euro" xfId="49"/>
    <cellStyle name="_Expenses  Price Decks for recent acquisitions 2005-03-09" xfId="50"/>
    <cellStyle name="_Financial Forecasts Sent to Banks 17-Jun-2005" xfId="51"/>
    <cellStyle name="_FM - Cataguazes - In Generation - 2007-09-05 REAL" xfId="52"/>
    <cellStyle name="_Heading" xfId="53"/>
    <cellStyle name="_High Grade Issuance 2009 (BBB)" xfId="54"/>
    <cellStyle name="_Highlight" xfId="55"/>
    <cellStyle name="_LOPC 2006 Major Maintenance budget" xfId="56"/>
    <cellStyle name="_Maine Hydro 030305" xfId="57"/>
    <cellStyle name="_MGw Generation 2006 Plan as of 2005-06-30 " xfId="58"/>
    <cellStyle name="_Multiple" xfId="59"/>
    <cellStyle name="_Multiple_Project Blue Financial Model" xfId="60"/>
    <cellStyle name="_Multiple_Sword Financial Model_April 6 2009" xfId="61"/>
    <cellStyle name="_MultipleSpace" xfId="62"/>
    <cellStyle name="_MultipleSpace_Project Blue Financial Model" xfId="63"/>
    <cellStyle name="_MultipleSpace_Sword Financial Model_April 6 2009" xfId="64"/>
    <cellStyle name="_Neptune OM Exp 2009-2027" xfId="65"/>
    <cellStyle name="_NEPTUNE Pro-Forma_VSCENARIOS_Case" xfId="66"/>
    <cellStyle name="_NewEng" xfId="67"/>
    <cellStyle name="_NRTS Flip Calc 7-9-09" xfId="68"/>
    <cellStyle name="_Ontario-FS-July 05" xfId="69"/>
    <cellStyle name="_Operating Model 02 - sent June 17 2005 v3" xfId="70"/>
    <cellStyle name="_Percent" xfId="71"/>
    <cellStyle name="_PercentSpace" xfId="72"/>
    <cellStyle name="_Prince" xfId="73"/>
    <cellStyle name="_Q3 - 2008 UVB Master Q2 price deck v2" xfId="74"/>
    <cellStyle name="_SubHeading" xfId="75"/>
    <cellStyle name="_Summary 060109 V1" xfId="76"/>
    <cellStyle name="_Synergies - recd May 4, 2005" xfId="77"/>
    <cellStyle name="_Table" xfId="78"/>
    <cellStyle name="_Table_Credit Comp 5" xfId="79"/>
    <cellStyle name="_TableHead" xfId="80"/>
    <cellStyle name="_TableRowHead" xfId="81"/>
    <cellStyle name="_TableSuperHead" xfId="82"/>
    <cellStyle name="_US Taxable Income Forecast - 5 years - 2007 Q3 Actuals_edits" xfId="83"/>
    <cellStyle name="=C:\WINNT35\SYSTEM32\COMMAND.COM" xfId="84"/>
    <cellStyle name="0" xfId="85"/>
    <cellStyle name="0,000(0,000)" xfId="86"/>
    <cellStyle name="0.00%" xfId="87"/>
    <cellStyle name="1" xfId="88"/>
    <cellStyle name="¹éºÐÀ²_±âÅ¸" xfId="89"/>
    <cellStyle name="3 sig fig" xfId="90"/>
    <cellStyle name="6mal" xfId="91"/>
    <cellStyle name="A3 297 x 420 mm" xfId="92"/>
    <cellStyle name="Actual Date" xfId="93"/>
    <cellStyle name="Add" xfId="94"/>
    <cellStyle name="ÅëÈ­ [0]_±âÅ¸" xfId="95"/>
    <cellStyle name="ÅëÈ­_±âÅ¸" xfId="96"/>
    <cellStyle name="AFE" xfId="97"/>
    <cellStyle name="args.style" xfId="98"/>
    <cellStyle name="Arial8" xfId="99"/>
    <cellStyle name="ÄÞ¸¶ [0]_±âÅ¸" xfId="100"/>
    <cellStyle name="ÄÞ¸¶_±âÅ¸" xfId="101"/>
    <cellStyle name="b???b???b???b???b???b???b???b???b???b???b???b???b???b???b???b???b???b???b???b???b???b??_x0003_b???b???b?" xfId="102"/>
    <cellStyle name="b???b???b???b???b???b???b???b???b???b???b???b???b???b???b???b???b???b??_x0003_b???b???b???b???b???b???b???b???b???b???b???b???b???b???b???b???b???b???b???b???b???b???b?" xfId="103"/>
    <cellStyle name="b???b???b???b???b???b???b???b??_x0003_b???b???b???b???b???b???b???b???b?" xfId="104"/>
    <cellStyle name="Background" xfId="105"/>
    <cellStyle name="Banner" xfId="106"/>
    <cellStyle name="biu" xfId="107"/>
    <cellStyle name="Body" xfId="108"/>
    <cellStyle name="BorderAreas" xfId="109"/>
    <cellStyle name="Ç¥ÁØ_¿ù°£¿ä¾àº¸°í" xfId="110"/>
    <cellStyle name="calc 0dp" xfId="111"/>
    <cellStyle name="Calc Currency (0)" xfId="112"/>
    <cellStyle name="Cents" xfId="113"/>
    <cellStyle name="Cents (0.0)" xfId="114"/>
    <cellStyle name="cents_WACC Analysis" xfId="115"/>
    <cellStyle name="CHANGE" xfId="116"/>
    <cellStyle name="CHANGEB" xfId="117"/>
    <cellStyle name="ChartingText" xfId="118"/>
    <cellStyle name="ColHead" xfId="119"/>
    <cellStyle name="Column Headers" xfId="120"/>
    <cellStyle name="column title" xfId="121"/>
    <cellStyle name="column1" xfId="122"/>
    <cellStyle name="column1BigNoWrap" xfId="123"/>
    <cellStyle name="column1Date" xfId="124"/>
    <cellStyle name="column2Date" xfId="125"/>
    <cellStyle name="column3Date" xfId="126"/>
    <cellStyle name="ColumnHeaderNormal" xfId="127"/>
    <cellStyle name="Comma (0)" xfId="128"/>
    <cellStyle name="Comma (1)" xfId="129"/>
    <cellStyle name="Comma [1]" xfId="130"/>
    <cellStyle name="Comma [2]" xfId="131"/>
    <cellStyle name="Comma [3]" xfId="132"/>
    <cellStyle name="Comma 0" xfId="133"/>
    <cellStyle name="Comma 0*" xfId="134"/>
    <cellStyle name="Comma 0_Reserve and Resources Bar Chart" xfId="135"/>
    <cellStyle name="Comma 2" xfId="136"/>
    <cellStyle name="Comma 2 2" xfId="471"/>
    <cellStyle name="Comma 3" xfId="474"/>
    <cellStyle name="Comma 4" xfId="475"/>
    <cellStyle name="comma[0]" xfId="137"/>
    <cellStyle name="Comma0" xfId="138"/>
    <cellStyle name="Comma0 - Style1" xfId="139"/>
    <cellStyle name="Comma0 - Style2" xfId="140"/>
    <cellStyle name="Comma0 - Style3" xfId="141"/>
    <cellStyle name="Comma0 - Style4" xfId="142"/>
    <cellStyle name="Comma0 - Style6" xfId="143"/>
    <cellStyle name="Comma1 - Style1" xfId="144"/>
    <cellStyle name="Comment" xfId="145"/>
    <cellStyle name="ConvVer" xfId="146"/>
    <cellStyle name="Copied" xfId="147"/>
    <cellStyle name="COST1" xfId="148"/>
    <cellStyle name="Curren - Style1" xfId="149"/>
    <cellStyle name="Curren - Style2" xfId="150"/>
    <cellStyle name="Currencù_Dist of STL" xfId="151"/>
    <cellStyle name="Currency" xfId="152"/>
    <cellStyle name="Currency (3)" xfId="153"/>
    <cellStyle name="Currency [0ঢ়" xfId="154"/>
    <cellStyle name="Currency [1]" xfId="155"/>
    <cellStyle name="Currency [2]" xfId="156"/>
    <cellStyle name="Currency [3]" xfId="157"/>
    <cellStyle name="Currency 0" xfId="158"/>
    <cellStyle name="Currency 2" xfId="159"/>
    <cellStyle name="Currency 2 2" xfId="465"/>
    <cellStyle name="Currency 3" xfId="472"/>
    <cellStyle name="Currency 3*" xfId="160"/>
    <cellStyle name="Currency_ACH, modèle financier, Cas de base" xfId="161"/>
    <cellStyle name="Currency0" xfId="162"/>
    <cellStyle name="Data Link" xfId="163"/>
    <cellStyle name="Date" xfId="164"/>
    <cellStyle name="Date - Style2" xfId="165"/>
    <cellStyle name="Date - Style3" xfId="166"/>
    <cellStyle name="Date - Style5" xfId="167"/>
    <cellStyle name="Date [mmm-d-yyyy]" xfId="168"/>
    <cellStyle name="Date [mmm-yyyy]" xfId="169"/>
    <cellStyle name="Date Aligned" xfId="170"/>
    <cellStyle name="Date_ACH, modèle financier, Cas de base" xfId="171"/>
    <cellStyle name="DateLong" xfId="172"/>
    <cellStyle name="DateShort" xfId="173"/>
    <cellStyle name="Del" xfId="174"/>
    <cellStyle name="Dezimal [0]_Actual vs. Prior" xfId="175"/>
    <cellStyle name="Dezimal_Actual vs. Prior" xfId="176"/>
    <cellStyle name="Dotted Line" xfId="177"/>
    <cellStyle name="Entered" xfId="178"/>
    <cellStyle name="Euro" xfId="179"/>
    <cellStyle name="Factor" xfId="180"/>
    <cellStyle name="Fin_Acct" xfId="181"/>
    <cellStyle name="Fixed" xfId="182"/>
    <cellStyle name="Fixed4 - Style4" xfId="183"/>
    <cellStyle name="Footnote" xfId="184"/>
    <cellStyle name="grayText2" xfId="185"/>
    <cellStyle name="grayText2Big" xfId="186"/>
    <cellStyle name="Grey" xfId="187"/>
    <cellStyle name="Hard Percent" xfId="188"/>
    <cellStyle name="Head 1" xfId="189"/>
    <cellStyle name="Header" xfId="190"/>
    <cellStyle name="Header1" xfId="191"/>
    <cellStyle name="Header2" xfId="192"/>
    <cellStyle name="Headers" xfId="193"/>
    <cellStyle name="Heading" xfId="194"/>
    <cellStyle name="Heading 1" xfId="195"/>
    <cellStyle name="Heading 2" xfId="196"/>
    <cellStyle name="Heading 3" xfId="197"/>
    <cellStyle name="Heading1" xfId="198"/>
    <cellStyle name="Heading2" xfId="199"/>
    <cellStyle name="HEADINGS" xfId="200"/>
    <cellStyle name="HEADINGSTOP" xfId="201"/>
    <cellStyle name="Hidden" xfId="202"/>
    <cellStyle name="HIGHLIGHT" xfId="203"/>
    <cellStyle name="Indefinido" xfId="204"/>
    <cellStyle name="Input" xfId="205"/>
    <cellStyle name="Input [yellow]" xfId="206"/>
    <cellStyle name="Input Cells" xfId="207"/>
    <cellStyle name="Input Value" xfId="208"/>
    <cellStyle name="Input_$cell" xfId="209"/>
    <cellStyle name="InputCell" xfId="210"/>
    <cellStyle name="Invisible" xfId="211"/>
    <cellStyle name="KPMG Heading 1" xfId="212"/>
    <cellStyle name="KPMG Heading 2" xfId="213"/>
    <cellStyle name="KPMG Heading 3" xfId="214"/>
    <cellStyle name="KPMG Heading 4" xfId="215"/>
    <cellStyle name="KPMG Normal" xfId="216"/>
    <cellStyle name="KPMG Normal Text" xfId="217"/>
    <cellStyle name="Label" xfId="218"/>
    <cellStyle name="leftStyle" xfId="219"/>
    <cellStyle name="leftStyle2" xfId="220"/>
    <cellStyle name="Linked Cells" xfId="221"/>
    <cellStyle name="Locked" xfId="222"/>
    <cellStyle name="Millares [0]_96 Risk" xfId="223"/>
    <cellStyle name="Millares_96 Risk" xfId="224"/>
    <cellStyle name="Milliers 2" xfId="6"/>
    <cellStyle name="Milliers 3" xfId="10"/>
    <cellStyle name="Moeda_CAPEX Salto Jaurú" xfId="225"/>
    <cellStyle name="Moneda [0]_96 Risk" xfId="226"/>
    <cellStyle name="Moneda_96 Risk" xfId="227"/>
    <cellStyle name="Monétaire 2" xfId="1"/>
    <cellStyle name="Monétaire 3" xfId="8"/>
    <cellStyle name="Monétaire 4" xfId="11"/>
    <cellStyle name="Monétaire 5" xfId="228"/>
    <cellStyle name="Monétaire 6" xfId="466"/>
    <cellStyle name="Multiple" xfId="229"/>
    <cellStyle name="multiples" xfId="230"/>
    <cellStyle name="NewColumnHeaderNormal" xfId="231"/>
    <cellStyle name="NewSectionHeaderNormal" xfId="232"/>
    <cellStyle name="NewTitleNormal" xfId="233"/>
    <cellStyle name="no cents" xfId="234"/>
    <cellStyle name="no dec" xfId="235"/>
    <cellStyle name="No-Action" xfId="236"/>
    <cellStyle name="NoEntry" xfId="237"/>
    <cellStyle name="Nolead - Style1" xfId="238"/>
    <cellStyle name="Norᣭal_us_broad_trade2" xfId="239"/>
    <cellStyle name="Normal" xfId="0" builtinId="0"/>
    <cellStyle name="Normal - Style1" xfId="240"/>
    <cellStyle name="Normal - Style2" xfId="241"/>
    <cellStyle name="Normal - Style3" xfId="242"/>
    <cellStyle name="Normal - Style4" xfId="243"/>
    <cellStyle name="Normal - Style5" xfId="244"/>
    <cellStyle name="Normal - Style6" xfId="245"/>
    <cellStyle name="Normal - Style7" xfId="246"/>
    <cellStyle name="Normal - Style8" xfId="247"/>
    <cellStyle name="Normal 000$" xfId="248"/>
    <cellStyle name="Normal 10 2" xfId="249"/>
    <cellStyle name="Normal 2" xfId="2"/>
    <cellStyle name="Normal 2 10" xfId="250"/>
    <cellStyle name="Normal 2 11" xfId="464"/>
    <cellStyle name="Normal 2 2" xfId="251"/>
    <cellStyle name="Normal 2 3" xfId="252"/>
    <cellStyle name="Normal 2 4" xfId="253"/>
    <cellStyle name="Normal 2 5" xfId="254"/>
    <cellStyle name="Normal 2 6" xfId="255"/>
    <cellStyle name="Normal 2 7" xfId="256"/>
    <cellStyle name="Normal 2 8" xfId="257"/>
    <cellStyle name="Normal 2 9" xfId="258"/>
    <cellStyle name="Normal 20" xfId="259"/>
    <cellStyle name="Normal 20 2" xfId="260"/>
    <cellStyle name="Normal 20 3" xfId="261"/>
    <cellStyle name="Normal 20 4" xfId="262"/>
    <cellStyle name="Normal 3" xfId="5"/>
    <cellStyle name="Normal 3 2" xfId="9"/>
    <cellStyle name="Normal 4" xfId="263"/>
    <cellStyle name="Normal 4 2" xfId="469"/>
    <cellStyle name="Normal 5" xfId="264"/>
    <cellStyle name="Normal 6" xfId="265"/>
    <cellStyle name="Normal 7" xfId="266"/>
    <cellStyle name="Normal 8" xfId="267"/>
    <cellStyle name="Normal 9" xfId="470"/>
    <cellStyle name="Normal 9 2" xfId="268"/>
    <cellStyle name="NormalGB" xfId="269"/>
    <cellStyle name="NormalMultiple" xfId="270"/>
    <cellStyle name="NormalX" xfId="271"/>
    <cellStyle name="Not Implemented" xfId="272"/>
    <cellStyle name="num1Style" xfId="274"/>
    <cellStyle name="num1Styleb" xfId="275"/>
    <cellStyle name="num4Style" xfId="276"/>
    <cellStyle name="num4Styleb" xfId="277"/>
    <cellStyle name="numPStyle" xfId="278"/>
    <cellStyle name="numPStyleb" xfId="279"/>
    <cellStyle name="numXStyle" xfId="280"/>
    <cellStyle name="numXStyleb" xfId="281"/>
    <cellStyle name="Nᓯrmal_vstr_pro" xfId="273"/>
    <cellStyle name="Œ…‹æØ‚è [0.00]_!!!GO" xfId="282"/>
    <cellStyle name="Œ…‹æØ‚è_!!!GO" xfId="283"/>
    <cellStyle name="Output Amounts" xfId="284"/>
    <cellStyle name="Output Column Headings" xfId="285"/>
    <cellStyle name="Output Line Items" xfId="286"/>
    <cellStyle name="Output Report Heading" xfId="287"/>
    <cellStyle name="Output Report Title" xfId="288"/>
    <cellStyle name="Page Heading" xfId="289"/>
    <cellStyle name="Page Number" xfId="290"/>
    <cellStyle name="Parens (1)" xfId="291"/>
    <cellStyle name="per.style" xfId="292"/>
    <cellStyle name="Percen - Style3" xfId="293"/>
    <cellStyle name="Percent (0.0)" xfId="294"/>
    <cellStyle name="Percent [0]_#6 Temps &amp; Contractors_BRR Canada" xfId="295"/>
    <cellStyle name="Percent [1]" xfId="296"/>
    <cellStyle name="Percent [2]" xfId="297"/>
    <cellStyle name="Percent 2" xfId="468"/>
    <cellStyle name="Percent 3" xfId="476"/>
    <cellStyle name="Percent 4" xfId="473"/>
    <cellStyle name="Pourcentage" xfId="3" builtinId="5"/>
    <cellStyle name="Pourcentage 2" xfId="4"/>
    <cellStyle name="Pourcentage 2 2" xfId="298"/>
    <cellStyle name="Pourcentage 2 3" xfId="299"/>
    <cellStyle name="Pourcentage 2 4" xfId="300"/>
    <cellStyle name="Pourcentage 2 5" xfId="301"/>
    <cellStyle name="Pourcentage 2 6" xfId="302"/>
    <cellStyle name="Pourcentage 3" xfId="7"/>
    <cellStyle name="Pourcentage 3 2" xfId="303"/>
    <cellStyle name="Pourcentage 4" xfId="304"/>
    <cellStyle name="Pourcentage 5" xfId="305"/>
    <cellStyle name="Pourcentage 6" xfId="467"/>
    <cellStyle name="Pourcentage 8" xfId="306"/>
    <cellStyle name="pricing" xfId="307"/>
    <cellStyle name="PSChar" xfId="308"/>
    <cellStyle name="PSDate" xfId="309"/>
    <cellStyle name="PSDec" xfId="310"/>
    <cellStyle name="PSHeading" xfId="311"/>
    <cellStyle name="PSInt" xfId="312"/>
    <cellStyle name="PSSpacer" xfId="313"/>
    <cellStyle name="regstoresfromspecstores" xfId="314"/>
    <cellStyle name="Reports" xfId="315"/>
    <cellStyle name="RevList" xfId="316"/>
    <cellStyle name="RowLabels" xfId="317"/>
    <cellStyle name="s]_x000d__x000a_load=_x000d__x000a_run=_x000d__x000a_NullPort=None_x000d__x000a_device=HP LaserJet 4,HPPCL5MS,LPT1:_x000d__x000a_ScreenSaveActive=0_x000d__x000a_ScreenSaveTimeOut=120_x000d__x000a__x000d__x000a_[Desk" xfId="318"/>
    <cellStyle name="s]_x000d__x000a_load=_x000d__x000a_run=_x000d__x000a_NullPort=None_x000d__x000a_ScreenSaveActive=0_x000d__x000a_ScreenSaveTimeOut=120_x000d__x000a_device=HP LaserJet 4,HPPCL5MS,LPT1:_x000d__x000a__x000d__x000a_[Desk" xfId="319"/>
    <cellStyle name="Salomon Logo" xfId="320"/>
    <cellStyle name="SAPBEXaggData" xfId="321"/>
    <cellStyle name="SAPBEXaggItem" xfId="322"/>
    <cellStyle name="SAPBEXchaText" xfId="323"/>
    <cellStyle name="SAPBEXformats" xfId="324"/>
    <cellStyle name="SAPBEXstdData" xfId="325"/>
    <cellStyle name="SAPBEXstdItem" xfId="326"/>
    <cellStyle name="SAPBEXtitle" xfId="327"/>
    <cellStyle name="Scenario" xfId="328"/>
    <cellStyle name="SectionHeaderNormal" xfId="329"/>
    <cellStyle name="Separador de milhares_Age receivables" xfId="330"/>
    <cellStyle name="SHADEDSTORES" xfId="331"/>
    <cellStyle name="Sheet Header" xfId="332"/>
    <cellStyle name="specstores" xfId="333"/>
    <cellStyle name="SPOl" xfId="334"/>
    <cellStyle name="Standard_CEE (2)" xfId="335"/>
    <cellStyle name="STYL1 - Style1" xfId="336"/>
    <cellStyle name="Style 1" xfId="337"/>
    <cellStyle name="Style 10" xfId="338"/>
    <cellStyle name="Style 11" xfId="339"/>
    <cellStyle name="Style 12" xfId="340"/>
    <cellStyle name="Style 13" xfId="341"/>
    <cellStyle name="Style 14" xfId="342"/>
    <cellStyle name="Style 15" xfId="343"/>
    <cellStyle name="Style 16" xfId="344"/>
    <cellStyle name="Style 17" xfId="345"/>
    <cellStyle name="Style 18" xfId="346"/>
    <cellStyle name="Style 19" xfId="347"/>
    <cellStyle name="Style 2" xfId="348"/>
    <cellStyle name="Style 20" xfId="349"/>
    <cellStyle name="Style 21" xfId="350"/>
    <cellStyle name="Style 22" xfId="351"/>
    <cellStyle name="Style 23" xfId="352"/>
    <cellStyle name="Style 24" xfId="353"/>
    <cellStyle name="Style 25" xfId="354"/>
    <cellStyle name="Style 26" xfId="355"/>
    <cellStyle name="Style 27" xfId="356"/>
    <cellStyle name="Style 28" xfId="357"/>
    <cellStyle name="Style 29" xfId="358"/>
    <cellStyle name="Style 3" xfId="359"/>
    <cellStyle name="Style 30" xfId="360"/>
    <cellStyle name="Style 31" xfId="361"/>
    <cellStyle name="Style 32" xfId="362"/>
    <cellStyle name="Style 33" xfId="363"/>
    <cellStyle name="Style 34" xfId="364"/>
    <cellStyle name="Style 35" xfId="365"/>
    <cellStyle name="Style 36" xfId="366"/>
    <cellStyle name="Style 37" xfId="367"/>
    <cellStyle name="Style 38" xfId="368"/>
    <cellStyle name="Style 39" xfId="369"/>
    <cellStyle name="Style 4" xfId="370"/>
    <cellStyle name="Style 40" xfId="371"/>
    <cellStyle name="Style 41" xfId="372"/>
    <cellStyle name="Style 42" xfId="373"/>
    <cellStyle name="Style 43" xfId="374"/>
    <cellStyle name="Style 44" xfId="375"/>
    <cellStyle name="Style 45" xfId="376"/>
    <cellStyle name="Style 46" xfId="377"/>
    <cellStyle name="Style 47" xfId="378"/>
    <cellStyle name="Style 48" xfId="379"/>
    <cellStyle name="Style 49" xfId="380"/>
    <cellStyle name="Style 5" xfId="381"/>
    <cellStyle name="Style 50" xfId="382"/>
    <cellStyle name="Style 51" xfId="383"/>
    <cellStyle name="Style 52" xfId="384"/>
    <cellStyle name="Style 53" xfId="385"/>
    <cellStyle name="Style 54" xfId="386"/>
    <cellStyle name="Style 55" xfId="387"/>
    <cellStyle name="Style 56" xfId="388"/>
    <cellStyle name="Style 57" xfId="389"/>
    <cellStyle name="Style 58" xfId="390"/>
    <cellStyle name="Style 59" xfId="391"/>
    <cellStyle name="Style 6" xfId="392"/>
    <cellStyle name="Style 60" xfId="393"/>
    <cellStyle name="Style 61" xfId="394"/>
    <cellStyle name="Style 62" xfId="395"/>
    <cellStyle name="Style 63" xfId="396"/>
    <cellStyle name="Style 64" xfId="397"/>
    <cellStyle name="Style 65" xfId="398"/>
    <cellStyle name="Style 66" xfId="399"/>
    <cellStyle name="Style 67" xfId="400"/>
    <cellStyle name="Style 68" xfId="401"/>
    <cellStyle name="Style 69" xfId="402"/>
    <cellStyle name="Style 7" xfId="403"/>
    <cellStyle name="Style 70" xfId="404"/>
    <cellStyle name="Style 71" xfId="405"/>
    <cellStyle name="Style 72" xfId="406"/>
    <cellStyle name="Style 73" xfId="407"/>
    <cellStyle name="Style 74" xfId="408"/>
    <cellStyle name="Style 75" xfId="409"/>
    <cellStyle name="Style 76" xfId="410"/>
    <cellStyle name="Style 77" xfId="411"/>
    <cellStyle name="Style 78" xfId="412"/>
    <cellStyle name="Style 79" xfId="413"/>
    <cellStyle name="Style 8" xfId="414"/>
    <cellStyle name="Style 80" xfId="415"/>
    <cellStyle name="Style 81" xfId="416"/>
    <cellStyle name="Style 82" xfId="417"/>
    <cellStyle name="Style 83" xfId="418"/>
    <cellStyle name="Style 84" xfId="419"/>
    <cellStyle name="Style 85" xfId="420"/>
    <cellStyle name="Style 86" xfId="421"/>
    <cellStyle name="Style 87" xfId="422"/>
    <cellStyle name="Style 88" xfId="423"/>
    <cellStyle name="Style 9" xfId="424"/>
    <cellStyle name="STYLE1" xfId="425"/>
    <cellStyle name="STYLE2" xfId="426"/>
    <cellStyle name="STYLE3" xfId="427"/>
    <cellStyle name="STYLE4" xfId="428"/>
    <cellStyle name="SubRoutine" xfId="429"/>
    <cellStyle name="SubScript" xfId="430"/>
    <cellStyle name="Subtotal" xfId="431"/>
    <cellStyle name="SuperScript" xfId="432"/>
    <cellStyle name="Table Head" xfId="433"/>
    <cellStyle name="Table Head Aligned" xfId="434"/>
    <cellStyle name="Table Head Blue" xfId="435"/>
    <cellStyle name="Table Head Green" xfId="436"/>
    <cellStyle name="Table Head_Val_Sum_Graph" xfId="437"/>
    <cellStyle name="Table Text" xfId="438"/>
    <cellStyle name="Table Title" xfId="439"/>
    <cellStyle name="Table Units" xfId="440"/>
    <cellStyle name="Table_Header" xfId="441"/>
    <cellStyle name="TableHead" xfId="442"/>
    <cellStyle name="Text 1" xfId="443"/>
    <cellStyle name="Text Head 1" xfId="444"/>
    <cellStyle name="TextBold" xfId="445"/>
    <cellStyle name="TextItalic" xfId="446"/>
    <cellStyle name="TextNormal" xfId="447"/>
    <cellStyle name="þ_x001d_ð_x0007_&amp;Qý—&amp;Hý_x000b__x0008_J_x000f__x001e__x0010__x0007__x0001__x0001_" xfId="448"/>
    <cellStyle name="Times New Roman" xfId="449"/>
    <cellStyle name="Title" xfId="450"/>
    <cellStyle name="Title Row" xfId="451"/>
    <cellStyle name="Title_Project Blue Financial Model" xfId="452"/>
    <cellStyle name="TitleNormal" xfId="453"/>
    <cellStyle name="TitresÉtats" xfId="454"/>
    <cellStyle name="Total - Style1" xfId="455"/>
    <cellStyle name="Trame - Style2" xfId="456"/>
    <cellStyle name="Underline_Single" xfId="457"/>
    <cellStyle name="Unprot" xfId="458"/>
    <cellStyle name="Unprot$" xfId="459"/>
    <cellStyle name="Unprotect" xfId="460"/>
    <cellStyle name="Währung [0]_Actual vs. Prior" xfId="461"/>
    <cellStyle name="Währung_Actual vs. Prior" xfId="462"/>
    <cellStyle name="Year" xfId="463"/>
  </cellStyles>
  <dxfs count="0"/>
  <tableStyles count="0" defaultTableStyle="TableStyleMedium9" defaultPivotStyle="PivotStyleLight16"/>
  <colors>
    <mruColors>
      <color rgb="FF0000FF"/>
      <color rgb="FF00FF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ersonal\Duff_Jeff\Private\High%20Speed\Aliant%20ADSL%20Rollout%20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INV_BKG\GENERAL\Bryce\Bogus%20Links\Bogus%20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INV_BKG\PROJECTS\NAPA\Other\M&amp;A%20precedent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M&amp;A\CLIENTS\Clublink\Takeover%20Response%20(Sep_02)\61-501%20Analysis\ClubLink\Models\ClubLink%20Deb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LD"/>
      <sheetName val="NS"/>
      <sheetName val="NB"/>
      <sheetName val="PEI"/>
      <sheetName val="1yr View"/>
      <sheetName val="4yr View"/>
      <sheetName val="Main Aternatives"/>
      <sheetName val="Alternatives - Alpha"/>
      <sheetName val="Hot 100"/>
      <sheetName val="CLLI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A5" t="str">
            <v>Allandale</v>
          </cell>
          <cell r="B5" t="str">
            <v>ALLANDALE DMS</v>
          </cell>
          <cell r="C5" t="str">
            <v>STJHNF01CG1</v>
          </cell>
          <cell r="D5">
            <v>10050</v>
          </cell>
          <cell r="E5" t="str">
            <v>647C</v>
          </cell>
          <cell r="F5" t="str">
            <v>YES</v>
          </cell>
          <cell r="G5" t="str">
            <v>OC-3</v>
          </cell>
          <cell r="H5" t="str">
            <v>N/A</v>
          </cell>
          <cell r="I5">
            <v>3</v>
          </cell>
          <cell r="J5">
            <v>1</v>
          </cell>
          <cell r="K5">
            <v>456</v>
          </cell>
          <cell r="L5">
            <v>57790</v>
          </cell>
          <cell r="M5">
            <v>59263</v>
          </cell>
          <cell r="N5">
            <v>60271</v>
          </cell>
          <cell r="O5">
            <v>60039</v>
          </cell>
          <cell r="P5" t="str">
            <v>X</v>
          </cell>
          <cell r="Q5" t="str">
            <v>X</v>
          </cell>
          <cell r="R5">
            <v>1155.8</v>
          </cell>
          <cell r="S5">
            <v>1777.8899999999999</v>
          </cell>
        </row>
        <row r="6">
          <cell r="B6" t="str">
            <v>MOUNT PEARL DMS</v>
          </cell>
          <cell r="C6" t="str">
            <v>MTPRNF01DS1</v>
          </cell>
          <cell r="D6">
            <v>10036</v>
          </cell>
          <cell r="E6" t="str">
            <v>647C</v>
          </cell>
          <cell r="F6" t="str">
            <v>YES</v>
          </cell>
          <cell r="G6" t="str">
            <v>OC-3</v>
          </cell>
          <cell r="H6" t="str">
            <v>N/A</v>
          </cell>
          <cell r="I6">
            <v>3</v>
          </cell>
          <cell r="J6">
            <v>1</v>
          </cell>
          <cell r="K6">
            <v>192</v>
          </cell>
          <cell r="L6">
            <v>19650</v>
          </cell>
          <cell r="M6">
            <v>19480</v>
          </cell>
          <cell r="N6">
            <v>19910</v>
          </cell>
          <cell r="O6">
            <v>19590</v>
          </cell>
          <cell r="P6" t="str">
            <v>X2</v>
          </cell>
          <cell r="Q6" t="str">
            <v>X2</v>
          </cell>
          <cell r="R6">
            <v>393</v>
          </cell>
          <cell r="S6">
            <v>584.4</v>
          </cell>
        </row>
        <row r="7">
          <cell r="B7" t="str">
            <v>CORNER BROOK</v>
          </cell>
          <cell r="C7" t="str">
            <v>CRBKNF0203T</v>
          </cell>
          <cell r="D7">
            <v>5006</v>
          </cell>
          <cell r="E7" t="str">
            <v>647C</v>
          </cell>
          <cell r="F7" t="str">
            <v>YES</v>
          </cell>
          <cell r="G7" t="str">
            <v>OC-3</v>
          </cell>
          <cell r="H7" t="str">
            <v>N/A</v>
          </cell>
          <cell r="I7">
            <v>3</v>
          </cell>
          <cell r="J7">
            <v>1</v>
          </cell>
          <cell r="K7">
            <v>144</v>
          </cell>
          <cell r="L7">
            <v>11298</v>
          </cell>
          <cell r="M7">
            <v>11473</v>
          </cell>
          <cell r="N7">
            <v>11648</v>
          </cell>
          <cell r="O7">
            <v>11823</v>
          </cell>
          <cell r="P7" t="str">
            <v>X</v>
          </cell>
          <cell r="Q7" t="str">
            <v>X</v>
          </cell>
          <cell r="R7">
            <v>225.96</v>
          </cell>
          <cell r="S7">
            <v>344.19</v>
          </cell>
        </row>
        <row r="8">
          <cell r="B8" t="str">
            <v>GRAND FALLS RSC-S #1&amp;2</v>
          </cell>
          <cell r="C8" t="str">
            <v>GDFLNF02RSC</v>
          </cell>
          <cell r="D8">
            <v>2002</v>
          </cell>
          <cell r="E8" t="str">
            <v>647C</v>
          </cell>
          <cell r="F8" t="str">
            <v>YES</v>
          </cell>
          <cell r="G8" t="str">
            <v>OC-3</v>
          </cell>
          <cell r="H8" t="str">
            <v>N/A</v>
          </cell>
          <cell r="I8">
            <v>3</v>
          </cell>
          <cell r="J8">
            <v>1</v>
          </cell>
          <cell r="K8">
            <v>136</v>
          </cell>
          <cell r="L8">
            <v>8082</v>
          </cell>
          <cell r="M8">
            <v>8222</v>
          </cell>
          <cell r="N8">
            <v>8362</v>
          </cell>
          <cell r="O8">
            <v>8502</v>
          </cell>
          <cell r="P8" t="str">
            <v>X</v>
          </cell>
          <cell r="Q8" t="str">
            <v>X</v>
          </cell>
          <cell r="R8">
            <v>161.64000000000001</v>
          </cell>
          <cell r="S8">
            <v>246.66</v>
          </cell>
        </row>
        <row r="9">
          <cell r="B9" t="str">
            <v>GANDER RSC-S #1&amp;2</v>
          </cell>
          <cell r="C9" t="str">
            <v>GNDRNFXARSC</v>
          </cell>
          <cell r="D9">
            <v>20020</v>
          </cell>
          <cell r="E9" t="str">
            <v>647C</v>
          </cell>
          <cell r="F9" t="str">
            <v>YES</v>
          </cell>
          <cell r="G9" t="str">
            <v>OC-3</v>
          </cell>
          <cell r="H9" t="str">
            <v>N/A</v>
          </cell>
          <cell r="I9">
            <v>3</v>
          </cell>
          <cell r="J9">
            <v>1</v>
          </cell>
          <cell r="K9">
            <v>192</v>
          </cell>
          <cell r="L9">
            <v>6715</v>
          </cell>
          <cell r="M9">
            <v>6817</v>
          </cell>
          <cell r="N9">
            <v>6914</v>
          </cell>
          <cell r="O9">
            <v>7013</v>
          </cell>
          <cell r="P9" t="str">
            <v>X</v>
          </cell>
          <cell r="Q9" t="str">
            <v>X</v>
          </cell>
          <cell r="R9">
            <v>134.30000000000001</v>
          </cell>
          <cell r="S9">
            <v>204.51</v>
          </cell>
        </row>
        <row r="10">
          <cell r="B10" t="str">
            <v>Fort William Building RSC/LCM</v>
          </cell>
          <cell r="C10" t="str">
            <v>STJHNFHQRSC</v>
          </cell>
          <cell r="D10">
            <v>1229</v>
          </cell>
          <cell r="E10" t="str">
            <v>647C</v>
          </cell>
          <cell r="F10" t="str">
            <v>YES</v>
          </cell>
          <cell r="G10" t="str">
            <v>OC-3</v>
          </cell>
          <cell r="H10" t="str">
            <v>N/A</v>
          </cell>
          <cell r="I10">
            <v>3</v>
          </cell>
          <cell r="J10">
            <v>1</v>
          </cell>
          <cell r="K10">
            <v>40</v>
          </cell>
          <cell r="L10">
            <v>5043</v>
          </cell>
          <cell r="M10">
            <v>5238</v>
          </cell>
          <cell r="N10">
            <v>5433</v>
          </cell>
          <cell r="O10">
            <v>5628</v>
          </cell>
          <cell r="P10" t="str">
            <v>R</v>
          </cell>
          <cell r="Q10" t="str">
            <v>R</v>
          </cell>
          <cell r="R10">
            <v>100.86</v>
          </cell>
          <cell r="S10">
            <v>157.13999999999999</v>
          </cell>
        </row>
        <row r="11">
          <cell r="B11" t="str">
            <v>O'Leary Avenue RSC #1&amp;2</v>
          </cell>
          <cell r="C11" t="str">
            <v>STJHNF07RSC</v>
          </cell>
          <cell r="D11">
            <v>1215</v>
          </cell>
          <cell r="E11" t="str">
            <v>647C</v>
          </cell>
          <cell r="F11" t="str">
            <v>YES</v>
          </cell>
          <cell r="G11" t="str">
            <v>OC-3</v>
          </cell>
          <cell r="H11" t="str">
            <v>N/A</v>
          </cell>
          <cell r="I11">
            <v>3</v>
          </cell>
          <cell r="J11">
            <v>1</v>
          </cell>
          <cell r="K11">
            <v>24</v>
          </cell>
          <cell r="L11">
            <v>4148</v>
          </cell>
          <cell r="M11">
            <v>4291</v>
          </cell>
          <cell r="N11">
            <v>4434</v>
          </cell>
          <cell r="O11">
            <v>4577</v>
          </cell>
          <cell r="P11" t="str">
            <v>R</v>
          </cell>
          <cell r="Q11" t="str">
            <v>R</v>
          </cell>
          <cell r="R11">
            <v>82.960000000000008</v>
          </cell>
          <cell r="S11">
            <v>128.72999999999999</v>
          </cell>
        </row>
        <row r="12">
          <cell r="B12" t="str">
            <v>STEPHENVILLE RSC #1&amp;2</v>
          </cell>
          <cell r="C12" t="str">
            <v>STVLNF01RSC</v>
          </cell>
          <cell r="D12">
            <v>5057</v>
          </cell>
          <cell r="E12" t="str">
            <v>647C</v>
          </cell>
          <cell r="F12" t="str">
            <v>YES</v>
          </cell>
          <cell r="G12" t="str">
            <v>OC-3</v>
          </cell>
          <cell r="H12" t="str">
            <v>N/A</v>
          </cell>
          <cell r="I12">
            <v>3</v>
          </cell>
          <cell r="J12">
            <v>1</v>
          </cell>
          <cell r="K12">
            <v>80</v>
          </cell>
          <cell r="L12">
            <v>4648</v>
          </cell>
          <cell r="M12">
            <v>4302</v>
          </cell>
          <cell r="N12">
            <v>4300</v>
          </cell>
          <cell r="O12">
            <v>4298</v>
          </cell>
          <cell r="P12" t="str">
            <v>X</v>
          </cell>
          <cell r="Q12" t="str">
            <v>X</v>
          </cell>
          <cell r="R12">
            <v>92.960000000000008</v>
          </cell>
          <cell r="S12">
            <v>129.06</v>
          </cell>
        </row>
        <row r="13">
          <cell r="B13" t="str">
            <v>Duckworth Street RSC/RSC-S</v>
          </cell>
          <cell r="C13" t="str">
            <v>STJHNF09RSC</v>
          </cell>
          <cell r="D13">
            <v>1217</v>
          </cell>
          <cell r="E13" t="str">
            <v>647C</v>
          </cell>
          <cell r="F13" t="str">
            <v>YES</v>
          </cell>
          <cell r="G13" t="str">
            <v>OC-3</v>
          </cell>
          <cell r="H13" t="str">
            <v>N/A</v>
          </cell>
          <cell r="I13">
            <v>3</v>
          </cell>
          <cell r="J13">
            <v>1</v>
          </cell>
          <cell r="K13">
            <v>24</v>
          </cell>
          <cell r="L13">
            <v>3217</v>
          </cell>
          <cell r="M13">
            <v>3377</v>
          </cell>
          <cell r="N13">
            <v>3517</v>
          </cell>
          <cell r="O13">
            <v>3677</v>
          </cell>
          <cell r="P13" t="str">
            <v>R</v>
          </cell>
          <cell r="Q13" t="str">
            <v>R</v>
          </cell>
          <cell r="R13">
            <v>64.34</v>
          </cell>
          <cell r="S13">
            <v>101.31</v>
          </cell>
        </row>
        <row r="14">
          <cell r="B14" t="str">
            <v>Cowan Heights RSC/RLCM</v>
          </cell>
          <cell r="C14" t="str">
            <v>STJHNF05RS0</v>
          </cell>
          <cell r="D14">
            <v>10100</v>
          </cell>
          <cell r="E14" t="str">
            <v>647C</v>
          </cell>
          <cell r="F14" t="str">
            <v>YES</v>
          </cell>
          <cell r="G14" t="str">
            <v>OC-3</v>
          </cell>
          <cell r="H14" t="str">
            <v>N/A</v>
          </cell>
          <cell r="I14">
            <v>3</v>
          </cell>
          <cell r="J14">
            <v>1</v>
          </cell>
          <cell r="K14">
            <v>60</v>
          </cell>
          <cell r="L14">
            <v>2656</v>
          </cell>
          <cell r="M14">
            <v>2671</v>
          </cell>
          <cell r="N14">
            <v>2686</v>
          </cell>
          <cell r="O14">
            <v>2701</v>
          </cell>
          <cell r="P14" t="str">
            <v>R</v>
          </cell>
          <cell r="Q14" t="str">
            <v>R</v>
          </cell>
          <cell r="R14">
            <v>53.120000000000005</v>
          </cell>
          <cell r="S14">
            <v>80.13</v>
          </cell>
        </row>
        <row r="15">
          <cell r="B15" t="str">
            <v>Torbay Road RSC/RLM</v>
          </cell>
          <cell r="C15" t="str">
            <v>STJHNF06RS1</v>
          </cell>
          <cell r="D15">
            <v>10096</v>
          </cell>
          <cell r="E15" t="str">
            <v>647C</v>
          </cell>
          <cell r="F15" t="str">
            <v>YES</v>
          </cell>
          <cell r="G15" t="str">
            <v>OC-3</v>
          </cell>
          <cell r="H15" t="str">
            <v>N/A</v>
          </cell>
          <cell r="I15">
            <v>3</v>
          </cell>
          <cell r="J15">
            <v>1</v>
          </cell>
          <cell r="K15">
            <v>20</v>
          </cell>
          <cell r="L15">
            <v>2335</v>
          </cell>
          <cell r="M15">
            <v>2450</v>
          </cell>
          <cell r="N15">
            <v>2540</v>
          </cell>
          <cell r="O15">
            <v>2630</v>
          </cell>
          <cell r="P15" t="str">
            <v>R</v>
          </cell>
          <cell r="Q15" t="str">
            <v>R</v>
          </cell>
          <cell r="R15">
            <v>46.7</v>
          </cell>
          <cell r="S15">
            <v>73.5</v>
          </cell>
        </row>
        <row r="16">
          <cell r="B16" t="str">
            <v>TORBAY</v>
          </cell>
          <cell r="C16" t="str">
            <v>TRBANF06RSC</v>
          </cell>
          <cell r="D16">
            <v>10057</v>
          </cell>
          <cell r="E16" t="str">
            <v>647C</v>
          </cell>
          <cell r="F16" t="str">
            <v>YES</v>
          </cell>
          <cell r="G16" t="str">
            <v>(OC-3)</v>
          </cell>
          <cell r="H16" t="str">
            <v>27 DS1's</v>
          </cell>
          <cell r="I16">
            <v>3</v>
          </cell>
          <cell r="J16">
            <v>1</v>
          </cell>
          <cell r="K16" t="str">
            <v>N/A</v>
          </cell>
          <cell r="L16">
            <v>2509</v>
          </cell>
          <cell r="M16">
            <v>2545</v>
          </cell>
          <cell r="N16">
            <v>2581</v>
          </cell>
          <cell r="O16">
            <v>2617</v>
          </cell>
          <cell r="P16" t="str">
            <v>X</v>
          </cell>
          <cell r="Q16" t="str">
            <v>X</v>
          </cell>
          <cell r="R16">
            <v>51</v>
          </cell>
          <cell r="S16">
            <v>78</v>
          </cell>
        </row>
        <row r="17">
          <cell r="B17" t="str">
            <v>O'Connell Drive</v>
          </cell>
          <cell r="C17" t="str">
            <v>CRBKNF04RSC</v>
          </cell>
          <cell r="D17">
            <v>50011</v>
          </cell>
          <cell r="E17" t="str">
            <v>647C</v>
          </cell>
          <cell r="F17" t="str">
            <v>YES</v>
          </cell>
          <cell r="G17" t="str">
            <v>OC-3</v>
          </cell>
          <cell r="H17" t="str">
            <v>N/A</v>
          </cell>
          <cell r="I17">
            <v>3</v>
          </cell>
          <cell r="J17">
            <v>1</v>
          </cell>
          <cell r="K17">
            <v>43</v>
          </cell>
          <cell r="L17">
            <v>2010</v>
          </cell>
          <cell r="M17">
            <v>2060</v>
          </cell>
          <cell r="N17">
            <v>2110</v>
          </cell>
          <cell r="O17">
            <v>2160</v>
          </cell>
          <cell r="P17" t="str">
            <v>R</v>
          </cell>
          <cell r="Q17" t="str">
            <v>R</v>
          </cell>
          <cell r="R17">
            <v>40.200000000000003</v>
          </cell>
          <cell r="S17">
            <v>61.8</v>
          </cell>
        </row>
        <row r="18">
          <cell r="B18" t="str">
            <v>Octagon Pond (Mount Pearl)</v>
          </cell>
          <cell r="C18" t="str">
            <v>OTGPNF01RSC</v>
          </cell>
          <cell r="D18">
            <v>10097</v>
          </cell>
          <cell r="E18" t="str">
            <v>647C</v>
          </cell>
          <cell r="F18" t="str">
            <v>YES</v>
          </cell>
          <cell r="G18" t="str">
            <v>OC-3</v>
          </cell>
          <cell r="H18" t="str">
            <v>N/A</v>
          </cell>
          <cell r="I18">
            <v>3</v>
          </cell>
          <cell r="J18">
            <v>1</v>
          </cell>
          <cell r="K18">
            <v>40</v>
          </cell>
          <cell r="L18">
            <v>1699</v>
          </cell>
          <cell r="M18">
            <v>1761</v>
          </cell>
          <cell r="N18">
            <v>1823</v>
          </cell>
          <cell r="O18">
            <v>1885</v>
          </cell>
          <cell r="P18" t="str">
            <v>R</v>
          </cell>
          <cell r="Q18" t="str">
            <v>R</v>
          </cell>
          <cell r="R18">
            <v>33.980000000000004</v>
          </cell>
          <cell r="S18">
            <v>52.83</v>
          </cell>
        </row>
        <row r="19">
          <cell r="B19" t="str">
            <v>Curling</v>
          </cell>
          <cell r="C19" t="str">
            <v>CRLGNF03RSC</v>
          </cell>
          <cell r="D19">
            <v>5017</v>
          </cell>
          <cell r="E19" t="str">
            <v>647C</v>
          </cell>
          <cell r="F19" t="str">
            <v>YES</v>
          </cell>
          <cell r="G19" t="str">
            <v>OC-3</v>
          </cell>
          <cell r="H19" t="str">
            <v>N/A</v>
          </cell>
          <cell r="I19">
            <v>3</v>
          </cell>
          <cell r="J19">
            <v>1</v>
          </cell>
          <cell r="K19">
            <v>16</v>
          </cell>
          <cell r="L19">
            <v>1740</v>
          </cell>
          <cell r="M19">
            <v>1768</v>
          </cell>
          <cell r="N19">
            <v>1796</v>
          </cell>
          <cell r="O19">
            <v>1824</v>
          </cell>
          <cell r="P19" t="str">
            <v>R</v>
          </cell>
          <cell r="Q19" t="str">
            <v>R</v>
          </cell>
          <cell r="R19">
            <v>34.800000000000004</v>
          </cell>
          <cell r="S19">
            <v>53.04</v>
          </cell>
        </row>
        <row r="20">
          <cell r="B20" t="str">
            <v>Luby's RLCM/RLM</v>
          </cell>
          <cell r="C20" t="str">
            <v>GLDSNF01RS2</v>
          </cell>
          <cell r="D20">
            <v>10092</v>
          </cell>
          <cell r="E20" t="str">
            <v>647C</v>
          </cell>
          <cell r="F20" t="str">
            <v>YES</v>
          </cell>
          <cell r="G20" t="str">
            <v>OC-3</v>
          </cell>
          <cell r="H20" t="str">
            <v>N/A</v>
          </cell>
          <cell r="I20">
            <v>3</v>
          </cell>
          <cell r="J20">
            <v>1</v>
          </cell>
          <cell r="K20">
            <v>12</v>
          </cell>
          <cell r="L20">
            <v>1490</v>
          </cell>
          <cell r="M20">
            <v>1530</v>
          </cell>
          <cell r="N20">
            <v>1540</v>
          </cell>
          <cell r="O20">
            <v>1570</v>
          </cell>
          <cell r="P20" t="str">
            <v>R</v>
          </cell>
          <cell r="Q20" t="str">
            <v>R</v>
          </cell>
          <cell r="R20">
            <v>29.8</v>
          </cell>
          <cell r="S20">
            <v>45.9</v>
          </cell>
        </row>
        <row r="21">
          <cell r="B21" t="str">
            <v>Shea Heights</v>
          </cell>
          <cell r="C21" t="str">
            <v>SHHTNF01RS1</v>
          </cell>
          <cell r="D21">
            <v>10107</v>
          </cell>
          <cell r="E21" t="str">
            <v>647C</v>
          </cell>
          <cell r="F21" t="str">
            <v>YES</v>
          </cell>
          <cell r="G21" t="str">
            <v>(OC-3)</v>
          </cell>
          <cell r="H21" t="str">
            <v>4 DS1's</v>
          </cell>
          <cell r="I21">
            <v>3</v>
          </cell>
          <cell r="J21">
            <v>1</v>
          </cell>
          <cell r="K21" t="str">
            <v>N/A</v>
          </cell>
          <cell r="L21">
            <v>388</v>
          </cell>
          <cell r="M21">
            <v>398</v>
          </cell>
          <cell r="N21">
            <v>408</v>
          </cell>
          <cell r="O21">
            <v>418</v>
          </cell>
          <cell r="P21" t="str">
            <v>R</v>
          </cell>
          <cell r="Q21" t="str">
            <v>R</v>
          </cell>
          <cell r="R21">
            <v>7.76</v>
          </cell>
          <cell r="S21">
            <v>11.94</v>
          </cell>
        </row>
        <row r="22">
          <cell r="B22" t="str">
            <v>Sagona Avenue</v>
          </cell>
          <cell r="C22" t="str">
            <v>SGDVNF01RS1</v>
          </cell>
          <cell r="D22">
            <v>10026</v>
          </cell>
          <cell r="E22" t="str">
            <v>647C</v>
          </cell>
          <cell r="F22">
            <v>2000</v>
          </cell>
          <cell r="G22" t="str">
            <v>(OC-3)</v>
          </cell>
          <cell r="H22" t="str">
            <v>n x DS1</v>
          </cell>
          <cell r="I22">
            <v>3</v>
          </cell>
          <cell r="J22">
            <v>2</v>
          </cell>
          <cell r="K22" t="str">
            <v>N/A</v>
          </cell>
          <cell r="L22" t="str">
            <v>Planning</v>
          </cell>
          <cell r="M22" t="str">
            <v>Planning</v>
          </cell>
          <cell r="N22" t="str">
            <v>Planning</v>
          </cell>
          <cell r="O22" t="str">
            <v>Planning</v>
          </cell>
          <cell r="P22" t="str">
            <v>R</v>
          </cell>
          <cell r="Q22" t="str">
            <v>R</v>
          </cell>
          <cell r="R22" t="str">
            <v>Marketing</v>
          </cell>
          <cell r="S22" t="str">
            <v>Marketing</v>
          </cell>
        </row>
        <row r="23">
          <cell r="B23" t="str">
            <v>LONG POND RSC-S #1&amp;2</v>
          </cell>
          <cell r="C23" t="str">
            <v>LGPDNF07RS1</v>
          </cell>
          <cell r="D23">
            <v>10033</v>
          </cell>
          <cell r="E23" t="str">
            <v>647C</v>
          </cell>
          <cell r="F23" t="str">
            <v>YES</v>
          </cell>
          <cell r="G23" t="str">
            <v>(OC-3)</v>
          </cell>
          <cell r="H23" t="str">
            <v>23 DS1's</v>
          </cell>
          <cell r="I23">
            <v>3</v>
          </cell>
          <cell r="J23">
            <v>2</v>
          </cell>
          <cell r="K23" t="str">
            <v>N/A</v>
          </cell>
          <cell r="L23">
            <v>5186</v>
          </cell>
          <cell r="M23">
            <v>5306</v>
          </cell>
          <cell r="N23">
            <v>5426</v>
          </cell>
          <cell r="O23">
            <v>5546</v>
          </cell>
          <cell r="P23" t="str">
            <v>X</v>
          </cell>
          <cell r="Q23" t="str">
            <v>X</v>
          </cell>
          <cell r="R23">
            <v>103.72</v>
          </cell>
          <cell r="S23">
            <v>159.18</v>
          </cell>
        </row>
        <row r="24">
          <cell r="B24" t="str">
            <v>Elizabeth Park RLCM #1&amp;2</v>
          </cell>
          <cell r="C24" t="str">
            <v>ELPKNF01RS1</v>
          </cell>
          <cell r="D24">
            <v>10019</v>
          </cell>
          <cell r="E24" t="str">
            <v>647C</v>
          </cell>
          <cell r="F24" t="str">
            <v>YES</v>
          </cell>
          <cell r="G24" t="str">
            <v>OC-3</v>
          </cell>
          <cell r="H24" t="str">
            <v>7 DS1's</v>
          </cell>
          <cell r="I24">
            <v>3</v>
          </cell>
          <cell r="J24">
            <v>2</v>
          </cell>
          <cell r="K24" t="str">
            <v>N/A</v>
          </cell>
          <cell r="L24">
            <v>1123</v>
          </cell>
          <cell r="M24">
            <v>1173</v>
          </cell>
          <cell r="N24">
            <v>1223</v>
          </cell>
          <cell r="O24">
            <v>1273</v>
          </cell>
          <cell r="P24" t="str">
            <v>R</v>
          </cell>
          <cell r="Q24" t="str">
            <v>R</v>
          </cell>
          <cell r="R24">
            <v>22.46</v>
          </cell>
          <cell r="S24">
            <v>35.19</v>
          </cell>
        </row>
        <row r="25">
          <cell r="B25" t="str">
            <v>Stirling Crescent RLCM #1&amp;2</v>
          </cell>
          <cell r="C25" t="str">
            <v>STRLNF01RS1</v>
          </cell>
          <cell r="D25">
            <v>10109</v>
          </cell>
          <cell r="E25" t="str">
            <v>647C</v>
          </cell>
          <cell r="F25" t="str">
            <v>YES</v>
          </cell>
          <cell r="G25" t="str">
            <v>(OC-3)</v>
          </cell>
          <cell r="H25" t="str">
            <v>1 DS1</v>
          </cell>
          <cell r="I25">
            <v>3</v>
          </cell>
          <cell r="J25">
            <v>2</v>
          </cell>
          <cell r="K25" t="str">
            <v>N/A</v>
          </cell>
          <cell r="L25">
            <v>733</v>
          </cell>
          <cell r="M25">
            <v>763</v>
          </cell>
          <cell r="N25">
            <v>793</v>
          </cell>
          <cell r="O25">
            <v>823</v>
          </cell>
          <cell r="P25" t="str">
            <v>R</v>
          </cell>
          <cell r="Q25" t="str">
            <v>R</v>
          </cell>
          <cell r="R25">
            <v>14.66</v>
          </cell>
          <cell r="S25">
            <v>22.89</v>
          </cell>
        </row>
        <row r="26">
          <cell r="B26" t="str">
            <v>Beaconsfield/Sheffield</v>
          </cell>
          <cell r="C26" t="str">
            <v>BSFDNF01RS1</v>
          </cell>
          <cell r="D26">
            <v>10128</v>
          </cell>
          <cell r="E26" t="str">
            <v>647C</v>
          </cell>
          <cell r="F26" t="str">
            <v>YES</v>
          </cell>
          <cell r="G26" t="str">
            <v>OC-3</v>
          </cell>
          <cell r="H26" t="str">
            <v>1 DS1</v>
          </cell>
          <cell r="I26">
            <v>3</v>
          </cell>
          <cell r="J26">
            <v>2</v>
          </cell>
          <cell r="K26" t="str">
            <v>N/A</v>
          </cell>
          <cell r="L26">
            <v>388</v>
          </cell>
          <cell r="M26">
            <v>418</v>
          </cell>
          <cell r="N26">
            <v>448</v>
          </cell>
          <cell r="O26">
            <v>478</v>
          </cell>
          <cell r="P26" t="str">
            <v>R</v>
          </cell>
          <cell r="Q26" t="str">
            <v>R</v>
          </cell>
          <cell r="R26">
            <v>7.76</v>
          </cell>
          <cell r="S26">
            <v>12.54</v>
          </cell>
        </row>
        <row r="27">
          <cell r="B27" t="str">
            <v>Bank Road</v>
          </cell>
          <cell r="C27" t="str">
            <v>BKRDNF01RS1</v>
          </cell>
          <cell r="D27">
            <v>20145</v>
          </cell>
          <cell r="E27" t="str">
            <v>647C</v>
          </cell>
          <cell r="F27" t="str">
            <v>YES</v>
          </cell>
          <cell r="G27" t="str">
            <v>(OC-3)</v>
          </cell>
          <cell r="H27" t="str">
            <v>9 DS1's</v>
          </cell>
          <cell r="I27">
            <v>3</v>
          </cell>
          <cell r="J27">
            <v>2</v>
          </cell>
          <cell r="K27" t="str">
            <v>N/A</v>
          </cell>
          <cell r="L27">
            <v>312</v>
          </cell>
          <cell r="M27">
            <v>314</v>
          </cell>
          <cell r="N27">
            <v>316</v>
          </cell>
          <cell r="O27">
            <v>318</v>
          </cell>
          <cell r="P27" t="str">
            <v>R</v>
          </cell>
          <cell r="Q27" t="str">
            <v>R</v>
          </cell>
          <cell r="R27">
            <v>6.24</v>
          </cell>
          <cell r="S27">
            <v>9.42</v>
          </cell>
        </row>
        <row r="28">
          <cell r="B28" t="str">
            <v>Airport Heights</v>
          </cell>
          <cell r="C28" t="str">
            <v>APHTNF01RS1</v>
          </cell>
          <cell r="D28" t="str">
            <v>New</v>
          </cell>
          <cell r="E28" t="str">
            <v>647C</v>
          </cell>
          <cell r="F28">
            <v>2000</v>
          </cell>
          <cell r="G28" t="str">
            <v>(OC-3)</v>
          </cell>
          <cell r="H28" t="str">
            <v>N/A</v>
          </cell>
          <cell r="I28">
            <v>3</v>
          </cell>
          <cell r="J28">
            <v>3</v>
          </cell>
          <cell r="K28" t="str">
            <v>N/A</v>
          </cell>
          <cell r="L28" t="str">
            <v>Planning</v>
          </cell>
          <cell r="M28" t="str">
            <v>Planning</v>
          </cell>
          <cell r="N28" t="str">
            <v>Planning</v>
          </cell>
          <cell r="O28" t="str">
            <v>Planning</v>
          </cell>
          <cell r="P28" t="str">
            <v>R</v>
          </cell>
          <cell r="Q28" t="str">
            <v>R</v>
          </cell>
          <cell r="R28" t="str">
            <v>Marketing</v>
          </cell>
          <cell r="S28" t="str">
            <v>Marketing</v>
          </cell>
        </row>
        <row r="29">
          <cell r="B29" t="str">
            <v>Burgeo Street</v>
          </cell>
          <cell r="C29" t="str">
            <v>New</v>
          </cell>
          <cell r="D29" t="str">
            <v>New</v>
          </cell>
          <cell r="E29" t="str">
            <v>647C</v>
          </cell>
          <cell r="F29">
            <v>2000</v>
          </cell>
          <cell r="G29" t="str">
            <v>(OC-3)</v>
          </cell>
          <cell r="H29" t="str">
            <v>n x DS1</v>
          </cell>
          <cell r="I29">
            <v>3</v>
          </cell>
          <cell r="J29">
            <v>3</v>
          </cell>
          <cell r="K29" t="str">
            <v>N/A</v>
          </cell>
          <cell r="L29" t="str">
            <v>Planning</v>
          </cell>
          <cell r="M29" t="str">
            <v>Planning</v>
          </cell>
          <cell r="N29" t="str">
            <v>Planning</v>
          </cell>
          <cell r="O29" t="str">
            <v>Planning</v>
          </cell>
          <cell r="P29" t="str">
            <v>R</v>
          </cell>
          <cell r="Q29" t="str">
            <v>R</v>
          </cell>
          <cell r="R29" t="str">
            <v>Marketing</v>
          </cell>
          <cell r="S29" t="str">
            <v>Marketing</v>
          </cell>
        </row>
        <row r="30">
          <cell r="B30" t="str">
            <v>Cashin Avenue</v>
          </cell>
          <cell r="C30" t="str">
            <v>CSAVNF01RS1</v>
          </cell>
          <cell r="D30" t="str">
            <v>New</v>
          </cell>
          <cell r="E30" t="str">
            <v>647C</v>
          </cell>
          <cell r="F30">
            <v>2000</v>
          </cell>
          <cell r="G30" t="str">
            <v>(OC-3)</v>
          </cell>
          <cell r="H30" t="str">
            <v>N/A</v>
          </cell>
          <cell r="I30">
            <v>3</v>
          </cell>
          <cell r="J30">
            <v>3</v>
          </cell>
          <cell r="K30" t="str">
            <v>N/A</v>
          </cell>
          <cell r="L30" t="str">
            <v>Planning</v>
          </cell>
          <cell r="M30" t="str">
            <v>Planning</v>
          </cell>
          <cell r="N30" t="str">
            <v>Planning</v>
          </cell>
          <cell r="O30" t="str">
            <v>Planning</v>
          </cell>
          <cell r="P30" t="str">
            <v>R</v>
          </cell>
          <cell r="Q30" t="str">
            <v>R</v>
          </cell>
          <cell r="R30" t="str">
            <v>Marketing</v>
          </cell>
          <cell r="S30" t="str">
            <v>Marketing</v>
          </cell>
        </row>
        <row r="31">
          <cell r="B31" t="str">
            <v>East Meadows/Virginia Park</v>
          </cell>
          <cell r="C31" t="str">
            <v>New</v>
          </cell>
          <cell r="D31" t="str">
            <v>New</v>
          </cell>
          <cell r="E31" t="str">
            <v>647C</v>
          </cell>
          <cell r="F31">
            <v>2000</v>
          </cell>
          <cell r="G31" t="str">
            <v>(OC-3)</v>
          </cell>
          <cell r="H31" t="str">
            <v>N/A</v>
          </cell>
          <cell r="I31">
            <v>3</v>
          </cell>
          <cell r="J31">
            <v>3</v>
          </cell>
          <cell r="K31" t="str">
            <v>N/A</v>
          </cell>
          <cell r="L31" t="str">
            <v>Planning</v>
          </cell>
          <cell r="M31" t="str">
            <v>Planning</v>
          </cell>
          <cell r="N31" t="str">
            <v>Planning</v>
          </cell>
          <cell r="O31" t="str">
            <v>Planning</v>
          </cell>
          <cell r="P31" t="str">
            <v>R</v>
          </cell>
          <cell r="Q31" t="str">
            <v>R</v>
          </cell>
          <cell r="R31" t="str">
            <v>Marketing</v>
          </cell>
          <cell r="S31" t="str">
            <v>Marketing</v>
          </cell>
        </row>
        <row r="32">
          <cell r="B32" t="str">
            <v>Fowler's Road</v>
          </cell>
          <cell r="C32" t="str">
            <v>FLRDNF01RS1</v>
          </cell>
          <cell r="D32" t="str">
            <v>N/A</v>
          </cell>
          <cell r="E32" t="str">
            <v>647C</v>
          </cell>
          <cell r="F32" t="str">
            <v>YES</v>
          </cell>
          <cell r="G32" t="str">
            <v>OC-3</v>
          </cell>
          <cell r="H32" t="str">
            <v>n x DS1</v>
          </cell>
          <cell r="I32">
            <v>3</v>
          </cell>
          <cell r="J32">
            <v>3</v>
          </cell>
          <cell r="K32" t="str">
            <v>N/A</v>
          </cell>
          <cell r="L32" t="str">
            <v>Planning</v>
          </cell>
          <cell r="M32" t="str">
            <v>Planning</v>
          </cell>
          <cell r="N32" t="str">
            <v>Planning</v>
          </cell>
          <cell r="O32" t="str">
            <v>Planning</v>
          </cell>
          <cell r="P32" t="str">
            <v>R</v>
          </cell>
          <cell r="Q32" t="str">
            <v>R</v>
          </cell>
          <cell r="R32" t="str">
            <v>Marketing</v>
          </cell>
          <cell r="S32" t="str">
            <v>Marketing</v>
          </cell>
        </row>
        <row r="33">
          <cell r="B33" t="str">
            <v>Hamlyn Road</v>
          </cell>
          <cell r="C33" t="str">
            <v>New</v>
          </cell>
          <cell r="D33" t="str">
            <v>New</v>
          </cell>
          <cell r="E33" t="str">
            <v>647C</v>
          </cell>
          <cell r="F33">
            <v>2000</v>
          </cell>
          <cell r="G33" t="str">
            <v>(OC-3)</v>
          </cell>
          <cell r="H33" t="str">
            <v>n x DS1</v>
          </cell>
          <cell r="I33">
            <v>3</v>
          </cell>
          <cell r="J33">
            <v>3</v>
          </cell>
          <cell r="K33" t="str">
            <v>N/A</v>
          </cell>
          <cell r="L33" t="str">
            <v>Planning</v>
          </cell>
          <cell r="M33" t="str">
            <v>Planning</v>
          </cell>
          <cell r="N33" t="str">
            <v>Planning</v>
          </cell>
          <cell r="O33" t="str">
            <v>Planning</v>
          </cell>
          <cell r="P33" t="str">
            <v>R</v>
          </cell>
          <cell r="Q33" t="str">
            <v>R</v>
          </cell>
          <cell r="R33" t="str">
            <v>Marketing</v>
          </cell>
          <cell r="S33" t="str">
            <v>Marketing</v>
          </cell>
        </row>
        <row r="34">
          <cell r="B34" t="str">
            <v>Mount Carson</v>
          </cell>
          <cell r="C34" t="str">
            <v>MTPRNF02RS1</v>
          </cell>
          <cell r="D34">
            <v>10039</v>
          </cell>
          <cell r="E34" t="str">
            <v>647C</v>
          </cell>
          <cell r="F34">
            <v>2000</v>
          </cell>
          <cell r="G34" t="str">
            <v>(OC-3)</v>
          </cell>
          <cell r="H34" t="str">
            <v>n x DS1</v>
          </cell>
          <cell r="I34">
            <v>3</v>
          </cell>
          <cell r="J34">
            <v>3</v>
          </cell>
          <cell r="K34" t="str">
            <v>N/A</v>
          </cell>
          <cell r="L34" t="str">
            <v>Planning</v>
          </cell>
          <cell r="M34" t="str">
            <v>Planning</v>
          </cell>
          <cell r="N34" t="str">
            <v>Planning</v>
          </cell>
          <cell r="O34" t="str">
            <v>Planning</v>
          </cell>
          <cell r="P34" t="str">
            <v>R</v>
          </cell>
          <cell r="Q34" t="str">
            <v>R</v>
          </cell>
          <cell r="R34" t="str">
            <v>Marketing</v>
          </cell>
          <cell r="S34" t="str">
            <v>Marketing</v>
          </cell>
        </row>
        <row r="35">
          <cell r="B35" t="str">
            <v>Pleasantville</v>
          </cell>
          <cell r="C35" t="str">
            <v>New</v>
          </cell>
          <cell r="D35" t="str">
            <v>New</v>
          </cell>
          <cell r="E35" t="str">
            <v>647C</v>
          </cell>
          <cell r="F35">
            <v>2000</v>
          </cell>
          <cell r="G35" t="str">
            <v>(OC-3)</v>
          </cell>
          <cell r="H35" t="str">
            <v>N/A</v>
          </cell>
          <cell r="I35">
            <v>3</v>
          </cell>
          <cell r="J35">
            <v>3</v>
          </cell>
          <cell r="K35" t="str">
            <v>N/A</v>
          </cell>
          <cell r="L35" t="str">
            <v>Planning</v>
          </cell>
          <cell r="M35" t="str">
            <v>Planning</v>
          </cell>
          <cell r="N35" t="str">
            <v>Planning</v>
          </cell>
          <cell r="O35" t="str">
            <v>Planning</v>
          </cell>
          <cell r="P35" t="str">
            <v>R</v>
          </cell>
          <cell r="Q35" t="str">
            <v>R</v>
          </cell>
          <cell r="R35" t="str">
            <v>Marketing</v>
          </cell>
          <cell r="S35" t="str">
            <v>Marketing</v>
          </cell>
        </row>
        <row r="36">
          <cell r="B36" t="str">
            <v>Walsh's Lane</v>
          </cell>
          <cell r="C36" t="str">
            <v>New</v>
          </cell>
          <cell r="D36" t="str">
            <v>New</v>
          </cell>
          <cell r="E36" t="str">
            <v>647C</v>
          </cell>
          <cell r="F36">
            <v>2000</v>
          </cell>
          <cell r="G36" t="str">
            <v>(OC-3)</v>
          </cell>
          <cell r="H36" t="str">
            <v>n x DS1</v>
          </cell>
          <cell r="I36">
            <v>3</v>
          </cell>
          <cell r="J36">
            <v>3</v>
          </cell>
          <cell r="K36" t="str">
            <v>N/A</v>
          </cell>
          <cell r="L36" t="str">
            <v>Planning</v>
          </cell>
          <cell r="M36" t="str">
            <v>Planning</v>
          </cell>
          <cell r="N36" t="str">
            <v>Planning</v>
          </cell>
          <cell r="O36" t="str">
            <v>Planning</v>
          </cell>
          <cell r="P36" t="str">
            <v>R</v>
          </cell>
          <cell r="Q36" t="str">
            <v>R</v>
          </cell>
          <cell r="R36" t="str">
            <v>Marketing</v>
          </cell>
          <cell r="S36" t="str">
            <v>Marketing</v>
          </cell>
        </row>
        <row r="37">
          <cell r="B37" t="str">
            <v>Waterford Bridge Road</v>
          </cell>
          <cell r="C37" t="str">
            <v>WTBGNF01RS1</v>
          </cell>
          <cell r="D37" t="str">
            <v>??</v>
          </cell>
          <cell r="E37" t="str">
            <v>647C</v>
          </cell>
          <cell r="F37">
            <v>2000</v>
          </cell>
          <cell r="G37" t="str">
            <v>(OC-3)</v>
          </cell>
          <cell r="H37" t="str">
            <v>N/A</v>
          </cell>
          <cell r="I37">
            <v>3</v>
          </cell>
          <cell r="J37">
            <v>3</v>
          </cell>
          <cell r="K37" t="str">
            <v>N/A</v>
          </cell>
          <cell r="L37" t="str">
            <v>Planning</v>
          </cell>
          <cell r="M37" t="str">
            <v>Planning</v>
          </cell>
          <cell r="N37" t="str">
            <v>Planning</v>
          </cell>
          <cell r="O37" t="str">
            <v>Planning</v>
          </cell>
          <cell r="P37" t="str">
            <v>R</v>
          </cell>
          <cell r="Q37" t="str">
            <v>R</v>
          </cell>
          <cell r="R37" t="str">
            <v>Marketing</v>
          </cell>
          <cell r="S37" t="str">
            <v>Marketing</v>
          </cell>
        </row>
        <row r="38">
          <cell r="B38" t="str">
            <v>Power's Pond</v>
          </cell>
          <cell r="C38" t="str">
            <v>New</v>
          </cell>
          <cell r="D38" t="str">
            <v>New</v>
          </cell>
          <cell r="E38" t="str">
            <v>647C</v>
          </cell>
          <cell r="F38">
            <v>2000</v>
          </cell>
          <cell r="G38" t="str">
            <v>(OC-3)</v>
          </cell>
          <cell r="H38" t="str">
            <v>n x DS1</v>
          </cell>
          <cell r="I38">
            <v>3</v>
          </cell>
          <cell r="J38">
            <v>3</v>
          </cell>
          <cell r="K38" t="str">
            <v>N/A</v>
          </cell>
          <cell r="L38">
            <v>2200</v>
          </cell>
          <cell r="M38">
            <v>2240</v>
          </cell>
          <cell r="N38">
            <v>2280</v>
          </cell>
          <cell r="O38">
            <v>2320</v>
          </cell>
          <cell r="P38" t="str">
            <v>R</v>
          </cell>
          <cell r="Q38" t="str">
            <v>R</v>
          </cell>
          <cell r="R38">
            <v>44</v>
          </cell>
          <cell r="S38">
            <v>67.2</v>
          </cell>
        </row>
        <row r="39">
          <cell r="B39" t="str">
            <v>Farrell Drive RLCM #1&amp;2</v>
          </cell>
          <cell r="C39" t="str">
            <v>FRDVNF01RS1</v>
          </cell>
          <cell r="D39">
            <v>10081</v>
          </cell>
          <cell r="E39" t="str">
            <v>647C</v>
          </cell>
          <cell r="F39" t="str">
            <v>YES</v>
          </cell>
          <cell r="G39" t="str">
            <v>(OC-3)</v>
          </cell>
          <cell r="H39" t="str">
            <v>7 DS1's</v>
          </cell>
          <cell r="I39">
            <v>3</v>
          </cell>
          <cell r="J39">
            <v>3</v>
          </cell>
          <cell r="K39" t="str">
            <v>N/A</v>
          </cell>
          <cell r="L39">
            <v>1002</v>
          </cell>
          <cell r="M39">
            <v>1027</v>
          </cell>
          <cell r="N39">
            <v>1052</v>
          </cell>
          <cell r="O39">
            <v>1077</v>
          </cell>
          <cell r="P39" t="str">
            <v>R</v>
          </cell>
          <cell r="Q39" t="str">
            <v>R</v>
          </cell>
          <cell r="R39">
            <v>20.04</v>
          </cell>
          <cell r="S39">
            <v>30.81</v>
          </cell>
        </row>
        <row r="40">
          <cell r="B40" t="str">
            <v>Jensen Camp Road</v>
          </cell>
          <cell r="C40" t="str">
            <v>JCRDNF01RS1</v>
          </cell>
          <cell r="D40">
            <v>10091</v>
          </cell>
          <cell r="E40" t="str">
            <v>647C</v>
          </cell>
          <cell r="F40" t="str">
            <v>YES</v>
          </cell>
          <cell r="G40" t="str">
            <v>(OC-3)</v>
          </cell>
          <cell r="H40" t="str">
            <v>11 DS1's</v>
          </cell>
          <cell r="I40">
            <v>3</v>
          </cell>
          <cell r="J40">
            <v>3</v>
          </cell>
          <cell r="K40" t="str">
            <v>N/A</v>
          </cell>
          <cell r="L40">
            <v>798</v>
          </cell>
          <cell r="M40">
            <v>826</v>
          </cell>
          <cell r="N40">
            <v>854</v>
          </cell>
          <cell r="O40">
            <v>882</v>
          </cell>
          <cell r="P40" t="str">
            <v>R</v>
          </cell>
          <cell r="Q40" t="str">
            <v>R</v>
          </cell>
          <cell r="R40">
            <v>15.96</v>
          </cell>
          <cell r="S40">
            <v>24.779999999999998</v>
          </cell>
        </row>
        <row r="41">
          <cell r="B41" t="str">
            <v>Clovelly RLCM #1&amp;2</v>
          </cell>
          <cell r="C41" t="str">
            <v>CLVYNF01RS2</v>
          </cell>
          <cell r="D41">
            <v>10063</v>
          </cell>
          <cell r="E41" t="str">
            <v>647C</v>
          </cell>
          <cell r="F41" t="str">
            <v>YES</v>
          </cell>
          <cell r="G41" t="str">
            <v>(OC-3)</v>
          </cell>
          <cell r="H41" t="str">
            <v>3 DS1's</v>
          </cell>
          <cell r="I41">
            <v>2</v>
          </cell>
          <cell r="J41">
            <v>1</v>
          </cell>
          <cell r="K41" t="str">
            <v>N/A</v>
          </cell>
          <cell r="L41">
            <v>172</v>
          </cell>
          <cell r="M41">
            <v>202</v>
          </cell>
          <cell r="N41">
            <v>232</v>
          </cell>
          <cell r="O41">
            <v>482</v>
          </cell>
          <cell r="P41" t="str">
            <v>R</v>
          </cell>
          <cell r="Q41" t="str">
            <v>R</v>
          </cell>
          <cell r="R41">
            <v>3.44</v>
          </cell>
          <cell r="S41">
            <v>6.06</v>
          </cell>
        </row>
        <row r="42">
          <cell r="B42" t="str">
            <v>Elizabeth Street</v>
          </cell>
          <cell r="C42" t="str">
            <v>ELSTNF01RS1</v>
          </cell>
          <cell r="D42">
            <v>50154</v>
          </cell>
          <cell r="E42" t="str">
            <v>647C</v>
          </cell>
          <cell r="F42" t="str">
            <v>YES</v>
          </cell>
          <cell r="G42" t="str">
            <v>(OC-3)</v>
          </cell>
          <cell r="H42" t="str">
            <v>3 DS1's</v>
          </cell>
          <cell r="I42">
            <v>2</v>
          </cell>
          <cell r="J42">
            <v>1</v>
          </cell>
          <cell r="K42" t="str">
            <v>N/A</v>
          </cell>
          <cell r="L42">
            <v>407</v>
          </cell>
          <cell r="M42">
            <v>417</v>
          </cell>
          <cell r="N42">
            <v>427</v>
          </cell>
          <cell r="O42">
            <v>437</v>
          </cell>
          <cell r="P42" t="str">
            <v>R</v>
          </cell>
          <cell r="Q42" t="str">
            <v>R</v>
          </cell>
          <cell r="R42">
            <v>8.14</v>
          </cell>
          <cell r="S42">
            <v>12.51</v>
          </cell>
        </row>
        <row r="43">
          <cell r="B43" t="str">
            <v>University Drive</v>
          </cell>
          <cell r="C43" t="str">
            <v>UNDRNF01RS1</v>
          </cell>
          <cell r="D43">
            <v>50164</v>
          </cell>
          <cell r="E43" t="str">
            <v>647C</v>
          </cell>
          <cell r="F43" t="str">
            <v>YES</v>
          </cell>
          <cell r="G43" t="str">
            <v>(OC-3)</v>
          </cell>
          <cell r="H43" t="str">
            <v>22 DS1's</v>
          </cell>
          <cell r="I43">
            <v>2</v>
          </cell>
          <cell r="J43">
            <v>1</v>
          </cell>
          <cell r="K43" t="str">
            <v>N/A</v>
          </cell>
          <cell r="L43">
            <v>320</v>
          </cell>
          <cell r="M43">
            <v>340</v>
          </cell>
          <cell r="N43">
            <v>360</v>
          </cell>
          <cell r="O43">
            <v>380</v>
          </cell>
          <cell r="P43" t="str">
            <v>R</v>
          </cell>
          <cell r="Q43" t="str">
            <v>R</v>
          </cell>
          <cell r="R43">
            <v>6.4</v>
          </cell>
          <cell r="S43">
            <v>10.199999999999999</v>
          </cell>
        </row>
        <row r="44">
          <cell r="B44" t="str">
            <v>Mount Cashel (Howley Estates)</v>
          </cell>
          <cell r="C44" t="str">
            <v>MTCHNF01RS1</v>
          </cell>
          <cell r="D44">
            <v>10146</v>
          </cell>
          <cell r="E44" t="str">
            <v>647C</v>
          </cell>
          <cell r="F44" t="str">
            <v>YES</v>
          </cell>
          <cell r="G44" t="str">
            <v>OC-3</v>
          </cell>
          <cell r="H44" t="str">
            <v>11 DS1's</v>
          </cell>
          <cell r="I44">
            <v>2</v>
          </cell>
          <cell r="J44">
            <v>1</v>
          </cell>
          <cell r="K44" t="str">
            <v>N/A</v>
          </cell>
          <cell r="L44">
            <v>225</v>
          </cell>
          <cell r="M44">
            <v>250</v>
          </cell>
          <cell r="N44">
            <v>275</v>
          </cell>
          <cell r="O44">
            <v>300</v>
          </cell>
          <cell r="P44" t="str">
            <v>R</v>
          </cell>
          <cell r="Q44" t="str">
            <v>R</v>
          </cell>
          <cell r="R44">
            <v>4.5</v>
          </cell>
          <cell r="S44">
            <v>7.5</v>
          </cell>
        </row>
        <row r="45">
          <cell r="B45" t="str">
            <v>Delaney's Lane</v>
          </cell>
          <cell r="C45" t="str">
            <v>New</v>
          </cell>
          <cell r="D45" t="str">
            <v>New</v>
          </cell>
          <cell r="E45" t="str">
            <v>647C</v>
          </cell>
          <cell r="F45">
            <v>2000</v>
          </cell>
          <cell r="G45" t="str">
            <v>(OC-3)</v>
          </cell>
          <cell r="H45" t="str">
            <v>n x DS1</v>
          </cell>
          <cell r="I45">
            <v>2</v>
          </cell>
          <cell r="J45">
            <v>2</v>
          </cell>
          <cell r="K45" t="str">
            <v>N/A</v>
          </cell>
          <cell r="L45" t="str">
            <v>Planning</v>
          </cell>
          <cell r="M45" t="str">
            <v>Planning</v>
          </cell>
          <cell r="N45" t="str">
            <v>Planning</v>
          </cell>
          <cell r="O45" t="str">
            <v>Planning</v>
          </cell>
          <cell r="P45" t="str">
            <v>R</v>
          </cell>
          <cell r="Q45" t="str">
            <v>R</v>
          </cell>
          <cell r="R45" t="str">
            <v>Marketing</v>
          </cell>
          <cell r="S45" t="str">
            <v>Marketing</v>
          </cell>
        </row>
        <row r="46">
          <cell r="B46" t="str">
            <v>Thorburn/Groves Road</v>
          </cell>
          <cell r="C46" t="str">
            <v>New</v>
          </cell>
          <cell r="D46" t="str">
            <v>New</v>
          </cell>
          <cell r="E46" t="str">
            <v>647C</v>
          </cell>
          <cell r="F46">
            <v>2000</v>
          </cell>
          <cell r="G46" t="str">
            <v>(OC-3)</v>
          </cell>
          <cell r="H46" t="str">
            <v>N/A</v>
          </cell>
          <cell r="I46">
            <v>2</v>
          </cell>
          <cell r="J46">
            <v>2</v>
          </cell>
          <cell r="K46" t="str">
            <v>N/A</v>
          </cell>
          <cell r="L46" t="str">
            <v>Planning</v>
          </cell>
          <cell r="M46" t="str">
            <v>Planning</v>
          </cell>
          <cell r="N46" t="str">
            <v>Planning</v>
          </cell>
          <cell r="O46" t="str">
            <v>Planning</v>
          </cell>
          <cell r="P46" t="str">
            <v>R</v>
          </cell>
          <cell r="Q46" t="str">
            <v>R</v>
          </cell>
          <cell r="R46" t="str">
            <v>Marketing</v>
          </cell>
          <cell r="S46" t="str">
            <v>Marketing</v>
          </cell>
        </row>
        <row r="47">
          <cell r="B47" t="str">
            <v>Maple Valley</v>
          </cell>
          <cell r="C47" t="str">
            <v>MPVLNF01RS1</v>
          </cell>
          <cell r="D47">
            <v>50159</v>
          </cell>
          <cell r="E47" t="str">
            <v>647C</v>
          </cell>
          <cell r="F47" t="str">
            <v>YES</v>
          </cell>
          <cell r="G47" t="str">
            <v>(OC-3)</v>
          </cell>
          <cell r="H47" t="str">
            <v>0 DS1</v>
          </cell>
          <cell r="I47">
            <v>2</v>
          </cell>
          <cell r="J47">
            <v>2</v>
          </cell>
          <cell r="K47" t="str">
            <v>N/A</v>
          </cell>
          <cell r="L47">
            <v>203</v>
          </cell>
          <cell r="M47">
            <v>223</v>
          </cell>
          <cell r="N47">
            <v>243</v>
          </cell>
          <cell r="O47">
            <v>263</v>
          </cell>
          <cell r="P47" t="str">
            <v>R</v>
          </cell>
          <cell r="Q47" t="str">
            <v>R</v>
          </cell>
          <cell r="R47">
            <v>4.0600000000000005</v>
          </cell>
          <cell r="S47">
            <v>6.6899999999999995</v>
          </cell>
        </row>
        <row r="48">
          <cell r="B48" t="str">
            <v>Southlands</v>
          </cell>
          <cell r="C48" t="str">
            <v>SOLDNF01RS1</v>
          </cell>
          <cell r="D48">
            <v>10101</v>
          </cell>
          <cell r="E48" t="str">
            <v>647C</v>
          </cell>
          <cell r="F48" t="str">
            <v>YES</v>
          </cell>
          <cell r="G48" t="str">
            <v>(OC-3)</v>
          </cell>
          <cell r="H48" t="str">
            <v>1 DS1</v>
          </cell>
          <cell r="I48">
            <v>2</v>
          </cell>
          <cell r="J48">
            <v>2</v>
          </cell>
          <cell r="K48" t="str">
            <v>N/A</v>
          </cell>
          <cell r="L48">
            <v>148</v>
          </cell>
          <cell r="M48">
            <v>168</v>
          </cell>
          <cell r="N48">
            <v>178</v>
          </cell>
          <cell r="O48">
            <v>198</v>
          </cell>
          <cell r="P48" t="str">
            <v>R</v>
          </cell>
          <cell r="Q48" t="str">
            <v>R</v>
          </cell>
          <cell r="R48">
            <v>2.98</v>
          </cell>
          <cell r="S48">
            <v>5.07</v>
          </cell>
        </row>
        <row r="49">
          <cell r="B49" t="str">
            <v>PORTUGAL COVE</v>
          </cell>
          <cell r="C49" t="str">
            <v>PGCVNF04RSC</v>
          </cell>
          <cell r="D49">
            <v>10042</v>
          </cell>
          <cell r="E49" t="str">
            <v>647C</v>
          </cell>
          <cell r="F49" t="str">
            <v>YES</v>
          </cell>
          <cell r="G49" t="str">
            <v>(OC-3)</v>
          </cell>
          <cell r="H49" t="str">
            <v>14 DS1's</v>
          </cell>
          <cell r="I49">
            <v>2</v>
          </cell>
          <cell r="J49">
            <v>3</v>
          </cell>
          <cell r="K49" t="str">
            <v>N/A</v>
          </cell>
          <cell r="L49">
            <v>2379</v>
          </cell>
          <cell r="M49">
            <v>2430</v>
          </cell>
          <cell r="N49">
            <v>2481</v>
          </cell>
          <cell r="O49">
            <v>2532</v>
          </cell>
          <cell r="P49" t="str">
            <v>X</v>
          </cell>
          <cell r="Q49" t="str">
            <v>X</v>
          </cell>
          <cell r="R49">
            <v>47.58</v>
          </cell>
          <cell r="S49">
            <v>72.899999999999991</v>
          </cell>
        </row>
        <row r="50">
          <cell r="B50" t="str">
            <v>POUCH COVE</v>
          </cell>
          <cell r="C50" t="str">
            <v>PHCVNF06RSC</v>
          </cell>
          <cell r="D50">
            <v>10032</v>
          </cell>
          <cell r="E50" t="str">
            <v>647C</v>
          </cell>
          <cell r="F50" t="str">
            <v>YES</v>
          </cell>
          <cell r="G50" t="str">
            <v>(OC-3)</v>
          </cell>
          <cell r="H50" t="str">
            <v>0 DS1</v>
          </cell>
          <cell r="I50">
            <v>2</v>
          </cell>
          <cell r="J50">
            <v>3</v>
          </cell>
          <cell r="K50" t="str">
            <v>N/A</v>
          </cell>
          <cell r="L50">
            <v>885</v>
          </cell>
          <cell r="M50">
            <v>650</v>
          </cell>
          <cell r="N50">
            <v>653</v>
          </cell>
          <cell r="O50">
            <v>656</v>
          </cell>
          <cell r="P50" t="str">
            <v>X</v>
          </cell>
          <cell r="Q50" t="str">
            <v>X</v>
          </cell>
          <cell r="R50">
            <v>17.7</v>
          </cell>
          <cell r="S50">
            <v>19.5</v>
          </cell>
        </row>
        <row r="51">
          <cell r="B51" t="str">
            <v>McCurdy Drive</v>
          </cell>
          <cell r="C51" t="str">
            <v>GNDRNFSCRS1</v>
          </cell>
          <cell r="D51">
            <v>22036</v>
          </cell>
          <cell r="E51" t="str">
            <v>647C</v>
          </cell>
          <cell r="F51" t="str">
            <v>YES</v>
          </cell>
          <cell r="G51" t="str">
            <v>(n x DS1)</v>
          </cell>
          <cell r="H51" t="str">
            <v>0 DS1</v>
          </cell>
          <cell r="I51">
            <v>2</v>
          </cell>
          <cell r="J51">
            <v>3</v>
          </cell>
          <cell r="K51" t="str">
            <v>N/A</v>
          </cell>
          <cell r="L51">
            <v>413</v>
          </cell>
          <cell r="M51">
            <v>425</v>
          </cell>
          <cell r="N51">
            <v>438</v>
          </cell>
          <cell r="O51">
            <v>450</v>
          </cell>
          <cell r="P51" t="str">
            <v>R</v>
          </cell>
          <cell r="Q51" t="str">
            <v>R</v>
          </cell>
          <cell r="R51">
            <v>8.26</v>
          </cell>
          <cell r="S51">
            <v>12.75</v>
          </cell>
        </row>
        <row r="52">
          <cell r="B52" t="str">
            <v>Bruce Street</v>
          </cell>
          <cell r="C52" t="str">
            <v>BRSTNF01RS1</v>
          </cell>
          <cell r="D52">
            <v>10073</v>
          </cell>
          <cell r="E52" t="str">
            <v>647C</v>
          </cell>
          <cell r="F52" t="str">
            <v>YES</v>
          </cell>
          <cell r="G52" t="str">
            <v>4 x DS1</v>
          </cell>
          <cell r="H52" t="str">
            <v>N/A</v>
          </cell>
          <cell r="I52">
            <v>1</v>
          </cell>
          <cell r="J52">
            <v>1</v>
          </cell>
          <cell r="K52">
            <v>3</v>
          </cell>
          <cell r="L52">
            <v>493</v>
          </cell>
          <cell r="M52">
            <v>495</v>
          </cell>
          <cell r="N52">
            <v>597</v>
          </cell>
          <cell r="O52">
            <v>749</v>
          </cell>
          <cell r="P52" t="str">
            <v>R</v>
          </cell>
          <cell r="Q52" t="str">
            <v>R</v>
          </cell>
          <cell r="R52">
            <v>9.86</v>
          </cell>
          <cell r="S52">
            <v>14.85</v>
          </cell>
        </row>
        <row r="53">
          <cell r="B53" t="str">
            <v>Corisande Drive RLCM #1&amp;2</v>
          </cell>
          <cell r="C53" t="str">
            <v>CRDRNF01RS1</v>
          </cell>
          <cell r="D53">
            <v>10134</v>
          </cell>
          <cell r="E53" t="str">
            <v>647C</v>
          </cell>
          <cell r="F53" t="str">
            <v>YES</v>
          </cell>
          <cell r="G53" t="str">
            <v>8 x DS1</v>
          </cell>
          <cell r="H53" t="str">
            <v>N/A</v>
          </cell>
          <cell r="I53">
            <v>1</v>
          </cell>
          <cell r="J53">
            <v>1</v>
          </cell>
          <cell r="K53">
            <v>3</v>
          </cell>
          <cell r="L53">
            <v>538</v>
          </cell>
          <cell r="M53">
            <v>563</v>
          </cell>
          <cell r="N53">
            <v>588</v>
          </cell>
          <cell r="O53">
            <v>603</v>
          </cell>
          <cell r="P53" t="str">
            <v>R</v>
          </cell>
          <cell r="Q53" t="str">
            <v>R</v>
          </cell>
          <cell r="R53">
            <v>10.76</v>
          </cell>
          <cell r="S53">
            <v>16.89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base"/>
      <sheetName val="Trading Data"/>
      <sheetName val="Trading Update"/>
      <sheetName val="Sheet3"/>
      <sheetName val="9-Jan-96"/>
      <sheetName val="Bogus Links"/>
      <sheetName val="JrData"/>
      <sheetName val="#REF"/>
      <sheetName val="Output"/>
      <sheetName val="Candidate CDN"/>
      <sheetName val="Sheet2"/>
      <sheetName val="Data"/>
      <sheetName val="NAV bpg"/>
      <sheetName val="PV Data"/>
      <sheetName val="GAS (C$ 6-1 Gross) "/>
      <sheetName val=" US co HP"/>
      <sheetName val="Production"/>
      <sheetName val="Database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GAS (C$ 10-1 Gross)"/>
      <sheetName val="GAS (C$ 6-1 Gross)"/>
      <sheetName val="Graph Data"/>
      <sheetName val="RLI-FWD Prod'n (10-1)"/>
      <sheetName val="RLI-FWD Prod'n (6-1)"/>
      <sheetName val="RLI-Current Prod'n (10-1)"/>
      <sheetName val="RLI-Current Prod'n (6-1)"/>
      <sheetName val="RLI-Reserves (10-1)"/>
      <sheetName val="RLI-Reserves (6-1)"/>
      <sheetName val="VAP"/>
      <sheetName val="special for Drew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Structure"/>
      <sheetName val="Summary"/>
      <sheetName val="Trading Stats"/>
      <sheetName val="Ratio Analysis"/>
      <sheetName val="Terms"/>
      <sheetName val="Comparison"/>
      <sheetName val="Capitalization"/>
      <sheetName val="PV Chart"/>
      <sheetName val="Debt Valu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0000FF"/>
  </sheetPr>
  <dimension ref="A1:AZ257"/>
  <sheetViews>
    <sheetView showGridLines="0" topLeftCell="A31" zoomScale="85" zoomScaleNormal="85" zoomScaleSheetLayoutView="107" workbookViewId="0">
      <selection activeCell="C183" sqref="C183"/>
    </sheetView>
  </sheetViews>
  <sheetFormatPr baseColWidth="10" defaultColWidth="9.140625" defaultRowHeight="12.75" outlineLevelRow="1" outlineLevelCol="1"/>
  <cols>
    <col min="1" max="1" width="7" style="1" customWidth="1"/>
    <col min="2" max="2" width="48.85546875" style="1" customWidth="1"/>
    <col min="3" max="4" width="15.85546875" style="1" customWidth="1"/>
    <col min="5" max="5" width="31.42578125" style="1" bestFit="1" customWidth="1"/>
    <col min="6" max="6" width="27" style="1" bestFit="1" customWidth="1"/>
    <col min="7" max="7" width="1.7109375" style="1" customWidth="1"/>
    <col min="8" max="10" width="15.85546875" style="1" customWidth="1"/>
    <col min="11" max="11" width="17.85546875" style="1" bestFit="1" customWidth="1"/>
    <col min="12" max="13" width="15.85546875" style="1" customWidth="1"/>
    <col min="14" max="17" width="15.85546875" style="1" customWidth="1" outlineLevel="1"/>
    <col min="18" max="18" width="15.85546875" style="1" customWidth="1"/>
    <col min="19" max="27" width="15.85546875" style="1" customWidth="1" outlineLevel="1"/>
    <col min="28" max="28" width="15.85546875" style="1" customWidth="1"/>
    <col min="29" max="37" width="15.85546875" style="1" customWidth="1" outlineLevel="1"/>
    <col min="38" max="38" width="15.85546875" style="1" customWidth="1"/>
    <col min="39" max="47" width="15.85546875" style="1" customWidth="1" outlineLevel="1"/>
    <col min="48" max="48" width="15.85546875" style="1" customWidth="1"/>
    <col min="49" max="49" width="14.42578125" style="1" customWidth="1"/>
    <col min="50" max="54" width="13.140625" style="1" customWidth="1"/>
    <col min="55" max="59" width="13.28515625" style="1" customWidth="1"/>
    <col min="60" max="16384" width="9.140625" style="1"/>
  </cols>
  <sheetData>
    <row r="1" spans="1:48" s="7" customFormat="1" ht="27.75" customHeight="1">
      <c r="A1" s="204" t="s">
        <v>54</v>
      </c>
      <c r="E1" s="8"/>
      <c r="F1" s="8"/>
      <c r="G1" s="8"/>
      <c r="H1" s="8"/>
      <c r="I1" s="8"/>
      <c r="R1" s="4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48" ht="30">
      <c r="A2" s="205" t="s">
        <v>184</v>
      </c>
      <c r="B2" s="11"/>
      <c r="C2" s="11"/>
      <c r="D2"/>
      <c r="E2"/>
      <c r="F2"/>
      <c r="H2" s="4"/>
      <c r="I2" s="4"/>
      <c r="J2" s="4"/>
      <c r="K2" s="4"/>
      <c r="L2" s="4"/>
      <c r="M2" s="4"/>
      <c r="N2" s="4"/>
      <c r="R2" s="4"/>
      <c r="S2" s="12"/>
      <c r="T2" s="12"/>
      <c r="U2" s="12"/>
      <c r="V2" s="12"/>
      <c r="W2" s="12"/>
      <c r="X2" s="12"/>
      <c r="Y2" s="12"/>
      <c r="Z2" s="12"/>
      <c r="AA2" s="12"/>
      <c r="AB2" s="12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8" customHeight="1">
      <c r="A3" s="108" t="s">
        <v>55</v>
      </c>
      <c r="B3" s="11"/>
      <c r="C3" s="11"/>
      <c r="D3" s="10"/>
      <c r="E3" s="10"/>
      <c r="H3" s="4"/>
      <c r="I3" s="4"/>
      <c r="J3" s="4"/>
      <c r="K3" s="4"/>
      <c r="L3" s="4"/>
      <c r="M3" s="4"/>
      <c r="N3" s="4"/>
      <c r="R3" s="4"/>
      <c r="S3" s="12"/>
      <c r="T3" s="12"/>
      <c r="U3" s="12"/>
      <c r="V3" s="12"/>
      <c r="W3" s="12"/>
      <c r="X3" s="12"/>
      <c r="Y3" s="12"/>
      <c r="Z3" s="12"/>
      <c r="AA3" s="12"/>
      <c r="AB3" s="1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8" customHeight="1">
      <c r="A4" s="10"/>
      <c r="B4" s="11"/>
      <c r="C4" s="11"/>
      <c r="D4" s="10"/>
      <c r="E4" s="10"/>
      <c r="H4" s="4"/>
      <c r="I4" s="4"/>
      <c r="J4" s="4"/>
      <c r="K4" s="4"/>
      <c r="L4" s="4"/>
      <c r="M4" s="4"/>
      <c r="N4" s="4"/>
      <c r="R4" s="4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8" customHeight="1">
      <c r="A5" s="10"/>
      <c r="B5" s="146" t="s">
        <v>56</v>
      </c>
      <c r="C5" s="146"/>
      <c r="J5" s="4"/>
      <c r="K5" s="4"/>
      <c r="L5" s="4"/>
      <c r="M5" s="4"/>
      <c r="N5" s="4"/>
      <c r="R5" s="4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142" customFormat="1" ht="18" customHeight="1">
      <c r="A6" s="141"/>
      <c r="B6" s="147" t="s">
        <v>57</v>
      </c>
      <c r="C6" s="193"/>
      <c r="D6" s="145"/>
      <c r="E6" s="206">
        <f ca="1">$F$237</f>
        <v>8.3016776681361204E-2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</row>
    <row r="7" spans="1:48" s="142" customFormat="1" ht="18" customHeight="1">
      <c r="A7" s="141"/>
      <c r="B7" s="148" t="s">
        <v>72</v>
      </c>
      <c r="C7" s="194"/>
      <c r="D7" s="144"/>
      <c r="E7" s="207">
        <f ca="1">F246</f>
        <v>14.198297075752942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</row>
    <row r="8" spans="1:48" s="142" customFormat="1" ht="18" customHeight="1">
      <c r="A8" s="141"/>
      <c r="B8" s="148" t="s">
        <v>73</v>
      </c>
      <c r="C8" s="194"/>
      <c r="D8" s="173" t="s">
        <v>69</v>
      </c>
      <c r="E8" s="174" t="s">
        <v>70</v>
      </c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</row>
    <row r="9" spans="1:48" s="142" customFormat="1" ht="18" customHeight="1">
      <c r="A9" s="141"/>
      <c r="B9" s="149" t="s">
        <v>59</v>
      </c>
      <c r="C9" s="195"/>
      <c r="D9" s="150">
        <f ca="1">I$243</f>
        <v>8731.9515856147991</v>
      </c>
      <c r="E9" s="151">
        <f ca="1">I$245</f>
        <v>8294.0269590015287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1:48" s="142" customFormat="1" ht="18" customHeight="1">
      <c r="A10" s="141"/>
      <c r="B10" s="152" t="s">
        <v>60</v>
      </c>
      <c r="C10" s="196"/>
      <c r="D10" s="153">
        <f ca="1">J$243</f>
        <v>5825.5771131761066</v>
      </c>
      <c r="E10" s="154">
        <f ca="1">J$245</f>
        <v>13549.928276843191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</row>
    <row r="11" spans="1:48" s="142" customFormat="1" ht="18" customHeight="1">
      <c r="A11" s="141"/>
      <c r="B11" s="149" t="s">
        <v>61</v>
      </c>
      <c r="C11" s="195"/>
      <c r="D11" s="150">
        <f ca="1">K$243</f>
        <v>4310.3886053015995</v>
      </c>
      <c r="E11" s="151">
        <f ca="1">K$245</f>
        <v>17243.774373449713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</row>
    <row r="12" spans="1:48" s="142" customFormat="1" ht="18" customHeight="1">
      <c r="A12" s="141"/>
      <c r="B12" s="152" t="s">
        <v>62</v>
      </c>
      <c r="C12" s="196"/>
      <c r="D12" s="153">
        <f ca="1">L$243</f>
        <v>2473.0678097348464</v>
      </c>
      <c r="E12" s="154">
        <f ca="1">L$245</f>
        <v>19256.81490304515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</row>
    <row r="13" spans="1:48" s="142" customFormat="1" ht="18" customHeight="1">
      <c r="A13" s="141"/>
      <c r="B13" s="149" t="s">
        <v>63</v>
      </c>
      <c r="C13" s="195"/>
      <c r="D13" s="150">
        <f ca="1">M$243</f>
        <v>1496.2287748813033</v>
      </c>
      <c r="E13" s="151">
        <f ca="1">M$245</f>
        <v>20413.642446850179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</row>
    <row r="14" spans="1:48" s="142" customFormat="1" ht="18" customHeight="1">
      <c r="A14" s="141"/>
      <c r="B14" s="152" t="s">
        <v>64</v>
      </c>
      <c r="C14" s="196"/>
      <c r="D14" s="153">
        <f ca="1">R$243</f>
        <v>-2185.1579647879189</v>
      </c>
      <c r="E14" s="154">
        <f ca="1">R$245</f>
        <v>18507.7560730068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1:48" s="142" customFormat="1" ht="18" customHeight="1">
      <c r="A15" s="141"/>
      <c r="B15" s="149" t="s">
        <v>65</v>
      </c>
      <c r="C15" s="195"/>
      <c r="D15" s="150">
        <f ca="1">W$243</f>
        <v>-11436.41890488</v>
      </c>
      <c r="E15" s="151">
        <f ca="1">W$245</f>
        <v>-4237.5552733561244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</row>
    <row r="16" spans="1:48" s="142" customFormat="1" ht="18" customHeight="1">
      <c r="A16" s="141"/>
      <c r="B16" s="152" t="s">
        <v>66</v>
      </c>
      <c r="C16" s="196"/>
      <c r="D16" s="153">
        <f ca="1">AB$243</f>
        <v>-12465.07303568737</v>
      </c>
      <c r="E16" s="154">
        <f ca="1">AB$245</f>
        <v>-28117.059109241636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</row>
    <row r="17" spans="1:48" s="142" customFormat="1" ht="18" customHeight="1">
      <c r="A17" s="141"/>
      <c r="B17" s="149" t="s">
        <v>67</v>
      </c>
      <c r="C17" s="195"/>
      <c r="D17" s="150">
        <f ca="1">AL$243</f>
        <v>-16193.555120771351</v>
      </c>
      <c r="E17" s="151">
        <f ca="1">AL$245</f>
        <v>-69301.407907526896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</row>
    <row r="18" spans="1:48" s="142" customFormat="1" ht="18" customHeight="1">
      <c r="A18" s="141"/>
      <c r="B18" s="155" t="s">
        <v>68</v>
      </c>
      <c r="C18" s="197"/>
      <c r="D18" s="156">
        <f ca="1">AV$243</f>
        <v>-16963.991691636988</v>
      </c>
      <c r="E18" s="157">
        <f ca="1">AV$245</f>
        <v>-96274.753323161916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</row>
    <row r="19" spans="1:48" ht="18" customHeight="1">
      <c r="A19" s="10"/>
      <c r="B19" s="11"/>
      <c r="C19" s="11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R19" s="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20.25">
      <c r="A20" s="39" t="s">
        <v>71</v>
      </c>
      <c r="H20" s="96">
        <v>0</v>
      </c>
      <c r="I20" s="96">
        <v>1</v>
      </c>
      <c r="J20" s="96">
        <v>2</v>
      </c>
      <c r="K20" s="96">
        <v>3</v>
      </c>
      <c r="L20" s="96">
        <v>4</v>
      </c>
      <c r="M20" s="96">
        <v>5</v>
      </c>
      <c r="N20" s="96">
        <v>6</v>
      </c>
      <c r="O20" s="96">
        <v>7</v>
      </c>
      <c r="P20" s="96">
        <v>8</v>
      </c>
      <c r="Q20" s="96">
        <v>9</v>
      </c>
      <c r="R20" s="96">
        <v>10</v>
      </c>
      <c r="S20" s="96">
        <v>11</v>
      </c>
      <c r="T20" s="96">
        <v>12</v>
      </c>
      <c r="U20" s="96">
        <v>13</v>
      </c>
      <c r="V20" s="96">
        <v>14</v>
      </c>
      <c r="W20" s="96">
        <v>15</v>
      </c>
      <c r="X20" s="96">
        <v>16</v>
      </c>
      <c r="Y20" s="96">
        <v>17</v>
      </c>
      <c r="Z20" s="96">
        <v>18</v>
      </c>
      <c r="AA20" s="96">
        <v>19</v>
      </c>
      <c r="AB20" s="96">
        <v>20</v>
      </c>
      <c r="AC20" s="96">
        <v>21</v>
      </c>
      <c r="AD20" s="96">
        <v>22</v>
      </c>
      <c r="AE20" s="96">
        <v>23</v>
      </c>
      <c r="AF20" s="96">
        <v>24</v>
      </c>
      <c r="AG20" s="96">
        <v>25</v>
      </c>
      <c r="AH20" s="96">
        <v>26</v>
      </c>
      <c r="AI20" s="96">
        <v>27</v>
      </c>
      <c r="AJ20" s="96">
        <v>28</v>
      </c>
      <c r="AK20" s="96">
        <v>29</v>
      </c>
      <c r="AL20" s="96">
        <v>30</v>
      </c>
      <c r="AM20" s="96">
        <v>31</v>
      </c>
      <c r="AN20" s="96">
        <v>32</v>
      </c>
      <c r="AO20" s="96">
        <v>33</v>
      </c>
      <c r="AP20" s="96">
        <v>34</v>
      </c>
      <c r="AQ20" s="96">
        <v>35</v>
      </c>
      <c r="AR20" s="96">
        <v>36</v>
      </c>
      <c r="AS20" s="96">
        <v>37</v>
      </c>
      <c r="AT20" s="96">
        <v>38</v>
      </c>
      <c r="AU20" s="96">
        <v>39</v>
      </c>
      <c r="AV20" s="96">
        <v>40</v>
      </c>
    </row>
    <row r="21" spans="1:48" s="35" customFormat="1" ht="5.25" customHeight="1">
      <c r="A21" s="40"/>
      <c r="B21" s="41"/>
      <c r="C21" s="41"/>
      <c r="D21" s="42"/>
      <c r="E21" s="43"/>
      <c r="F21" s="43"/>
      <c r="G21" s="43"/>
    </row>
    <row r="22" spans="1:48" s="182" customFormat="1" ht="18">
      <c r="A22" s="177" t="s">
        <v>33</v>
      </c>
      <c r="B22" s="178" t="s">
        <v>74</v>
      </c>
      <c r="C22" s="178"/>
      <c r="D22" s="179"/>
      <c r="E22" s="179"/>
      <c r="F22" s="179"/>
      <c r="G22" s="179"/>
      <c r="H22" s="180"/>
      <c r="I22" s="181">
        <v>2018</v>
      </c>
      <c r="J22" s="181">
        <f>I22+1</f>
        <v>2019</v>
      </c>
      <c r="K22" s="181">
        <f t="shared" ref="K22:AV22" si="0">J22+1</f>
        <v>2020</v>
      </c>
      <c r="L22" s="181">
        <f t="shared" si="0"/>
        <v>2021</v>
      </c>
      <c r="M22" s="181">
        <f t="shared" si="0"/>
        <v>2022</v>
      </c>
      <c r="N22" s="181">
        <f t="shared" si="0"/>
        <v>2023</v>
      </c>
      <c r="O22" s="181">
        <f t="shared" si="0"/>
        <v>2024</v>
      </c>
      <c r="P22" s="181">
        <f t="shared" si="0"/>
        <v>2025</v>
      </c>
      <c r="Q22" s="181">
        <f t="shared" si="0"/>
        <v>2026</v>
      </c>
      <c r="R22" s="181">
        <f t="shared" si="0"/>
        <v>2027</v>
      </c>
      <c r="S22" s="181">
        <f t="shared" si="0"/>
        <v>2028</v>
      </c>
      <c r="T22" s="181">
        <f t="shared" si="0"/>
        <v>2029</v>
      </c>
      <c r="U22" s="181">
        <f t="shared" si="0"/>
        <v>2030</v>
      </c>
      <c r="V22" s="181">
        <f t="shared" si="0"/>
        <v>2031</v>
      </c>
      <c r="W22" s="181">
        <f t="shared" si="0"/>
        <v>2032</v>
      </c>
      <c r="X22" s="181">
        <f t="shared" si="0"/>
        <v>2033</v>
      </c>
      <c r="Y22" s="181">
        <f t="shared" si="0"/>
        <v>2034</v>
      </c>
      <c r="Z22" s="181">
        <f t="shared" si="0"/>
        <v>2035</v>
      </c>
      <c r="AA22" s="181">
        <f t="shared" si="0"/>
        <v>2036</v>
      </c>
      <c r="AB22" s="181">
        <f t="shared" si="0"/>
        <v>2037</v>
      </c>
      <c r="AC22" s="181">
        <f t="shared" si="0"/>
        <v>2038</v>
      </c>
      <c r="AD22" s="181">
        <f t="shared" si="0"/>
        <v>2039</v>
      </c>
      <c r="AE22" s="181">
        <f t="shared" si="0"/>
        <v>2040</v>
      </c>
      <c r="AF22" s="181">
        <f t="shared" si="0"/>
        <v>2041</v>
      </c>
      <c r="AG22" s="181">
        <f t="shared" si="0"/>
        <v>2042</v>
      </c>
      <c r="AH22" s="181">
        <f t="shared" si="0"/>
        <v>2043</v>
      </c>
      <c r="AI22" s="181">
        <f t="shared" si="0"/>
        <v>2044</v>
      </c>
      <c r="AJ22" s="181">
        <f t="shared" si="0"/>
        <v>2045</v>
      </c>
      <c r="AK22" s="181">
        <f t="shared" si="0"/>
        <v>2046</v>
      </c>
      <c r="AL22" s="181">
        <f t="shared" si="0"/>
        <v>2047</v>
      </c>
      <c r="AM22" s="181">
        <f t="shared" si="0"/>
        <v>2048</v>
      </c>
      <c r="AN22" s="181">
        <f t="shared" si="0"/>
        <v>2049</v>
      </c>
      <c r="AO22" s="181">
        <f t="shared" si="0"/>
        <v>2050</v>
      </c>
      <c r="AP22" s="181">
        <f t="shared" si="0"/>
        <v>2051</v>
      </c>
      <c r="AQ22" s="181">
        <f t="shared" si="0"/>
        <v>2052</v>
      </c>
      <c r="AR22" s="181">
        <f t="shared" si="0"/>
        <v>2053</v>
      </c>
      <c r="AS22" s="181">
        <f t="shared" si="0"/>
        <v>2054</v>
      </c>
      <c r="AT22" s="181">
        <f t="shared" si="0"/>
        <v>2055</v>
      </c>
      <c r="AU22" s="181">
        <f t="shared" si="0"/>
        <v>2056</v>
      </c>
      <c r="AV22" s="181">
        <f t="shared" si="0"/>
        <v>2057</v>
      </c>
    </row>
    <row r="23" spans="1:48" s="4" customFormat="1" ht="15" thickBot="1"/>
    <row r="24" spans="1:48" s="4" customFormat="1" ht="15" thickBot="1">
      <c r="B24" s="119" t="s">
        <v>75</v>
      </c>
      <c r="C24" s="119"/>
      <c r="I24" s="113">
        <v>7</v>
      </c>
      <c r="J24" s="113">
        <v>12</v>
      </c>
      <c r="K24" s="113">
        <v>16</v>
      </c>
      <c r="L24" s="113">
        <v>18</v>
      </c>
      <c r="M24" s="113">
        <v>20</v>
      </c>
      <c r="N24" s="113">
        <f t="shared" ref="N24:AV26" si="1">M24</f>
        <v>20</v>
      </c>
      <c r="O24" s="113">
        <f t="shared" si="1"/>
        <v>20</v>
      </c>
      <c r="P24" s="113">
        <f t="shared" si="1"/>
        <v>20</v>
      </c>
      <c r="Q24" s="113">
        <f t="shared" si="1"/>
        <v>20</v>
      </c>
      <c r="R24" s="113">
        <f t="shared" si="1"/>
        <v>20</v>
      </c>
      <c r="S24" s="113">
        <f t="shared" si="1"/>
        <v>20</v>
      </c>
      <c r="T24" s="113">
        <f t="shared" si="1"/>
        <v>20</v>
      </c>
      <c r="U24" s="113">
        <f t="shared" si="1"/>
        <v>20</v>
      </c>
      <c r="V24" s="113">
        <f t="shared" si="1"/>
        <v>20</v>
      </c>
      <c r="W24" s="113">
        <f t="shared" si="1"/>
        <v>20</v>
      </c>
      <c r="X24" s="113">
        <f t="shared" si="1"/>
        <v>20</v>
      </c>
      <c r="Y24" s="113">
        <f t="shared" si="1"/>
        <v>20</v>
      </c>
      <c r="Z24" s="113">
        <f t="shared" si="1"/>
        <v>20</v>
      </c>
      <c r="AA24" s="113">
        <f t="shared" si="1"/>
        <v>20</v>
      </c>
      <c r="AB24" s="113">
        <f t="shared" si="1"/>
        <v>20</v>
      </c>
      <c r="AC24" s="113">
        <f t="shared" si="1"/>
        <v>20</v>
      </c>
      <c r="AD24" s="113">
        <f t="shared" si="1"/>
        <v>20</v>
      </c>
      <c r="AE24" s="113">
        <f t="shared" si="1"/>
        <v>20</v>
      </c>
      <c r="AF24" s="113">
        <f t="shared" si="1"/>
        <v>20</v>
      </c>
      <c r="AG24" s="113">
        <f t="shared" si="1"/>
        <v>20</v>
      </c>
      <c r="AH24" s="113">
        <f t="shared" si="1"/>
        <v>20</v>
      </c>
      <c r="AI24" s="113">
        <f t="shared" si="1"/>
        <v>20</v>
      </c>
      <c r="AJ24" s="113">
        <f t="shared" si="1"/>
        <v>20</v>
      </c>
      <c r="AK24" s="113">
        <f t="shared" si="1"/>
        <v>20</v>
      </c>
      <c r="AL24" s="113">
        <f t="shared" si="1"/>
        <v>20</v>
      </c>
      <c r="AM24" s="113">
        <f t="shared" si="1"/>
        <v>20</v>
      </c>
      <c r="AN24" s="113">
        <f t="shared" si="1"/>
        <v>20</v>
      </c>
      <c r="AO24" s="113">
        <f t="shared" si="1"/>
        <v>20</v>
      </c>
      <c r="AP24" s="113">
        <f t="shared" si="1"/>
        <v>20</v>
      </c>
      <c r="AQ24" s="113">
        <f t="shared" si="1"/>
        <v>20</v>
      </c>
      <c r="AR24" s="113">
        <f t="shared" si="1"/>
        <v>20</v>
      </c>
      <c r="AS24" s="113">
        <f t="shared" si="1"/>
        <v>20</v>
      </c>
      <c r="AT24" s="113">
        <f t="shared" si="1"/>
        <v>20</v>
      </c>
      <c r="AU24" s="113">
        <f t="shared" si="1"/>
        <v>20</v>
      </c>
      <c r="AV24" s="113">
        <f t="shared" si="1"/>
        <v>20</v>
      </c>
    </row>
    <row r="25" spans="1:48" s="4" customFormat="1" ht="15.75" customHeight="1" outlineLevel="1" thickBot="1">
      <c r="A25" s="13"/>
      <c r="B25" s="120" t="s">
        <v>76</v>
      </c>
      <c r="C25" s="120"/>
      <c r="D25" s="13"/>
      <c r="E25" s="15"/>
      <c r="F25" s="15"/>
      <c r="G25" s="15"/>
      <c r="I25" s="113">
        <v>20524.32931034483</v>
      </c>
      <c r="J25" s="113">
        <v>46883.482758620688</v>
      </c>
      <c r="K25" s="113">
        <v>67251.034482758623</v>
      </c>
      <c r="L25" s="113">
        <v>80723.758620689652</v>
      </c>
      <c r="M25" s="113">
        <v>88349.68965517242</v>
      </c>
      <c r="N25" s="113">
        <f t="shared" si="1"/>
        <v>88349.68965517242</v>
      </c>
      <c r="O25" s="113">
        <f t="shared" si="1"/>
        <v>88349.68965517242</v>
      </c>
      <c r="P25" s="113">
        <f t="shared" si="1"/>
        <v>88349.68965517242</v>
      </c>
      <c r="Q25" s="113">
        <f t="shared" si="1"/>
        <v>88349.68965517242</v>
      </c>
      <c r="R25" s="113">
        <f t="shared" si="1"/>
        <v>88349.68965517242</v>
      </c>
      <c r="S25" s="113">
        <f t="shared" si="1"/>
        <v>88349.68965517242</v>
      </c>
      <c r="T25" s="113">
        <f t="shared" si="1"/>
        <v>88349.68965517242</v>
      </c>
      <c r="U25" s="113">
        <f t="shared" si="1"/>
        <v>88349.68965517242</v>
      </c>
      <c r="V25" s="113">
        <f t="shared" si="1"/>
        <v>88349.68965517242</v>
      </c>
      <c r="W25" s="113">
        <f t="shared" si="1"/>
        <v>88349.68965517242</v>
      </c>
      <c r="X25" s="113">
        <f t="shared" si="1"/>
        <v>88349.68965517242</v>
      </c>
      <c r="Y25" s="113">
        <f t="shared" si="1"/>
        <v>88349.68965517242</v>
      </c>
      <c r="Z25" s="113">
        <f t="shared" si="1"/>
        <v>88349.68965517242</v>
      </c>
      <c r="AA25" s="113">
        <f t="shared" si="1"/>
        <v>88349.68965517242</v>
      </c>
      <c r="AB25" s="113">
        <f t="shared" si="1"/>
        <v>88349.68965517242</v>
      </c>
      <c r="AC25" s="113">
        <f t="shared" si="1"/>
        <v>88349.68965517242</v>
      </c>
      <c r="AD25" s="113">
        <f t="shared" si="1"/>
        <v>88349.68965517242</v>
      </c>
      <c r="AE25" s="113">
        <f t="shared" si="1"/>
        <v>88349.68965517242</v>
      </c>
      <c r="AF25" s="113">
        <f t="shared" si="1"/>
        <v>88349.68965517242</v>
      </c>
      <c r="AG25" s="113">
        <f t="shared" si="1"/>
        <v>88349.68965517242</v>
      </c>
      <c r="AH25" s="113">
        <f t="shared" si="1"/>
        <v>88349.68965517242</v>
      </c>
      <c r="AI25" s="113">
        <f t="shared" si="1"/>
        <v>88349.68965517242</v>
      </c>
      <c r="AJ25" s="113">
        <f t="shared" si="1"/>
        <v>88349.68965517242</v>
      </c>
      <c r="AK25" s="113">
        <f t="shared" si="1"/>
        <v>88349.68965517242</v>
      </c>
      <c r="AL25" s="113">
        <f t="shared" si="1"/>
        <v>88349.68965517242</v>
      </c>
      <c r="AM25" s="113">
        <f t="shared" si="1"/>
        <v>88349.68965517242</v>
      </c>
      <c r="AN25" s="113">
        <f t="shared" si="1"/>
        <v>88349.68965517242</v>
      </c>
      <c r="AO25" s="113">
        <f t="shared" si="1"/>
        <v>88349.68965517242</v>
      </c>
      <c r="AP25" s="113">
        <f t="shared" si="1"/>
        <v>88349.68965517242</v>
      </c>
      <c r="AQ25" s="113">
        <f t="shared" si="1"/>
        <v>88349.68965517242</v>
      </c>
      <c r="AR25" s="113">
        <f t="shared" si="1"/>
        <v>88349.68965517242</v>
      </c>
      <c r="AS25" s="113">
        <f t="shared" si="1"/>
        <v>88349.68965517242</v>
      </c>
      <c r="AT25" s="113">
        <f t="shared" si="1"/>
        <v>88349.68965517242</v>
      </c>
      <c r="AU25" s="113">
        <f t="shared" si="1"/>
        <v>88349.68965517242</v>
      </c>
      <c r="AV25" s="113">
        <f t="shared" si="1"/>
        <v>88349.68965517242</v>
      </c>
    </row>
    <row r="26" spans="1:48" s="4" customFormat="1" ht="15.75" customHeight="1" outlineLevel="1" thickBot="1">
      <c r="A26" s="32"/>
      <c r="B26" s="118" t="s">
        <v>77</v>
      </c>
      <c r="C26" s="118"/>
      <c r="D26" s="32"/>
      <c r="E26" s="44"/>
      <c r="F26" s="44"/>
      <c r="G26" s="44"/>
      <c r="H26" s="44"/>
      <c r="I26" s="117">
        <v>22.952048236109352</v>
      </c>
      <c r="J26" s="117">
        <v>24.223034190410416</v>
      </c>
      <c r="K26" s="117">
        <v>24.393810466702213</v>
      </c>
      <c r="L26" s="117">
        <v>24.551274561734377</v>
      </c>
      <c r="M26" s="117">
        <v>24.925288809241959</v>
      </c>
      <c r="N26" s="117">
        <f t="shared" si="1"/>
        <v>24.925288809241959</v>
      </c>
      <c r="O26" s="117">
        <f t="shared" si="1"/>
        <v>24.925288809241959</v>
      </c>
      <c r="P26" s="117">
        <f t="shared" si="1"/>
        <v>24.925288809241959</v>
      </c>
      <c r="Q26" s="117">
        <f t="shared" si="1"/>
        <v>24.925288809241959</v>
      </c>
      <c r="R26" s="117">
        <f t="shared" si="1"/>
        <v>24.925288809241959</v>
      </c>
      <c r="S26" s="117">
        <f t="shared" si="1"/>
        <v>24.925288809241959</v>
      </c>
      <c r="T26" s="117">
        <f t="shared" si="1"/>
        <v>24.925288809241959</v>
      </c>
      <c r="U26" s="117">
        <f t="shared" si="1"/>
        <v>24.925288809241959</v>
      </c>
      <c r="V26" s="117">
        <f t="shared" si="1"/>
        <v>24.925288809241959</v>
      </c>
      <c r="W26" s="117">
        <f t="shared" si="1"/>
        <v>24.925288809241959</v>
      </c>
      <c r="X26" s="117">
        <f t="shared" si="1"/>
        <v>24.925288809241959</v>
      </c>
      <c r="Y26" s="117">
        <f t="shared" si="1"/>
        <v>24.925288809241959</v>
      </c>
      <c r="Z26" s="117">
        <f t="shared" si="1"/>
        <v>24.925288809241959</v>
      </c>
      <c r="AA26" s="117">
        <f t="shared" si="1"/>
        <v>24.925288809241959</v>
      </c>
      <c r="AB26" s="117">
        <f t="shared" si="1"/>
        <v>24.925288809241959</v>
      </c>
      <c r="AC26" s="117">
        <f t="shared" si="1"/>
        <v>24.925288809241959</v>
      </c>
      <c r="AD26" s="117">
        <f t="shared" si="1"/>
        <v>24.925288809241959</v>
      </c>
      <c r="AE26" s="117">
        <f t="shared" si="1"/>
        <v>24.925288809241959</v>
      </c>
      <c r="AF26" s="117">
        <f t="shared" si="1"/>
        <v>24.925288809241959</v>
      </c>
      <c r="AG26" s="117">
        <f t="shared" si="1"/>
        <v>24.925288809241959</v>
      </c>
      <c r="AH26" s="117">
        <f t="shared" si="1"/>
        <v>24.925288809241959</v>
      </c>
      <c r="AI26" s="117">
        <f t="shared" si="1"/>
        <v>24.925288809241959</v>
      </c>
      <c r="AJ26" s="117">
        <f t="shared" si="1"/>
        <v>24.925288809241959</v>
      </c>
      <c r="AK26" s="117">
        <f t="shared" si="1"/>
        <v>24.925288809241959</v>
      </c>
      <c r="AL26" s="117">
        <f t="shared" si="1"/>
        <v>24.925288809241959</v>
      </c>
      <c r="AM26" s="117">
        <f t="shared" si="1"/>
        <v>24.925288809241959</v>
      </c>
      <c r="AN26" s="117">
        <f t="shared" si="1"/>
        <v>24.925288809241959</v>
      </c>
      <c r="AO26" s="117">
        <f t="shared" si="1"/>
        <v>24.925288809241959</v>
      </c>
      <c r="AP26" s="117">
        <f t="shared" si="1"/>
        <v>24.925288809241959</v>
      </c>
      <c r="AQ26" s="117">
        <f t="shared" si="1"/>
        <v>24.925288809241959</v>
      </c>
      <c r="AR26" s="117">
        <f t="shared" si="1"/>
        <v>24.925288809241959</v>
      </c>
      <c r="AS26" s="117">
        <f t="shared" si="1"/>
        <v>24.925288809241959</v>
      </c>
      <c r="AT26" s="117">
        <f t="shared" si="1"/>
        <v>24.925288809241959</v>
      </c>
      <c r="AU26" s="117">
        <f t="shared" si="1"/>
        <v>24.925288809241959</v>
      </c>
      <c r="AV26" s="117">
        <f t="shared" si="1"/>
        <v>24.925288809241959</v>
      </c>
    </row>
    <row r="27" spans="1:48" s="4" customFormat="1" ht="15.75" customHeight="1" outlineLevel="1">
      <c r="A27" s="32"/>
      <c r="B27" s="32" t="s">
        <v>78</v>
      </c>
      <c r="C27" s="32"/>
      <c r="D27" s="32"/>
      <c r="E27" s="44"/>
      <c r="F27" s="44"/>
      <c r="G27" s="44"/>
      <c r="H27" s="44"/>
      <c r="I27" s="27">
        <f t="shared" ref="I27:AV27" si="2">I26*I25/100</f>
        <v>4710.7539634482755</v>
      </c>
      <c r="J27" s="27">
        <f t="shared" si="2"/>
        <v>11356.602058275861</v>
      </c>
      <c r="K27" s="27">
        <f t="shared" si="2"/>
        <v>16405.089888620689</v>
      </c>
      <c r="L27" s="27">
        <f t="shared" si="2"/>
        <v>19818.711615517241</v>
      </c>
      <c r="M27" s="27">
        <f t="shared" si="2"/>
        <v>22021.415308620693</v>
      </c>
      <c r="N27" s="27">
        <f t="shared" si="2"/>
        <v>22021.415308620693</v>
      </c>
      <c r="O27" s="27">
        <f t="shared" si="2"/>
        <v>22021.415308620693</v>
      </c>
      <c r="P27" s="27">
        <f t="shared" si="2"/>
        <v>22021.415308620693</v>
      </c>
      <c r="Q27" s="27">
        <f t="shared" si="2"/>
        <v>22021.415308620693</v>
      </c>
      <c r="R27" s="27">
        <f t="shared" si="2"/>
        <v>22021.415308620693</v>
      </c>
      <c r="S27" s="27">
        <f t="shared" si="2"/>
        <v>22021.415308620693</v>
      </c>
      <c r="T27" s="27">
        <f t="shared" si="2"/>
        <v>22021.415308620693</v>
      </c>
      <c r="U27" s="27">
        <f t="shared" si="2"/>
        <v>22021.415308620693</v>
      </c>
      <c r="V27" s="27">
        <f t="shared" si="2"/>
        <v>22021.415308620693</v>
      </c>
      <c r="W27" s="27">
        <f t="shared" si="2"/>
        <v>22021.415308620693</v>
      </c>
      <c r="X27" s="27">
        <f t="shared" si="2"/>
        <v>22021.415308620693</v>
      </c>
      <c r="Y27" s="27">
        <f t="shared" si="2"/>
        <v>22021.415308620693</v>
      </c>
      <c r="Z27" s="27">
        <f t="shared" si="2"/>
        <v>22021.415308620693</v>
      </c>
      <c r="AA27" s="27">
        <f t="shared" si="2"/>
        <v>22021.415308620693</v>
      </c>
      <c r="AB27" s="27">
        <f t="shared" si="2"/>
        <v>22021.415308620693</v>
      </c>
      <c r="AC27" s="27">
        <f t="shared" si="2"/>
        <v>22021.415308620693</v>
      </c>
      <c r="AD27" s="27">
        <f t="shared" si="2"/>
        <v>22021.415308620693</v>
      </c>
      <c r="AE27" s="27">
        <f t="shared" si="2"/>
        <v>22021.415308620693</v>
      </c>
      <c r="AF27" s="27">
        <f t="shared" si="2"/>
        <v>22021.415308620693</v>
      </c>
      <c r="AG27" s="27">
        <f t="shared" si="2"/>
        <v>22021.415308620693</v>
      </c>
      <c r="AH27" s="27">
        <f t="shared" si="2"/>
        <v>22021.415308620693</v>
      </c>
      <c r="AI27" s="27">
        <f t="shared" si="2"/>
        <v>22021.415308620693</v>
      </c>
      <c r="AJ27" s="27">
        <f t="shared" si="2"/>
        <v>22021.415308620693</v>
      </c>
      <c r="AK27" s="27">
        <f t="shared" si="2"/>
        <v>22021.415308620693</v>
      </c>
      <c r="AL27" s="27">
        <f t="shared" si="2"/>
        <v>22021.415308620693</v>
      </c>
      <c r="AM27" s="27">
        <f t="shared" si="2"/>
        <v>22021.415308620693</v>
      </c>
      <c r="AN27" s="27">
        <f t="shared" si="2"/>
        <v>22021.415308620693</v>
      </c>
      <c r="AO27" s="27">
        <f t="shared" si="2"/>
        <v>22021.415308620693</v>
      </c>
      <c r="AP27" s="27">
        <f t="shared" si="2"/>
        <v>22021.415308620693</v>
      </c>
      <c r="AQ27" s="27">
        <f t="shared" si="2"/>
        <v>22021.415308620693</v>
      </c>
      <c r="AR27" s="27">
        <f t="shared" si="2"/>
        <v>22021.415308620693</v>
      </c>
      <c r="AS27" s="27">
        <f t="shared" si="2"/>
        <v>22021.415308620693</v>
      </c>
      <c r="AT27" s="27">
        <f t="shared" si="2"/>
        <v>22021.415308620693</v>
      </c>
      <c r="AU27" s="27">
        <f t="shared" si="2"/>
        <v>22021.415308620693</v>
      </c>
      <c r="AV27" s="27">
        <f t="shared" si="2"/>
        <v>22021.415308620693</v>
      </c>
    </row>
    <row r="28" spans="1:48" s="4" customFormat="1" ht="15" customHeight="1">
      <c r="A28" s="13"/>
      <c r="B28" s="13"/>
      <c r="C28" s="13"/>
      <c r="D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s="182" customFormat="1" ht="18">
      <c r="A29" s="177" t="s">
        <v>34</v>
      </c>
      <c r="B29" s="178" t="s">
        <v>79</v>
      </c>
      <c r="C29" s="178"/>
      <c r="D29" s="179"/>
      <c r="E29" s="179"/>
      <c r="F29" s="179"/>
      <c r="G29" s="179"/>
      <c r="H29" s="181">
        <f>I29-1</f>
        <v>2017</v>
      </c>
      <c r="I29" s="181">
        <f>$I$22</f>
        <v>2018</v>
      </c>
      <c r="J29" s="181">
        <f>I29+1</f>
        <v>2019</v>
      </c>
      <c r="K29" s="181">
        <f t="shared" ref="K29:AV29" si="3">J29+1</f>
        <v>2020</v>
      </c>
      <c r="L29" s="181">
        <f t="shared" si="3"/>
        <v>2021</v>
      </c>
      <c r="M29" s="181">
        <f t="shared" si="3"/>
        <v>2022</v>
      </c>
      <c r="N29" s="181">
        <f t="shared" si="3"/>
        <v>2023</v>
      </c>
      <c r="O29" s="181">
        <f t="shared" si="3"/>
        <v>2024</v>
      </c>
      <c r="P29" s="181">
        <f t="shared" si="3"/>
        <v>2025</v>
      </c>
      <c r="Q29" s="181">
        <f t="shared" si="3"/>
        <v>2026</v>
      </c>
      <c r="R29" s="181">
        <f t="shared" si="3"/>
        <v>2027</v>
      </c>
      <c r="S29" s="181">
        <f t="shared" si="3"/>
        <v>2028</v>
      </c>
      <c r="T29" s="181">
        <f t="shared" si="3"/>
        <v>2029</v>
      </c>
      <c r="U29" s="181">
        <f t="shared" si="3"/>
        <v>2030</v>
      </c>
      <c r="V29" s="181">
        <f t="shared" si="3"/>
        <v>2031</v>
      </c>
      <c r="W29" s="181">
        <f t="shared" si="3"/>
        <v>2032</v>
      </c>
      <c r="X29" s="181">
        <f t="shared" si="3"/>
        <v>2033</v>
      </c>
      <c r="Y29" s="181">
        <f t="shared" si="3"/>
        <v>2034</v>
      </c>
      <c r="Z29" s="181">
        <f t="shared" si="3"/>
        <v>2035</v>
      </c>
      <c r="AA29" s="181">
        <f t="shared" si="3"/>
        <v>2036</v>
      </c>
      <c r="AB29" s="181">
        <f t="shared" si="3"/>
        <v>2037</v>
      </c>
      <c r="AC29" s="181">
        <f t="shared" si="3"/>
        <v>2038</v>
      </c>
      <c r="AD29" s="181">
        <f t="shared" si="3"/>
        <v>2039</v>
      </c>
      <c r="AE29" s="181">
        <f t="shared" si="3"/>
        <v>2040</v>
      </c>
      <c r="AF29" s="181">
        <f t="shared" si="3"/>
        <v>2041</v>
      </c>
      <c r="AG29" s="181">
        <f t="shared" si="3"/>
        <v>2042</v>
      </c>
      <c r="AH29" s="181">
        <f t="shared" si="3"/>
        <v>2043</v>
      </c>
      <c r="AI29" s="181">
        <f t="shared" si="3"/>
        <v>2044</v>
      </c>
      <c r="AJ29" s="181">
        <f t="shared" si="3"/>
        <v>2045</v>
      </c>
      <c r="AK29" s="181">
        <f t="shared" si="3"/>
        <v>2046</v>
      </c>
      <c r="AL29" s="181">
        <f t="shared" si="3"/>
        <v>2047</v>
      </c>
      <c r="AM29" s="181">
        <f t="shared" si="3"/>
        <v>2048</v>
      </c>
      <c r="AN29" s="181">
        <f t="shared" si="3"/>
        <v>2049</v>
      </c>
      <c r="AO29" s="181">
        <f t="shared" si="3"/>
        <v>2050</v>
      </c>
      <c r="AP29" s="181">
        <f t="shared" si="3"/>
        <v>2051</v>
      </c>
      <c r="AQ29" s="181">
        <f t="shared" si="3"/>
        <v>2052</v>
      </c>
      <c r="AR29" s="181">
        <f t="shared" si="3"/>
        <v>2053</v>
      </c>
      <c r="AS29" s="181">
        <f t="shared" si="3"/>
        <v>2054</v>
      </c>
      <c r="AT29" s="181">
        <f t="shared" si="3"/>
        <v>2055</v>
      </c>
      <c r="AU29" s="181">
        <f t="shared" si="3"/>
        <v>2056</v>
      </c>
      <c r="AV29" s="181">
        <f t="shared" si="3"/>
        <v>2057</v>
      </c>
    </row>
    <row r="30" spans="1:48" s="4" customFormat="1" ht="15" customHeight="1">
      <c r="A30" s="13"/>
      <c r="B30" s="14"/>
      <c r="C30" s="14"/>
      <c r="D30" s="13"/>
      <c r="H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s="4" customFormat="1" ht="15.75" customHeight="1" outlineLevel="1">
      <c r="A31" s="13"/>
      <c r="D31" s="24" t="s">
        <v>89</v>
      </c>
      <c r="E31" s="24" t="s">
        <v>90</v>
      </c>
      <c r="K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s="4" customFormat="1" ht="15.75" customHeight="1" outlineLevel="1" thickBot="1">
      <c r="A32" s="13"/>
      <c r="B32" s="13"/>
      <c r="C32" s="13"/>
      <c r="D32" s="25" t="s">
        <v>88</v>
      </c>
      <c r="E32" s="25" t="s">
        <v>88</v>
      </c>
      <c r="F32" s="25" t="s">
        <v>91</v>
      </c>
      <c r="H32" s="13"/>
      <c r="K32" s="13"/>
      <c r="O32" s="16"/>
      <c r="P32" s="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s="4" customFormat="1" ht="15.75" customHeight="1" outlineLevel="1" thickBot="1">
      <c r="A33" s="13"/>
      <c r="B33" s="190" t="s">
        <v>80</v>
      </c>
      <c r="C33" s="190"/>
      <c r="D33"/>
      <c r="E33"/>
      <c r="F33"/>
      <c r="H33" s="100">
        <v>39841.413793103449</v>
      </c>
      <c r="I33" s="100">
        <v>0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>
        <v>0</v>
      </c>
    </row>
    <row r="34" spans="1:48" s="4" customFormat="1" ht="15.75" customHeight="1" outlineLevel="1" thickBot="1">
      <c r="A34" s="13"/>
      <c r="B34" s="190" t="s">
        <v>81</v>
      </c>
      <c r="C34" s="190"/>
      <c r="D34"/>
      <c r="E34"/>
      <c r="F34"/>
      <c r="H34" s="103">
        <v>7203.1428571428569</v>
      </c>
      <c r="I34" s="103">
        <v>0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>
        <v>0</v>
      </c>
    </row>
    <row r="35" spans="1:48" s="4" customFormat="1" ht="15" outlineLevel="1" thickBot="1">
      <c r="A35" s="13"/>
      <c r="B35" s="101" t="s">
        <v>82</v>
      </c>
      <c r="C35" s="101"/>
      <c r="D35" s="163">
        <f>1/2.2538%</f>
        <v>44.369509273227443</v>
      </c>
      <c r="E35" s="114">
        <v>0.06</v>
      </c>
      <c r="F35" s="115">
        <v>0.14530000000000001</v>
      </c>
      <c r="H35" s="191">
        <f>H33+H34</f>
        <v>47044.556650246304</v>
      </c>
      <c r="I35" s="191">
        <f t="shared" ref="I35:AV35" si="4">I33+I34</f>
        <v>0</v>
      </c>
      <c r="J35" s="191">
        <f t="shared" si="4"/>
        <v>0</v>
      </c>
      <c r="K35" s="191">
        <f t="shared" si="4"/>
        <v>0</v>
      </c>
      <c r="L35" s="191">
        <f t="shared" si="4"/>
        <v>0</v>
      </c>
      <c r="M35" s="191">
        <f t="shared" si="4"/>
        <v>0</v>
      </c>
      <c r="N35" s="191">
        <f t="shared" si="4"/>
        <v>0</v>
      </c>
      <c r="O35" s="191">
        <f t="shared" si="4"/>
        <v>0</v>
      </c>
      <c r="P35" s="191">
        <f t="shared" si="4"/>
        <v>0</v>
      </c>
      <c r="Q35" s="191">
        <f t="shared" si="4"/>
        <v>0</v>
      </c>
      <c r="R35" s="191">
        <f t="shared" si="4"/>
        <v>0</v>
      </c>
      <c r="S35" s="191">
        <f t="shared" si="4"/>
        <v>0</v>
      </c>
      <c r="T35" s="191">
        <f t="shared" si="4"/>
        <v>0</v>
      </c>
      <c r="U35" s="191">
        <f t="shared" si="4"/>
        <v>0</v>
      </c>
      <c r="V35" s="191">
        <f t="shared" si="4"/>
        <v>0</v>
      </c>
      <c r="W35" s="191">
        <f t="shared" si="4"/>
        <v>0</v>
      </c>
      <c r="X35" s="191">
        <f t="shared" si="4"/>
        <v>0</v>
      </c>
      <c r="Y35" s="191">
        <f t="shared" si="4"/>
        <v>0</v>
      </c>
      <c r="Z35" s="191">
        <f t="shared" si="4"/>
        <v>0</v>
      </c>
      <c r="AA35" s="191">
        <f t="shared" si="4"/>
        <v>0</v>
      </c>
      <c r="AB35" s="191">
        <f t="shared" si="4"/>
        <v>0</v>
      </c>
      <c r="AC35" s="191">
        <f t="shared" si="4"/>
        <v>0</v>
      </c>
      <c r="AD35" s="191">
        <f t="shared" si="4"/>
        <v>0</v>
      </c>
      <c r="AE35" s="191">
        <f t="shared" si="4"/>
        <v>0</v>
      </c>
      <c r="AF35" s="191">
        <f t="shared" si="4"/>
        <v>0</v>
      </c>
      <c r="AG35" s="191">
        <f t="shared" si="4"/>
        <v>0</v>
      </c>
      <c r="AH35" s="191">
        <f t="shared" si="4"/>
        <v>0</v>
      </c>
      <c r="AI35" s="191">
        <f t="shared" si="4"/>
        <v>0</v>
      </c>
      <c r="AJ35" s="191">
        <f t="shared" si="4"/>
        <v>0</v>
      </c>
      <c r="AK35" s="191">
        <f t="shared" si="4"/>
        <v>0</v>
      </c>
      <c r="AL35" s="191">
        <f t="shared" si="4"/>
        <v>0</v>
      </c>
      <c r="AM35" s="191">
        <f t="shared" si="4"/>
        <v>0</v>
      </c>
      <c r="AN35" s="191">
        <f t="shared" si="4"/>
        <v>0</v>
      </c>
      <c r="AO35" s="191">
        <f t="shared" si="4"/>
        <v>0</v>
      </c>
      <c r="AP35" s="191">
        <f t="shared" si="4"/>
        <v>0</v>
      </c>
      <c r="AQ35" s="191">
        <f t="shared" si="4"/>
        <v>0</v>
      </c>
      <c r="AR35" s="191">
        <f t="shared" si="4"/>
        <v>0</v>
      </c>
      <c r="AS35" s="191">
        <f t="shared" si="4"/>
        <v>0</v>
      </c>
      <c r="AT35" s="191">
        <f t="shared" si="4"/>
        <v>0</v>
      </c>
      <c r="AU35" s="191">
        <f t="shared" si="4"/>
        <v>0</v>
      </c>
      <c r="AV35" s="191">
        <f t="shared" si="4"/>
        <v>0</v>
      </c>
    </row>
    <row r="36" spans="1:48" customFormat="1" ht="4.9000000000000004" customHeight="1" outlineLevel="1" thickBot="1"/>
    <row r="37" spans="1:48" s="4" customFormat="1" ht="15.75" customHeight="1" outlineLevel="1" thickBot="1">
      <c r="A37" s="13"/>
      <c r="B37" s="190" t="s">
        <v>83</v>
      </c>
      <c r="C37" s="190"/>
      <c r="D37"/>
      <c r="E37"/>
      <c r="F37"/>
      <c r="H37" s="100">
        <v>16429.310344827587</v>
      </c>
      <c r="I37" s="100">
        <v>7831.7586206896549</v>
      </c>
      <c r="J37" s="100">
        <v>4754.6206896551721</v>
      </c>
      <c r="K37" s="100">
        <v>2745.344827586207</v>
      </c>
      <c r="L37" s="100">
        <v>2680.3103448275861</v>
      </c>
      <c r="M37" s="100">
        <v>588.34482758620686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>
        <v>0</v>
      </c>
    </row>
    <row r="38" spans="1:48" s="4" customFormat="1" ht="15.75" customHeight="1" outlineLevel="1" thickBot="1">
      <c r="A38" s="13"/>
      <c r="B38" s="190" t="s">
        <v>84</v>
      </c>
      <c r="C38" s="190"/>
      <c r="D38"/>
      <c r="E38"/>
      <c r="F38"/>
      <c r="H38" s="100">
        <v>2024.1428571428571</v>
      </c>
      <c r="I38" s="100">
        <v>901.14285714285711</v>
      </c>
      <c r="J38" s="100">
        <v>592.85714285714289</v>
      </c>
      <c r="K38" s="100">
        <v>463.85714285714283</v>
      </c>
      <c r="L38" s="100">
        <v>465.61904761904759</v>
      </c>
      <c r="M38" s="100">
        <v>79.523809523809518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>
        <v>0</v>
      </c>
    </row>
    <row r="39" spans="1:48" s="4" customFormat="1" ht="15.75" customHeight="1" outlineLevel="1" thickBot="1">
      <c r="A39" s="13"/>
      <c r="B39" s="190" t="s">
        <v>85</v>
      </c>
      <c r="C39" s="190"/>
      <c r="D39"/>
      <c r="E39"/>
      <c r="F39"/>
      <c r="H39" s="103">
        <v>1290</v>
      </c>
      <c r="I39" s="103">
        <v>826.47619047619048</v>
      </c>
      <c r="J39" s="103">
        <v>624.85714285714289</v>
      </c>
      <c r="K39" s="103">
        <v>440.38095238095241</v>
      </c>
      <c r="L39" s="103">
        <v>452.42857142857144</v>
      </c>
      <c r="M39" s="103">
        <v>83.333333333333329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>
        <v>0</v>
      </c>
    </row>
    <row r="40" spans="1:48" s="4" customFormat="1" ht="15.75" customHeight="1" outlineLevel="1" thickBot="1">
      <c r="A40" s="13"/>
      <c r="B40" s="101" t="s">
        <v>86</v>
      </c>
      <c r="C40" s="101"/>
      <c r="D40" s="163">
        <f>1/4.7554%</f>
        <v>21.028725238676031</v>
      </c>
      <c r="E40" s="114">
        <v>0.06</v>
      </c>
      <c r="F40" s="115">
        <v>0.14530000000000001</v>
      </c>
      <c r="H40" s="191">
        <f>H37+H38+H39</f>
        <v>19743.453201970446</v>
      </c>
      <c r="I40" s="191">
        <f t="shared" ref="I40:AV40" si="5">I37+I38+I39</f>
        <v>9559.3776683087035</v>
      </c>
      <c r="J40" s="191">
        <f t="shared" si="5"/>
        <v>5972.3349753694583</v>
      </c>
      <c r="K40" s="191">
        <f t="shared" si="5"/>
        <v>3649.5829228243019</v>
      </c>
      <c r="L40" s="191">
        <f t="shared" si="5"/>
        <v>3598.3579638752053</v>
      </c>
      <c r="M40" s="191">
        <f t="shared" si="5"/>
        <v>751.20197044334975</v>
      </c>
      <c r="N40" s="191">
        <f t="shared" si="5"/>
        <v>0</v>
      </c>
      <c r="O40" s="191">
        <f t="shared" si="5"/>
        <v>0</v>
      </c>
      <c r="P40" s="191">
        <f t="shared" si="5"/>
        <v>0</v>
      </c>
      <c r="Q40" s="191">
        <f t="shared" si="5"/>
        <v>0</v>
      </c>
      <c r="R40" s="191">
        <f t="shared" si="5"/>
        <v>0</v>
      </c>
      <c r="S40" s="191">
        <f t="shared" si="5"/>
        <v>0</v>
      </c>
      <c r="T40" s="191">
        <f t="shared" si="5"/>
        <v>0</v>
      </c>
      <c r="U40" s="191">
        <f t="shared" si="5"/>
        <v>0</v>
      </c>
      <c r="V40" s="191">
        <f t="shared" si="5"/>
        <v>0</v>
      </c>
      <c r="W40" s="191">
        <f t="shared" si="5"/>
        <v>0</v>
      </c>
      <c r="X40" s="191">
        <f t="shared" si="5"/>
        <v>0</v>
      </c>
      <c r="Y40" s="191">
        <f t="shared" si="5"/>
        <v>0</v>
      </c>
      <c r="Z40" s="191">
        <f t="shared" si="5"/>
        <v>0</v>
      </c>
      <c r="AA40" s="191">
        <f t="shared" si="5"/>
        <v>0</v>
      </c>
      <c r="AB40" s="191">
        <f t="shared" si="5"/>
        <v>0</v>
      </c>
      <c r="AC40" s="191">
        <f t="shared" si="5"/>
        <v>0</v>
      </c>
      <c r="AD40" s="191">
        <f t="shared" si="5"/>
        <v>0</v>
      </c>
      <c r="AE40" s="191">
        <f t="shared" si="5"/>
        <v>0</v>
      </c>
      <c r="AF40" s="191">
        <f t="shared" si="5"/>
        <v>0</v>
      </c>
      <c r="AG40" s="191">
        <f t="shared" si="5"/>
        <v>0</v>
      </c>
      <c r="AH40" s="191">
        <f t="shared" si="5"/>
        <v>0</v>
      </c>
      <c r="AI40" s="191">
        <f t="shared" si="5"/>
        <v>0</v>
      </c>
      <c r="AJ40" s="191">
        <f t="shared" si="5"/>
        <v>0</v>
      </c>
      <c r="AK40" s="191">
        <f t="shared" si="5"/>
        <v>0</v>
      </c>
      <c r="AL40" s="191">
        <f t="shared" si="5"/>
        <v>0</v>
      </c>
      <c r="AM40" s="191">
        <f t="shared" si="5"/>
        <v>0</v>
      </c>
      <c r="AN40" s="191">
        <f t="shared" si="5"/>
        <v>0</v>
      </c>
      <c r="AO40" s="191">
        <f t="shared" si="5"/>
        <v>0</v>
      </c>
      <c r="AP40" s="191">
        <f t="shared" si="5"/>
        <v>0</v>
      </c>
      <c r="AQ40" s="191">
        <f t="shared" si="5"/>
        <v>0</v>
      </c>
      <c r="AR40" s="191">
        <f t="shared" si="5"/>
        <v>0</v>
      </c>
      <c r="AS40" s="191">
        <f t="shared" si="5"/>
        <v>0</v>
      </c>
      <c r="AT40" s="191">
        <f t="shared" si="5"/>
        <v>0</v>
      </c>
      <c r="AU40" s="191">
        <f t="shared" si="5"/>
        <v>0</v>
      </c>
      <c r="AV40" s="191">
        <f t="shared" si="5"/>
        <v>0</v>
      </c>
    </row>
    <row r="41" spans="1:48" s="4" customFormat="1" ht="15.75" hidden="1" customHeight="1" outlineLevel="1" thickBot="1">
      <c r="A41" s="13"/>
      <c r="B41" s="101" t="s">
        <v>0</v>
      </c>
      <c r="C41" s="101"/>
      <c r="D41" s="163">
        <v>20</v>
      </c>
      <c r="E41" s="114">
        <v>0.2</v>
      </c>
      <c r="F41" s="115">
        <v>0.14530000000000001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</row>
    <row r="42" spans="1:48" s="4" customFormat="1" ht="15.75" hidden="1" customHeight="1" outlineLevel="1" thickBot="1">
      <c r="A42" s="13"/>
      <c r="B42" s="101" t="s">
        <v>23</v>
      </c>
      <c r="C42" s="101"/>
      <c r="D42" s="163">
        <v>65</v>
      </c>
      <c r="E42" s="114">
        <v>7.0000000000000007E-2</v>
      </c>
      <c r="F42" s="115">
        <v>0.14530000000000001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</row>
    <row r="43" spans="1:48" s="4" customFormat="1" ht="15.75" hidden="1" customHeight="1" outlineLevel="1" thickBot="1">
      <c r="A43" s="13"/>
      <c r="B43" s="101" t="s">
        <v>8</v>
      </c>
      <c r="C43" s="101"/>
      <c r="D43" s="163">
        <v>65</v>
      </c>
      <c r="E43" s="114">
        <v>0.08</v>
      </c>
      <c r="F43" s="115">
        <v>0.14530000000000001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</row>
    <row r="44" spans="1:48" s="4" customFormat="1" ht="21" hidden="1" customHeight="1" outlineLevel="1" thickBot="1">
      <c r="A44" s="13"/>
      <c r="B44" s="101" t="s">
        <v>53</v>
      </c>
      <c r="C44" s="101"/>
      <c r="F44" s="115">
        <v>0</v>
      </c>
      <c r="G44" s="15"/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</row>
    <row r="45" spans="1:48" s="4" customFormat="1" ht="15.75" customHeight="1" outlineLevel="1" thickBot="1">
      <c r="A45" s="13"/>
      <c r="B45" s="101" t="s">
        <v>87</v>
      </c>
      <c r="C45" s="192">
        <v>0.02</v>
      </c>
      <c r="F45" s="115">
        <v>0.14530000000000001</v>
      </c>
      <c r="G45" s="15"/>
      <c r="H45" s="127">
        <f t="shared" ref="H45:AV45" si="6">$C$45*(H33+H37)</f>
        <v>1125.4144827586208</v>
      </c>
      <c r="I45" s="127">
        <f t="shared" si="6"/>
        <v>156.6351724137931</v>
      </c>
      <c r="J45" s="127">
        <f t="shared" si="6"/>
        <v>95.092413793103447</v>
      </c>
      <c r="K45" s="127">
        <f t="shared" si="6"/>
        <v>54.906896551724138</v>
      </c>
      <c r="L45" s="127">
        <f t="shared" si="6"/>
        <v>53.606206896551726</v>
      </c>
      <c r="M45" s="127">
        <f t="shared" si="6"/>
        <v>11.766896551724138</v>
      </c>
      <c r="N45" s="127">
        <f t="shared" si="6"/>
        <v>0</v>
      </c>
      <c r="O45" s="127">
        <f t="shared" si="6"/>
        <v>0</v>
      </c>
      <c r="P45" s="127">
        <f t="shared" si="6"/>
        <v>0</v>
      </c>
      <c r="Q45" s="127">
        <f t="shared" si="6"/>
        <v>0</v>
      </c>
      <c r="R45" s="127">
        <f t="shared" si="6"/>
        <v>0</v>
      </c>
      <c r="S45" s="127">
        <f t="shared" si="6"/>
        <v>0</v>
      </c>
      <c r="T45" s="127">
        <f t="shared" si="6"/>
        <v>0</v>
      </c>
      <c r="U45" s="127">
        <f t="shared" si="6"/>
        <v>0</v>
      </c>
      <c r="V45" s="127">
        <f t="shared" si="6"/>
        <v>0</v>
      </c>
      <c r="W45" s="127">
        <f t="shared" si="6"/>
        <v>0</v>
      </c>
      <c r="X45" s="127">
        <f t="shared" si="6"/>
        <v>0</v>
      </c>
      <c r="Y45" s="127">
        <f t="shared" si="6"/>
        <v>0</v>
      </c>
      <c r="Z45" s="127">
        <f t="shared" si="6"/>
        <v>0</v>
      </c>
      <c r="AA45" s="127">
        <f t="shared" si="6"/>
        <v>0</v>
      </c>
      <c r="AB45" s="127">
        <f t="shared" si="6"/>
        <v>0</v>
      </c>
      <c r="AC45" s="127">
        <f t="shared" si="6"/>
        <v>0</v>
      </c>
      <c r="AD45" s="127">
        <f t="shared" si="6"/>
        <v>0</v>
      </c>
      <c r="AE45" s="127">
        <f t="shared" si="6"/>
        <v>0</v>
      </c>
      <c r="AF45" s="127">
        <f t="shared" si="6"/>
        <v>0</v>
      </c>
      <c r="AG45" s="127">
        <f t="shared" si="6"/>
        <v>0</v>
      </c>
      <c r="AH45" s="127">
        <f t="shared" si="6"/>
        <v>0</v>
      </c>
      <c r="AI45" s="127">
        <f t="shared" si="6"/>
        <v>0</v>
      </c>
      <c r="AJ45" s="127">
        <f t="shared" si="6"/>
        <v>0</v>
      </c>
      <c r="AK45" s="127">
        <f t="shared" si="6"/>
        <v>0</v>
      </c>
      <c r="AL45" s="127">
        <f t="shared" si="6"/>
        <v>0</v>
      </c>
      <c r="AM45" s="127">
        <f t="shared" si="6"/>
        <v>0</v>
      </c>
      <c r="AN45" s="127">
        <f t="shared" si="6"/>
        <v>0</v>
      </c>
      <c r="AO45" s="127">
        <f t="shared" si="6"/>
        <v>0</v>
      </c>
      <c r="AP45" s="127">
        <f t="shared" si="6"/>
        <v>0</v>
      </c>
      <c r="AQ45" s="127">
        <f t="shared" si="6"/>
        <v>0</v>
      </c>
      <c r="AR45" s="127">
        <f t="shared" si="6"/>
        <v>0</v>
      </c>
      <c r="AS45" s="127">
        <f t="shared" si="6"/>
        <v>0</v>
      </c>
      <c r="AT45" s="127">
        <f t="shared" si="6"/>
        <v>0</v>
      </c>
      <c r="AU45" s="127">
        <f t="shared" si="6"/>
        <v>0</v>
      </c>
      <c r="AV45" s="127">
        <f t="shared" si="6"/>
        <v>0</v>
      </c>
    </row>
    <row r="46" spans="1:48" s="4" customFormat="1" ht="15.75" customHeight="1" outlineLevel="1">
      <c r="A46" s="13"/>
      <c r="B46" s="101" t="s">
        <v>91</v>
      </c>
      <c r="C46" s="101"/>
      <c r="E46" s="15"/>
      <c r="F46" s="15"/>
      <c r="H46" s="127">
        <f t="shared" ref="H46:AV46" si="7">$F$35*H35+SUMPRODUCT($F$40:$F$45,H40:H45)</f>
        <v>9867.8205558719219</v>
      </c>
      <c r="I46" s="127">
        <f t="shared" si="7"/>
        <v>1411.7366657569787</v>
      </c>
      <c r="J46" s="127">
        <f t="shared" si="7"/>
        <v>881.5971996453203</v>
      </c>
      <c r="K46" s="127">
        <f t="shared" si="7"/>
        <v>538.26237075533663</v>
      </c>
      <c r="L46" s="127">
        <f t="shared" si="7"/>
        <v>530.63039401313642</v>
      </c>
      <c r="M46" s="127">
        <f t="shared" si="7"/>
        <v>110.85937637438424</v>
      </c>
      <c r="N46" s="127">
        <f t="shared" si="7"/>
        <v>0</v>
      </c>
      <c r="O46" s="127">
        <f t="shared" si="7"/>
        <v>0</v>
      </c>
      <c r="P46" s="127">
        <f t="shared" si="7"/>
        <v>0</v>
      </c>
      <c r="Q46" s="127">
        <f t="shared" si="7"/>
        <v>0</v>
      </c>
      <c r="R46" s="127">
        <f t="shared" si="7"/>
        <v>0</v>
      </c>
      <c r="S46" s="127">
        <f t="shared" si="7"/>
        <v>0</v>
      </c>
      <c r="T46" s="127">
        <f t="shared" si="7"/>
        <v>0</v>
      </c>
      <c r="U46" s="127">
        <f t="shared" si="7"/>
        <v>0</v>
      </c>
      <c r="V46" s="127">
        <f t="shared" si="7"/>
        <v>0</v>
      </c>
      <c r="W46" s="127">
        <f t="shared" si="7"/>
        <v>0</v>
      </c>
      <c r="X46" s="127">
        <f t="shared" si="7"/>
        <v>0</v>
      </c>
      <c r="Y46" s="127">
        <f t="shared" si="7"/>
        <v>0</v>
      </c>
      <c r="Z46" s="127">
        <f t="shared" si="7"/>
        <v>0</v>
      </c>
      <c r="AA46" s="127">
        <f t="shared" si="7"/>
        <v>0</v>
      </c>
      <c r="AB46" s="127">
        <f t="shared" si="7"/>
        <v>0</v>
      </c>
      <c r="AC46" s="127">
        <f t="shared" si="7"/>
        <v>0</v>
      </c>
      <c r="AD46" s="127">
        <f t="shared" si="7"/>
        <v>0</v>
      </c>
      <c r="AE46" s="127">
        <f t="shared" si="7"/>
        <v>0</v>
      </c>
      <c r="AF46" s="127">
        <f t="shared" si="7"/>
        <v>0</v>
      </c>
      <c r="AG46" s="127">
        <f t="shared" si="7"/>
        <v>0</v>
      </c>
      <c r="AH46" s="127">
        <f t="shared" si="7"/>
        <v>0</v>
      </c>
      <c r="AI46" s="127">
        <f t="shared" si="7"/>
        <v>0</v>
      </c>
      <c r="AJ46" s="127">
        <f t="shared" si="7"/>
        <v>0</v>
      </c>
      <c r="AK46" s="127">
        <f t="shared" si="7"/>
        <v>0</v>
      </c>
      <c r="AL46" s="127">
        <f t="shared" si="7"/>
        <v>0</v>
      </c>
      <c r="AM46" s="127">
        <f t="shared" si="7"/>
        <v>0</v>
      </c>
      <c r="AN46" s="127">
        <f t="shared" si="7"/>
        <v>0</v>
      </c>
      <c r="AO46" s="127">
        <f t="shared" si="7"/>
        <v>0</v>
      </c>
      <c r="AP46" s="127">
        <f t="shared" si="7"/>
        <v>0</v>
      </c>
      <c r="AQ46" s="127">
        <f t="shared" si="7"/>
        <v>0</v>
      </c>
      <c r="AR46" s="127">
        <f t="shared" si="7"/>
        <v>0</v>
      </c>
      <c r="AS46" s="127">
        <f t="shared" si="7"/>
        <v>0</v>
      </c>
      <c r="AT46" s="127">
        <f t="shared" si="7"/>
        <v>0</v>
      </c>
      <c r="AU46" s="127">
        <f t="shared" si="7"/>
        <v>0</v>
      </c>
      <c r="AV46" s="127">
        <f t="shared" si="7"/>
        <v>0</v>
      </c>
    </row>
    <row r="47" spans="1:48" s="4" customFormat="1" ht="15.75" customHeight="1" outlineLevel="1">
      <c r="A47" s="13"/>
      <c r="B47" s="101"/>
      <c r="C47" s="101"/>
      <c r="E47" s="15"/>
      <c r="F47" s="15"/>
      <c r="H47" s="128">
        <f>H35+SUM(H40:H46)</f>
        <v>77781.244890847302</v>
      </c>
      <c r="I47" s="128">
        <f>I35+SUM(I40:I46)</f>
        <v>11127.749506479475</v>
      </c>
      <c r="J47" s="128">
        <f t="shared" ref="J47:AV47" si="8">J35+SUM(J40:J46)</f>
        <v>6949.0245888078816</v>
      </c>
      <c r="K47" s="128">
        <f t="shared" si="8"/>
        <v>4242.752190131363</v>
      </c>
      <c r="L47" s="128">
        <f t="shared" si="8"/>
        <v>4182.594564784893</v>
      </c>
      <c r="M47" s="128">
        <f t="shared" si="8"/>
        <v>873.82824336945816</v>
      </c>
      <c r="N47" s="128">
        <f t="shared" si="8"/>
        <v>0</v>
      </c>
      <c r="O47" s="128">
        <f t="shared" si="8"/>
        <v>0</v>
      </c>
      <c r="P47" s="128">
        <f t="shared" si="8"/>
        <v>0</v>
      </c>
      <c r="Q47" s="128">
        <f t="shared" si="8"/>
        <v>0</v>
      </c>
      <c r="R47" s="128">
        <f t="shared" si="8"/>
        <v>0</v>
      </c>
      <c r="S47" s="128">
        <f t="shared" si="8"/>
        <v>0</v>
      </c>
      <c r="T47" s="128">
        <f t="shared" si="8"/>
        <v>0</v>
      </c>
      <c r="U47" s="128">
        <f t="shared" si="8"/>
        <v>0</v>
      </c>
      <c r="V47" s="128">
        <f t="shared" si="8"/>
        <v>0</v>
      </c>
      <c r="W47" s="128">
        <f t="shared" si="8"/>
        <v>0</v>
      </c>
      <c r="X47" s="128">
        <f t="shared" si="8"/>
        <v>0</v>
      </c>
      <c r="Y47" s="128">
        <f t="shared" si="8"/>
        <v>0</v>
      </c>
      <c r="Z47" s="128">
        <f t="shared" si="8"/>
        <v>0</v>
      </c>
      <c r="AA47" s="128">
        <f t="shared" si="8"/>
        <v>0</v>
      </c>
      <c r="AB47" s="128">
        <f t="shared" si="8"/>
        <v>0</v>
      </c>
      <c r="AC47" s="128">
        <f t="shared" si="8"/>
        <v>0</v>
      </c>
      <c r="AD47" s="128">
        <f t="shared" si="8"/>
        <v>0</v>
      </c>
      <c r="AE47" s="128">
        <f t="shared" si="8"/>
        <v>0</v>
      </c>
      <c r="AF47" s="128">
        <f t="shared" si="8"/>
        <v>0</v>
      </c>
      <c r="AG47" s="128">
        <f t="shared" si="8"/>
        <v>0</v>
      </c>
      <c r="AH47" s="128">
        <f t="shared" si="8"/>
        <v>0</v>
      </c>
      <c r="AI47" s="128">
        <f t="shared" si="8"/>
        <v>0</v>
      </c>
      <c r="AJ47" s="128">
        <f t="shared" si="8"/>
        <v>0</v>
      </c>
      <c r="AK47" s="128">
        <f t="shared" si="8"/>
        <v>0</v>
      </c>
      <c r="AL47" s="128">
        <f t="shared" si="8"/>
        <v>0</v>
      </c>
      <c r="AM47" s="128">
        <f t="shared" si="8"/>
        <v>0</v>
      </c>
      <c r="AN47" s="128">
        <f t="shared" si="8"/>
        <v>0</v>
      </c>
      <c r="AO47" s="128">
        <f t="shared" si="8"/>
        <v>0</v>
      </c>
      <c r="AP47" s="128">
        <f t="shared" si="8"/>
        <v>0</v>
      </c>
      <c r="AQ47" s="128">
        <f t="shared" si="8"/>
        <v>0</v>
      </c>
      <c r="AR47" s="128">
        <f t="shared" si="8"/>
        <v>0</v>
      </c>
      <c r="AS47" s="128">
        <f t="shared" si="8"/>
        <v>0</v>
      </c>
      <c r="AT47" s="128">
        <f t="shared" si="8"/>
        <v>0</v>
      </c>
      <c r="AU47" s="128">
        <f t="shared" si="8"/>
        <v>0</v>
      </c>
      <c r="AV47" s="128">
        <f t="shared" si="8"/>
        <v>0</v>
      </c>
    </row>
    <row r="48" spans="1:48" s="4" customFormat="1" ht="5.25" customHeight="1" outlineLevel="1" thickBot="1">
      <c r="A48" s="13"/>
      <c r="B48" s="101"/>
      <c r="C48" s="101"/>
      <c r="E48" s="15"/>
      <c r="F48" s="15"/>
      <c r="H48" s="1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</row>
    <row r="49" spans="1:48" s="4" customFormat="1" ht="15.75" customHeight="1" outlineLevel="1" thickBot="1">
      <c r="A49" s="13"/>
      <c r="B49" s="101" t="s">
        <v>92</v>
      </c>
      <c r="C49" s="101"/>
      <c r="D49" s="163">
        <v>5</v>
      </c>
      <c r="E49" s="163">
        <v>5</v>
      </c>
      <c r="F49" s="15"/>
      <c r="G49" s="15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>
        <v>0</v>
      </c>
    </row>
    <row r="50" spans="1:48" s="4" customFormat="1" ht="15.75" customHeight="1" outlineLevel="1" thickBot="1">
      <c r="A50" s="13"/>
      <c r="B50" s="101" t="s">
        <v>93</v>
      </c>
      <c r="C50" s="101"/>
      <c r="D50" s="163">
        <v>10</v>
      </c>
      <c r="E50" s="163">
        <f>D50</f>
        <v>10</v>
      </c>
      <c r="F50" s="15"/>
      <c r="G50" s="15"/>
      <c r="I50" s="100">
        <v>29546.551724137931</v>
      </c>
      <c r="J50" s="100">
        <v>14110.689655172413</v>
      </c>
      <c r="K50" s="100">
        <v>15638.275862068966</v>
      </c>
      <c r="L50" s="100">
        <v>7410.3448275862065</v>
      </c>
      <c r="M50" s="100">
        <v>6368.9655172413795</v>
      </c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>
        <v>0</v>
      </c>
    </row>
    <row r="51" spans="1:48" s="4" customFormat="1" ht="15.75" customHeight="1" outlineLevel="1" thickBot="1">
      <c r="A51" s="13"/>
      <c r="B51" s="101" t="s">
        <v>94</v>
      </c>
      <c r="C51" s="101"/>
      <c r="D51"/>
      <c r="E51"/>
      <c r="F51" s="126"/>
      <c r="G51" s="15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>
        <v>0</v>
      </c>
    </row>
    <row r="52" spans="1:48" s="4" customFormat="1" ht="15.75" customHeight="1" outlineLevel="1" thickBot="1">
      <c r="A52" s="13"/>
      <c r="B52" s="101" t="s">
        <v>96</v>
      </c>
      <c r="C52" s="101"/>
      <c r="F52" s="126"/>
      <c r="G52" s="126"/>
      <c r="H52" s="100"/>
      <c r="I52" s="100">
        <v>-1706.8965517241379</v>
      </c>
      <c r="J52" s="100">
        <v>-1551.7241379310344</v>
      </c>
      <c r="K52" s="100">
        <v>-951.72413793103453</v>
      </c>
      <c r="L52" s="100">
        <v>-610.34482758620686</v>
      </c>
      <c r="M52" s="100">
        <v>-610.34482758620686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>
        <v>0</v>
      </c>
    </row>
    <row r="53" spans="1:48" s="4" customFormat="1" ht="15.75" customHeight="1" outlineLevel="1" thickBot="1">
      <c r="A53" s="13"/>
      <c r="B53" s="172" t="s">
        <v>95</v>
      </c>
      <c r="C53" s="172"/>
      <c r="F53" s="126"/>
      <c r="G53" s="126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>
        <v>0</v>
      </c>
    </row>
    <row r="54" spans="1:48" s="4" customFormat="1" ht="15.75" customHeight="1" outlineLevel="1" thickBot="1">
      <c r="A54" s="13"/>
      <c r="B54" s="101" t="s">
        <v>97</v>
      </c>
      <c r="C54" s="101"/>
      <c r="F54" s="126"/>
      <c r="G54" s="126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>
        <v>0</v>
      </c>
    </row>
    <row r="55" spans="1:48" s="4" customFormat="1" ht="15.75" customHeight="1" outlineLevel="1">
      <c r="A55" s="13"/>
      <c r="B55" s="101" t="s">
        <v>98</v>
      </c>
      <c r="C55" s="101"/>
      <c r="F55" s="126"/>
      <c r="G55" s="126"/>
      <c r="H55" s="103">
        <v>-7393.1034482758623</v>
      </c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21">
        <v>0</v>
      </c>
    </row>
    <row r="56" spans="1:48" s="4" customFormat="1" ht="15.75" customHeight="1" outlineLevel="1">
      <c r="A56" s="13"/>
      <c r="B56" s="107" t="s">
        <v>13</v>
      </c>
      <c r="C56" s="107"/>
      <c r="D56" s="3"/>
      <c r="E56" s="29"/>
      <c r="F56" s="59">
        <f>SUM(H56:AV56)</f>
        <v>165407.88363959279</v>
      </c>
      <c r="G56" s="29"/>
      <c r="H56" s="19">
        <f>SUM(H47:H55)</f>
        <v>70388.141442571447</v>
      </c>
      <c r="I56" s="19">
        <f>SUM(I47:I55)</f>
        <v>38967.404678893268</v>
      </c>
      <c r="J56" s="19">
        <f t="shared" ref="J56:AV56" si="9">SUM(J47:J55)</f>
        <v>19507.990106049263</v>
      </c>
      <c r="K56" s="19">
        <f t="shared" si="9"/>
        <v>18929.303914269294</v>
      </c>
      <c r="L56" s="19">
        <f t="shared" si="9"/>
        <v>10982.594564784893</v>
      </c>
      <c r="M56" s="19">
        <f t="shared" si="9"/>
        <v>6632.4489330246315</v>
      </c>
      <c r="N56" s="19">
        <f t="shared" si="9"/>
        <v>0</v>
      </c>
      <c r="O56" s="19">
        <f t="shared" si="9"/>
        <v>0</v>
      </c>
      <c r="P56" s="19">
        <f t="shared" si="9"/>
        <v>0</v>
      </c>
      <c r="Q56" s="19">
        <f t="shared" si="9"/>
        <v>0</v>
      </c>
      <c r="R56" s="19">
        <f t="shared" si="9"/>
        <v>0</v>
      </c>
      <c r="S56" s="19">
        <f t="shared" si="9"/>
        <v>0</v>
      </c>
      <c r="T56" s="19">
        <f t="shared" si="9"/>
        <v>0</v>
      </c>
      <c r="U56" s="19">
        <f t="shared" si="9"/>
        <v>0</v>
      </c>
      <c r="V56" s="19">
        <f t="shared" si="9"/>
        <v>0</v>
      </c>
      <c r="W56" s="19">
        <f t="shared" si="9"/>
        <v>0</v>
      </c>
      <c r="X56" s="19">
        <f t="shared" si="9"/>
        <v>0</v>
      </c>
      <c r="Y56" s="19">
        <f t="shared" si="9"/>
        <v>0</v>
      </c>
      <c r="Z56" s="19">
        <f t="shared" si="9"/>
        <v>0</v>
      </c>
      <c r="AA56" s="19">
        <f t="shared" si="9"/>
        <v>0</v>
      </c>
      <c r="AB56" s="19">
        <f t="shared" si="9"/>
        <v>0</v>
      </c>
      <c r="AC56" s="19">
        <f t="shared" si="9"/>
        <v>0</v>
      </c>
      <c r="AD56" s="19">
        <f t="shared" si="9"/>
        <v>0</v>
      </c>
      <c r="AE56" s="19">
        <f t="shared" si="9"/>
        <v>0</v>
      </c>
      <c r="AF56" s="19">
        <f t="shared" si="9"/>
        <v>0</v>
      </c>
      <c r="AG56" s="19">
        <f t="shared" si="9"/>
        <v>0</v>
      </c>
      <c r="AH56" s="19">
        <f t="shared" si="9"/>
        <v>0</v>
      </c>
      <c r="AI56" s="19">
        <f t="shared" si="9"/>
        <v>0</v>
      </c>
      <c r="AJ56" s="19">
        <f t="shared" si="9"/>
        <v>0</v>
      </c>
      <c r="AK56" s="19">
        <f t="shared" si="9"/>
        <v>0</v>
      </c>
      <c r="AL56" s="19">
        <f t="shared" si="9"/>
        <v>0</v>
      </c>
      <c r="AM56" s="19">
        <f t="shared" si="9"/>
        <v>0</v>
      </c>
      <c r="AN56" s="19">
        <f t="shared" si="9"/>
        <v>0</v>
      </c>
      <c r="AO56" s="19">
        <f t="shared" si="9"/>
        <v>0</v>
      </c>
      <c r="AP56" s="19">
        <f t="shared" si="9"/>
        <v>0</v>
      </c>
      <c r="AQ56" s="19">
        <f t="shared" si="9"/>
        <v>0</v>
      </c>
      <c r="AR56" s="19">
        <f t="shared" si="9"/>
        <v>0</v>
      </c>
      <c r="AS56" s="19">
        <f t="shared" si="9"/>
        <v>0</v>
      </c>
      <c r="AT56" s="19">
        <f t="shared" si="9"/>
        <v>0</v>
      </c>
      <c r="AU56" s="19">
        <f t="shared" si="9"/>
        <v>0</v>
      </c>
      <c r="AV56" s="19">
        <f t="shared" si="9"/>
        <v>0</v>
      </c>
    </row>
    <row r="57" spans="1:48" s="4" customFormat="1" ht="15" customHeight="1">
      <c r="A57" s="13"/>
      <c r="B57" s="14"/>
      <c r="C57" s="14"/>
      <c r="D57" s="13"/>
      <c r="E57" s="13"/>
      <c r="F57" s="13"/>
      <c r="G57" s="13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8" s="182" customFormat="1" ht="18">
      <c r="A58" s="177" t="s">
        <v>35</v>
      </c>
      <c r="B58" s="178" t="s">
        <v>99</v>
      </c>
      <c r="C58" s="178"/>
      <c r="D58" s="179"/>
      <c r="E58" s="179"/>
      <c r="F58" s="179"/>
      <c r="G58" s="179"/>
      <c r="H58" s="180"/>
      <c r="I58" s="181">
        <f>$I$22</f>
        <v>2018</v>
      </c>
      <c r="J58" s="181">
        <f>I58+1</f>
        <v>2019</v>
      </c>
      <c r="K58" s="181">
        <f t="shared" ref="K58:AV58" si="10">J58+1</f>
        <v>2020</v>
      </c>
      <c r="L58" s="181">
        <f t="shared" si="10"/>
        <v>2021</v>
      </c>
      <c r="M58" s="181">
        <f t="shared" si="10"/>
        <v>2022</v>
      </c>
      <c r="N58" s="181">
        <f t="shared" si="10"/>
        <v>2023</v>
      </c>
      <c r="O58" s="181">
        <f t="shared" si="10"/>
        <v>2024</v>
      </c>
      <c r="P58" s="181">
        <f t="shared" si="10"/>
        <v>2025</v>
      </c>
      <c r="Q58" s="181">
        <f t="shared" si="10"/>
        <v>2026</v>
      </c>
      <c r="R58" s="181">
        <f t="shared" si="10"/>
        <v>2027</v>
      </c>
      <c r="S58" s="181">
        <f t="shared" si="10"/>
        <v>2028</v>
      </c>
      <c r="T58" s="181">
        <f t="shared" si="10"/>
        <v>2029</v>
      </c>
      <c r="U58" s="181">
        <f t="shared" si="10"/>
        <v>2030</v>
      </c>
      <c r="V58" s="181">
        <f t="shared" si="10"/>
        <v>2031</v>
      </c>
      <c r="W58" s="181">
        <f t="shared" si="10"/>
        <v>2032</v>
      </c>
      <c r="X58" s="181">
        <f t="shared" si="10"/>
        <v>2033</v>
      </c>
      <c r="Y58" s="181">
        <f t="shared" si="10"/>
        <v>2034</v>
      </c>
      <c r="Z58" s="181">
        <f t="shared" si="10"/>
        <v>2035</v>
      </c>
      <c r="AA58" s="181">
        <f t="shared" si="10"/>
        <v>2036</v>
      </c>
      <c r="AB58" s="181">
        <f t="shared" si="10"/>
        <v>2037</v>
      </c>
      <c r="AC58" s="181">
        <f t="shared" si="10"/>
        <v>2038</v>
      </c>
      <c r="AD58" s="181">
        <f t="shared" si="10"/>
        <v>2039</v>
      </c>
      <c r="AE58" s="181">
        <f t="shared" si="10"/>
        <v>2040</v>
      </c>
      <c r="AF58" s="181">
        <f t="shared" si="10"/>
        <v>2041</v>
      </c>
      <c r="AG58" s="181">
        <f t="shared" si="10"/>
        <v>2042</v>
      </c>
      <c r="AH58" s="181">
        <f t="shared" si="10"/>
        <v>2043</v>
      </c>
      <c r="AI58" s="181">
        <f t="shared" si="10"/>
        <v>2044</v>
      </c>
      <c r="AJ58" s="181">
        <f t="shared" si="10"/>
        <v>2045</v>
      </c>
      <c r="AK58" s="181">
        <f t="shared" si="10"/>
        <v>2046</v>
      </c>
      <c r="AL58" s="181">
        <f t="shared" si="10"/>
        <v>2047</v>
      </c>
      <c r="AM58" s="181">
        <f t="shared" si="10"/>
        <v>2048</v>
      </c>
      <c r="AN58" s="181">
        <f t="shared" si="10"/>
        <v>2049</v>
      </c>
      <c r="AO58" s="181">
        <f t="shared" si="10"/>
        <v>2050</v>
      </c>
      <c r="AP58" s="181">
        <f t="shared" si="10"/>
        <v>2051</v>
      </c>
      <c r="AQ58" s="181">
        <f t="shared" si="10"/>
        <v>2052</v>
      </c>
      <c r="AR58" s="181">
        <f t="shared" si="10"/>
        <v>2053</v>
      </c>
      <c r="AS58" s="181">
        <f t="shared" si="10"/>
        <v>2054</v>
      </c>
      <c r="AT58" s="181">
        <f t="shared" si="10"/>
        <v>2055</v>
      </c>
      <c r="AU58" s="181">
        <f t="shared" si="10"/>
        <v>2056</v>
      </c>
      <c r="AV58" s="181">
        <f t="shared" si="10"/>
        <v>2057</v>
      </c>
    </row>
    <row r="59" spans="1:48" ht="15" customHeight="1" thickBot="1">
      <c r="A59" s="10"/>
      <c r="B59" s="30"/>
      <c r="C59" s="30"/>
      <c r="D59" s="10"/>
      <c r="E59" s="10"/>
      <c r="F59" s="10"/>
      <c r="G59" s="10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ht="15.75" customHeight="1" outlineLevel="1" thickBot="1">
      <c r="A60" s="10"/>
      <c r="B60" s="101" t="s">
        <v>14</v>
      </c>
      <c r="C60" s="164">
        <v>157</v>
      </c>
      <c r="D60" s="1" t="s">
        <v>16</v>
      </c>
      <c r="F60" s="4"/>
      <c r="G60" s="4"/>
      <c r="H60" s="4"/>
      <c r="I60" s="116">
        <f t="shared" ref="I60:AV60" si="11">$C60*I$24</f>
        <v>1099</v>
      </c>
      <c r="J60" s="116">
        <f t="shared" si="11"/>
        <v>1884</v>
      </c>
      <c r="K60" s="116">
        <f t="shared" si="11"/>
        <v>2512</v>
      </c>
      <c r="L60" s="116">
        <f t="shared" si="11"/>
        <v>2826</v>
      </c>
      <c r="M60" s="116">
        <f t="shared" si="11"/>
        <v>3140</v>
      </c>
      <c r="N60" s="116">
        <f t="shared" si="11"/>
        <v>3140</v>
      </c>
      <c r="O60" s="116">
        <f t="shared" si="11"/>
        <v>3140</v>
      </c>
      <c r="P60" s="116">
        <f t="shared" si="11"/>
        <v>3140</v>
      </c>
      <c r="Q60" s="116">
        <f t="shared" si="11"/>
        <v>3140</v>
      </c>
      <c r="R60" s="116">
        <f t="shared" si="11"/>
        <v>3140</v>
      </c>
      <c r="S60" s="116">
        <f t="shared" si="11"/>
        <v>3140</v>
      </c>
      <c r="T60" s="116">
        <f t="shared" si="11"/>
        <v>3140</v>
      </c>
      <c r="U60" s="116">
        <f t="shared" si="11"/>
        <v>3140</v>
      </c>
      <c r="V60" s="116">
        <f t="shared" si="11"/>
        <v>3140</v>
      </c>
      <c r="W60" s="116">
        <f t="shared" si="11"/>
        <v>3140</v>
      </c>
      <c r="X60" s="116">
        <f t="shared" si="11"/>
        <v>3140</v>
      </c>
      <c r="Y60" s="116">
        <f t="shared" si="11"/>
        <v>3140</v>
      </c>
      <c r="Z60" s="116">
        <f t="shared" si="11"/>
        <v>3140</v>
      </c>
      <c r="AA60" s="116">
        <f t="shared" si="11"/>
        <v>3140</v>
      </c>
      <c r="AB60" s="116">
        <f t="shared" si="11"/>
        <v>3140</v>
      </c>
      <c r="AC60" s="116">
        <f t="shared" si="11"/>
        <v>3140</v>
      </c>
      <c r="AD60" s="116">
        <f t="shared" si="11"/>
        <v>3140</v>
      </c>
      <c r="AE60" s="116">
        <f t="shared" si="11"/>
        <v>3140</v>
      </c>
      <c r="AF60" s="116">
        <f t="shared" si="11"/>
        <v>3140</v>
      </c>
      <c r="AG60" s="116">
        <f t="shared" si="11"/>
        <v>3140</v>
      </c>
      <c r="AH60" s="116">
        <f t="shared" si="11"/>
        <v>3140</v>
      </c>
      <c r="AI60" s="116">
        <f t="shared" si="11"/>
        <v>3140</v>
      </c>
      <c r="AJ60" s="116">
        <f t="shared" si="11"/>
        <v>3140</v>
      </c>
      <c r="AK60" s="116">
        <f t="shared" si="11"/>
        <v>3140</v>
      </c>
      <c r="AL60" s="116">
        <f t="shared" si="11"/>
        <v>3140</v>
      </c>
      <c r="AM60" s="116">
        <f t="shared" si="11"/>
        <v>3140</v>
      </c>
      <c r="AN60" s="116">
        <f t="shared" si="11"/>
        <v>3140</v>
      </c>
      <c r="AO60" s="116">
        <f t="shared" si="11"/>
        <v>3140</v>
      </c>
      <c r="AP60" s="116">
        <f t="shared" si="11"/>
        <v>3140</v>
      </c>
      <c r="AQ60" s="116">
        <f t="shared" si="11"/>
        <v>3140</v>
      </c>
      <c r="AR60" s="116">
        <f t="shared" si="11"/>
        <v>3140</v>
      </c>
      <c r="AS60" s="116">
        <f t="shared" si="11"/>
        <v>3140</v>
      </c>
      <c r="AT60" s="116">
        <f t="shared" si="11"/>
        <v>3140</v>
      </c>
      <c r="AU60" s="116">
        <f t="shared" si="11"/>
        <v>3140</v>
      </c>
      <c r="AV60" s="116">
        <f t="shared" si="11"/>
        <v>3140</v>
      </c>
    </row>
    <row r="61" spans="1:48" ht="15.75" hidden="1" customHeight="1" outlineLevel="1" thickBot="1">
      <c r="A61" s="87"/>
      <c r="B61" s="101" t="s">
        <v>46</v>
      </c>
      <c r="C61" s="101"/>
      <c r="E61" s="4"/>
      <c r="F61" s="4"/>
      <c r="G61" s="4"/>
      <c r="I61" s="100">
        <v>0</v>
      </c>
      <c r="J61" s="100">
        <f>I61</f>
        <v>0</v>
      </c>
      <c r="K61" s="100">
        <f t="shared" ref="K61:AV61" si="12">J61</f>
        <v>0</v>
      </c>
      <c r="L61" s="100">
        <f t="shared" si="12"/>
        <v>0</v>
      </c>
      <c r="M61" s="100">
        <f t="shared" si="12"/>
        <v>0</v>
      </c>
      <c r="N61" s="100">
        <f t="shared" si="12"/>
        <v>0</v>
      </c>
      <c r="O61" s="100">
        <f t="shared" si="12"/>
        <v>0</v>
      </c>
      <c r="P61" s="100">
        <f t="shared" si="12"/>
        <v>0</v>
      </c>
      <c r="Q61" s="100">
        <f t="shared" si="12"/>
        <v>0</v>
      </c>
      <c r="R61" s="100">
        <f t="shared" si="12"/>
        <v>0</v>
      </c>
      <c r="S61" s="100">
        <f t="shared" si="12"/>
        <v>0</v>
      </c>
      <c r="T61" s="100">
        <f t="shared" si="12"/>
        <v>0</v>
      </c>
      <c r="U61" s="100">
        <f t="shared" si="12"/>
        <v>0</v>
      </c>
      <c r="V61" s="100">
        <f t="shared" si="12"/>
        <v>0</v>
      </c>
      <c r="W61" s="100">
        <f t="shared" si="12"/>
        <v>0</v>
      </c>
      <c r="X61" s="100">
        <f t="shared" si="12"/>
        <v>0</v>
      </c>
      <c r="Y61" s="100">
        <f t="shared" si="12"/>
        <v>0</v>
      </c>
      <c r="Z61" s="100">
        <f t="shared" si="12"/>
        <v>0</v>
      </c>
      <c r="AA61" s="100">
        <f t="shared" si="12"/>
        <v>0</v>
      </c>
      <c r="AB61" s="100">
        <f t="shared" si="12"/>
        <v>0</v>
      </c>
      <c r="AC61" s="100">
        <f t="shared" si="12"/>
        <v>0</v>
      </c>
      <c r="AD61" s="100">
        <f t="shared" si="12"/>
        <v>0</v>
      </c>
      <c r="AE61" s="100">
        <f t="shared" si="12"/>
        <v>0</v>
      </c>
      <c r="AF61" s="100">
        <f t="shared" si="12"/>
        <v>0</v>
      </c>
      <c r="AG61" s="100">
        <f t="shared" si="12"/>
        <v>0</v>
      </c>
      <c r="AH61" s="100">
        <f t="shared" si="12"/>
        <v>0</v>
      </c>
      <c r="AI61" s="100">
        <f t="shared" si="12"/>
        <v>0</v>
      </c>
      <c r="AJ61" s="100">
        <f t="shared" si="12"/>
        <v>0</v>
      </c>
      <c r="AK61" s="100">
        <f t="shared" si="12"/>
        <v>0</v>
      </c>
      <c r="AL61" s="100">
        <f t="shared" si="12"/>
        <v>0</v>
      </c>
      <c r="AM61" s="100">
        <f t="shared" si="12"/>
        <v>0</v>
      </c>
      <c r="AN61" s="100">
        <f t="shared" si="12"/>
        <v>0</v>
      </c>
      <c r="AO61" s="100">
        <f t="shared" si="12"/>
        <v>0</v>
      </c>
      <c r="AP61" s="100">
        <f t="shared" si="12"/>
        <v>0</v>
      </c>
      <c r="AQ61" s="100">
        <f t="shared" si="12"/>
        <v>0</v>
      </c>
      <c r="AR61" s="100">
        <f t="shared" si="12"/>
        <v>0</v>
      </c>
      <c r="AS61" s="100">
        <f t="shared" si="12"/>
        <v>0</v>
      </c>
      <c r="AT61" s="100">
        <f t="shared" si="12"/>
        <v>0</v>
      </c>
      <c r="AU61" s="100">
        <f t="shared" si="12"/>
        <v>0</v>
      </c>
      <c r="AV61" s="100">
        <f t="shared" si="12"/>
        <v>0</v>
      </c>
    </row>
    <row r="62" spans="1:48" ht="15.75" hidden="1" customHeight="1" outlineLevel="1" thickBot="1">
      <c r="A62" s="87"/>
      <c r="B62" s="101" t="s">
        <v>11</v>
      </c>
      <c r="C62" s="101"/>
      <c r="E62" s="4"/>
      <c r="F62" s="4"/>
      <c r="G62" s="4"/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0">
        <v>0</v>
      </c>
    </row>
    <row r="63" spans="1:48" ht="15.75" hidden="1" customHeight="1" outlineLevel="1" thickBot="1">
      <c r="A63" s="10"/>
      <c r="B63" s="101" t="s">
        <v>12</v>
      </c>
      <c r="C63" s="101"/>
      <c r="E63" s="4"/>
      <c r="F63" s="4"/>
      <c r="G63" s="4"/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</row>
    <row r="64" spans="1:48" ht="15.75" hidden="1" customHeight="1" outlineLevel="1">
      <c r="A64" s="10"/>
      <c r="B64" s="101" t="s">
        <v>15</v>
      </c>
      <c r="C64" s="101"/>
      <c r="E64" s="4"/>
      <c r="F64" s="4"/>
      <c r="G64" s="4"/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21">
        <v>0</v>
      </c>
    </row>
    <row r="65" spans="1:48" ht="15.75" customHeight="1" outlineLevel="1">
      <c r="A65" s="10"/>
      <c r="B65" s="106" t="s">
        <v>100</v>
      </c>
      <c r="C65" s="106"/>
      <c r="E65" s="10"/>
      <c r="F65" s="10"/>
      <c r="G65" s="10"/>
      <c r="I65" s="18">
        <f>SUM(I60:I64)</f>
        <v>1099</v>
      </c>
      <c r="J65" s="18">
        <f>SUM(J60:J64)</f>
        <v>1884</v>
      </c>
      <c r="K65" s="18">
        <f t="shared" ref="K65:AV65" si="13">SUM(K60:K64)</f>
        <v>2512</v>
      </c>
      <c r="L65" s="18">
        <f t="shared" si="13"/>
        <v>2826</v>
      </c>
      <c r="M65" s="18">
        <f t="shared" si="13"/>
        <v>3140</v>
      </c>
      <c r="N65" s="18">
        <f t="shared" si="13"/>
        <v>3140</v>
      </c>
      <c r="O65" s="18">
        <f t="shared" si="13"/>
        <v>3140</v>
      </c>
      <c r="P65" s="18">
        <f t="shared" si="13"/>
        <v>3140</v>
      </c>
      <c r="Q65" s="18">
        <f t="shared" si="13"/>
        <v>3140</v>
      </c>
      <c r="R65" s="18">
        <f t="shared" si="13"/>
        <v>3140</v>
      </c>
      <c r="S65" s="18">
        <f t="shared" si="13"/>
        <v>3140</v>
      </c>
      <c r="T65" s="18">
        <f t="shared" si="13"/>
        <v>3140</v>
      </c>
      <c r="U65" s="18">
        <f t="shared" si="13"/>
        <v>3140</v>
      </c>
      <c r="V65" s="18">
        <f t="shared" si="13"/>
        <v>3140</v>
      </c>
      <c r="W65" s="18">
        <f t="shared" si="13"/>
        <v>3140</v>
      </c>
      <c r="X65" s="18">
        <f t="shared" si="13"/>
        <v>3140</v>
      </c>
      <c r="Y65" s="18">
        <f t="shared" si="13"/>
        <v>3140</v>
      </c>
      <c r="Z65" s="18">
        <f t="shared" si="13"/>
        <v>3140</v>
      </c>
      <c r="AA65" s="18">
        <f t="shared" si="13"/>
        <v>3140</v>
      </c>
      <c r="AB65" s="18">
        <f t="shared" si="13"/>
        <v>3140</v>
      </c>
      <c r="AC65" s="18">
        <f t="shared" si="13"/>
        <v>3140</v>
      </c>
      <c r="AD65" s="18">
        <f t="shared" si="13"/>
        <v>3140</v>
      </c>
      <c r="AE65" s="18">
        <f t="shared" si="13"/>
        <v>3140</v>
      </c>
      <c r="AF65" s="18">
        <f t="shared" si="13"/>
        <v>3140</v>
      </c>
      <c r="AG65" s="18">
        <f t="shared" si="13"/>
        <v>3140</v>
      </c>
      <c r="AH65" s="18">
        <f t="shared" si="13"/>
        <v>3140</v>
      </c>
      <c r="AI65" s="18">
        <f t="shared" si="13"/>
        <v>3140</v>
      </c>
      <c r="AJ65" s="18">
        <f t="shared" si="13"/>
        <v>3140</v>
      </c>
      <c r="AK65" s="18">
        <f t="shared" si="13"/>
        <v>3140</v>
      </c>
      <c r="AL65" s="18">
        <f t="shared" si="13"/>
        <v>3140</v>
      </c>
      <c r="AM65" s="18">
        <f t="shared" si="13"/>
        <v>3140</v>
      </c>
      <c r="AN65" s="18">
        <f t="shared" si="13"/>
        <v>3140</v>
      </c>
      <c r="AO65" s="18">
        <f t="shared" si="13"/>
        <v>3140</v>
      </c>
      <c r="AP65" s="18">
        <f t="shared" si="13"/>
        <v>3140</v>
      </c>
      <c r="AQ65" s="18">
        <f t="shared" si="13"/>
        <v>3140</v>
      </c>
      <c r="AR65" s="18">
        <f t="shared" si="13"/>
        <v>3140</v>
      </c>
      <c r="AS65" s="18">
        <f t="shared" si="13"/>
        <v>3140</v>
      </c>
      <c r="AT65" s="18">
        <f t="shared" si="13"/>
        <v>3140</v>
      </c>
      <c r="AU65" s="18">
        <f t="shared" si="13"/>
        <v>3140</v>
      </c>
      <c r="AV65" s="18">
        <f t="shared" si="13"/>
        <v>3140</v>
      </c>
    </row>
    <row r="66" spans="1:48" ht="15">
      <c r="A66" s="10"/>
      <c r="B66" s="22"/>
      <c r="C66" s="22"/>
      <c r="E66" s="10"/>
      <c r="F66" s="10"/>
      <c r="G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s="182" customFormat="1" ht="18">
      <c r="A67" s="177" t="s">
        <v>36</v>
      </c>
      <c r="B67" s="178" t="s">
        <v>101</v>
      </c>
      <c r="C67" s="178"/>
      <c r="D67" s="179"/>
      <c r="E67" s="179"/>
      <c r="F67" s="179"/>
      <c r="G67" s="179"/>
      <c r="H67" s="180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</row>
    <row r="68" spans="1:48" ht="15" customHeight="1" thickBot="1">
      <c r="A68" s="10"/>
      <c r="J68" s="31"/>
      <c r="K68" s="31"/>
      <c r="L68" s="31"/>
    </row>
    <row r="69" spans="1:48" ht="15.75" customHeight="1" outlineLevel="1" thickBot="1">
      <c r="A69" s="10"/>
      <c r="B69" s="32" t="s">
        <v>102</v>
      </c>
      <c r="C69" s="32"/>
      <c r="D69" s="34"/>
      <c r="E69" s="33"/>
      <c r="F69" s="165">
        <v>1.4999999999999999E-2</v>
      </c>
      <c r="G69" s="4"/>
      <c r="H69" s="175"/>
      <c r="K69" s="12"/>
    </row>
    <row r="70" spans="1:48" ht="15.75" customHeight="1" outlineLevel="1" thickBot="1">
      <c r="A70" s="10"/>
      <c r="B70" s="32" t="s">
        <v>103</v>
      </c>
      <c r="C70" s="32"/>
      <c r="D70" s="28"/>
      <c r="E70" s="28"/>
      <c r="F70" s="166">
        <v>0.60455000000000003</v>
      </c>
      <c r="G70" s="4"/>
      <c r="H70" s="4"/>
      <c r="K70" s="12"/>
    </row>
    <row r="71" spans="1:48" ht="15.75" customHeight="1" outlineLevel="1" thickBot="1">
      <c r="A71" s="10"/>
      <c r="B71" s="32" t="s">
        <v>104</v>
      </c>
      <c r="C71" s="32"/>
      <c r="D71" s="28"/>
      <c r="E71" s="28"/>
      <c r="F71" s="166">
        <v>0.45600000000000002</v>
      </c>
      <c r="G71" s="4"/>
      <c r="H71" s="4"/>
      <c r="K71" s="12"/>
    </row>
    <row r="72" spans="1:48" ht="15" outlineLevel="1" thickBot="1">
      <c r="A72" s="10"/>
      <c r="B72" s="32" t="s">
        <v>105</v>
      </c>
      <c r="C72" s="32"/>
      <c r="D72" s="28"/>
      <c r="F72" s="165">
        <v>0.26900000000000002</v>
      </c>
      <c r="G72" s="4"/>
      <c r="J72" s="4"/>
      <c r="K72" s="12"/>
    </row>
    <row r="73" spans="1:48" ht="15" customHeight="1">
      <c r="A73" s="10"/>
      <c r="B73" s="11"/>
      <c r="C73" s="11"/>
      <c r="D73" s="10"/>
      <c r="E73" s="10"/>
      <c r="F73" s="10"/>
      <c r="G73" s="10"/>
      <c r="H73" s="10"/>
      <c r="I73" s="12"/>
      <c r="J73" s="12"/>
      <c r="K73" s="12"/>
      <c r="L73" s="12"/>
      <c r="M73" s="12"/>
      <c r="N73" s="1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48" s="182" customFormat="1" ht="18">
      <c r="A74" s="177" t="s">
        <v>37</v>
      </c>
      <c r="B74" s="178" t="s">
        <v>106</v>
      </c>
      <c r="C74" s="178"/>
      <c r="D74" s="179"/>
      <c r="E74" s="179"/>
      <c r="F74" s="179"/>
      <c r="G74" s="179"/>
      <c r="H74" s="180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</row>
    <row r="75" spans="1:48" ht="15" customHeight="1">
      <c r="A75" s="1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48" ht="15.75" customHeight="1" outlineLevel="1">
      <c r="A76" s="13"/>
      <c r="B76" s="32" t="s">
        <v>107</v>
      </c>
      <c r="C76" s="32"/>
      <c r="D76" s="10"/>
      <c r="E76" s="10"/>
      <c r="F76" s="167" t="s">
        <v>115</v>
      </c>
      <c r="G76" s="4"/>
      <c r="I76" s="4"/>
      <c r="J76" s="4"/>
      <c r="K76" s="4"/>
      <c r="M76" s="4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48" ht="15.75" customHeight="1" outlineLevel="1">
      <c r="A77" s="13"/>
      <c r="B77" s="32"/>
      <c r="C77" s="32"/>
      <c r="D77" s="4"/>
      <c r="E77" s="4"/>
      <c r="J77" s="208" t="s">
        <v>113</v>
      </c>
      <c r="K77" s="208"/>
      <c r="L77" s="4"/>
      <c r="M77" s="4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48" ht="15.75" customHeight="1" outlineLevel="1" thickBot="1">
      <c r="A78" s="13"/>
      <c r="B78" s="32" t="s">
        <v>108</v>
      </c>
      <c r="C78" s="32"/>
      <c r="E78" s="25" t="s">
        <v>3</v>
      </c>
      <c r="F78" s="25" t="s">
        <v>111</v>
      </c>
      <c r="G78" s="24"/>
      <c r="I78" s="35"/>
      <c r="J78" s="36" t="s">
        <v>114</v>
      </c>
      <c r="K78" s="36" t="s">
        <v>115</v>
      </c>
      <c r="L78" s="4"/>
      <c r="M78" s="4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48" ht="15.75" customHeight="1" outlineLevel="1" thickBot="1">
      <c r="A79" s="13"/>
      <c r="B79" s="93" t="s">
        <v>109</v>
      </c>
      <c r="C79" s="93"/>
      <c r="E79" s="114">
        <v>0.54</v>
      </c>
      <c r="F79" s="123">
        <f>IF($F$76="WACC",$J$79,IF($F$76="WACC prospective",$K$79,$L$79))</f>
        <v>2.8199999999999999E-2</v>
      </c>
      <c r="G79" s="123"/>
      <c r="I79" s="93" t="s">
        <v>109</v>
      </c>
      <c r="J79" s="168">
        <v>4.7899999999999998E-2</v>
      </c>
      <c r="K79" s="168">
        <v>2.8199999999999999E-2</v>
      </c>
      <c r="L79" s="4"/>
      <c r="M79" s="4"/>
      <c r="N79" s="2"/>
      <c r="O79" s="4"/>
      <c r="P79" s="4"/>
      <c r="Q79" s="4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48" ht="15.75" customHeight="1" outlineLevel="1" thickBot="1">
      <c r="A80" s="10"/>
      <c r="B80" s="93" t="s">
        <v>110</v>
      </c>
      <c r="C80" s="93"/>
      <c r="E80" s="114">
        <v>0.46</v>
      </c>
      <c r="F80" s="123">
        <f>IF($F$76="WACC",$J$80,IF($F$76="WACC prospective",$K$80,$L$80))</f>
        <v>8.1678261702535213E-2</v>
      </c>
      <c r="G80" s="123"/>
      <c r="I80" s="93" t="s">
        <v>110</v>
      </c>
      <c r="J80" s="169">
        <v>8.3334782608700031E-2</v>
      </c>
      <c r="K80" s="169">
        <v>8.1678261702535213E-2</v>
      </c>
      <c r="L80" s="4"/>
      <c r="M80" s="4"/>
      <c r="N80" s="2"/>
      <c r="O80" s="4"/>
      <c r="P80" s="4"/>
      <c r="Q80" s="4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52" ht="15.75" customHeight="1" outlineLevel="1">
      <c r="A81" s="13"/>
      <c r="B81" s="32" t="s">
        <v>116</v>
      </c>
      <c r="C81" s="32"/>
      <c r="F81" s="124">
        <f>$E79*F79+$E80*F80</f>
        <v>5.28000003831662E-2</v>
      </c>
      <c r="G81" s="123"/>
      <c r="I81" s="170" t="s">
        <v>112</v>
      </c>
      <c r="J81" s="122">
        <f>$E79*J79+$E80*J80</f>
        <v>6.4200000000002019E-2</v>
      </c>
      <c r="K81" s="122">
        <f>$E79*K79+$E80*K80</f>
        <v>5.28000003831662E-2</v>
      </c>
      <c r="L81" s="4"/>
      <c r="M81" s="4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52" ht="15.75" customHeight="1" outlineLevel="1">
      <c r="A82" s="13"/>
      <c r="B82" s="32"/>
      <c r="C82" s="32"/>
      <c r="I82" s="32"/>
      <c r="J82" s="105"/>
      <c r="K82" s="105"/>
      <c r="L82" s="4"/>
      <c r="M82" s="4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52" ht="15" customHeight="1">
      <c r="A83" s="110"/>
      <c r="B83" s="110"/>
      <c r="C83" s="110"/>
      <c r="D83" s="37"/>
      <c r="E83" s="37"/>
      <c r="F83" s="37"/>
      <c r="G83" s="37"/>
      <c r="H83" s="37"/>
      <c r="I83" s="37"/>
      <c r="J83" s="110"/>
      <c r="K83" s="110"/>
      <c r="L83" s="110"/>
      <c r="M83" s="110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</row>
    <row r="84" spans="1:52" ht="20.25">
      <c r="A84" s="39" t="s">
        <v>117</v>
      </c>
      <c r="H84" s="96">
        <v>0</v>
      </c>
      <c r="I84" s="96">
        <v>1</v>
      </c>
      <c r="J84" s="96">
        <v>2</v>
      </c>
      <c r="K84" s="96">
        <v>3</v>
      </c>
      <c r="L84" s="96">
        <v>4</v>
      </c>
      <c r="M84" s="96">
        <v>5</v>
      </c>
      <c r="N84" s="96">
        <v>6</v>
      </c>
      <c r="O84" s="96">
        <v>7</v>
      </c>
      <c r="P84" s="96">
        <v>8</v>
      </c>
      <c r="Q84" s="96">
        <v>9</v>
      </c>
      <c r="R84" s="96">
        <v>10</v>
      </c>
      <c r="S84" s="96">
        <v>11</v>
      </c>
      <c r="T84" s="96">
        <v>12</v>
      </c>
      <c r="U84" s="96">
        <v>13</v>
      </c>
      <c r="V84" s="96">
        <v>14</v>
      </c>
      <c r="W84" s="96">
        <v>15</v>
      </c>
      <c r="X84" s="96">
        <v>16</v>
      </c>
      <c r="Y84" s="96">
        <v>17</v>
      </c>
      <c r="Z84" s="96">
        <v>18</v>
      </c>
      <c r="AA84" s="96">
        <v>19</v>
      </c>
      <c r="AB84" s="96">
        <v>20</v>
      </c>
      <c r="AC84" s="96">
        <v>21</v>
      </c>
      <c r="AD84" s="96">
        <v>22</v>
      </c>
      <c r="AE84" s="96">
        <v>23</v>
      </c>
      <c r="AF84" s="96">
        <v>24</v>
      </c>
      <c r="AG84" s="96">
        <v>25</v>
      </c>
      <c r="AH84" s="96">
        <v>26</v>
      </c>
      <c r="AI84" s="96">
        <v>27</v>
      </c>
      <c r="AJ84" s="96">
        <v>28</v>
      </c>
      <c r="AK84" s="96">
        <v>29</v>
      </c>
      <c r="AL84" s="96">
        <v>30</v>
      </c>
      <c r="AM84" s="96">
        <v>31</v>
      </c>
      <c r="AN84" s="96">
        <v>32</v>
      </c>
      <c r="AO84" s="96">
        <v>33</v>
      </c>
      <c r="AP84" s="96">
        <v>34</v>
      </c>
      <c r="AQ84" s="96">
        <v>35</v>
      </c>
      <c r="AR84" s="96">
        <v>36</v>
      </c>
      <c r="AS84" s="96">
        <v>37</v>
      </c>
      <c r="AT84" s="96">
        <v>38</v>
      </c>
      <c r="AU84" s="96">
        <v>39</v>
      </c>
      <c r="AV84" s="96">
        <v>40</v>
      </c>
    </row>
    <row r="85" spans="1:52" s="35" customFormat="1" ht="4.5" customHeight="1">
      <c r="A85" s="40"/>
      <c r="B85" s="41"/>
      <c r="C85" s="41"/>
      <c r="D85" s="42"/>
      <c r="E85" s="43"/>
      <c r="F85" s="43"/>
      <c r="G85" s="43"/>
    </row>
    <row r="86" spans="1:52" s="182" customFormat="1" ht="18">
      <c r="A86" s="177" t="s">
        <v>38</v>
      </c>
      <c r="B86" s="178" t="s">
        <v>118</v>
      </c>
      <c r="C86" s="178"/>
      <c r="D86" s="179"/>
      <c r="E86" s="179"/>
      <c r="F86" s="179"/>
      <c r="G86" s="179"/>
      <c r="H86" s="180"/>
      <c r="I86" s="181">
        <f>$I$22</f>
        <v>2018</v>
      </c>
      <c r="J86" s="181">
        <f>I86+1</f>
        <v>2019</v>
      </c>
      <c r="K86" s="181">
        <f t="shared" ref="K86:AV86" si="14">J86+1</f>
        <v>2020</v>
      </c>
      <c r="L86" s="181">
        <f t="shared" si="14"/>
        <v>2021</v>
      </c>
      <c r="M86" s="181">
        <f t="shared" si="14"/>
        <v>2022</v>
      </c>
      <c r="N86" s="181">
        <f t="shared" si="14"/>
        <v>2023</v>
      </c>
      <c r="O86" s="181">
        <f t="shared" si="14"/>
        <v>2024</v>
      </c>
      <c r="P86" s="181">
        <f t="shared" si="14"/>
        <v>2025</v>
      </c>
      <c r="Q86" s="181">
        <f t="shared" si="14"/>
        <v>2026</v>
      </c>
      <c r="R86" s="181">
        <f t="shared" si="14"/>
        <v>2027</v>
      </c>
      <c r="S86" s="181">
        <f t="shared" si="14"/>
        <v>2028</v>
      </c>
      <c r="T86" s="181">
        <f t="shared" si="14"/>
        <v>2029</v>
      </c>
      <c r="U86" s="181">
        <f t="shared" si="14"/>
        <v>2030</v>
      </c>
      <c r="V86" s="181">
        <f t="shared" si="14"/>
        <v>2031</v>
      </c>
      <c r="W86" s="181">
        <f t="shared" si="14"/>
        <v>2032</v>
      </c>
      <c r="X86" s="181">
        <f t="shared" si="14"/>
        <v>2033</v>
      </c>
      <c r="Y86" s="181">
        <f t="shared" si="14"/>
        <v>2034</v>
      </c>
      <c r="Z86" s="181">
        <f t="shared" si="14"/>
        <v>2035</v>
      </c>
      <c r="AA86" s="181">
        <f t="shared" si="14"/>
        <v>2036</v>
      </c>
      <c r="AB86" s="181">
        <f t="shared" si="14"/>
        <v>2037</v>
      </c>
      <c r="AC86" s="181">
        <f t="shared" si="14"/>
        <v>2038</v>
      </c>
      <c r="AD86" s="181">
        <f t="shared" si="14"/>
        <v>2039</v>
      </c>
      <c r="AE86" s="181">
        <f t="shared" si="14"/>
        <v>2040</v>
      </c>
      <c r="AF86" s="181">
        <f t="shared" si="14"/>
        <v>2041</v>
      </c>
      <c r="AG86" s="181">
        <f t="shared" si="14"/>
        <v>2042</v>
      </c>
      <c r="AH86" s="181">
        <f t="shared" si="14"/>
        <v>2043</v>
      </c>
      <c r="AI86" s="181">
        <f t="shared" si="14"/>
        <v>2044</v>
      </c>
      <c r="AJ86" s="181">
        <f t="shared" si="14"/>
        <v>2045</v>
      </c>
      <c r="AK86" s="181">
        <f t="shared" si="14"/>
        <v>2046</v>
      </c>
      <c r="AL86" s="181">
        <f t="shared" si="14"/>
        <v>2047</v>
      </c>
      <c r="AM86" s="181">
        <f t="shared" si="14"/>
        <v>2048</v>
      </c>
      <c r="AN86" s="181">
        <f t="shared" si="14"/>
        <v>2049</v>
      </c>
      <c r="AO86" s="181">
        <f t="shared" si="14"/>
        <v>2050</v>
      </c>
      <c r="AP86" s="181">
        <f t="shared" si="14"/>
        <v>2051</v>
      </c>
      <c r="AQ86" s="181">
        <f t="shared" si="14"/>
        <v>2052</v>
      </c>
      <c r="AR86" s="181">
        <f t="shared" si="14"/>
        <v>2053</v>
      </c>
      <c r="AS86" s="181">
        <f t="shared" si="14"/>
        <v>2054</v>
      </c>
      <c r="AT86" s="181">
        <f t="shared" si="14"/>
        <v>2055</v>
      </c>
      <c r="AU86" s="181">
        <f t="shared" si="14"/>
        <v>2056</v>
      </c>
      <c r="AV86" s="181">
        <f t="shared" si="14"/>
        <v>2057</v>
      </c>
    </row>
    <row r="87" spans="1:52" s="4" customFormat="1" ht="1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52" s="4" customFormat="1" ht="15.75" customHeight="1" outlineLevel="1">
      <c r="A88" s="32"/>
      <c r="B88" s="93" t="s">
        <v>119</v>
      </c>
      <c r="C88" s="93"/>
      <c r="D88" s="20"/>
      <c r="E88" s="44"/>
      <c r="F88" s="44"/>
      <c r="G88" s="44"/>
      <c r="H88" s="50"/>
      <c r="I88" s="27">
        <f>I65</f>
        <v>1099</v>
      </c>
      <c r="J88" s="27">
        <f t="shared" ref="J88:AV88" si="15">J65</f>
        <v>1884</v>
      </c>
      <c r="K88" s="27">
        <f t="shared" si="15"/>
        <v>2512</v>
      </c>
      <c r="L88" s="27">
        <f t="shared" si="15"/>
        <v>2826</v>
      </c>
      <c r="M88" s="27">
        <f t="shared" si="15"/>
        <v>3140</v>
      </c>
      <c r="N88" s="27">
        <f t="shared" si="15"/>
        <v>3140</v>
      </c>
      <c r="O88" s="27">
        <f t="shared" si="15"/>
        <v>3140</v>
      </c>
      <c r="P88" s="27">
        <f t="shared" si="15"/>
        <v>3140</v>
      </c>
      <c r="Q88" s="27">
        <f t="shared" si="15"/>
        <v>3140</v>
      </c>
      <c r="R88" s="27">
        <f t="shared" si="15"/>
        <v>3140</v>
      </c>
      <c r="S88" s="27">
        <f t="shared" si="15"/>
        <v>3140</v>
      </c>
      <c r="T88" s="27">
        <f t="shared" si="15"/>
        <v>3140</v>
      </c>
      <c r="U88" s="27">
        <f t="shared" si="15"/>
        <v>3140</v>
      </c>
      <c r="V88" s="27">
        <f t="shared" si="15"/>
        <v>3140</v>
      </c>
      <c r="W88" s="27">
        <f t="shared" si="15"/>
        <v>3140</v>
      </c>
      <c r="X88" s="27">
        <f t="shared" si="15"/>
        <v>3140</v>
      </c>
      <c r="Y88" s="27">
        <f t="shared" si="15"/>
        <v>3140</v>
      </c>
      <c r="Z88" s="27">
        <f t="shared" si="15"/>
        <v>3140</v>
      </c>
      <c r="AA88" s="27">
        <f t="shared" si="15"/>
        <v>3140</v>
      </c>
      <c r="AB88" s="27">
        <f t="shared" si="15"/>
        <v>3140</v>
      </c>
      <c r="AC88" s="27">
        <f t="shared" si="15"/>
        <v>3140</v>
      </c>
      <c r="AD88" s="27">
        <f t="shared" si="15"/>
        <v>3140</v>
      </c>
      <c r="AE88" s="27">
        <f t="shared" si="15"/>
        <v>3140</v>
      </c>
      <c r="AF88" s="27">
        <f t="shared" si="15"/>
        <v>3140</v>
      </c>
      <c r="AG88" s="27">
        <f t="shared" si="15"/>
        <v>3140</v>
      </c>
      <c r="AH88" s="27">
        <f t="shared" si="15"/>
        <v>3140</v>
      </c>
      <c r="AI88" s="27">
        <f t="shared" si="15"/>
        <v>3140</v>
      </c>
      <c r="AJ88" s="27">
        <f t="shared" si="15"/>
        <v>3140</v>
      </c>
      <c r="AK88" s="27">
        <f t="shared" si="15"/>
        <v>3140</v>
      </c>
      <c r="AL88" s="27">
        <f t="shared" si="15"/>
        <v>3140</v>
      </c>
      <c r="AM88" s="27">
        <f t="shared" si="15"/>
        <v>3140</v>
      </c>
      <c r="AN88" s="27">
        <f t="shared" si="15"/>
        <v>3140</v>
      </c>
      <c r="AO88" s="27">
        <f t="shared" si="15"/>
        <v>3140</v>
      </c>
      <c r="AP88" s="27">
        <f t="shared" si="15"/>
        <v>3140</v>
      </c>
      <c r="AQ88" s="27">
        <f t="shared" si="15"/>
        <v>3140</v>
      </c>
      <c r="AR88" s="27">
        <f t="shared" si="15"/>
        <v>3140</v>
      </c>
      <c r="AS88" s="27">
        <f t="shared" si="15"/>
        <v>3140</v>
      </c>
      <c r="AT88" s="27">
        <f t="shared" si="15"/>
        <v>3140</v>
      </c>
      <c r="AU88" s="27">
        <f t="shared" si="15"/>
        <v>3140</v>
      </c>
      <c r="AV88" s="27">
        <f t="shared" si="15"/>
        <v>3140</v>
      </c>
    </row>
    <row r="89" spans="1:52" s="4" customFormat="1" ht="15.75" customHeight="1" outlineLevel="1">
      <c r="A89" s="20"/>
      <c r="B89" s="101" t="s">
        <v>102</v>
      </c>
      <c r="C89" s="101"/>
      <c r="D89" s="20"/>
      <c r="E89" s="44"/>
      <c r="F89" s="44"/>
      <c r="G89" s="44"/>
      <c r="H89" s="50"/>
      <c r="I89" s="27">
        <f ca="1">$F$69*I144</f>
        <v>1423.6073696594433</v>
      </c>
      <c r="J89" s="27">
        <f t="shared" ref="J89:AV89" ca="1" si="16">$F$69*J144</f>
        <v>1673.2814578632479</v>
      </c>
      <c r="K89" s="27">
        <f t="shared" ca="1" si="16"/>
        <v>1858.208689434605</v>
      </c>
      <c r="L89" s="27">
        <f t="shared" ca="1" si="16"/>
        <v>1874.6598290472784</v>
      </c>
      <c r="M89" s="27">
        <f t="shared" ca="1" si="16"/>
        <v>1867.6070345438516</v>
      </c>
      <c r="N89" s="27">
        <f t="shared" ca="1" si="16"/>
        <v>1715.2003171052602</v>
      </c>
      <c r="O89" s="27">
        <f t="shared" ca="1" si="16"/>
        <v>1558.8413484299199</v>
      </c>
      <c r="P89" s="27">
        <f t="shared" ca="1" si="16"/>
        <v>1402.4823797545796</v>
      </c>
      <c r="Q89" s="27">
        <f t="shared" ca="1" si="16"/>
        <v>1246.1234110792393</v>
      </c>
      <c r="R89" s="27">
        <f t="shared" ca="1" si="16"/>
        <v>1089.764442403899</v>
      </c>
      <c r="S89" s="27">
        <f t="shared" ca="1" si="16"/>
        <v>977.72530131476594</v>
      </c>
      <c r="T89" s="27">
        <f t="shared" ca="1" si="16"/>
        <v>886.85219470839127</v>
      </c>
      <c r="U89" s="27">
        <f t="shared" ca="1" si="16"/>
        <v>819.43650189512005</v>
      </c>
      <c r="V89" s="27">
        <f t="shared" ca="1" si="16"/>
        <v>763.13632632322822</v>
      </c>
      <c r="W89" s="27">
        <f t="shared" ca="1" si="16"/>
        <v>716.3895990271983</v>
      </c>
      <c r="X89" s="27">
        <f t="shared" ca="1" si="16"/>
        <v>669.6428717311685</v>
      </c>
      <c r="Y89" s="27">
        <f t="shared" ca="1" si="16"/>
        <v>622.89614443513858</v>
      </c>
      <c r="Z89" s="27">
        <f t="shared" ca="1" si="16"/>
        <v>576.14941713910878</v>
      </c>
      <c r="AA89" s="27">
        <f t="shared" ca="1" si="16"/>
        <v>529.40268984307886</v>
      </c>
      <c r="AB89" s="27">
        <f t="shared" ca="1" si="16"/>
        <v>482.65596254704911</v>
      </c>
      <c r="AC89" s="27">
        <f t="shared" ca="1" si="16"/>
        <v>435.90923525101931</v>
      </c>
      <c r="AD89" s="27">
        <f t="shared" ca="1" si="16"/>
        <v>402.63538891298253</v>
      </c>
      <c r="AE89" s="27">
        <f t="shared" ca="1" si="16"/>
        <v>376.2869554272566</v>
      </c>
      <c r="AF89" s="27">
        <f t="shared" ca="1" si="16"/>
        <v>353.8709129169502</v>
      </c>
      <c r="AG89" s="27">
        <f t="shared" ca="1" si="16"/>
        <v>333.8455511480077</v>
      </c>
      <c r="AH89" s="27">
        <f t="shared" ca="1" si="16"/>
        <v>316.36254860678071</v>
      </c>
      <c r="AI89" s="27">
        <f t="shared" ca="1" si="16"/>
        <v>299.1352880427919</v>
      </c>
      <c r="AJ89" s="27">
        <f t="shared" ca="1" si="16"/>
        <v>281.9134262539925</v>
      </c>
      <c r="AK89" s="27">
        <f t="shared" ca="1" si="16"/>
        <v>264.6915644651931</v>
      </c>
      <c r="AL89" s="27">
        <f t="shared" ca="1" si="16"/>
        <v>247.46970267639367</v>
      </c>
      <c r="AM89" s="27">
        <f t="shared" ca="1" si="16"/>
        <v>230.24784088759429</v>
      </c>
      <c r="AN89" s="27">
        <f t="shared" ca="1" si="16"/>
        <v>213.02597909879489</v>
      </c>
      <c r="AO89" s="27">
        <f t="shared" ca="1" si="16"/>
        <v>195.80411730999552</v>
      </c>
      <c r="AP89" s="27">
        <f t="shared" ca="1" si="16"/>
        <v>178.58225552119612</v>
      </c>
      <c r="AQ89" s="27">
        <f t="shared" ca="1" si="16"/>
        <v>161.36039373239674</v>
      </c>
      <c r="AR89" s="27">
        <f t="shared" ca="1" si="16"/>
        <v>144.13853194359734</v>
      </c>
      <c r="AS89" s="27">
        <f t="shared" ca="1" si="16"/>
        <v>126.91667015479796</v>
      </c>
      <c r="AT89" s="27">
        <f t="shared" ca="1" si="16"/>
        <v>109.69480836599855</v>
      </c>
      <c r="AU89" s="27">
        <f t="shared" ca="1" si="16"/>
        <v>92.472946577199167</v>
      </c>
      <c r="AV89" s="27">
        <f t="shared" ca="1" si="16"/>
        <v>75.251084788399766</v>
      </c>
    </row>
    <row r="90" spans="1:52" s="4" customFormat="1" ht="15.75" customHeight="1" outlineLevel="1">
      <c r="A90" s="20"/>
      <c r="B90" s="101" t="s">
        <v>120</v>
      </c>
      <c r="C90" s="101"/>
      <c r="D90" s="20"/>
      <c r="E90" s="44"/>
      <c r="F90" s="44"/>
      <c r="G90" s="44"/>
      <c r="H90" s="50"/>
      <c r="I90" s="27">
        <f t="shared" ref="I90:AV90" si="17">($F$70+$F$71)*I25/1000</f>
        <v>21.767077450086212</v>
      </c>
      <c r="J90" s="27">
        <f t="shared" si="17"/>
        <v>49.722277639655175</v>
      </c>
      <c r="K90" s="27">
        <f t="shared" si="17"/>
        <v>71.32308462068967</v>
      </c>
      <c r="L90" s="27">
        <f t="shared" si="17"/>
        <v>85.611582205172425</v>
      </c>
      <c r="M90" s="27">
        <f t="shared" si="17"/>
        <v>93.699263363793108</v>
      </c>
      <c r="N90" s="27">
        <f t="shared" si="17"/>
        <v>93.699263363793108</v>
      </c>
      <c r="O90" s="27">
        <f t="shared" si="17"/>
        <v>93.699263363793108</v>
      </c>
      <c r="P90" s="27">
        <f t="shared" si="17"/>
        <v>93.699263363793108</v>
      </c>
      <c r="Q90" s="27">
        <f t="shared" si="17"/>
        <v>93.699263363793108</v>
      </c>
      <c r="R90" s="27">
        <f t="shared" si="17"/>
        <v>93.699263363793108</v>
      </c>
      <c r="S90" s="27">
        <f t="shared" si="17"/>
        <v>93.699263363793108</v>
      </c>
      <c r="T90" s="27">
        <f t="shared" si="17"/>
        <v>93.699263363793108</v>
      </c>
      <c r="U90" s="27">
        <f t="shared" si="17"/>
        <v>93.699263363793108</v>
      </c>
      <c r="V90" s="27">
        <f t="shared" si="17"/>
        <v>93.699263363793108</v>
      </c>
      <c r="W90" s="27">
        <f t="shared" si="17"/>
        <v>93.699263363793108</v>
      </c>
      <c r="X90" s="27">
        <f t="shared" si="17"/>
        <v>93.699263363793108</v>
      </c>
      <c r="Y90" s="27">
        <f t="shared" si="17"/>
        <v>93.699263363793108</v>
      </c>
      <c r="Z90" s="27">
        <f t="shared" si="17"/>
        <v>93.699263363793108</v>
      </c>
      <c r="AA90" s="27">
        <f t="shared" si="17"/>
        <v>93.699263363793108</v>
      </c>
      <c r="AB90" s="27">
        <f t="shared" si="17"/>
        <v>93.699263363793108</v>
      </c>
      <c r="AC90" s="27">
        <f t="shared" si="17"/>
        <v>93.699263363793108</v>
      </c>
      <c r="AD90" s="27">
        <f t="shared" si="17"/>
        <v>93.699263363793108</v>
      </c>
      <c r="AE90" s="27">
        <f t="shared" si="17"/>
        <v>93.699263363793108</v>
      </c>
      <c r="AF90" s="27">
        <f t="shared" si="17"/>
        <v>93.699263363793108</v>
      </c>
      <c r="AG90" s="27">
        <f t="shared" si="17"/>
        <v>93.699263363793108</v>
      </c>
      <c r="AH90" s="27">
        <f t="shared" si="17"/>
        <v>93.699263363793108</v>
      </c>
      <c r="AI90" s="27">
        <f t="shared" si="17"/>
        <v>93.699263363793108</v>
      </c>
      <c r="AJ90" s="27">
        <f t="shared" si="17"/>
        <v>93.699263363793108</v>
      </c>
      <c r="AK90" s="27">
        <f t="shared" si="17"/>
        <v>93.699263363793108</v>
      </c>
      <c r="AL90" s="27">
        <f t="shared" si="17"/>
        <v>93.699263363793108</v>
      </c>
      <c r="AM90" s="27">
        <f t="shared" si="17"/>
        <v>93.699263363793108</v>
      </c>
      <c r="AN90" s="27">
        <f t="shared" si="17"/>
        <v>93.699263363793108</v>
      </c>
      <c r="AO90" s="27">
        <f t="shared" si="17"/>
        <v>93.699263363793108</v>
      </c>
      <c r="AP90" s="27">
        <f t="shared" si="17"/>
        <v>93.699263363793108</v>
      </c>
      <c r="AQ90" s="27">
        <f t="shared" si="17"/>
        <v>93.699263363793108</v>
      </c>
      <c r="AR90" s="27">
        <f t="shared" si="17"/>
        <v>93.699263363793108</v>
      </c>
      <c r="AS90" s="27">
        <f t="shared" si="17"/>
        <v>93.699263363793108</v>
      </c>
      <c r="AT90" s="27">
        <f t="shared" si="17"/>
        <v>93.699263363793108</v>
      </c>
      <c r="AU90" s="27">
        <f t="shared" si="17"/>
        <v>93.699263363793108</v>
      </c>
      <c r="AV90" s="27">
        <f t="shared" si="17"/>
        <v>93.699263363793108</v>
      </c>
    </row>
    <row r="91" spans="1:52" s="4" customFormat="1" ht="15.75" customHeight="1" outlineLevel="1">
      <c r="A91" s="20"/>
      <c r="B91" s="101" t="s">
        <v>4</v>
      </c>
      <c r="C91" s="101"/>
      <c r="D91" s="20"/>
      <c r="E91" s="44"/>
      <c r="F91" s="44"/>
      <c r="G91" s="44"/>
      <c r="H91" s="50"/>
      <c r="I91" s="27">
        <f ca="1">-I141</f>
        <v>5027.5351894131109</v>
      </c>
      <c r="J91" s="27">
        <f t="shared" ref="J91:AV91" ca="1" si="18">-J141</f>
        <v>6886.6033963407881</v>
      </c>
      <c r="K91" s="27">
        <f t="shared" ca="1" si="18"/>
        <v>8707.0942081886824</v>
      </c>
      <c r="L91" s="27">
        <f t="shared" ca="1" si="18"/>
        <v>9604.6302389416378</v>
      </c>
      <c r="M91" s="27">
        <f t="shared" ca="1" si="18"/>
        <v>10411.401554668522</v>
      </c>
      <c r="N91" s="27">
        <f t="shared" ca="1" si="18"/>
        <v>10423.931245022679</v>
      </c>
      <c r="O91" s="27">
        <f t="shared" ca="1" si="18"/>
        <v>10423.931245022679</v>
      </c>
      <c r="P91" s="27">
        <f t="shared" ca="1" si="18"/>
        <v>10423.931245022679</v>
      </c>
      <c r="Q91" s="27">
        <f t="shared" ca="1" si="18"/>
        <v>10423.931245022679</v>
      </c>
      <c r="R91" s="27">
        <f t="shared" ca="1" si="18"/>
        <v>10423.931245022679</v>
      </c>
      <c r="S91" s="27">
        <f t="shared" ca="1" si="18"/>
        <v>7469.2760726088836</v>
      </c>
      <c r="T91" s="27">
        <f t="shared" ca="1" si="18"/>
        <v>6058.2071070916436</v>
      </c>
      <c r="U91" s="27">
        <f t="shared" ca="1" si="18"/>
        <v>4494.3795208847469</v>
      </c>
      <c r="V91" s="27">
        <f t="shared" ca="1" si="18"/>
        <v>3753.3450381261264</v>
      </c>
      <c r="W91" s="27">
        <f t="shared" ca="1" si="18"/>
        <v>3116.4484864019882</v>
      </c>
      <c r="X91" s="27">
        <f t="shared" ca="1" si="18"/>
        <v>3116.4484864019882</v>
      </c>
      <c r="Y91" s="27">
        <f t="shared" ca="1" si="18"/>
        <v>3116.4484864019882</v>
      </c>
      <c r="Z91" s="27">
        <f t="shared" ca="1" si="18"/>
        <v>3116.4484864019882</v>
      </c>
      <c r="AA91" s="27">
        <f t="shared" ca="1" si="18"/>
        <v>3116.4484864019882</v>
      </c>
      <c r="AB91" s="27">
        <f t="shared" ca="1" si="18"/>
        <v>3116.4484864019882</v>
      </c>
      <c r="AC91" s="27">
        <f t="shared" ca="1" si="18"/>
        <v>3116.4484864019882</v>
      </c>
      <c r="AD91" s="27">
        <f t="shared" ca="1" si="18"/>
        <v>2218.2564225357874</v>
      </c>
      <c r="AE91" s="27">
        <f t="shared" ca="1" si="18"/>
        <v>1756.5622323817252</v>
      </c>
      <c r="AF91" s="27">
        <f t="shared" ca="1" si="18"/>
        <v>1494.4028340204284</v>
      </c>
      <c r="AG91" s="27">
        <f t="shared" ca="1" si="18"/>
        <v>1335.0241179295019</v>
      </c>
      <c r="AH91" s="27">
        <f t="shared" ca="1" si="18"/>
        <v>1165.5335027484637</v>
      </c>
      <c r="AI91" s="27">
        <f t="shared" ca="1" si="18"/>
        <v>1148.484037599253</v>
      </c>
      <c r="AJ91" s="27">
        <f t="shared" ca="1" si="18"/>
        <v>1148.1241192532932</v>
      </c>
      <c r="AK91" s="27">
        <f t="shared" ca="1" si="18"/>
        <v>1148.1241192532932</v>
      </c>
      <c r="AL91" s="27">
        <f t="shared" ca="1" si="18"/>
        <v>1148.1241192532932</v>
      </c>
      <c r="AM91" s="27">
        <f t="shared" ca="1" si="18"/>
        <v>1148.1241192532932</v>
      </c>
      <c r="AN91" s="27">
        <f t="shared" ca="1" si="18"/>
        <v>1148.1241192532932</v>
      </c>
      <c r="AO91" s="27">
        <f t="shared" ca="1" si="18"/>
        <v>1148.1241192532932</v>
      </c>
      <c r="AP91" s="27">
        <f t="shared" ca="1" si="18"/>
        <v>1148.1241192532932</v>
      </c>
      <c r="AQ91" s="27">
        <f t="shared" ca="1" si="18"/>
        <v>1148.1241192532932</v>
      </c>
      <c r="AR91" s="27">
        <f t="shared" ca="1" si="18"/>
        <v>1148.1241192532932</v>
      </c>
      <c r="AS91" s="27">
        <f t="shared" ca="1" si="18"/>
        <v>1148.1241192532932</v>
      </c>
      <c r="AT91" s="27">
        <f t="shared" ca="1" si="18"/>
        <v>1148.1241192532932</v>
      </c>
      <c r="AU91" s="27">
        <f t="shared" ca="1" si="18"/>
        <v>1148.1241192532932</v>
      </c>
      <c r="AV91" s="27">
        <f t="shared" ca="1" si="18"/>
        <v>1148.1241192532932</v>
      </c>
    </row>
    <row r="92" spans="1:52" s="35" customFormat="1" ht="15.75" customHeight="1" outlineLevel="1">
      <c r="A92" s="32"/>
      <c r="B92" s="93" t="s">
        <v>121</v>
      </c>
      <c r="C92" s="93"/>
      <c r="D92" s="32"/>
      <c r="E92" s="40"/>
      <c r="F92" s="40"/>
      <c r="G92" s="40"/>
      <c r="H92" s="48"/>
      <c r="I92" s="27">
        <f ca="1">I171</f>
        <v>1206.9888334274265</v>
      </c>
      <c r="J92" s="27">
        <f t="shared" ref="J92:AV92" ca="1" si="19">J171</f>
        <v>846.05937088077098</v>
      </c>
      <c r="K92" s="27">
        <f t="shared" ca="1" si="19"/>
        <v>1050.1524260248138</v>
      </c>
      <c r="L92" s="27">
        <f t="shared" ca="1" si="19"/>
        <v>1168.9024917720217</v>
      </c>
      <c r="M92" s="27">
        <f t="shared" ca="1" si="19"/>
        <v>1259.5696129714852</v>
      </c>
      <c r="N92" s="27">
        <f t="shared" ca="1" si="19"/>
        <v>1207.4751665957401</v>
      </c>
      <c r="O92" s="27">
        <f t="shared" ca="1" si="19"/>
        <v>1155.9865494095866</v>
      </c>
      <c r="P92" s="27">
        <f t="shared" ca="1" si="19"/>
        <v>1101.848690120315</v>
      </c>
      <c r="Q92" s="27">
        <f t="shared" ca="1" si="19"/>
        <v>1042.3117728500456</v>
      </c>
      <c r="R92" s="27">
        <f t="shared" ca="1" si="19"/>
        <v>977.69974107764028</v>
      </c>
      <c r="S92" s="27">
        <f t="shared" ca="1" si="19"/>
        <v>928.74275838844096</v>
      </c>
      <c r="T92" s="27">
        <f t="shared" ca="1" si="19"/>
        <v>905.48184093860573</v>
      </c>
      <c r="U92" s="27">
        <f t="shared" ca="1" si="19"/>
        <v>898.57120081533094</v>
      </c>
      <c r="V92" s="27">
        <f t="shared" ca="1" si="19"/>
        <v>903.63177971169443</v>
      </c>
      <c r="W92" s="27">
        <f t="shared" ca="1" si="19"/>
        <v>914.49340743415405</v>
      </c>
      <c r="X92" s="27">
        <f t="shared" ca="1" si="19"/>
        <v>926.25675994245421</v>
      </c>
      <c r="Y92" s="27">
        <f t="shared" ca="1" si="19"/>
        <v>934.72901440815667</v>
      </c>
      <c r="Z92" s="27">
        <f t="shared" ca="1" si="19"/>
        <v>940.10763671381756</v>
      </c>
      <c r="AA92" s="27">
        <f t="shared" ca="1" si="19"/>
        <v>942.57824478903831</v>
      </c>
      <c r="AB92" s="27">
        <f t="shared" ca="1" si="19"/>
        <v>942.31531948764632</v>
      </c>
      <c r="AC92" s="27">
        <f t="shared" ca="1" si="19"/>
        <v>939.48287281223838</v>
      </c>
      <c r="AD92" s="27">
        <f t="shared" ca="1" si="19"/>
        <v>609.91946616885616</v>
      </c>
      <c r="AE92" s="27">
        <f t="shared" ca="1" si="19"/>
        <v>448.1130224104561</v>
      </c>
      <c r="AF92" s="27">
        <f t="shared" ca="1" si="19"/>
        <v>362.60302560496234</v>
      </c>
      <c r="AG92" s="27">
        <f t="shared" ca="1" si="19"/>
        <v>315.82315480308739</v>
      </c>
      <c r="AH92" s="27">
        <f t="shared" ca="1" si="19"/>
        <v>265.70992138460417</v>
      </c>
      <c r="AI92" s="27">
        <f t="shared" ca="1" si="19"/>
        <v>271.2102872267252</v>
      </c>
      <c r="AJ92" s="27">
        <f t="shared" ca="1" si="19"/>
        <v>281.30629841227551</v>
      </c>
      <c r="AK92" s="27">
        <f t="shared" ca="1" si="19"/>
        <v>289.97094332452093</v>
      </c>
      <c r="AL92" s="27">
        <f t="shared" ca="1" si="19"/>
        <v>297.16326584523972</v>
      </c>
      <c r="AM92" s="27">
        <f t="shared" ca="1" si="19"/>
        <v>302.97160531792338</v>
      </c>
      <c r="AN92" s="27">
        <f t="shared" ca="1" si="19"/>
        <v>307.47900072545383</v>
      </c>
      <c r="AO92" s="27">
        <f t="shared" ca="1" si="19"/>
        <v>310.76350871174077</v>
      </c>
      <c r="AP92" s="27">
        <f t="shared" ca="1" si="19"/>
        <v>312.89850252205861</v>
      </c>
      <c r="AQ92" s="27">
        <f t="shared" ca="1" si="19"/>
        <v>313.95295300696534</v>
      </c>
      <c r="AR92" s="27">
        <f t="shared" ca="1" si="19"/>
        <v>313.9916927659857</v>
      </c>
      <c r="AS92" s="27">
        <f t="shared" ca="1" si="19"/>
        <v>313.07566444267297</v>
      </c>
      <c r="AT92" s="27">
        <f t="shared" ca="1" si="19"/>
        <v>311.26215412196711</v>
      </c>
      <c r="AU92" s="27">
        <f t="shared" ca="1" si="19"/>
        <v>308.60501072371164</v>
      </c>
      <c r="AV92" s="27">
        <f t="shared" ca="1" si="19"/>
        <v>305.15485223255951</v>
      </c>
      <c r="AY92" s="4"/>
      <c r="AZ92" s="4"/>
    </row>
    <row r="93" spans="1:52" s="35" customFormat="1" ht="15.75" customHeight="1" outlineLevel="1">
      <c r="A93" s="32"/>
      <c r="B93" s="93" t="s">
        <v>122</v>
      </c>
      <c r="C93" s="93"/>
      <c r="D93" s="32"/>
      <c r="E93" s="40"/>
      <c r="F93" s="40"/>
      <c r="G93" s="40"/>
      <c r="H93" s="50"/>
      <c r="I93" s="27">
        <f ca="1">$F$81*I105</f>
        <v>4663.8070791130085</v>
      </c>
      <c r="J93" s="27">
        <f t="shared" ref="J93:AV93" ca="1" si="20">$F$81*J105</f>
        <v>5842.5126687275051</v>
      </c>
      <c r="K93" s="27">
        <f t="shared" ca="1" si="20"/>
        <v>6516.7000856534969</v>
      </c>
      <c r="L93" s="27">
        <f t="shared" ca="1" si="20"/>
        <v>6731.9752832859749</v>
      </c>
      <c r="M93" s="27">
        <f t="shared" ca="1" si="20"/>
        <v>6745.3666179543452</v>
      </c>
      <c r="N93" s="27">
        <f t="shared" ca="1" si="20"/>
        <v>6312.6969468899497</v>
      </c>
      <c r="O93" s="27">
        <f t="shared" ca="1" si="20"/>
        <v>5762.3133731586531</v>
      </c>
      <c r="P93" s="27">
        <f t="shared" ca="1" si="20"/>
        <v>5211.9297994273575</v>
      </c>
      <c r="Q93" s="27">
        <f t="shared" ca="1" si="20"/>
        <v>4661.5462256960618</v>
      </c>
      <c r="R93" s="27">
        <f t="shared" ca="1" si="20"/>
        <v>4111.1626519647652</v>
      </c>
      <c r="S93" s="27">
        <f t="shared" ca="1" si="20"/>
        <v>3638.7819753512558</v>
      </c>
      <c r="T93" s="27">
        <f t="shared" ca="1" si="20"/>
        <v>3281.6564168155251</v>
      </c>
      <c r="U93" s="27">
        <f t="shared" ca="1" si="20"/>
        <v>3003.068127815251</v>
      </c>
      <c r="V93" s="27">
        <f t="shared" ca="1" si="20"/>
        <v>2785.3281978772397</v>
      </c>
      <c r="W93" s="27">
        <f t="shared" ca="1" si="20"/>
        <v>2603.9656475135607</v>
      </c>
      <c r="X93" s="27">
        <f t="shared" ca="1" si="20"/>
        <v>2439.4171662374179</v>
      </c>
      <c r="Y93" s="27">
        <f t="shared" ca="1" si="20"/>
        <v>2274.868684961275</v>
      </c>
      <c r="Z93" s="27">
        <f t="shared" ca="1" si="20"/>
        <v>2110.3202036851326</v>
      </c>
      <c r="AA93" s="27">
        <f t="shared" ca="1" si="20"/>
        <v>1945.7717224089895</v>
      </c>
      <c r="AB93" s="27">
        <f t="shared" ca="1" si="20"/>
        <v>1781.2232411328466</v>
      </c>
      <c r="AC93" s="27">
        <f t="shared" ca="1" si="20"/>
        <v>1616.674759856704</v>
      </c>
      <c r="AD93" s="27">
        <f t="shared" ca="1" si="20"/>
        <v>1475.8385492387074</v>
      </c>
      <c r="AE93" s="27">
        <f t="shared" ca="1" si="20"/>
        <v>1370.903335987377</v>
      </c>
      <c r="AF93" s="27">
        <f t="shared" ca="1" si="20"/>
        <v>1285.0778576115304</v>
      </c>
      <c r="AG93" s="27">
        <f t="shared" ca="1" si="20"/>
        <v>1210.3809855379816</v>
      </c>
      <c r="AH93" s="27">
        <f t="shared" ca="1" si="20"/>
        <v>1144.3662638730189</v>
      </c>
      <c r="AI93" s="27">
        <f t="shared" ca="1" si="20"/>
        <v>1083.2762003645125</v>
      </c>
      <c r="AJ93" s="27">
        <f t="shared" ca="1" si="20"/>
        <v>1022.645744583614</v>
      </c>
      <c r="AK93" s="27">
        <f t="shared" ca="1" si="20"/>
        <v>962.02479064711792</v>
      </c>
      <c r="AL93" s="27">
        <f t="shared" ca="1" si="20"/>
        <v>901.40383671062159</v>
      </c>
      <c r="AM93" s="27">
        <f t="shared" ca="1" si="20"/>
        <v>840.78288277412537</v>
      </c>
      <c r="AN93" s="27">
        <f t="shared" ca="1" si="20"/>
        <v>780.16192883762915</v>
      </c>
      <c r="AO93" s="27">
        <f t="shared" ca="1" si="20"/>
        <v>719.54097490113304</v>
      </c>
      <c r="AP93" s="27">
        <f t="shared" ca="1" si="20"/>
        <v>658.92002096463682</v>
      </c>
      <c r="AQ93" s="27">
        <f t="shared" ca="1" si="20"/>
        <v>598.2990670281406</v>
      </c>
      <c r="AR93" s="27">
        <f t="shared" ca="1" si="20"/>
        <v>537.67811309164438</v>
      </c>
      <c r="AS93" s="27">
        <f t="shared" ca="1" si="20"/>
        <v>477.05715915514821</v>
      </c>
      <c r="AT93" s="27">
        <f t="shared" ca="1" si="20"/>
        <v>416.43620521865199</v>
      </c>
      <c r="AU93" s="27">
        <f t="shared" ca="1" si="20"/>
        <v>355.81525128215571</v>
      </c>
      <c r="AV93" s="27">
        <f t="shared" ca="1" si="20"/>
        <v>295.19429734565949</v>
      </c>
      <c r="AX93" s="51"/>
      <c r="AY93" s="4"/>
      <c r="AZ93" s="4"/>
    </row>
    <row r="94" spans="1:52" s="49" customFormat="1" ht="15.75" customHeight="1" outlineLevel="1">
      <c r="A94" s="47"/>
      <c r="B94" s="14" t="s">
        <v>123</v>
      </c>
      <c r="C94" s="14"/>
      <c r="D94" s="14"/>
      <c r="E94" s="14"/>
      <c r="F94" s="40"/>
      <c r="G94" s="40"/>
      <c r="H94" s="48"/>
      <c r="I94" s="19">
        <f t="shared" ref="I94:AV94" ca="1" si="21">SUM(I88:I93)</f>
        <v>13442.705549063074</v>
      </c>
      <c r="J94" s="19">
        <f t="shared" ca="1" si="21"/>
        <v>17182.179171451968</v>
      </c>
      <c r="K94" s="19">
        <f t="shared" ca="1" si="21"/>
        <v>20715.478493922288</v>
      </c>
      <c r="L94" s="19">
        <f t="shared" ca="1" si="21"/>
        <v>22291.779425252087</v>
      </c>
      <c r="M94" s="19">
        <f t="shared" ca="1" si="21"/>
        <v>23517.644083501997</v>
      </c>
      <c r="N94" s="19">
        <f t="shared" ca="1" si="21"/>
        <v>22893.002938977421</v>
      </c>
      <c r="O94" s="19">
        <f t="shared" ca="1" si="21"/>
        <v>22134.771779384631</v>
      </c>
      <c r="P94" s="19">
        <f t="shared" ca="1" si="21"/>
        <v>21373.891377688724</v>
      </c>
      <c r="Q94" s="19">
        <f t="shared" ca="1" si="21"/>
        <v>20607.611918011818</v>
      </c>
      <c r="R94" s="19">
        <f t="shared" ca="1" si="21"/>
        <v>19836.257343832774</v>
      </c>
      <c r="S94" s="19">
        <f t="shared" ca="1" si="21"/>
        <v>16248.22537102714</v>
      </c>
      <c r="T94" s="19">
        <f t="shared" ca="1" si="21"/>
        <v>14365.896822917961</v>
      </c>
      <c r="U94" s="19">
        <f t="shared" ca="1" si="21"/>
        <v>12449.154614774243</v>
      </c>
      <c r="V94" s="19">
        <f t="shared" ca="1" si="21"/>
        <v>11439.140605402081</v>
      </c>
      <c r="W94" s="19">
        <f t="shared" ca="1" si="21"/>
        <v>10584.996403740693</v>
      </c>
      <c r="X94" s="19">
        <f t="shared" ca="1" si="21"/>
        <v>10385.464547676822</v>
      </c>
      <c r="Y94" s="19">
        <f t="shared" ca="1" si="21"/>
        <v>10182.641593570352</v>
      </c>
      <c r="Z94" s="19">
        <f t="shared" ca="1" si="21"/>
        <v>9976.7250073038413</v>
      </c>
      <c r="AA94" s="19">
        <f t="shared" ca="1" si="21"/>
        <v>9767.900406806888</v>
      </c>
      <c r="AB94" s="19">
        <f t="shared" ca="1" si="21"/>
        <v>9556.3422729333233</v>
      </c>
      <c r="AC94" s="19">
        <f t="shared" ca="1" si="21"/>
        <v>9342.2146176857441</v>
      </c>
      <c r="AD94" s="19">
        <f t="shared" ca="1" si="21"/>
        <v>7940.3490902201265</v>
      </c>
      <c r="AE94" s="19">
        <f t="shared" ca="1" si="21"/>
        <v>7185.5648095706092</v>
      </c>
      <c r="AF94" s="19">
        <f t="shared" ca="1" si="21"/>
        <v>6729.653893517665</v>
      </c>
      <c r="AG94" s="19">
        <f t="shared" ca="1" si="21"/>
        <v>6428.7730727823719</v>
      </c>
      <c r="AH94" s="19">
        <f t="shared" ca="1" si="21"/>
        <v>6125.6714999766609</v>
      </c>
      <c r="AI94" s="19">
        <f t="shared" ca="1" si="21"/>
        <v>6035.8050765970765</v>
      </c>
      <c r="AJ94" s="19">
        <f t="shared" ca="1" si="21"/>
        <v>5967.6888518669684</v>
      </c>
      <c r="AK94" s="19">
        <f t="shared" ca="1" si="21"/>
        <v>5898.5106810539182</v>
      </c>
      <c r="AL94" s="19">
        <f t="shared" ca="1" si="21"/>
        <v>5827.8601878493419</v>
      </c>
      <c r="AM94" s="19">
        <f t="shared" ca="1" si="21"/>
        <v>5755.825711596729</v>
      </c>
      <c r="AN94" s="19">
        <f t="shared" ca="1" si="21"/>
        <v>5682.4902912789639</v>
      </c>
      <c r="AO94" s="19">
        <f t="shared" ca="1" si="21"/>
        <v>5607.9319835399556</v>
      </c>
      <c r="AP94" s="19">
        <f t="shared" ca="1" si="21"/>
        <v>5532.2241616249776</v>
      </c>
      <c r="AQ94" s="19">
        <f t="shared" ca="1" si="21"/>
        <v>5455.4357963845896</v>
      </c>
      <c r="AR94" s="19">
        <f t="shared" ca="1" si="21"/>
        <v>5377.6317204183142</v>
      </c>
      <c r="AS94" s="19">
        <f t="shared" ca="1" si="21"/>
        <v>5298.8728763697054</v>
      </c>
      <c r="AT94" s="19">
        <f t="shared" ca="1" si="21"/>
        <v>5219.2165503237038</v>
      </c>
      <c r="AU94" s="19">
        <f t="shared" ca="1" si="21"/>
        <v>5138.7165912001528</v>
      </c>
      <c r="AV94" s="19">
        <f t="shared" ca="1" si="21"/>
        <v>5057.423616983705</v>
      </c>
      <c r="AY94" s="4"/>
      <c r="AZ94" s="4"/>
    </row>
    <row r="95" spans="1:52" s="49" customFormat="1" ht="15.75" customHeight="1" outlineLevel="1">
      <c r="A95" s="47"/>
      <c r="B95" s="14"/>
      <c r="C95" s="14"/>
      <c r="D95" s="14"/>
      <c r="E95" s="14"/>
      <c r="F95" s="40"/>
      <c r="G95" s="40"/>
      <c r="H95" s="4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Y95" s="4"/>
      <c r="AZ95" s="4"/>
    </row>
    <row r="96" spans="1:52" s="55" customFormat="1" ht="15.75" customHeight="1" outlineLevel="1">
      <c r="A96" s="81"/>
      <c r="B96" s="99" t="s">
        <v>124</v>
      </c>
      <c r="C96" s="99"/>
      <c r="D96" s="81"/>
      <c r="E96" s="98"/>
      <c r="F96" s="98"/>
      <c r="G96" s="98"/>
      <c r="H96" s="98"/>
      <c r="I96" s="132">
        <f t="shared" ref="I96:AV96" ca="1" si="22">IFERROR(100*I94/I25,"-")</f>
        <v>65.496442518526422</v>
      </c>
      <c r="J96" s="132">
        <f t="shared" ca="1" si="22"/>
        <v>36.648683417813281</v>
      </c>
      <c r="K96" s="132">
        <f t="shared" ca="1" si="22"/>
        <v>30.803211658005328</v>
      </c>
      <c r="L96" s="132">
        <f t="shared" ca="1" si="22"/>
        <v>27.614892822320421</v>
      </c>
      <c r="M96" s="132">
        <f t="shared" ca="1" si="22"/>
        <v>26.618819121256706</v>
      </c>
      <c r="N96" s="132">
        <f t="shared" ca="1" si="22"/>
        <v>25.911809117076114</v>
      </c>
      <c r="O96" s="132">
        <f t="shared" ca="1" si="22"/>
        <v>25.053593131765748</v>
      </c>
      <c r="P96" s="132">
        <f t="shared" ca="1" si="22"/>
        <v>24.192378559687892</v>
      </c>
      <c r="Q96" s="132">
        <f t="shared" ca="1" si="22"/>
        <v>23.325052978050103</v>
      </c>
      <c r="R96" s="132">
        <f t="shared" ca="1" si="22"/>
        <v>22.451983047425976</v>
      </c>
      <c r="S96" s="132">
        <f t="shared" ca="1" si="22"/>
        <v>18.39081204975788</v>
      </c>
      <c r="T96" s="132">
        <f t="shared" ca="1" si="22"/>
        <v>16.260268574782607</v>
      </c>
      <c r="U96" s="132">
        <f t="shared" ca="1" si="22"/>
        <v>14.090773451908111</v>
      </c>
      <c r="V96" s="132">
        <f t="shared" ca="1" si="22"/>
        <v>12.947573047566872</v>
      </c>
      <c r="W96" s="132">
        <f t="shared" ca="1" si="22"/>
        <v>11.980796361655353</v>
      </c>
      <c r="X96" s="132">
        <f t="shared" ca="1" si="22"/>
        <v>11.754953060062965</v>
      </c>
      <c r="Y96" s="132">
        <f t="shared" ca="1" si="22"/>
        <v>11.525384676859712</v>
      </c>
      <c r="Z96" s="132">
        <f t="shared" ca="1" si="22"/>
        <v>11.292314716942252</v>
      </c>
      <c r="AA96" s="132">
        <f t="shared" ca="1" si="22"/>
        <v>11.055953274913431</v>
      </c>
      <c r="AB96" s="132">
        <f t="shared" ca="1" si="22"/>
        <v>10.816497839699936</v>
      </c>
      <c r="AC96" s="132">
        <f t="shared" ca="1" si="22"/>
        <v>10.57413405089285</v>
      </c>
      <c r="AD96" s="132">
        <f t="shared" ca="1" si="22"/>
        <v>8.9874102797770945</v>
      </c>
      <c r="AE96" s="132">
        <f t="shared" ca="1" si="22"/>
        <v>8.1330956991651764</v>
      </c>
      <c r="AF96" s="132">
        <f t="shared" ca="1" si="22"/>
        <v>7.6170656849881517</v>
      </c>
      <c r="AG96" s="132">
        <f t="shared" ca="1" si="22"/>
        <v>7.2765089474267333</v>
      </c>
      <c r="AH96" s="132">
        <f t="shared" ca="1" si="22"/>
        <v>6.9334386163494965</v>
      </c>
      <c r="AI96" s="132">
        <f t="shared" ca="1" si="22"/>
        <v>6.8317218771845587</v>
      </c>
      <c r="AJ96" s="132">
        <f t="shared" ca="1" si="22"/>
        <v>6.7546234459439232</v>
      </c>
      <c r="AK96" s="132">
        <f t="shared" ca="1" si="22"/>
        <v>6.6763230341563409</v>
      </c>
      <c r="AL96" s="132">
        <f t="shared" ca="1" si="22"/>
        <v>6.5963561508765869</v>
      </c>
      <c r="AM96" s="132">
        <f t="shared" ca="1" si="22"/>
        <v>6.5148227843941893</v>
      </c>
      <c r="AN96" s="132">
        <f t="shared" ca="1" si="22"/>
        <v>6.4318169237013088</v>
      </c>
      <c r="AO96" s="132">
        <f t="shared" ca="1" si="22"/>
        <v>6.3474269184505729</v>
      </c>
      <c r="AP96" s="132">
        <f t="shared" ca="1" si="22"/>
        <v>6.2617358173154534</v>
      </c>
      <c r="AQ96" s="132">
        <f t="shared" ca="1" si="22"/>
        <v>6.1748216860490137</v>
      </c>
      <c r="AR96" s="132">
        <f t="shared" ca="1" si="22"/>
        <v>6.0867579064591331</v>
      </c>
      <c r="AS96" s="132">
        <f t="shared" ca="1" si="22"/>
        <v>5.9976134574452162</v>
      </c>
      <c r="AT96" s="132">
        <f t="shared" ca="1" si="22"/>
        <v>5.9074531791727072</v>
      </c>
      <c r="AU96" s="132">
        <f t="shared" ca="1" si="22"/>
        <v>5.8163380213971214</v>
      </c>
      <c r="AV96" s="132">
        <f t="shared" ca="1" si="22"/>
        <v>5.7243252768886421</v>
      </c>
    </row>
    <row r="97" spans="1:48" ht="14.25" customHeight="1">
      <c r="A97" s="11"/>
      <c r="B97" s="11"/>
      <c r="C97" s="11"/>
      <c r="D97" s="11"/>
      <c r="E97" s="46"/>
      <c r="F97" s="46"/>
      <c r="G97" s="46"/>
      <c r="H97" s="46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</row>
    <row r="98" spans="1:48" s="182" customFormat="1" ht="18">
      <c r="A98" s="177" t="s">
        <v>39</v>
      </c>
      <c r="B98" s="178" t="s">
        <v>125</v>
      </c>
      <c r="C98" s="178"/>
      <c r="D98" s="179"/>
      <c r="E98" s="179"/>
      <c r="F98" s="179"/>
      <c r="G98" s="179"/>
      <c r="H98" s="180"/>
      <c r="I98" s="181">
        <f>$I$22</f>
        <v>2018</v>
      </c>
      <c r="J98" s="181">
        <f>I98+1</f>
        <v>2019</v>
      </c>
      <c r="K98" s="181">
        <f t="shared" ref="K98:AV98" si="23">J98+1</f>
        <v>2020</v>
      </c>
      <c r="L98" s="181">
        <f t="shared" si="23"/>
        <v>2021</v>
      </c>
      <c r="M98" s="181">
        <f t="shared" si="23"/>
        <v>2022</v>
      </c>
      <c r="N98" s="181">
        <f t="shared" si="23"/>
        <v>2023</v>
      </c>
      <c r="O98" s="181">
        <f t="shared" si="23"/>
        <v>2024</v>
      </c>
      <c r="P98" s="181">
        <f t="shared" si="23"/>
        <v>2025</v>
      </c>
      <c r="Q98" s="181">
        <f t="shared" si="23"/>
        <v>2026</v>
      </c>
      <c r="R98" s="181">
        <f t="shared" si="23"/>
        <v>2027</v>
      </c>
      <c r="S98" s="181">
        <f t="shared" si="23"/>
        <v>2028</v>
      </c>
      <c r="T98" s="181">
        <f t="shared" si="23"/>
        <v>2029</v>
      </c>
      <c r="U98" s="181">
        <f t="shared" si="23"/>
        <v>2030</v>
      </c>
      <c r="V98" s="181">
        <f t="shared" si="23"/>
        <v>2031</v>
      </c>
      <c r="W98" s="181">
        <f t="shared" si="23"/>
        <v>2032</v>
      </c>
      <c r="X98" s="181">
        <f t="shared" si="23"/>
        <v>2033</v>
      </c>
      <c r="Y98" s="181">
        <f t="shared" si="23"/>
        <v>2034</v>
      </c>
      <c r="Z98" s="181">
        <f t="shared" si="23"/>
        <v>2035</v>
      </c>
      <c r="AA98" s="181">
        <f t="shared" si="23"/>
        <v>2036</v>
      </c>
      <c r="AB98" s="181">
        <f t="shared" si="23"/>
        <v>2037</v>
      </c>
      <c r="AC98" s="181">
        <f t="shared" si="23"/>
        <v>2038</v>
      </c>
      <c r="AD98" s="181">
        <f t="shared" si="23"/>
        <v>2039</v>
      </c>
      <c r="AE98" s="181">
        <f t="shared" si="23"/>
        <v>2040</v>
      </c>
      <c r="AF98" s="181">
        <f t="shared" si="23"/>
        <v>2041</v>
      </c>
      <c r="AG98" s="181">
        <f t="shared" si="23"/>
        <v>2042</v>
      </c>
      <c r="AH98" s="181">
        <f t="shared" si="23"/>
        <v>2043</v>
      </c>
      <c r="AI98" s="181">
        <f t="shared" si="23"/>
        <v>2044</v>
      </c>
      <c r="AJ98" s="181">
        <f t="shared" si="23"/>
        <v>2045</v>
      </c>
      <c r="AK98" s="181">
        <f t="shared" si="23"/>
        <v>2046</v>
      </c>
      <c r="AL98" s="181">
        <f t="shared" si="23"/>
        <v>2047</v>
      </c>
      <c r="AM98" s="181">
        <f t="shared" si="23"/>
        <v>2048</v>
      </c>
      <c r="AN98" s="181">
        <f t="shared" si="23"/>
        <v>2049</v>
      </c>
      <c r="AO98" s="181">
        <f t="shared" si="23"/>
        <v>2050</v>
      </c>
      <c r="AP98" s="181">
        <f t="shared" si="23"/>
        <v>2051</v>
      </c>
      <c r="AQ98" s="181">
        <f t="shared" si="23"/>
        <v>2052</v>
      </c>
      <c r="AR98" s="181">
        <f t="shared" si="23"/>
        <v>2053</v>
      </c>
      <c r="AS98" s="181">
        <f t="shared" si="23"/>
        <v>2054</v>
      </c>
      <c r="AT98" s="181">
        <f t="shared" si="23"/>
        <v>2055</v>
      </c>
      <c r="AU98" s="181">
        <f t="shared" si="23"/>
        <v>2056</v>
      </c>
      <c r="AV98" s="181">
        <f t="shared" si="23"/>
        <v>2057</v>
      </c>
    </row>
    <row r="99" spans="1:48" s="4" customFormat="1" ht="15" customHeight="1">
      <c r="A99" s="13"/>
    </row>
    <row r="100" spans="1:48" s="35" customFormat="1" ht="15.75" customHeight="1" outlineLevel="1">
      <c r="A100" s="32"/>
      <c r="B100" s="54" t="s">
        <v>126</v>
      </c>
      <c r="C100" s="54"/>
      <c r="D100" s="32"/>
      <c r="E100" s="40"/>
      <c r="F100" s="40"/>
      <c r="G100" s="40"/>
      <c r="H100" s="40"/>
      <c r="I100" s="27">
        <f ca="1">-$E$80*I141/2-$E$80*I129*9/13-$E$80*I130*9/13-$E$80*I131*9/13</f>
        <v>-8253.1072247373722</v>
      </c>
      <c r="J100" s="27">
        <f ca="1">-$E$80*I$132+$E$80*I129*9/13+$E$80*I130*9/13+$E$80*I131*9/13-$E$80*I141/2-$E$80*J141/2-$E$80*J129*9/13-$E$80*J130*9/13-$E$80*J131*9/13</f>
        <v>-10269.025895604644</v>
      </c>
      <c r="K100" s="27">
        <f t="shared" ref="K100:AV100" ca="1" si="24">-$E$80*J$132+$E$80*J129*9/13+$E$80*J130*9/13+$E$80*J131*9/13-$E$80*J141/2-$E$80*K141/2-$E$80*K129*9/13-$E$80*K130*9/13-$E$80*K131*9/13</f>
        <v>-5873.6024533217824</v>
      </c>
      <c r="L100" s="27">
        <f t="shared" ca="1" si="24"/>
        <v>-1875.5036021270842</v>
      </c>
      <c r="M100" s="27">
        <f t="shared" ca="1" si="24"/>
        <v>-116.66692997628456</v>
      </c>
      <c r="N100" s="27">
        <f t="shared" ca="1" si="24"/>
        <v>3769.4705917668243</v>
      </c>
      <c r="O100" s="27">
        <f t="shared" ca="1" si="24"/>
        <v>4795.0083727104329</v>
      </c>
      <c r="P100" s="27">
        <f t="shared" ca="1" si="24"/>
        <v>4795.0083727104329</v>
      </c>
      <c r="Q100" s="27">
        <f t="shared" ca="1" si="24"/>
        <v>4795.0083727104329</v>
      </c>
      <c r="R100" s="27">
        <f t="shared" ca="1" si="24"/>
        <v>4795.0083727104329</v>
      </c>
      <c r="S100" s="27">
        <f t="shared" ca="1" si="24"/>
        <v>4115.4376830552601</v>
      </c>
      <c r="T100" s="27">
        <f t="shared" ca="1" si="24"/>
        <v>3111.3211313311213</v>
      </c>
      <c r="U100" s="27">
        <f t="shared" ca="1" si="24"/>
        <v>2427.0949244345702</v>
      </c>
      <c r="V100" s="27">
        <f t="shared" ca="1" si="24"/>
        <v>1896.9766485725011</v>
      </c>
      <c r="W100" s="27">
        <f t="shared" ca="1" si="24"/>
        <v>1580.0525106414666</v>
      </c>
      <c r="X100" s="27">
        <f t="shared" ca="1" si="24"/>
        <v>1433.5663037449146</v>
      </c>
      <c r="Y100" s="27">
        <f t="shared" ca="1" si="24"/>
        <v>1433.5663037449146</v>
      </c>
      <c r="Z100" s="27">
        <f t="shared" ca="1" si="24"/>
        <v>1433.5663037449146</v>
      </c>
      <c r="AA100" s="27">
        <f t="shared" ca="1" si="24"/>
        <v>1433.5663037449146</v>
      </c>
      <c r="AB100" s="27">
        <f t="shared" ca="1" si="24"/>
        <v>1433.5663037449146</v>
      </c>
      <c r="AC100" s="27">
        <f t="shared" ca="1" si="24"/>
        <v>1433.5663037449146</v>
      </c>
      <c r="AD100" s="27">
        <f t="shared" ca="1" si="24"/>
        <v>1226.9821290556883</v>
      </c>
      <c r="AE100" s="27">
        <f t="shared" ca="1" si="24"/>
        <v>914.20829063102792</v>
      </c>
      <c r="AF100" s="27">
        <f t="shared" ca="1" si="24"/>
        <v>747.72196527249525</v>
      </c>
      <c r="AG100" s="27">
        <f t="shared" ca="1" si="24"/>
        <v>650.76819894848404</v>
      </c>
      <c r="AH100" s="27">
        <f t="shared" ca="1" si="24"/>
        <v>575.12825275593218</v>
      </c>
      <c r="AI100" s="27">
        <f t="shared" ca="1" si="24"/>
        <v>532.22403427997483</v>
      </c>
      <c r="AJ100" s="27">
        <f t="shared" ca="1" si="24"/>
        <v>528.21987607608571</v>
      </c>
      <c r="AK100" s="27">
        <f t="shared" ca="1" si="24"/>
        <v>528.13709485651486</v>
      </c>
      <c r="AL100" s="27">
        <f t="shared" ca="1" si="24"/>
        <v>528.13709485651486</v>
      </c>
      <c r="AM100" s="27">
        <f t="shared" ca="1" si="24"/>
        <v>528.13709485651486</v>
      </c>
      <c r="AN100" s="27">
        <f t="shared" ca="1" si="24"/>
        <v>528.13709485651486</v>
      </c>
      <c r="AO100" s="27">
        <f t="shared" ca="1" si="24"/>
        <v>528.13709485651486</v>
      </c>
      <c r="AP100" s="27">
        <f t="shared" ca="1" si="24"/>
        <v>528.13709485651486</v>
      </c>
      <c r="AQ100" s="27">
        <f t="shared" ca="1" si="24"/>
        <v>528.13709485651486</v>
      </c>
      <c r="AR100" s="27">
        <f t="shared" ca="1" si="24"/>
        <v>528.13709485651486</v>
      </c>
      <c r="AS100" s="27">
        <f t="shared" ca="1" si="24"/>
        <v>528.13709485651486</v>
      </c>
      <c r="AT100" s="27">
        <f t="shared" ca="1" si="24"/>
        <v>528.13709485651486</v>
      </c>
      <c r="AU100" s="27">
        <f t="shared" ca="1" si="24"/>
        <v>528.13709485651486</v>
      </c>
      <c r="AV100" s="27">
        <f t="shared" ca="1" si="24"/>
        <v>528.13709485651486</v>
      </c>
    </row>
    <row r="101" spans="1:48" s="35" customFormat="1" ht="15.75" customHeight="1" outlineLevel="1">
      <c r="A101" s="32"/>
      <c r="B101" s="54" t="s">
        <v>127</v>
      </c>
      <c r="C101" s="54"/>
      <c r="D101" s="32"/>
      <c r="E101" s="40"/>
      <c r="F101" s="40"/>
      <c r="G101" s="40"/>
      <c r="H101" s="40"/>
      <c r="I101" s="27">
        <f ca="1">-$E$79*I141/2-$E$79*I129*9/13-$E$79*I130*9/13-$E$79*I131*9/13</f>
        <v>-9688.430220343871</v>
      </c>
      <c r="J101" s="27">
        <f ca="1">-$E$79*I$132+$E$79*I129*9/13+$E$79*I130*9/13+$E$79*I131*9/13-$E$79*I141/2-$E$79*J141/2-$E$79*J129*9/13-$E$79*J130*9/13-$E$79*J131*9/13</f>
        <v>-12054.943442666317</v>
      </c>
      <c r="K101" s="27">
        <f t="shared" ref="K101:AV101" ca="1" si="25">-$E$79*J$132+$E$79*J129*9/13+$E$79*J130*9/13+$E$79*J131*9/13-$E$79*J141/2-$E$79*K141/2-$E$79*K129*9/13-$E$79*K130*9/13-$E$79*K131*9/13</f>
        <v>-6895.0985321603539</v>
      </c>
      <c r="L101" s="27">
        <f t="shared" ca="1" si="25"/>
        <v>-2201.678141627448</v>
      </c>
      <c r="M101" s="27">
        <f t="shared" ca="1" si="25"/>
        <v>-136.95683084172515</v>
      </c>
      <c r="N101" s="27">
        <f t="shared" ca="1" si="25"/>
        <v>4425.0306946827932</v>
      </c>
      <c r="O101" s="27">
        <f t="shared" ca="1" si="25"/>
        <v>5628.9228723122469</v>
      </c>
      <c r="P101" s="27">
        <f t="shared" ca="1" si="25"/>
        <v>5628.9228723122469</v>
      </c>
      <c r="Q101" s="27">
        <f t="shared" ca="1" si="25"/>
        <v>5628.9228723122469</v>
      </c>
      <c r="R101" s="27">
        <f t="shared" ca="1" si="25"/>
        <v>5628.9228723122469</v>
      </c>
      <c r="S101" s="27">
        <f t="shared" ca="1" si="25"/>
        <v>4831.1659757605221</v>
      </c>
      <c r="T101" s="27">
        <f t="shared" ca="1" si="25"/>
        <v>3652.4204585191428</v>
      </c>
      <c r="U101" s="27">
        <f t="shared" ca="1" si="25"/>
        <v>2849.1983895536259</v>
      </c>
      <c r="V101" s="27">
        <f t="shared" ca="1" si="25"/>
        <v>2226.8856309329358</v>
      </c>
      <c r="W101" s="27">
        <f t="shared" ca="1" si="25"/>
        <v>1854.8442516225909</v>
      </c>
      <c r="X101" s="27">
        <f t="shared" ca="1" si="25"/>
        <v>1682.8821826570738</v>
      </c>
      <c r="Y101" s="27">
        <f t="shared" ca="1" si="25"/>
        <v>1682.8821826570738</v>
      </c>
      <c r="Z101" s="27">
        <f t="shared" ca="1" si="25"/>
        <v>1682.8821826570738</v>
      </c>
      <c r="AA101" s="27">
        <f t="shared" ca="1" si="25"/>
        <v>1682.8821826570738</v>
      </c>
      <c r="AB101" s="27">
        <f t="shared" ca="1" si="25"/>
        <v>1682.8821826570738</v>
      </c>
      <c r="AC101" s="27">
        <f t="shared" ca="1" si="25"/>
        <v>1682.8821826570738</v>
      </c>
      <c r="AD101" s="27">
        <f t="shared" ca="1" si="25"/>
        <v>1440.3703254131997</v>
      </c>
      <c r="AE101" s="27">
        <f t="shared" ca="1" si="25"/>
        <v>1073.2010368277286</v>
      </c>
      <c r="AF101" s="27">
        <f t="shared" ca="1" si="25"/>
        <v>877.76056792858151</v>
      </c>
      <c r="AG101" s="27">
        <f t="shared" ca="1" si="25"/>
        <v>763.94527702648122</v>
      </c>
      <c r="AH101" s="27">
        <f t="shared" ca="1" si="25"/>
        <v>675.15055758305084</v>
      </c>
      <c r="AI101" s="27">
        <f t="shared" ca="1" si="25"/>
        <v>624.78473589388364</v>
      </c>
      <c r="AJ101" s="27">
        <f t="shared" ca="1" si="25"/>
        <v>620.08420235018752</v>
      </c>
      <c r="AK101" s="27">
        <f t="shared" ca="1" si="25"/>
        <v>619.98702439677834</v>
      </c>
      <c r="AL101" s="27">
        <f t="shared" ca="1" si="25"/>
        <v>619.98702439677834</v>
      </c>
      <c r="AM101" s="27">
        <f t="shared" ca="1" si="25"/>
        <v>619.98702439677834</v>
      </c>
      <c r="AN101" s="27">
        <f t="shared" ca="1" si="25"/>
        <v>619.98702439677834</v>
      </c>
      <c r="AO101" s="27">
        <f t="shared" ca="1" si="25"/>
        <v>619.98702439677834</v>
      </c>
      <c r="AP101" s="27">
        <f t="shared" ca="1" si="25"/>
        <v>619.98702439677834</v>
      </c>
      <c r="AQ101" s="27">
        <f t="shared" ca="1" si="25"/>
        <v>619.98702439677834</v>
      </c>
      <c r="AR101" s="27">
        <f t="shared" ca="1" si="25"/>
        <v>619.98702439677834</v>
      </c>
      <c r="AS101" s="27">
        <f t="shared" ca="1" si="25"/>
        <v>619.98702439677834</v>
      </c>
      <c r="AT101" s="27">
        <f t="shared" ca="1" si="25"/>
        <v>619.98702439677834</v>
      </c>
      <c r="AU101" s="27">
        <f t="shared" ca="1" si="25"/>
        <v>619.98702439677834</v>
      </c>
      <c r="AV101" s="27">
        <f t="shared" ca="1" si="25"/>
        <v>619.98702439677834</v>
      </c>
    </row>
    <row r="102" spans="1:48" s="4" customFormat="1" ht="15.75" customHeight="1" outlineLevel="1">
      <c r="A102" s="13"/>
      <c r="J102" s="27"/>
    </row>
    <row r="103" spans="1:48" s="35" customFormat="1" ht="15.75" customHeight="1" outlineLevel="1">
      <c r="A103" s="32"/>
      <c r="B103" s="93" t="s">
        <v>110</v>
      </c>
      <c r="C103" s="93"/>
      <c r="D103" s="32"/>
      <c r="E103" s="40"/>
      <c r="F103" s="40"/>
      <c r="G103" s="40"/>
      <c r="H103" s="56">
        <f>($H$132)*$E$80</f>
        <v>32378.545063582853</v>
      </c>
      <c r="I103" s="27">
        <f ca="1">H103-I100</f>
        <v>40631.652288320227</v>
      </c>
      <c r="J103" s="27">
        <f ca="1">I103-J100</f>
        <v>50900.678183924872</v>
      </c>
      <c r="K103" s="27">
        <f t="shared" ref="J103:AV104" ca="1" si="26">J103-K100</f>
        <v>56774.280637246658</v>
      </c>
      <c r="L103" s="27">
        <f t="shared" ca="1" si="26"/>
        <v>58649.784239373745</v>
      </c>
      <c r="M103" s="27">
        <f t="shared" ca="1" si="26"/>
        <v>58766.451169350032</v>
      </c>
      <c r="N103" s="27">
        <f t="shared" ca="1" si="26"/>
        <v>54996.980577583206</v>
      </c>
      <c r="O103" s="27">
        <f t="shared" ca="1" si="26"/>
        <v>50201.972204872771</v>
      </c>
      <c r="P103" s="27">
        <f t="shared" ca="1" si="26"/>
        <v>45406.963832162335</v>
      </c>
      <c r="Q103" s="27">
        <f t="shared" ca="1" si="26"/>
        <v>40611.9554594519</v>
      </c>
      <c r="R103" s="27">
        <f t="shared" ca="1" si="26"/>
        <v>35816.947086741464</v>
      </c>
      <c r="S103" s="27">
        <f t="shared" ca="1" si="26"/>
        <v>31701.509403686203</v>
      </c>
      <c r="T103" s="27">
        <f t="shared" ca="1" si="26"/>
        <v>28590.188272355081</v>
      </c>
      <c r="U103" s="27">
        <f t="shared" ca="1" si="26"/>
        <v>26163.093347920512</v>
      </c>
      <c r="V103" s="27">
        <f t="shared" ca="1" si="26"/>
        <v>24266.116699348011</v>
      </c>
      <c r="W103" s="27">
        <f t="shared" ca="1" si="26"/>
        <v>22686.064188706543</v>
      </c>
      <c r="X103" s="27">
        <f t="shared" ca="1" si="26"/>
        <v>21252.497884961627</v>
      </c>
      <c r="Y103" s="27">
        <f t="shared" ca="1" si="26"/>
        <v>19818.931581216711</v>
      </c>
      <c r="Z103" s="27">
        <f t="shared" ca="1" si="26"/>
        <v>18385.365277471796</v>
      </c>
      <c r="AA103" s="27">
        <f t="shared" ca="1" si="26"/>
        <v>16951.79897372688</v>
      </c>
      <c r="AB103" s="27">
        <f t="shared" ca="1" si="26"/>
        <v>15518.232669981966</v>
      </c>
      <c r="AC103" s="27">
        <f t="shared" ca="1" si="26"/>
        <v>14084.666366237052</v>
      </c>
      <c r="AD103" s="27">
        <f t="shared" ca="1" si="26"/>
        <v>12857.684237181364</v>
      </c>
      <c r="AE103" s="27">
        <f t="shared" ca="1" si="26"/>
        <v>11943.475946550336</v>
      </c>
      <c r="AF103" s="27">
        <f t="shared" ca="1" si="26"/>
        <v>11195.753981277841</v>
      </c>
      <c r="AG103" s="27">
        <f t="shared" ca="1" si="26"/>
        <v>10544.985782329357</v>
      </c>
      <c r="AH103" s="27">
        <f t="shared" ca="1" si="26"/>
        <v>9969.8575295734245</v>
      </c>
      <c r="AI103" s="27">
        <f t="shared" ca="1" si="26"/>
        <v>9437.6334952934503</v>
      </c>
      <c r="AJ103" s="27">
        <f t="shared" ca="1" si="26"/>
        <v>8909.4136192173646</v>
      </c>
      <c r="AK103" s="27">
        <f t="shared" ca="1" si="26"/>
        <v>8381.2765243608501</v>
      </c>
      <c r="AL103" s="27">
        <f t="shared" ca="1" si="26"/>
        <v>7853.1394295043356</v>
      </c>
      <c r="AM103" s="27">
        <f t="shared" ca="1" si="26"/>
        <v>7325.002334647821</v>
      </c>
      <c r="AN103" s="27">
        <f t="shared" ca="1" si="26"/>
        <v>6796.8652397913065</v>
      </c>
      <c r="AO103" s="27">
        <f t="shared" ca="1" si="26"/>
        <v>6268.728144934792</v>
      </c>
      <c r="AP103" s="27">
        <f t="shared" ca="1" si="26"/>
        <v>5740.5910500782775</v>
      </c>
      <c r="AQ103" s="27">
        <f t="shared" ca="1" si="26"/>
        <v>5212.453955221763</v>
      </c>
      <c r="AR103" s="27">
        <f t="shared" ca="1" si="26"/>
        <v>4684.3168603652484</v>
      </c>
      <c r="AS103" s="27">
        <f t="shared" ca="1" si="26"/>
        <v>4156.1797655087339</v>
      </c>
      <c r="AT103" s="27">
        <f t="shared" ca="1" si="26"/>
        <v>3628.0426706522189</v>
      </c>
      <c r="AU103" s="27">
        <f t="shared" ca="1" si="26"/>
        <v>3099.905575795704</v>
      </c>
      <c r="AV103" s="27">
        <f t="shared" ca="1" si="26"/>
        <v>2571.768480939189</v>
      </c>
    </row>
    <row r="104" spans="1:48" s="35" customFormat="1" ht="15.75" customHeight="1" outlineLevel="1">
      <c r="A104" s="32"/>
      <c r="B104" s="93" t="s">
        <v>128</v>
      </c>
      <c r="C104" s="93"/>
      <c r="D104" s="32"/>
      <c r="E104" s="40"/>
      <c r="F104" s="40"/>
      <c r="G104" s="40"/>
      <c r="H104" s="57">
        <f>($H$132)*$E$79</f>
        <v>38009.596378988565</v>
      </c>
      <c r="I104" s="27">
        <f ca="1">H104-I101</f>
        <v>47698.026599332436</v>
      </c>
      <c r="J104" s="27">
        <f t="shared" ca="1" si="26"/>
        <v>59752.970041998749</v>
      </c>
      <c r="K104" s="27">
        <f t="shared" ca="1" si="26"/>
        <v>66648.068574159101</v>
      </c>
      <c r="L104" s="27">
        <f t="shared" ca="1" si="26"/>
        <v>68849.746715786547</v>
      </c>
      <c r="M104" s="27">
        <f t="shared" ca="1" si="26"/>
        <v>68986.703546628269</v>
      </c>
      <c r="N104" s="27">
        <f t="shared" ca="1" si="26"/>
        <v>64561.672851945477</v>
      </c>
      <c r="O104" s="27">
        <f t="shared" ca="1" si="26"/>
        <v>58932.749979633227</v>
      </c>
      <c r="P104" s="27">
        <f t="shared" ca="1" si="26"/>
        <v>53303.827107320976</v>
      </c>
      <c r="Q104" s="27">
        <f t="shared" ca="1" si="26"/>
        <v>47674.904235008726</v>
      </c>
      <c r="R104" s="27">
        <f t="shared" ca="1" si="26"/>
        <v>42045.981362696475</v>
      </c>
      <c r="S104" s="27">
        <f t="shared" ca="1" si="26"/>
        <v>37214.815386935952</v>
      </c>
      <c r="T104" s="27">
        <f t="shared" ca="1" si="26"/>
        <v>33562.394928416812</v>
      </c>
      <c r="U104" s="27">
        <f t="shared" ca="1" si="26"/>
        <v>30713.196538863187</v>
      </c>
      <c r="V104" s="27">
        <f t="shared" ca="1" si="26"/>
        <v>28486.310907930252</v>
      </c>
      <c r="W104" s="27">
        <f t="shared" ca="1" si="26"/>
        <v>26631.466656307661</v>
      </c>
      <c r="X104" s="27">
        <f t="shared" ca="1" si="26"/>
        <v>24948.584473650586</v>
      </c>
      <c r="Y104" s="27">
        <f t="shared" ca="1" si="26"/>
        <v>23265.702290993511</v>
      </c>
      <c r="Z104" s="27">
        <f t="shared" ca="1" si="26"/>
        <v>21582.820108336437</v>
      </c>
      <c r="AA104" s="27">
        <f t="shared" ca="1" si="26"/>
        <v>19899.937925679362</v>
      </c>
      <c r="AB104" s="27">
        <f t="shared" ca="1" si="26"/>
        <v>18217.055743022287</v>
      </c>
      <c r="AC104" s="27">
        <f t="shared" ca="1" si="26"/>
        <v>16534.173560365212</v>
      </c>
      <c r="AD104" s="27">
        <f t="shared" ca="1" si="26"/>
        <v>15093.803234952013</v>
      </c>
      <c r="AE104" s="27">
        <f t="shared" ca="1" si="26"/>
        <v>14020.602198124285</v>
      </c>
      <c r="AF104" s="27">
        <f t="shared" ca="1" si="26"/>
        <v>13142.841630195704</v>
      </c>
      <c r="AG104" s="27">
        <f t="shared" ca="1" si="26"/>
        <v>12378.896353169222</v>
      </c>
      <c r="AH104" s="27">
        <f t="shared" ca="1" si="26"/>
        <v>11703.745795586172</v>
      </c>
      <c r="AI104" s="27">
        <f t="shared" ca="1" si="26"/>
        <v>11078.961059692288</v>
      </c>
      <c r="AJ104" s="27">
        <f t="shared" ca="1" si="26"/>
        <v>10458.8768573421</v>
      </c>
      <c r="AK104" s="27">
        <f t="shared" ca="1" si="26"/>
        <v>9838.8898329453223</v>
      </c>
      <c r="AL104" s="27">
        <f t="shared" ca="1" si="26"/>
        <v>9218.9028085485443</v>
      </c>
      <c r="AM104" s="27">
        <f t="shared" ca="1" si="26"/>
        <v>8598.9157841517663</v>
      </c>
      <c r="AN104" s="27">
        <f t="shared" ca="1" si="26"/>
        <v>7978.9287597549883</v>
      </c>
      <c r="AO104" s="27">
        <f t="shared" ca="1" si="26"/>
        <v>7358.9417353582103</v>
      </c>
      <c r="AP104" s="27">
        <f t="shared" ca="1" si="26"/>
        <v>6738.9547109614323</v>
      </c>
      <c r="AQ104" s="27">
        <f t="shared" ca="1" si="26"/>
        <v>6118.9676865646543</v>
      </c>
      <c r="AR104" s="27">
        <f t="shared" ca="1" si="26"/>
        <v>5498.9806621678763</v>
      </c>
      <c r="AS104" s="27">
        <f t="shared" ca="1" si="26"/>
        <v>4878.9936377710983</v>
      </c>
      <c r="AT104" s="27">
        <f t="shared" ca="1" si="26"/>
        <v>4259.0066133743203</v>
      </c>
      <c r="AU104" s="27">
        <f t="shared" ca="1" si="26"/>
        <v>3639.0195889775418</v>
      </c>
      <c r="AV104" s="27">
        <f t="shared" ca="1" si="26"/>
        <v>3019.0325645807634</v>
      </c>
    </row>
    <row r="105" spans="1:48" s="61" customFormat="1" ht="15.75" customHeight="1" outlineLevel="1">
      <c r="A105" s="45"/>
      <c r="B105" s="53" t="s">
        <v>129</v>
      </c>
      <c r="C105" s="53"/>
      <c r="D105" s="45"/>
      <c r="E105" s="58"/>
      <c r="F105" s="58"/>
      <c r="G105" s="58"/>
      <c r="H105" s="59">
        <f>H103+H104</f>
        <v>70388.141442571417</v>
      </c>
      <c r="I105" s="60">
        <f ca="1">I103+I104</f>
        <v>88329.67888765267</v>
      </c>
      <c r="J105" s="19">
        <f ca="1">J103+J104</f>
        <v>110653.64822592362</v>
      </c>
      <c r="K105" s="19">
        <f t="shared" ref="K105:AV105" ca="1" si="27">K103+K104</f>
        <v>123422.34921140576</v>
      </c>
      <c r="L105" s="19">
        <f t="shared" ca="1" si="27"/>
        <v>127499.5309551603</v>
      </c>
      <c r="M105" s="19">
        <f t="shared" ca="1" si="27"/>
        <v>127753.15471597831</v>
      </c>
      <c r="N105" s="19">
        <f t="shared" ca="1" si="27"/>
        <v>119558.65342952868</v>
      </c>
      <c r="O105" s="19">
        <f t="shared" ca="1" si="27"/>
        <v>109134.722184506</v>
      </c>
      <c r="P105" s="19">
        <f t="shared" ca="1" si="27"/>
        <v>98710.790939483311</v>
      </c>
      <c r="Q105" s="19">
        <f t="shared" ca="1" si="27"/>
        <v>88286.859694460625</v>
      </c>
      <c r="R105" s="19">
        <f t="shared" ca="1" si="27"/>
        <v>77862.928449437939</v>
      </c>
      <c r="S105" s="19">
        <f t="shared" ca="1" si="27"/>
        <v>68916.324790622151</v>
      </c>
      <c r="T105" s="19">
        <f t="shared" ca="1" si="27"/>
        <v>62152.583200771893</v>
      </c>
      <c r="U105" s="19">
        <f t="shared" ca="1" si="27"/>
        <v>56876.289886783699</v>
      </c>
      <c r="V105" s="19">
        <f t="shared" ca="1" si="27"/>
        <v>52752.427607278267</v>
      </c>
      <c r="W105" s="19">
        <f t="shared" ca="1" si="27"/>
        <v>49317.530845014204</v>
      </c>
      <c r="X105" s="19">
        <f t="shared" ca="1" si="27"/>
        <v>46201.082358612213</v>
      </c>
      <c r="Y105" s="19">
        <f t="shared" ca="1" si="27"/>
        <v>43084.633872210223</v>
      </c>
      <c r="Z105" s="19">
        <f t="shared" ca="1" si="27"/>
        <v>39968.185385808232</v>
      </c>
      <c r="AA105" s="19">
        <f t="shared" ca="1" si="27"/>
        <v>36851.736899406242</v>
      </c>
      <c r="AB105" s="19">
        <f t="shared" ca="1" si="27"/>
        <v>33735.288413004251</v>
      </c>
      <c r="AC105" s="19">
        <f t="shared" ca="1" si="27"/>
        <v>30618.839926602264</v>
      </c>
      <c r="AD105" s="19">
        <f t="shared" ca="1" si="27"/>
        <v>27951.487472133376</v>
      </c>
      <c r="AE105" s="19">
        <f t="shared" ca="1" si="27"/>
        <v>25964.078144674619</v>
      </c>
      <c r="AF105" s="19">
        <f t="shared" ca="1" si="27"/>
        <v>24338.595611473545</v>
      </c>
      <c r="AG105" s="19">
        <f t="shared" ca="1" si="27"/>
        <v>22923.882135498578</v>
      </c>
      <c r="AH105" s="19">
        <f t="shared" ca="1" si="27"/>
        <v>21673.603325159595</v>
      </c>
      <c r="AI105" s="19">
        <f t="shared" ca="1" si="27"/>
        <v>20516.594554985739</v>
      </c>
      <c r="AJ105" s="19">
        <f t="shared" ca="1" si="27"/>
        <v>19368.290476559465</v>
      </c>
      <c r="AK105" s="19">
        <f t="shared" ca="1" si="27"/>
        <v>18220.166357306174</v>
      </c>
      <c r="AL105" s="19">
        <f t="shared" ca="1" si="27"/>
        <v>17072.04223805288</v>
      </c>
      <c r="AM105" s="19">
        <f t="shared" ca="1" si="27"/>
        <v>15923.918118799587</v>
      </c>
      <c r="AN105" s="19">
        <f t="shared" ca="1" si="27"/>
        <v>14775.793999546295</v>
      </c>
      <c r="AO105" s="19">
        <f t="shared" ca="1" si="27"/>
        <v>13627.669880293002</v>
      </c>
      <c r="AP105" s="19">
        <f t="shared" ca="1" si="27"/>
        <v>12479.54576103971</v>
      </c>
      <c r="AQ105" s="19">
        <f t="shared" ca="1" si="27"/>
        <v>11331.421641786417</v>
      </c>
      <c r="AR105" s="19">
        <f t="shared" ca="1" si="27"/>
        <v>10183.297522533125</v>
      </c>
      <c r="AS105" s="19">
        <f t="shared" ca="1" si="27"/>
        <v>9035.1734032798322</v>
      </c>
      <c r="AT105" s="19">
        <f t="shared" ca="1" si="27"/>
        <v>7887.0492840265397</v>
      </c>
      <c r="AU105" s="19">
        <f t="shared" ca="1" si="27"/>
        <v>6738.9251647732453</v>
      </c>
      <c r="AV105" s="19">
        <f t="shared" ca="1" si="27"/>
        <v>5590.8010455199528</v>
      </c>
    </row>
    <row r="106" spans="1:48" s="35" customFormat="1" ht="15" customHeight="1">
      <c r="A106" s="32"/>
      <c r="B106" s="26"/>
      <c r="C106" s="26"/>
      <c r="D106" s="32"/>
      <c r="E106" s="40"/>
      <c r="F106" s="40"/>
      <c r="G106" s="40"/>
      <c r="H106" s="40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</row>
    <row r="107" spans="1:48" s="182" customFormat="1" ht="18">
      <c r="A107" s="177" t="s">
        <v>40</v>
      </c>
      <c r="B107" s="178" t="s">
        <v>130</v>
      </c>
      <c r="C107" s="178"/>
      <c r="D107" s="179"/>
      <c r="E107" s="179"/>
      <c r="F107" s="179"/>
      <c r="G107" s="179"/>
      <c r="H107" s="181">
        <f>I107-1</f>
        <v>2017</v>
      </c>
      <c r="I107" s="181">
        <f>$I$22</f>
        <v>2018</v>
      </c>
      <c r="J107" s="181">
        <f>I107+1</f>
        <v>2019</v>
      </c>
      <c r="K107" s="181">
        <f t="shared" ref="K107:AV107" si="28">J107+1</f>
        <v>2020</v>
      </c>
      <c r="L107" s="181">
        <f t="shared" si="28"/>
        <v>2021</v>
      </c>
      <c r="M107" s="181">
        <f t="shared" si="28"/>
        <v>2022</v>
      </c>
      <c r="N107" s="181">
        <f t="shared" si="28"/>
        <v>2023</v>
      </c>
      <c r="O107" s="181">
        <f t="shared" si="28"/>
        <v>2024</v>
      </c>
      <c r="P107" s="181">
        <f t="shared" si="28"/>
        <v>2025</v>
      </c>
      <c r="Q107" s="181">
        <f t="shared" si="28"/>
        <v>2026</v>
      </c>
      <c r="R107" s="181">
        <f t="shared" si="28"/>
        <v>2027</v>
      </c>
      <c r="S107" s="181">
        <f t="shared" si="28"/>
        <v>2028</v>
      </c>
      <c r="T107" s="181">
        <f t="shared" si="28"/>
        <v>2029</v>
      </c>
      <c r="U107" s="181">
        <f t="shared" si="28"/>
        <v>2030</v>
      </c>
      <c r="V107" s="181">
        <f t="shared" si="28"/>
        <v>2031</v>
      </c>
      <c r="W107" s="181">
        <f t="shared" si="28"/>
        <v>2032</v>
      </c>
      <c r="X107" s="181">
        <f t="shared" si="28"/>
        <v>2033</v>
      </c>
      <c r="Y107" s="181">
        <f t="shared" si="28"/>
        <v>2034</v>
      </c>
      <c r="Z107" s="181">
        <f t="shared" si="28"/>
        <v>2035</v>
      </c>
      <c r="AA107" s="181">
        <f t="shared" si="28"/>
        <v>2036</v>
      </c>
      <c r="AB107" s="181">
        <f t="shared" si="28"/>
        <v>2037</v>
      </c>
      <c r="AC107" s="181">
        <f t="shared" si="28"/>
        <v>2038</v>
      </c>
      <c r="AD107" s="181">
        <f t="shared" si="28"/>
        <v>2039</v>
      </c>
      <c r="AE107" s="181">
        <f t="shared" si="28"/>
        <v>2040</v>
      </c>
      <c r="AF107" s="181">
        <f t="shared" si="28"/>
        <v>2041</v>
      </c>
      <c r="AG107" s="181">
        <f t="shared" si="28"/>
        <v>2042</v>
      </c>
      <c r="AH107" s="181">
        <f t="shared" si="28"/>
        <v>2043</v>
      </c>
      <c r="AI107" s="181">
        <f t="shared" si="28"/>
        <v>2044</v>
      </c>
      <c r="AJ107" s="181">
        <f t="shared" si="28"/>
        <v>2045</v>
      </c>
      <c r="AK107" s="181">
        <f t="shared" si="28"/>
        <v>2046</v>
      </c>
      <c r="AL107" s="181">
        <f t="shared" si="28"/>
        <v>2047</v>
      </c>
      <c r="AM107" s="181">
        <f t="shared" si="28"/>
        <v>2048</v>
      </c>
      <c r="AN107" s="181">
        <f t="shared" si="28"/>
        <v>2049</v>
      </c>
      <c r="AO107" s="181">
        <f t="shared" si="28"/>
        <v>2050</v>
      </c>
      <c r="AP107" s="181">
        <f t="shared" si="28"/>
        <v>2051</v>
      </c>
      <c r="AQ107" s="181">
        <f t="shared" si="28"/>
        <v>2052</v>
      </c>
      <c r="AR107" s="181">
        <f t="shared" si="28"/>
        <v>2053</v>
      </c>
      <c r="AS107" s="181">
        <f t="shared" si="28"/>
        <v>2054</v>
      </c>
      <c r="AT107" s="181">
        <f t="shared" si="28"/>
        <v>2055</v>
      </c>
      <c r="AU107" s="181">
        <f t="shared" si="28"/>
        <v>2056</v>
      </c>
      <c r="AV107" s="181">
        <f t="shared" si="28"/>
        <v>2057</v>
      </c>
    </row>
    <row r="108" spans="1:48" s="4" customFormat="1" ht="15" customHeight="1">
      <c r="A108" s="13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</row>
    <row r="109" spans="1:48" s="4" customFormat="1" ht="15" customHeight="1">
      <c r="A109" s="13"/>
      <c r="B109" s="92" t="s">
        <v>134</v>
      </c>
      <c r="C109" s="92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</row>
    <row r="110" spans="1:48" s="4" customFormat="1" ht="15" customHeight="1">
      <c r="A110" s="13"/>
      <c r="D110"/>
      <c r="E110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</row>
    <row r="111" spans="1:48" s="4" customFormat="1" ht="15" hidden="1" customHeight="1">
      <c r="A111" s="13"/>
      <c r="B111" s="202" t="s">
        <v>47</v>
      </c>
      <c r="D111" s="201"/>
      <c r="E111" s="201"/>
      <c r="F111" s="201"/>
      <c r="H111" s="203">
        <f t="shared" ref="H111:AV111" si="29">IFERROR(H33/(H33+H37),0)</f>
        <v>0.70803094155042345</v>
      </c>
      <c r="I111" s="203">
        <f t="shared" si="29"/>
        <v>0</v>
      </c>
      <c r="J111" s="203">
        <f t="shared" si="29"/>
        <v>0</v>
      </c>
      <c r="K111" s="203">
        <f t="shared" si="29"/>
        <v>0</v>
      </c>
      <c r="L111" s="203">
        <f t="shared" si="29"/>
        <v>0</v>
      </c>
      <c r="M111" s="203">
        <f t="shared" si="29"/>
        <v>0</v>
      </c>
      <c r="N111" s="203">
        <f t="shared" si="29"/>
        <v>0</v>
      </c>
      <c r="O111" s="203">
        <f t="shared" si="29"/>
        <v>0</v>
      </c>
      <c r="P111" s="203">
        <f t="shared" si="29"/>
        <v>0</v>
      </c>
      <c r="Q111" s="203">
        <f t="shared" si="29"/>
        <v>0</v>
      </c>
      <c r="R111" s="203">
        <f t="shared" si="29"/>
        <v>0</v>
      </c>
      <c r="S111" s="203">
        <f t="shared" si="29"/>
        <v>0</v>
      </c>
      <c r="T111" s="203">
        <f t="shared" si="29"/>
        <v>0</v>
      </c>
      <c r="U111" s="203">
        <f t="shared" si="29"/>
        <v>0</v>
      </c>
      <c r="V111" s="203">
        <f t="shared" si="29"/>
        <v>0</v>
      </c>
      <c r="W111" s="203">
        <f t="shared" si="29"/>
        <v>0</v>
      </c>
      <c r="X111" s="203">
        <f t="shared" si="29"/>
        <v>0</v>
      </c>
      <c r="Y111" s="203">
        <f t="shared" si="29"/>
        <v>0</v>
      </c>
      <c r="Z111" s="203">
        <f t="shared" si="29"/>
        <v>0</v>
      </c>
      <c r="AA111" s="203">
        <f t="shared" si="29"/>
        <v>0</v>
      </c>
      <c r="AB111" s="203">
        <f t="shared" si="29"/>
        <v>0</v>
      </c>
      <c r="AC111" s="203">
        <f t="shared" si="29"/>
        <v>0</v>
      </c>
      <c r="AD111" s="203">
        <f t="shared" si="29"/>
        <v>0</v>
      </c>
      <c r="AE111" s="203">
        <f t="shared" si="29"/>
        <v>0</v>
      </c>
      <c r="AF111" s="203">
        <f t="shared" si="29"/>
        <v>0</v>
      </c>
      <c r="AG111" s="203">
        <f t="shared" si="29"/>
        <v>0</v>
      </c>
      <c r="AH111" s="203">
        <f t="shared" si="29"/>
        <v>0</v>
      </c>
      <c r="AI111" s="203">
        <f t="shared" si="29"/>
        <v>0</v>
      </c>
      <c r="AJ111" s="203">
        <f t="shared" si="29"/>
        <v>0</v>
      </c>
      <c r="AK111" s="203">
        <f t="shared" si="29"/>
        <v>0</v>
      </c>
      <c r="AL111" s="203">
        <f t="shared" si="29"/>
        <v>0</v>
      </c>
      <c r="AM111" s="203">
        <f t="shared" si="29"/>
        <v>0</v>
      </c>
      <c r="AN111" s="203">
        <f t="shared" si="29"/>
        <v>0</v>
      </c>
      <c r="AO111" s="203">
        <f t="shared" si="29"/>
        <v>0</v>
      </c>
      <c r="AP111" s="203">
        <f t="shared" si="29"/>
        <v>0</v>
      </c>
      <c r="AQ111" s="203">
        <f t="shared" si="29"/>
        <v>0</v>
      </c>
      <c r="AR111" s="203">
        <f t="shared" si="29"/>
        <v>0</v>
      </c>
      <c r="AS111" s="203">
        <f t="shared" si="29"/>
        <v>0</v>
      </c>
      <c r="AT111" s="203">
        <f t="shared" si="29"/>
        <v>0</v>
      </c>
      <c r="AU111" s="203">
        <f t="shared" si="29"/>
        <v>0</v>
      </c>
      <c r="AV111" s="203">
        <f t="shared" si="29"/>
        <v>0</v>
      </c>
    </row>
    <row r="112" spans="1:48" s="4" customFormat="1" ht="15" hidden="1" customHeight="1">
      <c r="A112" s="13"/>
      <c r="B112" s="202" t="s">
        <v>48</v>
      </c>
      <c r="D112" s="201"/>
      <c r="E112" s="201"/>
      <c r="F112" s="201"/>
      <c r="H112" s="203">
        <f t="shared" ref="H112:AV112" si="30">IFERROR(H37/(H33+H37),0)</f>
        <v>0.2919690584495766</v>
      </c>
      <c r="I112" s="203">
        <f t="shared" si="30"/>
        <v>1</v>
      </c>
      <c r="J112" s="203">
        <f t="shared" si="30"/>
        <v>1</v>
      </c>
      <c r="K112" s="203">
        <f t="shared" si="30"/>
        <v>1</v>
      </c>
      <c r="L112" s="203">
        <f t="shared" si="30"/>
        <v>1</v>
      </c>
      <c r="M112" s="203">
        <f t="shared" si="30"/>
        <v>1</v>
      </c>
      <c r="N112" s="203">
        <f t="shared" si="30"/>
        <v>0</v>
      </c>
      <c r="O112" s="203">
        <f t="shared" si="30"/>
        <v>0</v>
      </c>
      <c r="P112" s="203">
        <f t="shared" si="30"/>
        <v>0</v>
      </c>
      <c r="Q112" s="203">
        <f t="shared" si="30"/>
        <v>0</v>
      </c>
      <c r="R112" s="203">
        <f t="shared" si="30"/>
        <v>0</v>
      </c>
      <c r="S112" s="203">
        <f t="shared" si="30"/>
        <v>0</v>
      </c>
      <c r="T112" s="203">
        <f t="shared" si="30"/>
        <v>0</v>
      </c>
      <c r="U112" s="203">
        <f t="shared" si="30"/>
        <v>0</v>
      </c>
      <c r="V112" s="203">
        <f t="shared" si="30"/>
        <v>0</v>
      </c>
      <c r="W112" s="203">
        <f t="shared" si="30"/>
        <v>0</v>
      </c>
      <c r="X112" s="203">
        <f t="shared" si="30"/>
        <v>0</v>
      </c>
      <c r="Y112" s="203">
        <f t="shared" si="30"/>
        <v>0</v>
      </c>
      <c r="Z112" s="203">
        <f t="shared" si="30"/>
        <v>0</v>
      </c>
      <c r="AA112" s="203">
        <f t="shared" si="30"/>
        <v>0</v>
      </c>
      <c r="AB112" s="203">
        <f t="shared" si="30"/>
        <v>0</v>
      </c>
      <c r="AC112" s="203">
        <f t="shared" si="30"/>
        <v>0</v>
      </c>
      <c r="AD112" s="203">
        <f t="shared" si="30"/>
        <v>0</v>
      </c>
      <c r="AE112" s="203">
        <f t="shared" si="30"/>
        <v>0</v>
      </c>
      <c r="AF112" s="203">
        <f t="shared" si="30"/>
        <v>0</v>
      </c>
      <c r="AG112" s="203">
        <f t="shared" si="30"/>
        <v>0</v>
      </c>
      <c r="AH112" s="203">
        <f t="shared" si="30"/>
        <v>0</v>
      </c>
      <c r="AI112" s="203">
        <f t="shared" si="30"/>
        <v>0</v>
      </c>
      <c r="AJ112" s="203">
        <f t="shared" si="30"/>
        <v>0</v>
      </c>
      <c r="AK112" s="203">
        <f t="shared" si="30"/>
        <v>0</v>
      </c>
      <c r="AL112" s="203">
        <f t="shared" si="30"/>
        <v>0</v>
      </c>
      <c r="AM112" s="203">
        <f t="shared" si="30"/>
        <v>0</v>
      </c>
      <c r="AN112" s="203">
        <f t="shared" si="30"/>
        <v>0</v>
      </c>
      <c r="AO112" s="203">
        <f t="shared" si="30"/>
        <v>0</v>
      </c>
      <c r="AP112" s="203">
        <f t="shared" si="30"/>
        <v>0</v>
      </c>
      <c r="AQ112" s="203">
        <f t="shared" si="30"/>
        <v>0</v>
      </c>
      <c r="AR112" s="203">
        <f t="shared" si="30"/>
        <v>0</v>
      </c>
      <c r="AS112" s="203">
        <f t="shared" si="30"/>
        <v>0</v>
      </c>
      <c r="AT112" s="203">
        <f t="shared" si="30"/>
        <v>0</v>
      </c>
      <c r="AU112" s="203">
        <f t="shared" si="30"/>
        <v>0</v>
      </c>
      <c r="AV112" s="203">
        <f t="shared" si="30"/>
        <v>0</v>
      </c>
    </row>
    <row r="113" spans="1:48" s="4" customFormat="1" ht="7.5" hidden="1" customHeight="1">
      <c r="A113" s="13"/>
      <c r="B113" s="202"/>
      <c r="D113" s="201"/>
      <c r="E113" s="201"/>
      <c r="F113" s="201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</row>
    <row r="114" spans="1:48" s="4" customFormat="1" ht="15" customHeight="1">
      <c r="A114" s="13"/>
      <c r="B114" s="202" t="s">
        <v>135</v>
      </c>
      <c r="D114" s="201"/>
      <c r="E114" s="201"/>
      <c r="F114" s="201"/>
      <c r="H114" s="203">
        <f>IFERROR((H33+H34+H45*H111)/(H33+H34+H37+H38+H39+H41+H42+H43+H45),0)</f>
        <v>0.70444665976694221</v>
      </c>
      <c r="I114" s="203">
        <f t="shared" ref="I114:AV114" si="31">IFERROR((I33+I34+I45*I111)/(I33+I34+I37+I38+I39+I45),0)</f>
        <v>0</v>
      </c>
      <c r="J114" s="203">
        <f t="shared" si="31"/>
        <v>0</v>
      </c>
      <c r="K114" s="203">
        <f t="shared" si="31"/>
        <v>0</v>
      </c>
      <c r="L114" s="203">
        <f t="shared" si="31"/>
        <v>0</v>
      </c>
      <c r="M114" s="203">
        <f t="shared" si="31"/>
        <v>0</v>
      </c>
      <c r="N114" s="203">
        <f t="shared" si="31"/>
        <v>0</v>
      </c>
      <c r="O114" s="203">
        <f t="shared" si="31"/>
        <v>0</v>
      </c>
      <c r="P114" s="203">
        <f t="shared" si="31"/>
        <v>0</v>
      </c>
      <c r="Q114" s="203">
        <f t="shared" si="31"/>
        <v>0</v>
      </c>
      <c r="R114" s="203">
        <f t="shared" si="31"/>
        <v>0</v>
      </c>
      <c r="S114" s="203">
        <f t="shared" si="31"/>
        <v>0</v>
      </c>
      <c r="T114" s="203">
        <f t="shared" si="31"/>
        <v>0</v>
      </c>
      <c r="U114" s="203">
        <f t="shared" si="31"/>
        <v>0</v>
      </c>
      <c r="V114" s="203">
        <f t="shared" si="31"/>
        <v>0</v>
      </c>
      <c r="W114" s="203">
        <f t="shared" si="31"/>
        <v>0</v>
      </c>
      <c r="X114" s="203">
        <f t="shared" si="31"/>
        <v>0</v>
      </c>
      <c r="Y114" s="203">
        <f t="shared" si="31"/>
        <v>0</v>
      </c>
      <c r="Z114" s="203">
        <f t="shared" si="31"/>
        <v>0</v>
      </c>
      <c r="AA114" s="203">
        <f t="shared" si="31"/>
        <v>0</v>
      </c>
      <c r="AB114" s="203">
        <f t="shared" si="31"/>
        <v>0</v>
      </c>
      <c r="AC114" s="203">
        <f t="shared" si="31"/>
        <v>0</v>
      </c>
      <c r="AD114" s="203">
        <f t="shared" si="31"/>
        <v>0</v>
      </c>
      <c r="AE114" s="203">
        <f t="shared" si="31"/>
        <v>0</v>
      </c>
      <c r="AF114" s="203">
        <f t="shared" si="31"/>
        <v>0</v>
      </c>
      <c r="AG114" s="203">
        <f t="shared" si="31"/>
        <v>0</v>
      </c>
      <c r="AH114" s="203">
        <f t="shared" si="31"/>
        <v>0</v>
      </c>
      <c r="AI114" s="203">
        <f t="shared" si="31"/>
        <v>0</v>
      </c>
      <c r="AJ114" s="203">
        <f t="shared" si="31"/>
        <v>0</v>
      </c>
      <c r="AK114" s="203">
        <f t="shared" si="31"/>
        <v>0</v>
      </c>
      <c r="AL114" s="203">
        <f t="shared" si="31"/>
        <v>0</v>
      </c>
      <c r="AM114" s="203">
        <f t="shared" si="31"/>
        <v>0</v>
      </c>
      <c r="AN114" s="203">
        <f t="shared" si="31"/>
        <v>0</v>
      </c>
      <c r="AO114" s="203">
        <f t="shared" si="31"/>
        <v>0</v>
      </c>
      <c r="AP114" s="203">
        <f t="shared" si="31"/>
        <v>0</v>
      </c>
      <c r="AQ114" s="203">
        <f t="shared" si="31"/>
        <v>0</v>
      </c>
      <c r="AR114" s="203">
        <f t="shared" si="31"/>
        <v>0</v>
      </c>
      <c r="AS114" s="203">
        <f t="shared" si="31"/>
        <v>0</v>
      </c>
      <c r="AT114" s="203">
        <f t="shared" si="31"/>
        <v>0</v>
      </c>
      <c r="AU114" s="203">
        <f t="shared" si="31"/>
        <v>0</v>
      </c>
      <c r="AV114" s="203">
        <f t="shared" si="31"/>
        <v>0</v>
      </c>
    </row>
    <row r="115" spans="1:48" s="4" customFormat="1" ht="15" customHeight="1">
      <c r="A115" s="13"/>
      <c r="B115" s="202" t="s">
        <v>136</v>
      </c>
      <c r="D115" s="201"/>
      <c r="E115" s="201"/>
      <c r="F115" s="201"/>
      <c r="H115" s="203">
        <f>IFERROR((H37+H38+H39+H45*H112)/(H33+H34+H37+H38+H39+H41+H42+H43+H45),0)</f>
        <v>0.29555334023305768</v>
      </c>
      <c r="I115" s="203">
        <f t="shared" ref="I115:AV115" si="32">IFERROR((I37+I38+I39+I45*I112)/(I33+I34+I37+I38+I39+I45),0)</f>
        <v>1</v>
      </c>
      <c r="J115" s="203">
        <f t="shared" si="32"/>
        <v>1</v>
      </c>
      <c r="K115" s="203">
        <f t="shared" si="32"/>
        <v>1</v>
      </c>
      <c r="L115" s="203">
        <f t="shared" si="32"/>
        <v>1</v>
      </c>
      <c r="M115" s="203">
        <f t="shared" si="32"/>
        <v>1</v>
      </c>
      <c r="N115" s="203">
        <f t="shared" si="32"/>
        <v>0</v>
      </c>
      <c r="O115" s="203">
        <f t="shared" si="32"/>
        <v>0</v>
      </c>
      <c r="P115" s="203">
        <f t="shared" si="32"/>
        <v>0</v>
      </c>
      <c r="Q115" s="203">
        <f t="shared" si="32"/>
        <v>0</v>
      </c>
      <c r="R115" s="203">
        <f t="shared" si="32"/>
        <v>0</v>
      </c>
      <c r="S115" s="203">
        <f t="shared" si="32"/>
        <v>0</v>
      </c>
      <c r="T115" s="203">
        <f t="shared" si="32"/>
        <v>0</v>
      </c>
      <c r="U115" s="203">
        <f t="shared" si="32"/>
        <v>0</v>
      </c>
      <c r="V115" s="203">
        <f t="shared" si="32"/>
        <v>0</v>
      </c>
      <c r="W115" s="203">
        <f t="shared" si="32"/>
        <v>0</v>
      </c>
      <c r="X115" s="203">
        <f t="shared" si="32"/>
        <v>0</v>
      </c>
      <c r="Y115" s="203">
        <f t="shared" si="32"/>
        <v>0</v>
      </c>
      <c r="Z115" s="203">
        <f t="shared" si="32"/>
        <v>0</v>
      </c>
      <c r="AA115" s="203">
        <f t="shared" si="32"/>
        <v>0</v>
      </c>
      <c r="AB115" s="203">
        <f t="shared" si="32"/>
        <v>0</v>
      </c>
      <c r="AC115" s="203">
        <f t="shared" si="32"/>
        <v>0</v>
      </c>
      <c r="AD115" s="203">
        <f t="shared" si="32"/>
        <v>0</v>
      </c>
      <c r="AE115" s="203">
        <f t="shared" si="32"/>
        <v>0</v>
      </c>
      <c r="AF115" s="203">
        <f t="shared" si="32"/>
        <v>0</v>
      </c>
      <c r="AG115" s="203">
        <f t="shared" si="32"/>
        <v>0</v>
      </c>
      <c r="AH115" s="203">
        <f t="shared" si="32"/>
        <v>0</v>
      </c>
      <c r="AI115" s="203">
        <f t="shared" si="32"/>
        <v>0</v>
      </c>
      <c r="AJ115" s="203">
        <f t="shared" si="32"/>
        <v>0</v>
      </c>
      <c r="AK115" s="203">
        <f t="shared" si="32"/>
        <v>0</v>
      </c>
      <c r="AL115" s="203">
        <f t="shared" si="32"/>
        <v>0</v>
      </c>
      <c r="AM115" s="203">
        <f t="shared" si="32"/>
        <v>0</v>
      </c>
      <c r="AN115" s="203">
        <f t="shared" si="32"/>
        <v>0</v>
      </c>
      <c r="AO115" s="203">
        <f t="shared" si="32"/>
        <v>0</v>
      </c>
      <c r="AP115" s="203">
        <f t="shared" si="32"/>
        <v>0</v>
      </c>
      <c r="AQ115" s="203">
        <f t="shared" si="32"/>
        <v>0</v>
      </c>
      <c r="AR115" s="203">
        <f t="shared" si="32"/>
        <v>0</v>
      </c>
      <c r="AS115" s="203">
        <f t="shared" si="32"/>
        <v>0</v>
      </c>
      <c r="AT115" s="203">
        <f t="shared" si="32"/>
        <v>0</v>
      </c>
      <c r="AU115" s="203">
        <f t="shared" si="32"/>
        <v>0</v>
      </c>
      <c r="AV115" s="203">
        <f t="shared" si="32"/>
        <v>0</v>
      </c>
    </row>
    <row r="116" spans="1:48" s="4" customFormat="1" ht="15" hidden="1" customHeight="1">
      <c r="A116" s="13"/>
      <c r="B116" s="202" t="str">
        <f>"Répartition Fais généraux - "&amp;$B$41</f>
        <v>Répartition Fais généraux - Compression</v>
      </c>
      <c r="D116" s="201"/>
      <c r="E116" s="201"/>
      <c r="F116" s="201"/>
      <c r="H116" s="203">
        <f t="shared" ref="H116:AV116" si="33">IFERROR(H$41/(H$33+H$34+H$37+H$38+H$39+H$41+H$42+H$43+H$45),0)</f>
        <v>0</v>
      </c>
      <c r="I116" s="203">
        <f t="shared" si="33"/>
        <v>0</v>
      </c>
      <c r="J116" s="203">
        <f t="shared" si="33"/>
        <v>0</v>
      </c>
      <c r="K116" s="203">
        <f t="shared" si="33"/>
        <v>0</v>
      </c>
      <c r="L116" s="203">
        <f t="shared" si="33"/>
        <v>0</v>
      </c>
      <c r="M116" s="203">
        <f t="shared" si="33"/>
        <v>0</v>
      </c>
      <c r="N116" s="203">
        <f t="shared" si="33"/>
        <v>0</v>
      </c>
      <c r="O116" s="203">
        <f t="shared" si="33"/>
        <v>0</v>
      </c>
      <c r="P116" s="203">
        <f t="shared" si="33"/>
        <v>0</v>
      </c>
      <c r="Q116" s="203">
        <f t="shared" si="33"/>
        <v>0</v>
      </c>
      <c r="R116" s="203">
        <f t="shared" si="33"/>
        <v>0</v>
      </c>
      <c r="S116" s="203">
        <f t="shared" si="33"/>
        <v>0</v>
      </c>
      <c r="T116" s="203">
        <f t="shared" si="33"/>
        <v>0</v>
      </c>
      <c r="U116" s="203">
        <f t="shared" si="33"/>
        <v>0</v>
      </c>
      <c r="V116" s="203">
        <f t="shared" si="33"/>
        <v>0</v>
      </c>
      <c r="W116" s="203">
        <f t="shared" si="33"/>
        <v>0</v>
      </c>
      <c r="X116" s="203">
        <f t="shared" si="33"/>
        <v>0</v>
      </c>
      <c r="Y116" s="203">
        <f t="shared" si="33"/>
        <v>0</v>
      </c>
      <c r="Z116" s="203">
        <f t="shared" si="33"/>
        <v>0</v>
      </c>
      <c r="AA116" s="203">
        <f t="shared" si="33"/>
        <v>0</v>
      </c>
      <c r="AB116" s="203">
        <f t="shared" si="33"/>
        <v>0</v>
      </c>
      <c r="AC116" s="203">
        <f t="shared" si="33"/>
        <v>0</v>
      </c>
      <c r="AD116" s="203">
        <f t="shared" si="33"/>
        <v>0</v>
      </c>
      <c r="AE116" s="203">
        <f t="shared" si="33"/>
        <v>0</v>
      </c>
      <c r="AF116" s="203">
        <f t="shared" si="33"/>
        <v>0</v>
      </c>
      <c r="AG116" s="203">
        <f t="shared" si="33"/>
        <v>0</v>
      </c>
      <c r="AH116" s="203">
        <f t="shared" si="33"/>
        <v>0</v>
      </c>
      <c r="AI116" s="203">
        <f t="shared" si="33"/>
        <v>0</v>
      </c>
      <c r="AJ116" s="203">
        <f t="shared" si="33"/>
        <v>0</v>
      </c>
      <c r="AK116" s="203">
        <f t="shared" si="33"/>
        <v>0</v>
      </c>
      <c r="AL116" s="203">
        <f t="shared" si="33"/>
        <v>0</v>
      </c>
      <c r="AM116" s="203">
        <f t="shared" si="33"/>
        <v>0</v>
      </c>
      <c r="AN116" s="203">
        <f t="shared" si="33"/>
        <v>0</v>
      </c>
      <c r="AO116" s="203">
        <f t="shared" si="33"/>
        <v>0</v>
      </c>
      <c r="AP116" s="203">
        <f t="shared" si="33"/>
        <v>0</v>
      </c>
      <c r="AQ116" s="203">
        <f t="shared" si="33"/>
        <v>0</v>
      </c>
      <c r="AR116" s="203">
        <f t="shared" si="33"/>
        <v>0</v>
      </c>
      <c r="AS116" s="203">
        <f t="shared" si="33"/>
        <v>0</v>
      </c>
      <c r="AT116" s="203">
        <f t="shared" si="33"/>
        <v>0</v>
      </c>
      <c r="AU116" s="203">
        <f t="shared" si="33"/>
        <v>0</v>
      </c>
      <c r="AV116" s="203">
        <f t="shared" si="33"/>
        <v>0</v>
      </c>
    </row>
    <row r="117" spans="1:48" s="4" customFormat="1" ht="15" hidden="1" customHeight="1">
      <c r="A117" s="13"/>
      <c r="B117" s="202" t="str">
        <f>"Répartition Fais généraux - "&amp;$B$42</f>
        <v>Répartition Fais généraux - Servitude</v>
      </c>
      <c r="D117" s="201"/>
      <c r="E117" s="201"/>
      <c r="F117" s="201"/>
      <c r="H117" s="203">
        <f t="shared" ref="H117:AV117" si="34">IFERROR(H$42/(H$33+H$34+H$37+H$38+H$39+H$41+H$42+H$43+H$45),0)</f>
        <v>0</v>
      </c>
      <c r="I117" s="203">
        <f t="shared" si="34"/>
        <v>0</v>
      </c>
      <c r="J117" s="203">
        <f t="shared" si="34"/>
        <v>0</v>
      </c>
      <c r="K117" s="203">
        <f t="shared" si="34"/>
        <v>0</v>
      </c>
      <c r="L117" s="203">
        <f t="shared" si="34"/>
        <v>0</v>
      </c>
      <c r="M117" s="203">
        <f t="shared" si="34"/>
        <v>0</v>
      </c>
      <c r="N117" s="203">
        <f t="shared" si="34"/>
        <v>0</v>
      </c>
      <c r="O117" s="203">
        <f t="shared" si="34"/>
        <v>0</v>
      </c>
      <c r="P117" s="203">
        <f t="shared" si="34"/>
        <v>0</v>
      </c>
      <c r="Q117" s="203">
        <f t="shared" si="34"/>
        <v>0</v>
      </c>
      <c r="R117" s="203">
        <f t="shared" si="34"/>
        <v>0</v>
      </c>
      <c r="S117" s="203">
        <f t="shared" si="34"/>
        <v>0</v>
      </c>
      <c r="T117" s="203">
        <f t="shared" si="34"/>
        <v>0</v>
      </c>
      <c r="U117" s="203">
        <f t="shared" si="34"/>
        <v>0</v>
      </c>
      <c r="V117" s="203">
        <f t="shared" si="34"/>
        <v>0</v>
      </c>
      <c r="W117" s="203">
        <f t="shared" si="34"/>
        <v>0</v>
      </c>
      <c r="X117" s="203">
        <f t="shared" si="34"/>
        <v>0</v>
      </c>
      <c r="Y117" s="203">
        <f t="shared" si="34"/>
        <v>0</v>
      </c>
      <c r="Z117" s="203">
        <f t="shared" si="34"/>
        <v>0</v>
      </c>
      <c r="AA117" s="203">
        <f t="shared" si="34"/>
        <v>0</v>
      </c>
      <c r="AB117" s="203">
        <f t="shared" si="34"/>
        <v>0</v>
      </c>
      <c r="AC117" s="203">
        <f t="shared" si="34"/>
        <v>0</v>
      </c>
      <c r="AD117" s="203">
        <f t="shared" si="34"/>
        <v>0</v>
      </c>
      <c r="AE117" s="203">
        <f t="shared" si="34"/>
        <v>0</v>
      </c>
      <c r="AF117" s="203">
        <f t="shared" si="34"/>
        <v>0</v>
      </c>
      <c r="AG117" s="203">
        <f t="shared" si="34"/>
        <v>0</v>
      </c>
      <c r="AH117" s="203">
        <f t="shared" si="34"/>
        <v>0</v>
      </c>
      <c r="AI117" s="203">
        <f t="shared" si="34"/>
        <v>0</v>
      </c>
      <c r="AJ117" s="203">
        <f t="shared" si="34"/>
        <v>0</v>
      </c>
      <c r="AK117" s="203">
        <f t="shared" si="34"/>
        <v>0</v>
      </c>
      <c r="AL117" s="203">
        <f t="shared" si="34"/>
        <v>0</v>
      </c>
      <c r="AM117" s="203">
        <f t="shared" si="34"/>
        <v>0</v>
      </c>
      <c r="AN117" s="203">
        <f t="shared" si="34"/>
        <v>0</v>
      </c>
      <c r="AO117" s="203">
        <f t="shared" si="34"/>
        <v>0</v>
      </c>
      <c r="AP117" s="203">
        <f t="shared" si="34"/>
        <v>0</v>
      </c>
      <c r="AQ117" s="203">
        <f t="shared" si="34"/>
        <v>0</v>
      </c>
      <c r="AR117" s="203">
        <f t="shared" si="34"/>
        <v>0</v>
      </c>
      <c r="AS117" s="203">
        <f t="shared" si="34"/>
        <v>0</v>
      </c>
      <c r="AT117" s="203">
        <f t="shared" si="34"/>
        <v>0</v>
      </c>
      <c r="AU117" s="203">
        <f t="shared" si="34"/>
        <v>0</v>
      </c>
      <c r="AV117" s="203">
        <f t="shared" si="34"/>
        <v>0</v>
      </c>
    </row>
    <row r="118" spans="1:48" s="4" customFormat="1" ht="15" hidden="1" customHeight="1">
      <c r="A118" s="13"/>
      <c r="B118" s="202" t="str">
        <f>"Répartition Fais généraux - "&amp;$B$43</f>
        <v>Répartition Fais généraux - Transport</v>
      </c>
      <c r="D118" s="201"/>
      <c r="E118" s="201"/>
      <c r="F118" s="201"/>
      <c r="H118" s="203">
        <f t="shared" ref="H118:AV118" si="35">IFERROR(H$43/(H$33+H$34+H$37+H$38+H$39+H$41+H$42+H$43+H$45),0)</f>
        <v>0</v>
      </c>
      <c r="I118" s="203">
        <f t="shared" si="35"/>
        <v>0</v>
      </c>
      <c r="J118" s="203">
        <f t="shared" si="35"/>
        <v>0</v>
      </c>
      <c r="K118" s="203">
        <f t="shared" si="35"/>
        <v>0</v>
      </c>
      <c r="L118" s="203">
        <f t="shared" si="35"/>
        <v>0</v>
      </c>
      <c r="M118" s="203">
        <f t="shared" si="35"/>
        <v>0</v>
      </c>
      <c r="N118" s="203">
        <f t="shared" si="35"/>
        <v>0</v>
      </c>
      <c r="O118" s="203">
        <f t="shared" si="35"/>
        <v>0</v>
      </c>
      <c r="P118" s="203">
        <f t="shared" si="35"/>
        <v>0</v>
      </c>
      <c r="Q118" s="203">
        <f t="shared" si="35"/>
        <v>0</v>
      </c>
      <c r="R118" s="203">
        <f t="shared" si="35"/>
        <v>0</v>
      </c>
      <c r="S118" s="203">
        <f t="shared" si="35"/>
        <v>0</v>
      </c>
      <c r="T118" s="203">
        <f t="shared" si="35"/>
        <v>0</v>
      </c>
      <c r="U118" s="203">
        <f t="shared" si="35"/>
        <v>0</v>
      </c>
      <c r="V118" s="203">
        <f t="shared" si="35"/>
        <v>0</v>
      </c>
      <c r="W118" s="203">
        <f t="shared" si="35"/>
        <v>0</v>
      </c>
      <c r="X118" s="203">
        <f t="shared" si="35"/>
        <v>0</v>
      </c>
      <c r="Y118" s="203">
        <f t="shared" si="35"/>
        <v>0</v>
      </c>
      <c r="Z118" s="203">
        <f t="shared" si="35"/>
        <v>0</v>
      </c>
      <c r="AA118" s="203">
        <f t="shared" si="35"/>
        <v>0</v>
      </c>
      <c r="AB118" s="203">
        <f t="shared" si="35"/>
        <v>0</v>
      </c>
      <c r="AC118" s="203">
        <f t="shared" si="35"/>
        <v>0</v>
      </c>
      <c r="AD118" s="203">
        <f t="shared" si="35"/>
        <v>0</v>
      </c>
      <c r="AE118" s="203">
        <f t="shared" si="35"/>
        <v>0</v>
      </c>
      <c r="AF118" s="203">
        <f t="shared" si="35"/>
        <v>0</v>
      </c>
      <c r="AG118" s="203">
        <f t="shared" si="35"/>
        <v>0</v>
      </c>
      <c r="AH118" s="203">
        <f t="shared" si="35"/>
        <v>0</v>
      </c>
      <c r="AI118" s="203">
        <f t="shared" si="35"/>
        <v>0</v>
      </c>
      <c r="AJ118" s="203">
        <f t="shared" si="35"/>
        <v>0</v>
      </c>
      <c r="AK118" s="203">
        <f t="shared" si="35"/>
        <v>0</v>
      </c>
      <c r="AL118" s="203">
        <f t="shared" si="35"/>
        <v>0</v>
      </c>
      <c r="AM118" s="203">
        <f t="shared" si="35"/>
        <v>0</v>
      </c>
      <c r="AN118" s="203">
        <f t="shared" si="35"/>
        <v>0</v>
      </c>
      <c r="AO118" s="203">
        <f t="shared" si="35"/>
        <v>0</v>
      </c>
      <c r="AP118" s="203">
        <f t="shared" si="35"/>
        <v>0</v>
      </c>
      <c r="AQ118" s="203">
        <f t="shared" si="35"/>
        <v>0</v>
      </c>
      <c r="AR118" s="203">
        <f t="shared" si="35"/>
        <v>0</v>
      </c>
      <c r="AS118" s="203">
        <f t="shared" si="35"/>
        <v>0</v>
      </c>
      <c r="AT118" s="203">
        <f t="shared" si="35"/>
        <v>0</v>
      </c>
      <c r="AU118" s="203">
        <f t="shared" si="35"/>
        <v>0</v>
      </c>
      <c r="AV118" s="203">
        <f t="shared" si="35"/>
        <v>0</v>
      </c>
    </row>
    <row r="119" spans="1:48" s="4" customFormat="1" ht="7.5" customHeight="1">
      <c r="A119" s="13"/>
      <c r="B119" s="202"/>
      <c r="D119" s="201"/>
      <c r="E119" s="201"/>
      <c r="F119" s="201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</row>
    <row r="120" spans="1:48" s="4" customFormat="1" ht="15" customHeight="1">
      <c r="A120" s="13"/>
      <c r="B120" s="202" t="s">
        <v>137</v>
      </c>
      <c r="D120" s="201"/>
      <c r="E120" s="201"/>
      <c r="F120" s="201"/>
      <c r="H120" s="203">
        <f t="shared" ref="H120:AV120" si="36">(SUM($H$35:$AV$35)+SUMPRODUCT($H$114:$AV$114,$H$46:$AV$46))/(SUM($H$35:$AV$35)+SUM($H$40:$AV$40)+SUM($H$46:$AV$46))</f>
        <v>0.52089551117331268</v>
      </c>
      <c r="I120" s="203">
        <f t="shared" si="36"/>
        <v>0.52089551117331268</v>
      </c>
      <c r="J120" s="203">
        <f t="shared" si="36"/>
        <v>0.52089551117331268</v>
      </c>
      <c r="K120" s="203">
        <f t="shared" si="36"/>
        <v>0.52089551117331268</v>
      </c>
      <c r="L120" s="203">
        <f t="shared" si="36"/>
        <v>0.52089551117331268</v>
      </c>
      <c r="M120" s="203">
        <f t="shared" si="36"/>
        <v>0.52089551117331268</v>
      </c>
      <c r="N120" s="203">
        <f t="shared" si="36"/>
        <v>0.52089551117331268</v>
      </c>
      <c r="O120" s="203">
        <f t="shared" si="36"/>
        <v>0.52089551117331268</v>
      </c>
      <c r="P120" s="203">
        <f t="shared" si="36"/>
        <v>0.52089551117331268</v>
      </c>
      <c r="Q120" s="203">
        <f t="shared" si="36"/>
        <v>0.52089551117331268</v>
      </c>
      <c r="R120" s="203">
        <f t="shared" si="36"/>
        <v>0.52089551117331268</v>
      </c>
      <c r="S120" s="203">
        <f t="shared" si="36"/>
        <v>0.52089551117331268</v>
      </c>
      <c r="T120" s="203">
        <f t="shared" si="36"/>
        <v>0.52089551117331268</v>
      </c>
      <c r="U120" s="203">
        <f t="shared" si="36"/>
        <v>0.52089551117331268</v>
      </c>
      <c r="V120" s="203">
        <f t="shared" si="36"/>
        <v>0.52089551117331268</v>
      </c>
      <c r="W120" s="203">
        <f t="shared" si="36"/>
        <v>0.52089551117331268</v>
      </c>
      <c r="X120" s="203">
        <f t="shared" si="36"/>
        <v>0.52089551117331268</v>
      </c>
      <c r="Y120" s="203">
        <f t="shared" si="36"/>
        <v>0.52089551117331268</v>
      </c>
      <c r="Z120" s="203">
        <f t="shared" si="36"/>
        <v>0.52089551117331268</v>
      </c>
      <c r="AA120" s="203">
        <f t="shared" si="36"/>
        <v>0.52089551117331268</v>
      </c>
      <c r="AB120" s="203">
        <f t="shared" si="36"/>
        <v>0.52089551117331268</v>
      </c>
      <c r="AC120" s="203">
        <f t="shared" si="36"/>
        <v>0.52089551117331268</v>
      </c>
      <c r="AD120" s="203">
        <f t="shared" si="36"/>
        <v>0.52089551117331268</v>
      </c>
      <c r="AE120" s="203">
        <f t="shared" si="36"/>
        <v>0.52089551117331268</v>
      </c>
      <c r="AF120" s="203">
        <f t="shared" si="36"/>
        <v>0.52089551117331268</v>
      </c>
      <c r="AG120" s="203">
        <f t="shared" si="36"/>
        <v>0.52089551117331268</v>
      </c>
      <c r="AH120" s="203">
        <f t="shared" si="36"/>
        <v>0.52089551117331268</v>
      </c>
      <c r="AI120" s="203">
        <f t="shared" si="36"/>
        <v>0.52089551117331268</v>
      </c>
      <c r="AJ120" s="203">
        <f t="shared" si="36"/>
        <v>0.52089551117331268</v>
      </c>
      <c r="AK120" s="203">
        <f t="shared" si="36"/>
        <v>0.52089551117331268</v>
      </c>
      <c r="AL120" s="203">
        <f t="shared" si="36"/>
        <v>0.52089551117331268</v>
      </c>
      <c r="AM120" s="203">
        <f t="shared" si="36"/>
        <v>0.52089551117331268</v>
      </c>
      <c r="AN120" s="203">
        <f t="shared" si="36"/>
        <v>0.52089551117331268</v>
      </c>
      <c r="AO120" s="203">
        <f t="shared" si="36"/>
        <v>0.52089551117331268</v>
      </c>
      <c r="AP120" s="203">
        <f t="shared" si="36"/>
        <v>0.52089551117331268</v>
      </c>
      <c r="AQ120" s="203">
        <f t="shared" si="36"/>
        <v>0.52089551117331268</v>
      </c>
      <c r="AR120" s="203">
        <f t="shared" si="36"/>
        <v>0.52089551117331268</v>
      </c>
      <c r="AS120" s="203">
        <f t="shared" si="36"/>
        <v>0.52089551117331268</v>
      </c>
      <c r="AT120" s="203">
        <f t="shared" si="36"/>
        <v>0.52089551117331268</v>
      </c>
      <c r="AU120" s="203">
        <f t="shared" si="36"/>
        <v>0.52089551117331268</v>
      </c>
      <c r="AV120" s="203">
        <f t="shared" si="36"/>
        <v>0.52089551117331268</v>
      </c>
    </row>
    <row r="121" spans="1:48" s="4" customFormat="1" ht="15" customHeight="1">
      <c r="A121" s="13"/>
      <c r="B121" s="202" t="s">
        <v>138</v>
      </c>
      <c r="D121" s="201"/>
      <c r="E121" s="201"/>
      <c r="F121" s="201"/>
      <c r="H121" s="203">
        <f t="shared" ref="H121:AV121" si="37">(SUM($H$40:$AV$40)+SUMPRODUCT($H$115:$AV$115,$H$46:$AV$46))/(SUM($H$35:$AV$35)+SUM($H$40:$AV$40)+SUM($H$46:$AV$46))</f>
        <v>0.47910448882668732</v>
      </c>
      <c r="I121" s="203">
        <f t="shared" si="37"/>
        <v>0.47910448882668732</v>
      </c>
      <c r="J121" s="203">
        <f t="shared" si="37"/>
        <v>0.47910448882668732</v>
      </c>
      <c r="K121" s="203">
        <f t="shared" si="37"/>
        <v>0.47910448882668732</v>
      </c>
      <c r="L121" s="203">
        <f t="shared" si="37"/>
        <v>0.47910448882668732</v>
      </c>
      <c r="M121" s="203">
        <f t="shared" si="37"/>
        <v>0.47910448882668732</v>
      </c>
      <c r="N121" s="203">
        <f t="shared" si="37"/>
        <v>0.47910448882668732</v>
      </c>
      <c r="O121" s="203">
        <f t="shared" si="37"/>
        <v>0.47910448882668732</v>
      </c>
      <c r="P121" s="203">
        <f t="shared" si="37"/>
        <v>0.47910448882668732</v>
      </c>
      <c r="Q121" s="203">
        <f t="shared" si="37"/>
        <v>0.47910448882668732</v>
      </c>
      <c r="R121" s="203">
        <f t="shared" si="37"/>
        <v>0.47910448882668732</v>
      </c>
      <c r="S121" s="203">
        <f t="shared" si="37"/>
        <v>0.47910448882668732</v>
      </c>
      <c r="T121" s="203">
        <f t="shared" si="37"/>
        <v>0.47910448882668732</v>
      </c>
      <c r="U121" s="203">
        <f t="shared" si="37"/>
        <v>0.47910448882668732</v>
      </c>
      <c r="V121" s="203">
        <f t="shared" si="37"/>
        <v>0.47910448882668732</v>
      </c>
      <c r="W121" s="203">
        <f t="shared" si="37"/>
        <v>0.47910448882668732</v>
      </c>
      <c r="X121" s="203">
        <f t="shared" si="37"/>
        <v>0.47910448882668732</v>
      </c>
      <c r="Y121" s="203">
        <f t="shared" si="37"/>
        <v>0.47910448882668732</v>
      </c>
      <c r="Z121" s="203">
        <f t="shared" si="37"/>
        <v>0.47910448882668732</v>
      </c>
      <c r="AA121" s="203">
        <f t="shared" si="37"/>
        <v>0.47910448882668732</v>
      </c>
      <c r="AB121" s="203">
        <f t="shared" si="37"/>
        <v>0.47910448882668732</v>
      </c>
      <c r="AC121" s="203">
        <f t="shared" si="37"/>
        <v>0.47910448882668732</v>
      </c>
      <c r="AD121" s="203">
        <f t="shared" si="37"/>
        <v>0.47910448882668732</v>
      </c>
      <c r="AE121" s="203">
        <f t="shared" si="37"/>
        <v>0.47910448882668732</v>
      </c>
      <c r="AF121" s="203">
        <f t="shared" si="37"/>
        <v>0.47910448882668732</v>
      </c>
      <c r="AG121" s="203">
        <f t="shared" si="37"/>
        <v>0.47910448882668732</v>
      </c>
      <c r="AH121" s="203">
        <f t="shared" si="37"/>
        <v>0.47910448882668732</v>
      </c>
      <c r="AI121" s="203">
        <f t="shared" si="37"/>
        <v>0.47910448882668732</v>
      </c>
      <c r="AJ121" s="203">
        <f t="shared" si="37"/>
        <v>0.47910448882668732</v>
      </c>
      <c r="AK121" s="203">
        <f t="shared" si="37"/>
        <v>0.47910448882668732</v>
      </c>
      <c r="AL121" s="203">
        <f t="shared" si="37"/>
        <v>0.47910448882668732</v>
      </c>
      <c r="AM121" s="203">
        <f t="shared" si="37"/>
        <v>0.47910448882668732</v>
      </c>
      <c r="AN121" s="203">
        <f t="shared" si="37"/>
        <v>0.47910448882668732</v>
      </c>
      <c r="AO121" s="203">
        <f t="shared" si="37"/>
        <v>0.47910448882668732</v>
      </c>
      <c r="AP121" s="203">
        <f t="shared" si="37"/>
        <v>0.47910448882668732</v>
      </c>
      <c r="AQ121" s="203">
        <f t="shared" si="37"/>
        <v>0.47910448882668732</v>
      </c>
      <c r="AR121" s="203">
        <f t="shared" si="37"/>
        <v>0.47910448882668732</v>
      </c>
      <c r="AS121" s="203">
        <f t="shared" si="37"/>
        <v>0.47910448882668732</v>
      </c>
      <c r="AT121" s="203">
        <f t="shared" si="37"/>
        <v>0.47910448882668732</v>
      </c>
      <c r="AU121" s="203">
        <f t="shared" si="37"/>
        <v>0.47910448882668732</v>
      </c>
      <c r="AV121" s="203">
        <f t="shared" si="37"/>
        <v>0.47910448882668732</v>
      </c>
    </row>
    <row r="122" spans="1:48" s="4" customFormat="1" ht="15" customHeight="1">
      <c r="A122" s="13"/>
      <c r="B122" s="202"/>
      <c r="D122" s="201"/>
      <c r="E122" s="201"/>
      <c r="F122" s="162" t="s">
        <v>19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</row>
    <row r="123" spans="1:48" s="4" customFormat="1" ht="15" customHeight="1">
      <c r="A123" s="13"/>
      <c r="B123" s="17" t="str">
        <f>B35</f>
        <v>Main line - Total</v>
      </c>
      <c r="C123" s="17"/>
      <c r="D123"/>
      <c r="E123"/>
      <c r="F123" s="159">
        <f>SUM(H123:AV123)</f>
        <v>50941.703756025083</v>
      </c>
      <c r="H123" s="102">
        <f t="shared" ref="H123:AV123" si="38">H35+H$111*H$45+H$114*H$46+H$120*(H$53+H$54+H$55)</f>
        <v>50941.703756025083</v>
      </c>
      <c r="I123" s="102">
        <f t="shared" si="38"/>
        <v>0</v>
      </c>
      <c r="J123" s="102">
        <f t="shared" si="38"/>
        <v>0</v>
      </c>
      <c r="K123" s="102">
        <f t="shared" si="38"/>
        <v>0</v>
      </c>
      <c r="L123" s="102">
        <f t="shared" si="38"/>
        <v>0</v>
      </c>
      <c r="M123" s="102">
        <f t="shared" si="38"/>
        <v>0</v>
      </c>
      <c r="N123" s="102">
        <f t="shared" si="38"/>
        <v>0</v>
      </c>
      <c r="O123" s="102">
        <f t="shared" si="38"/>
        <v>0</v>
      </c>
      <c r="P123" s="102">
        <f t="shared" si="38"/>
        <v>0</v>
      </c>
      <c r="Q123" s="102">
        <f t="shared" si="38"/>
        <v>0</v>
      </c>
      <c r="R123" s="102">
        <f t="shared" si="38"/>
        <v>0</v>
      </c>
      <c r="S123" s="102">
        <f t="shared" si="38"/>
        <v>0</v>
      </c>
      <c r="T123" s="102">
        <f t="shared" si="38"/>
        <v>0</v>
      </c>
      <c r="U123" s="102">
        <f t="shared" si="38"/>
        <v>0</v>
      </c>
      <c r="V123" s="102">
        <f t="shared" si="38"/>
        <v>0</v>
      </c>
      <c r="W123" s="102">
        <f t="shared" si="38"/>
        <v>0</v>
      </c>
      <c r="X123" s="102">
        <f t="shared" si="38"/>
        <v>0</v>
      </c>
      <c r="Y123" s="102">
        <f t="shared" si="38"/>
        <v>0</v>
      </c>
      <c r="Z123" s="102">
        <f t="shared" si="38"/>
        <v>0</v>
      </c>
      <c r="AA123" s="102">
        <f t="shared" si="38"/>
        <v>0</v>
      </c>
      <c r="AB123" s="102">
        <f t="shared" si="38"/>
        <v>0</v>
      </c>
      <c r="AC123" s="102">
        <f t="shared" si="38"/>
        <v>0</v>
      </c>
      <c r="AD123" s="102">
        <f t="shared" si="38"/>
        <v>0</v>
      </c>
      <c r="AE123" s="102">
        <f t="shared" si="38"/>
        <v>0</v>
      </c>
      <c r="AF123" s="102">
        <f t="shared" si="38"/>
        <v>0</v>
      </c>
      <c r="AG123" s="102">
        <f t="shared" si="38"/>
        <v>0</v>
      </c>
      <c r="AH123" s="102">
        <f t="shared" si="38"/>
        <v>0</v>
      </c>
      <c r="AI123" s="102">
        <f t="shared" si="38"/>
        <v>0</v>
      </c>
      <c r="AJ123" s="102">
        <f t="shared" si="38"/>
        <v>0</v>
      </c>
      <c r="AK123" s="102">
        <f t="shared" si="38"/>
        <v>0</v>
      </c>
      <c r="AL123" s="102">
        <f t="shared" si="38"/>
        <v>0</v>
      </c>
      <c r="AM123" s="102">
        <f t="shared" si="38"/>
        <v>0</v>
      </c>
      <c r="AN123" s="102">
        <f t="shared" si="38"/>
        <v>0</v>
      </c>
      <c r="AO123" s="102">
        <f t="shared" si="38"/>
        <v>0</v>
      </c>
      <c r="AP123" s="102">
        <f t="shared" si="38"/>
        <v>0</v>
      </c>
      <c r="AQ123" s="102">
        <f t="shared" si="38"/>
        <v>0</v>
      </c>
      <c r="AR123" s="102">
        <f t="shared" si="38"/>
        <v>0</v>
      </c>
      <c r="AS123" s="102">
        <f t="shared" si="38"/>
        <v>0</v>
      </c>
      <c r="AT123" s="102">
        <f t="shared" si="38"/>
        <v>0</v>
      </c>
      <c r="AU123" s="102">
        <f t="shared" si="38"/>
        <v>0</v>
      </c>
      <c r="AV123" s="102">
        <f t="shared" si="38"/>
        <v>0</v>
      </c>
    </row>
    <row r="124" spans="1:48" s="4" customFormat="1" ht="15" customHeight="1">
      <c r="A124" s="13"/>
      <c r="B124" s="17" t="str">
        <f>B40</f>
        <v>Connection - Total</v>
      </c>
      <c r="C124" s="17"/>
      <c r="D124"/>
      <c r="E124"/>
      <c r="F124" s="160">
        <f t="shared" ref="F124:F127" si="39">SUM(H124:AV124)</f>
        <v>41391.352297360791</v>
      </c>
      <c r="H124" s="102">
        <f t="shared" ref="H124:AV124" si="40">H40+H$112*H$45+H$115*H$46+H$121*(H$53+H$54+H$55)+H$52</f>
        <v>19446.437686546342</v>
      </c>
      <c r="I124" s="102">
        <f t="shared" si="40"/>
        <v>9420.8529547553371</v>
      </c>
      <c r="J124" s="102">
        <f t="shared" si="40"/>
        <v>5397.3004508768472</v>
      </c>
      <c r="K124" s="102">
        <f t="shared" si="40"/>
        <v>3291.0280522003286</v>
      </c>
      <c r="L124" s="102">
        <f t="shared" si="40"/>
        <v>3572.249737198686</v>
      </c>
      <c r="M124" s="102">
        <f t="shared" si="40"/>
        <v>263.4834157832513</v>
      </c>
      <c r="N124" s="102">
        <f t="shared" si="40"/>
        <v>0</v>
      </c>
      <c r="O124" s="102">
        <f t="shared" si="40"/>
        <v>0</v>
      </c>
      <c r="P124" s="102">
        <f t="shared" si="40"/>
        <v>0</v>
      </c>
      <c r="Q124" s="102">
        <f t="shared" si="40"/>
        <v>0</v>
      </c>
      <c r="R124" s="102">
        <f t="shared" si="40"/>
        <v>0</v>
      </c>
      <c r="S124" s="102">
        <f t="shared" si="40"/>
        <v>0</v>
      </c>
      <c r="T124" s="102">
        <f t="shared" si="40"/>
        <v>0</v>
      </c>
      <c r="U124" s="102">
        <f t="shared" si="40"/>
        <v>0</v>
      </c>
      <c r="V124" s="102">
        <f t="shared" si="40"/>
        <v>0</v>
      </c>
      <c r="W124" s="102">
        <f t="shared" si="40"/>
        <v>0</v>
      </c>
      <c r="X124" s="102">
        <f t="shared" si="40"/>
        <v>0</v>
      </c>
      <c r="Y124" s="102">
        <f t="shared" si="40"/>
        <v>0</v>
      </c>
      <c r="Z124" s="102">
        <f t="shared" si="40"/>
        <v>0</v>
      </c>
      <c r="AA124" s="102">
        <f t="shared" si="40"/>
        <v>0</v>
      </c>
      <c r="AB124" s="102">
        <f t="shared" si="40"/>
        <v>0</v>
      </c>
      <c r="AC124" s="102">
        <f t="shared" si="40"/>
        <v>0</v>
      </c>
      <c r="AD124" s="102">
        <f t="shared" si="40"/>
        <v>0</v>
      </c>
      <c r="AE124" s="102">
        <f t="shared" si="40"/>
        <v>0</v>
      </c>
      <c r="AF124" s="102">
        <f t="shared" si="40"/>
        <v>0</v>
      </c>
      <c r="AG124" s="102">
        <f t="shared" si="40"/>
        <v>0</v>
      </c>
      <c r="AH124" s="102">
        <f t="shared" si="40"/>
        <v>0</v>
      </c>
      <c r="AI124" s="102">
        <f t="shared" si="40"/>
        <v>0</v>
      </c>
      <c r="AJ124" s="102">
        <f t="shared" si="40"/>
        <v>0</v>
      </c>
      <c r="AK124" s="102">
        <f t="shared" si="40"/>
        <v>0</v>
      </c>
      <c r="AL124" s="102">
        <f t="shared" si="40"/>
        <v>0</v>
      </c>
      <c r="AM124" s="102">
        <f t="shared" si="40"/>
        <v>0</v>
      </c>
      <c r="AN124" s="102">
        <f t="shared" si="40"/>
        <v>0</v>
      </c>
      <c r="AO124" s="102">
        <f t="shared" si="40"/>
        <v>0</v>
      </c>
      <c r="AP124" s="102">
        <f t="shared" si="40"/>
        <v>0</v>
      </c>
      <c r="AQ124" s="102">
        <f t="shared" si="40"/>
        <v>0</v>
      </c>
      <c r="AR124" s="102">
        <f t="shared" si="40"/>
        <v>0</v>
      </c>
      <c r="AS124" s="102">
        <f t="shared" si="40"/>
        <v>0</v>
      </c>
      <c r="AT124" s="102">
        <f t="shared" si="40"/>
        <v>0</v>
      </c>
      <c r="AU124" s="102">
        <f t="shared" si="40"/>
        <v>0</v>
      </c>
      <c r="AV124" s="102">
        <f t="shared" si="40"/>
        <v>0</v>
      </c>
    </row>
    <row r="125" spans="1:48" s="4" customFormat="1" ht="15" hidden="1" customHeight="1">
      <c r="A125" s="13"/>
      <c r="B125" s="17" t="str">
        <f>B41</f>
        <v>Compression</v>
      </c>
      <c r="C125" s="17"/>
      <c r="D125"/>
      <c r="E125"/>
      <c r="F125" s="160">
        <f t="shared" si="39"/>
        <v>0</v>
      </c>
      <c r="H125" s="102">
        <f t="shared" ref="H125:AV125" si="41">H41+H$116*H$46</f>
        <v>0</v>
      </c>
      <c r="I125" s="102">
        <f t="shared" si="41"/>
        <v>0</v>
      </c>
      <c r="J125" s="102">
        <f t="shared" si="41"/>
        <v>0</v>
      </c>
      <c r="K125" s="102">
        <f t="shared" si="41"/>
        <v>0</v>
      </c>
      <c r="L125" s="102">
        <f t="shared" si="41"/>
        <v>0</v>
      </c>
      <c r="M125" s="102">
        <f t="shared" si="41"/>
        <v>0</v>
      </c>
      <c r="N125" s="102">
        <f t="shared" si="41"/>
        <v>0</v>
      </c>
      <c r="O125" s="102">
        <f t="shared" si="41"/>
        <v>0</v>
      </c>
      <c r="P125" s="102">
        <f t="shared" si="41"/>
        <v>0</v>
      </c>
      <c r="Q125" s="102">
        <f t="shared" si="41"/>
        <v>0</v>
      </c>
      <c r="R125" s="102">
        <f t="shared" si="41"/>
        <v>0</v>
      </c>
      <c r="S125" s="102">
        <f t="shared" si="41"/>
        <v>0</v>
      </c>
      <c r="T125" s="102">
        <f t="shared" si="41"/>
        <v>0</v>
      </c>
      <c r="U125" s="102">
        <f t="shared" si="41"/>
        <v>0</v>
      </c>
      <c r="V125" s="102">
        <f t="shared" si="41"/>
        <v>0</v>
      </c>
      <c r="W125" s="102">
        <f t="shared" si="41"/>
        <v>0</v>
      </c>
      <c r="X125" s="102">
        <f t="shared" si="41"/>
        <v>0</v>
      </c>
      <c r="Y125" s="102">
        <f t="shared" si="41"/>
        <v>0</v>
      </c>
      <c r="Z125" s="102">
        <f t="shared" si="41"/>
        <v>0</v>
      </c>
      <c r="AA125" s="102">
        <f t="shared" si="41"/>
        <v>0</v>
      </c>
      <c r="AB125" s="102">
        <f t="shared" si="41"/>
        <v>0</v>
      </c>
      <c r="AC125" s="102">
        <f t="shared" si="41"/>
        <v>0</v>
      </c>
      <c r="AD125" s="102">
        <f t="shared" si="41"/>
        <v>0</v>
      </c>
      <c r="AE125" s="102">
        <f t="shared" si="41"/>
        <v>0</v>
      </c>
      <c r="AF125" s="102">
        <f t="shared" si="41"/>
        <v>0</v>
      </c>
      <c r="AG125" s="102">
        <f t="shared" si="41"/>
        <v>0</v>
      </c>
      <c r="AH125" s="102">
        <f t="shared" si="41"/>
        <v>0</v>
      </c>
      <c r="AI125" s="102">
        <f t="shared" si="41"/>
        <v>0</v>
      </c>
      <c r="AJ125" s="102">
        <f t="shared" si="41"/>
        <v>0</v>
      </c>
      <c r="AK125" s="102">
        <f t="shared" si="41"/>
        <v>0</v>
      </c>
      <c r="AL125" s="102">
        <f t="shared" si="41"/>
        <v>0</v>
      </c>
      <c r="AM125" s="102">
        <f t="shared" si="41"/>
        <v>0</v>
      </c>
      <c r="AN125" s="102">
        <f t="shared" si="41"/>
        <v>0</v>
      </c>
      <c r="AO125" s="102">
        <f t="shared" si="41"/>
        <v>0</v>
      </c>
      <c r="AP125" s="102">
        <f t="shared" si="41"/>
        <v>0</v>
      </c>
      <c r="AQ125" s="102">
        <f t="shared" si="41"/>
        <v>0</v>
      </c>
      <c r="AR125" s="102">
        <f t="shared" si="41"/>
        <v>0</v>
      </c>
      <c r="AS125" s="102">
        <f t="shared" si="41"/>
        <v>0</v>
      </c>
      <c r="AT125" s="102">
        <f t="shared" si="41"/>
        <v>0</v>
      </c>
      <c r="AU125" s="102">
        <f t="shared" si="41"/>
        <v>0</v>
      </c>
      <c r="AV125" s="102">
        <f t="shared" si="41"/>
        <v>0</v>
      </c>
    </row>
    <row r="126" spans="1:48" s="4" customFormat="1" ht="15" hidden="1" customHeight="1">
      <c r="A126" s="13"/>
      <c r="B126" s="17" t="str">
        <f>B42</f>
        <v>Servitude</v>
      </c>
      <c r="C126" s="17"/>
      <c r="D126"/>
      <c r="E126"/>
      <c r="F126" s="160">
        <f t="shared" si="39"/>
        <v>0</v>
      </c>
      <c r="H126" s="102">
        <f t="shared" ref="H126:AV126" si="42">H42+H$117*H$46</f>
        <v>0</v>
      </c>
      <c r="I126" s="102">
        <f t="shared" si="42"/>
        <v>0</v>
      </c>
      <c r="J126" s="102">
        <f t="shared" si="42"/>
        <v>0</v>
      </c>
      <c r="K126" s="102">
        <f t="shared" si="42"/>
        <v>0</v>
      </c>
      <c r="L126" s="102">
        <f t="shared" si="42"/>
        <v>0</v>
      </c>
      <c r="M126" s="102">
        <f t="shared" si="42"/>
        <v>0</v>
      </c>
      <c r="N126" s="102">
        <f t="shared" si="42"/>
        <v>0</v>
      </c>
      <c r="O126" s="102">
        <f t="shared" si="42"/>
        <v>0</v>
      </c>
      <c r="P126" s="102">
        <f t="shared" si="42"/>
        <v>0</v>
      </c>
      <c r="Q126" s="102">
        <f t="shared" si="42"/>
        <v>0</v>
      </c>
      <c r="R126" s="102">
        <f t="shared" si="42"/>
        <v>0</v>
      </c>
      <c r="S126" s="102">
        <f t="shared" si="42"/>
        <v>0</v>
      </c>
      <c r="T126" s="102">
        <f t="shared" si="42"/>
        <v>0</v>
      </c>
      <c r="U126" s="102">
        <f t="shared" si="42"/>
        <v>0</v>
      </c>
      <c r="V126" s="102">
        <f t="shared" si="42"/>
        <v>0</v>
      </c>
      <c r="W126" s="102">
        <f t="shared" si="42"/>
        <v>0</v>
      </c>
      <c r="X126" s="102">
        <f t="shared" si="42"/>
        <v>0</v>
      </c>
      <c r="Y126" s="102">
        <f t="shared" si="42"/>
        <v>0</v>
      </c>
      <c r="Z126" s="102">
        <f t="shared" si="42"/>
        <v>0</v>
      </c>
      <c r="AA126" s="102">
        <f t="shared" si="42"/>
        <v>0</v>
      </c>
      <c r="AB126" s="102">
        <f t="shared" si="42"/>
        <v>0</v>
      </c>
      <c r="AC126" s="102">
        <f t="shared" si="42"/>
        <v>0</v>
      </c>
      <c r="AD126" s="102">
        <f t="shared" si="42"/>
        <v>0</v>
      </c>
      <c r="AE126" s="102">
        <f t="shared" si="42"/>
        <v>0</v>
      </c>
      <c r="AF126" s="102">
        <f t="shared" si="42"/>
        <v>0</v>
      </c>
      <c r="AG126" s="102">
        <f t="shared" si="42"/>
        <v>0</v>
      </c>
      <c r="AH126" s="102">
        <f t="shared" si="42"/>
        <v>0</v>
      </c>
      <c r="AI126" s="102">
        <f t="shared" si="42"/>
        <v>0</v>
      </c>
      <c r="AJ126" s="102">
        <f t="shared" si="42"/>
        <v>0</v>
      </c>
      <c r="AK126" s="102">
        <f t="shared" si="42"/>
        <v>0</v>
      </c>
      <c r="AL126" s="102">
        <f t="shared" si="42"/>
        <v>0</v>
      </c>
      <c r="AM126" s="102">
        <f t="shared" si="42"/>
        <v>0</v>
      </c>
      <c r="AN126" s="102">
        <f t="shared" si="42"/>
        <v>0</v>
      </c>
      <c r="AO126" s="102">
        <f t="shared" si="42"/>
        <v>0</v>
      </c>
      <c r="AP126" s="102">
        <f t="shared" si="42"/>
        <v>0</v>
      </c>
      <c r="AQ126" s="102">
        <f t="shared" si="42"/>
        <v>0</v>
      </c>
      <c r="AR126" s="102">
        <f t="shared" si="42"/>
        <v>0</v>
      </c>
      <c r="AS126" s="102">
        <f t="shared" si="42"/>
        <v>0</v>
      </c>
      <c r="AT126" s="102">
        <f t="shared" si="42"/>
        <v>0</v>
      </c>
      <c r="AU126" s="102">
        <f t="shared" si="42"/>
        <v>0</v>
      </c>
      <c r="AV126" s="102">
        <f t="shared" si="42"/>
        <v>0</v>
      </c>
    </row>
    <row r="127" spans="1:48" s="4" customFormat="1" ht="15" hidden="1" customHeight="1">
      <c r="A127" s="13"/>
      <c r="B127" s="17" t="str">
        <f>B43</f>
        <v>Transport</v>
      </c>
      <c r="C127" s="17"/>
      <c r="D127"/>
      <c r="E127"/>
      <c r="F127" s="160">
        <f t="shared" si="39"/>
        <v>0</v>
      </c>
      <c r="H127" s="102">
        <f t="shared" ref="H127:AV127" si="43">H43+H$118*H$46</f>
        <v>0</v>
      </c>
      <c r="I127" s="102">
        <f t="shared" si="43"/>
        <v>0</v>
      </c>
      <c r="J127" s="102">
        <f t="shared" si="43"/>
        <v>0</v>
      </c>
      <c r="K127" s="102">
        <f t="shared" si="43"/>
        <v>0</v>
      </c>
      <c r="L127" s="102">
        <f t="shared" si="43"/>
        <v>0</v>
      </c>
      <c r="M127" s="102">
        <f t="shared" si="43"/>
        <v>0</v>
      </c>
      <c r="N127" s="102">
        <f t="shared" si="43"/>
        <v>0</v>
      </c>
      <c r="O127" s="102">
        <f t="shared" si="43"/>
        <v>0</v>
      </c>
      <c r="P127" s="102">
        <f t="shared" si="43"/>
        <v>0</v>
      </c>
      <c r="Q127" s="102">
        <f t="shared" si="43"/>
        <v>0</v>
      </c>
      <c r="R127" s="102">
        <f t="shared" si="43"/>
        <v>0</v>
      </c>
      <c r="S127" s="102">
        <f t="shared" si="43"/>
        <v>0</v>
      </c>
      <c r="T127" s="102">
        <f t="shared" si="43"/>
        <v>0</v>
      </c>
      <c r="U127" s="102">
        <f t="shared" si="43"/>
        <v>0</v>
      </c>
      <c r="V127" s="102">
        <f t="shared" si="43"/>
        <v>0</v>
      </c>
      <c r="W127" s="102">
        <f t="shared" si="43"/>
        <v>0</v>
      </c>
      <c r="X127" s="102">
        <f t="shared" si="43"/>
        <v>0</v>
      </c>
      <c r="Y127" s="102">
        <f t="shared" si="43"/>
        <v>0</v>
      </c>
      <c r="Z127" s="102">
        <f t="shared" si="43"/>
        <v>0</v>
      </c>
      <c r="AA127" s="102">
        <f t="shared" si="43"/>
        <v>0</v>
      </c>
      <c r="AB127" s="102">
        <f t="shared" si="43"/>
        <v>0</v>
      </c>
      <c r="AC127" s="102">
        <f t="shared" si="43"/>
        <v>0</v>
      </c>
      <c r="AD127" s="102">
        <f t="shared" si="43"/>
        <v>0</v>
      </c>
      <c r="AE127" s="102">
        <f t="shared" si="43"/>
        <v>0</v>
      </c>
      <c r="AF127" s="102">
        <f t="shared" si="43"/>
        <v>0</v>
      </c>
      <c r="AG127" s="102">
        <f t="shared" si="43"/>
        <v>0</v>
      </c>
      <c r="AH127" s="102">
        <f t="shared" si="43"/>
        <v>0</v>
      </c>
      <c r="AI127" s="102">
        <f t="shared" si="43"/>
        <v>0</v>
      </c>
      <c r="AJ127" s="102">
        <f t="shared" si="43"/>
        <v>0</v>
      </c>
      <c r="AK127" s="102">
        <f t="shared" si="43"/>
        <v>0</v>
      </c>
      <c r="AL127" s="102">
        <f t="shared" si="43"/>
        <v>0</v>
      </c>
      <c r="AM127" s="102">
        <f t="shared" si="43"/>
        <v>0</v>
      </c>
      <c r="AN127" s="102">
        <f t="shared" si="43"/>
        <v>0</v>
      </c>
      <c r="AO127" s="102">
        <f t="shared" si="43"/>
        <v>0</v>
      </c>
      <c r="AP127" s="102">
        <f t="shared" si="43"/>
        <v>0</v>
      </c>
      <c r="AQ127" s="102">
        <f t="shared" si="43"/>
        <v>0</v>
      </c>
      <c r="AR127" s="102">
        <f t="shared" si="43"/>
        <v>0</v>
      </c>
      <c r="AS127" s="102">
        <f t="shared" si="43"/>
        <v>0</v>
      </c>
      <c r="AT127" s="102">
        <f t="shared" si="43"/>
        <v>0</v>
      </c>
      <c r="AU127" s="102">
        <f t="shared" si="43"/>
        <v>0</v>
      </c>
      <c r="AV127" s="102">
        <f t="shared" si="43"/>
        <v>0</v>
      </c>
    </row>
    <row r="128" spans="1:48" s="4" customFormat="1" ht="15" hidden="1" customHeight="1">
      <c r="A128" s="13"/>
      <c r="B128" s="17" t="s">
        <v>10</v>
      </c>
      <c r="C128" s="17"/>
      <c r="D128"/>
      <c r="F128" s="160">
        <f>SUM(H128:AV128)</f>
        <v>0</v>
      </c>
      <c r="H128" s="102">
        <f>H44*(1+$F44)</f>
        <v>0</v>
      </c>
      <c r="I128" s="102">
        <f>I44*(1+$F44)</f>
        <v>0</v>
      </c>
      <c r="J128" s="102">
        <f t="shared" ref="J128:AV128" si="44">J44*(1+$F44)</f>
        <v>0</v>
      </c>
      <c r="K128" s="102">
        <f t="shared" si="44"/>
        <v>0</v>
      </c>
      <c r="L128" s="102">
        <f t="shared" si="44"/>
        <v>0</v>
      </c>
      <c r="M128" s="102">
        <f t="shared" si="44"/>
        <v>0</v>
      </c>
      <c r="N128" s="102">
        <f t="shared" si="44"/>
        <v>0</v>
      </c>
      <c r="O128" s="102">
        <f t="shared" si="44"/>
        <v>0</v>
      </c>
      <c r="P128" s="102">
        <f t="shared" si="44"/>
        <v>0</v>
      </c>
      <c r="Q128" s="102">
        <f t="shared" si="44"/>
        <v>0</v>
      </c>
      <c r="R128" s="102">
        <f t="shared" si="44"/>
        <v>0</v>
      </c>
      <c r="S128" s="102">
        <f t="shared" si="44"/>
        <v>0</v>
      </c>
      <c r="T128" s="102">
        <f t="shared" si="44"/>
        <v>0</v>
      </c>
      <c r="U128" s="102">
        <f t="shared" si="44"/>
        <v>0</v>
      </c>
      <c r="V128" s="102">
        <f t="shared" si="44"/>
        <v>0</v>
      </c>
      <c r="W128" s="102">
        <f t="shared" si="44"/>
        <v>0</v>
      </c>
      <c r="X128" s="102">
        <f t="shared" si="44"/>
        <v>0</v>
      </c>
      <c r="Y128" s="102">
        <f t="shared" si="44"/>
        <v>0</v>
      </c>
      <c r="Z128" s="102">
        <f t="shared" si="44"/>
        <v>0</v>
      </c>
      <c r="AA128" s="102">
        <f t="shared" si="44"/>
        <v>0</v>
      </c>
      <c r="AB128" s="102">
        <f t="shared" si="44"/>
        <v>0</v>
      </c>
      <c r="AC128" s="102">
        <f t="shared" si="44"/>
        <v>0</v>
      </c>
      <c r="AD128" s="102">
        <f t="shared" si="44"/>
        <v>0</v>
      </c>
      <c r="AE128" s="102">
        <f t="shared" si="44"/>
        <v>0</v>
      </c>
      <c r="AF128" s="102">
        <f t="shared" si="44"/>
        <v>0</v>
      </c>
      <c r="AG128" s="102">
        <f t="shared" si="44"/>
        <v>0</v>
      </c>
      <c r="AH128" s="102">
        <f t="shared" si="44"/>
        <v>0</v>
      </c>
      <c r="AI128" s="102">
        <f t="shared" si="44"/>
        <v>0</v>
      </c>
      <c r="AJ128" s="102">
        <f t="shared" si="44"/>
        <v>0</v>
      </c>
      <c r="AK128" s="102">
        <f t="shared" si="44"/>
        <v>0</v>
      </c>
      <c r="AL128" s="102">
        <f t="shared" si="44"/>
        <v>0</v>
      </c>
      <c r="AM128" s="102">
        <f t="shared" si="44"/>
        <v>0</v>
      </c>
      <c r="AN128" s="102">
        <f t="shared" si="44"/>
        <v>0</v>
      </c>
      <c r="AO128" s="102">
        <f t="shared" si="44"/>
        <v>0</v>
      </c>
      <c r="AP128" s="102">
        <f t="shared" si="44"/>
        <v>0</v>
      </c>
      <c r="AQ128" s="102">
        <f t="shared" si="44"/>
        <v>0</v>
      </c>
      <c r="AR128" s="102">
        <f t="shared" si="44"/>
        <v>0</v>
      </c>
      <c r="AS128" s="102">
        <f t="shared" si="44"/>
        <v>0</v>
      </c>
      <c r="AT128" s="102">
        <f t="shared" si="44"/>
        <v>0</v>
      </c>
      <c r="AU128" s="102">
        <f t="shared" si="44"/>
        <v>0</v>
      </c>
      <c r="AV128" s="102">
        <f t="shared" si="44"/>
        <v>0</v>
      </c>
    </row>
    <row r="129" spans="1:49" s="4" customFormat="1" ht="15" customHeight="1">
      <c r="A129" s="13"/>
      <c r="B129" s="17" t="s">
        <v>49</v>
      </c>
      <c r="C129" s="17"/>
      <c r="D129"/>
      <c r="F129" s="160">
        <f>SUM(H129:AV129)</f>
        <v>0</v>
      </c>
      <c r="H129" s="66"/>
      <c r="I129" s="102">
        <f t="shared" ref="I129:AV131" si="45">I49</f>
        <v>0</v>
      </c>
      <c r="J129" s="102">
        <f t="shared" si="45"/>
        <v>0</v>
      </c>
      <c r="K129" s="102">
        <f t="shared" si="45"/>
        <v>0</v>
      </c>
      <c r="L129" s="102">
        <f t="shared" si="45"/>
        <v>0</v>
      </c>
      <c r="M129" s="102">
        <f t="shared" si="45"/>
        <v>0</v>
      </c>
      <c r="N129" s="102">
        <f t="shared" si="45"/>
        <v>0</v>
      </c>
      <c r="O129" s="102">
        <f t="shared" si="45"/>
        <v>0</v>
      </c>
      <c r="P129" s="102">
        <f t="shared" si="45"/>
        <v>0</v>
      </c>
      <c r="Q129" s="102">
        <f t="shared" si="45"/>
        <v>0</v>
      </c>
      <c r="R129" s="102">
        <f t="shared" si="45"/>
        <v>0</v>
      </c>
      <c r="S129" s="102">
        <f t="shared" si="45"/>
        <v>0</v>
      </c>
      <c r="T129" s="102">
        <f t="shared" si="45"/>
        <v>0</v>
      </c>
      <c r="U129" s="102">
        <f t="shared" si="45"/>
        <v>0</v>
      </c>
      <c r="V129" s="102">
        <f t="shared" si="45"/>
        <v>0</v>
      </c>
      <c r="W129" s="102">
        <f t="shared" si="45"/>
        <v>0</v>
      </c>
      <c r="X129" s="102">
        <f t="shared" si="45"/>
        <v>0</v>
      </c>
      <c r="Y129" s="102">
        <f t="shared" si="45"/>
        <v>0</v>
      </c>
      <c r="Z129" s="102">
        <f t="shared" si="45"/>
        <v>0</v>
      </c>
      <c r="AA129" s="102">
        <f t="shared" si="45"/>
        <v>0</v>
      </c>
      <c r="AB129" s="102">
        <f t="shared" si="45"/>
        <v>0</v>
      </c>
      <c r="AC129" s="102">
        <f t="shared" si="45"/>
        <v>0</v>
      </c>
      <c r="AD129" s="102">
        <f t="shared" si="45"/>
        <v>0</v>
      </c>
      <c r="AE129" s="102">
        <f t="shared" si="45"/>
        <v>0</v>
      </c>
      <c r="AF129" s="102">
        <f t="shared" si="45"/>
        <v>0</v>
      </c>
      <c r="AG129" s="102">
        <f t="shared" si="45"/>
        <v>0</v>
      </c>
      <c r="AH129" s="102">
        <f t="shared" si="45"/>
        <v>0</v>
      </c>
      <c r="AI129" s="102">
        <f t="shared" si="45"/>
        <v>0</v>
      </c>
      <c r="AJ129" s="102">
        <f t="shared" si="45"/>
        <v>0</v>
      </c>
      <c r="AK129" s="102">
        <f t="shared" si="45"/>
        <v>0</v>
      </c>
      <c r="AL129" s="102">
        <f t="shared" si="45"/>
        <v>0</v>
      </c>
      <c r="AM129" s="102">
        <f t="shared" si="45"/>
        <v>0</v>
      </c>
      <c r="AN129" s="102">
        <f t="shared" si="45"/>
        <v>0</v>
      </c>
      <c r="AO129" s="102">
        <f t="shared" si="45"/>
        <v>0</v>
      </c>
      <c r="AP129" s="102">
        <f t="shared" si="45"/>
        <v>0</v>
      </c>
      <c r="AQ129" s="102">
        <f t="shared" si="45"/>
        <v>0</v>
      </c>
      <c r="AR129" s="102">
        <f t="shared" si="45"/>
        <v>0</v>
      </c>
      <c r="AS129" s="102">
        <f t="shared" si="45"/>
        <v>0</v>
      </c>
      <c r="AT129" s="102">
        <f t="shared" si="45"/>
        <v>0</v>
      </c>
      <c r="AU129" s="102">
        <f t="shared" si="45"/>
        <v>0</v>
      </c>
      <c r="AV129" s="102">
        <f t="shared" si="45"/>
        <v>0</v>
      </c>
    </row>
    <row r="130" spans="1:49" s="4" customFormat="1" ht="15" customHeight="1">
      <c r="A130" s="13"/>
      <c r="B130" s="17" t="s">
        <v>9</v>
      </c>
      <c r="C130" s="17"/>
      <c r="F130" s="160">
        <f>SUM(H130:AV130)</f>
        <v>73074.827586206899</v>
      </c>
      <c r="H130" s="66"/>
      <c r="I130" s="102">
        <f t="shared" si="45"/>
        <v>29546.551724137931</v>
      </c>
      <c r="J130" s="102">
        <f t="shared" si="45"/>
        <v>14110.689655172413</v>
      </c>
      <c r="K130" s="102">
        <f t="shared" si="45"/>
        <v>15638.275862068966</v>
      </c>
      <c r="L130" s="102">
        <f t="shared" si="45"/>
        <v>7410.3448275862065</v>
      </c>
      <c r="M130" s="102">
        <f t="shared" si="45"/>
        <v>6368.9655172413795</v>
      </c>
      <c r="N130" s="102">
        <f t="shared" si="45"/>
        <v>0</v>
      </c>
      <c r="O130" s="102">
        <f t="shared" si="45"/>
        <v>0</v>
      </c>
      <c r="P130" s="102">
        <f t="shared" si="45"/>
        <v>0</v>
      </c>
      <c r="Q130" s="102">
        <f t="shared" si="45"/>
        <v>0</v>
      </c>
      <c r="R130" s="102">
        <f t="shared" si="45"/>
        <v>0</v>
      </c>
      <c r="S130" s="102">
        <f t="shared" si="45"/>
        <v>0</v>
      </c>
      <c r="T130" s="102">
        <f t="shared" si="45"/>
        <v>0</v>
      </c>
      <c r="U130" s="102">
        <f t="shared" si="45"/>
        <v>0</v>
      </c>
      <c r="V130" s="102">
        <f t="shared" si="45"/>
        <v>0</v>
      </c>
      <c r="W130" s="102">
        <f t="shared" si="45"/>
        <v>0</v>
      </c>
      <c r="X130" s="102">
        <f t="shared" si="45"/>
        <v>0</v>
      </c>
      <c r="Y130" s="102">
        <f t="shared" si="45"/>
        <v>0</v>
      </c>
      <c r="Z130" s="102">
        <f t="shared" si="45"/>
        <v>0</v>
      </c>
      <c r="AA130" s="102">
        <f t="shared" si="45"/>
        <v>0</v>
      </c>
      <c r="AB130" s="102">
        <f t="shared" si="45"/>
        <v>0</v>
      </c>
      <c r="AC130" s="102">
        <f t="shared" si="45"/>
        <v>0</v>
      </c>
      <c r="AD130" s="102">
        <f t="shared" si="45"/>
        <v>0</v>
      </c>
      <c r="AE130" s="102">
        <f t="shared" si="45"/>
        <v>0</v>
      </c>
      <c r="AF130" s="102">
        <f t="shared" si="45"/>
        <v>0</v>
      </c>
      <c r="AG130" s="102">
        <f t="shared" si="45"/>
        <v>0</v>
      </c>
      <c r="AH130" s="102">
        <f t="shared" si="45"/>
        <v>0</v>
      </c>
      <c r="AI130" s="102">
        <f t="shared" si="45"/>
        <v>0</v>
      </c>
      <c r="AJ130" s="102">
        <f t="shared" si="45"/>
        <v>0</v>
      </c>
      <c r="AK130" s="102">
        <f t="shared" si="45"/>
        <v>0</v>
      </c>
      <c r="AL130" s="102">
        <f t="shared" si="45"/>
        <v>0</v>
      </c>
      <c r="AM130" s="102">
        <f t="shared" si="45"/>
        <v>0</v>
      </c>
      <c r="AN130" s="102">
        <f t="shared" si="45"/>
        <v>0</v>
      </c>
      <c r="AO130" s="102">
        <f t="shared" si="45"/>
        <v>0</v>
      </c>
      <c r="AP130" s="102">
        <f t="shared" si="45"/>
        <v>0</v>
      </c>
      <c r="AQ130" s="102">
        <f t="shared" si="45"/>
        <v>0</v>
      </c>
      <c r="AR130" s="102">
        <f t="shared" si="45"/>
        <v>0</v>
      </c>
      <c r="AS130" s="102">
        <f t="shared" si="45"/>
        <v>0</v>
      </c>
      <c r="AT130" s="102">
        <f t="shared" si="45"/>
        <v>0</v>
      </c>
      <c r="AU130" s="102">
        <f t="shared" si="45"/>
        <v>0</v>
      </c>
      <c r="AV130" s="102">
        <f t="shared" si="45"/>
        <v>0</v>
      </c>
    </row>
    <row r="131" spans="1:49" s="4" customFormat="1" ht="15" customHeight="1">
      <c r="A131" s="13"/>
      <c r="B131" s="17" t="s">
        <v>52</v>
      </c>
      <c r="C131" s="17"/>
      <c r="F131" s="160">
        <f>SUM(H131:AV131)</f>
        <v>0</v>
      </c>
      <c r="H131" s="66"/>
      <c r="I131" s="102">
        <f t="shared" si="45"/>
        <v>0</v>
      </c>
      <c r="J131" s="102">
        <f t="shared" si="45"/>
        <v>0</v>
      </c>
      <c r="K131" s="102">
        <f t="shared" si="45"/>
        <v>0</v>
      </c>
      <c r="L131" s="102">
        <f t="shared" si="45"/>
        <v>0</v>
      </c>
      <c r="M131" s="102">
        <f t="shared" si="45"/>
        <v>0</v>
      </c>
      <c r="N131" s="102">
        <f t="shared" si="45"/>
        <v>0</v>
      </c>
      <c r="O131" s="102">
        <f t="shared" si="45"/>
        <v>0</v>
      </c>
      <c r="P131" s="102">
        <f t="shared" si="45"/>
        <v>0</v>
      </c>
      <c r="Q131" s="102">
        <f t="shared" si="45"/>
        <v>0</v>
      </c>
      <c r="R131" s="102">
        <f t="shared" si="45"/>
        <v>0</v>
      </c>
      <c r="S131" s="102">
        <f t="shared" si="45"/>
        <v>0</v>
      </c>
      <c r="T131" s="102">
        <f t="shared" si="45"/>
        <v>0</v>
      </c>
      <c r="U131" s="102">
        <f t="shared" si="45"/>
        <v>0</v>
      </c>
      <c r="V131" s="102">
        <f t="shared" si="45"/>
        <v>0</v>
      </c>
      <c r="W131" s="102">
        <f t="shared" si="45"/>
        <v>0</v>
      </c>
      <c r="X131" s="102">
        <f t="shared" si="45"/>
        <v>0</v>
      </c>
      <c r="Y131" s="102">
        <f t="shared" si="45"/>
        <v>0</v>
      </c>
      <c r="Z131" s="102">
        <f t="shared" si="45"/>
        <v>0</v>
      </c>
      <c r="AA131" s="102">
        <f t="shared" si="45"/>
        <v>0</v>
      </c>
      <c r="AB131" s="102">
        <f t="shared" si="45"/>
        <v>0</v>
      </c>
      <c r="AC131" s="102">
        <f t="shared" si="45"/>
        <v>0</v>
      </c>
      <c r="AD131" s="102">
        <f t="shared" si="45"/>
        <v>0</v>
      </c>
      <c r="AE131" s="102">
        <f t="shared" si="45"/>
        <v>0</v>
      </c>
      <c r="AF131" s="102">
        <f t="shared" si="45"/>
        <v>0</v>
      </c>
      <c r="AG131" s="102">
        <f t="shared" si="45"/>
        <v>0</v>
      </c>
      <c r="AH131" s="102">
        <f t="shared" si="45"/>
        <v>0</v>
      </c>
      <c r="AI131" s="102">
        <f t="shared" si="45"/>
        <v>0</v>
      </c>
      <c r="AJ131" s="102">
        <f t="shared" si="45"/>
        <v>0</v>
      </c>
      <c r="AK131" s="102">
        <f t="shared" si="45"/>
        <v>0</v>
      </c>
      <c r="AL131" s="102">
        <f t="shared" si="45"/>
        <v>0</v>
      </c>
      <c r="AM131" s="102">
        <f t="shared" si="45"/>
        <v>0</v>
      </c>
      <c r="AN131" s="102">
        <f t="shared" si="45"/>
        <v>0</v>
      </c>
      <c r="AO131" s="102">
        <f t="shared" si="45"/>
        <v>0</v>
      </c>
      <c r="AP131" s="102">
        <f t="shared" si="45"/>
        <v>0</v>
      </c>
      <c r="AQ131" s="102">
        <f t="shared" si="45"/>
        <v>0</v>
      </c>
      <c r="AR131" s="102">
        <f t="shared" si="45"/>
        <v>0</v>
      </c>
      <c r="AS131" s="102">
        <f t="shared" si="45"/>
        <v>0</v>
      </c>
      <c r="AT131" s="102">
        <f t="shared" si="45"/>
        <v>0</v>
      </c>
      <c r="AU131" s="102">
        <f t="shared" si="45"/>
        <v>0</v>
      </c>
      <c r="AV131" s="102">
        <f t="shared" si="45"/>
        <v>0</v>
      </c>
    </row>
    <row r="132" spans="1:49" s="4" customFormat="1" ht="15" customHeight="1">
      <c r="A132" s="13"/>
      <c r="F132" s="161">
        <f>SUM(H132:AV132)</f>
        <v>165407.88363959276</v>
      </c>
      <c r="H132" s="19">
        <f>SUM(H123:H131)</f>
        <v>70388.141442571417</v>
      </c>
      <c r="I132" s="19">
        <f>SUM(I123:I131)</f>
        <v>38967.404678893268</v>
      </c>
      <c r="J132" s="19">
        <f t="shared" ref="J132:AU132" si="46">SUM(J123:J131)</f>
        <v>19507.990106049259</v>
      </c>
      <c r="K132" s="19">
        <f t="shared" si="46"/>
        <v>18929.303914269294</v>
      </c>
      <c r="L132" s="19">
        <f t="shared" si="46"/>
        <v>10982.594564784893</v>
      </c>
      <c r="M132" s="19">
        <f t="shared" si="46"/>
        <v>6632.4489330246306</v>
      </c>
      <c r="N132" s="19">
        <f t="shared" si="46"/>
        <v>0</v>
      </c>
      <c r="O132" s="19">
        <f t="shared" si="46"/>
        <v>0</v>
      </c>
      <c r="P132" s="19">
        <f t="shared" si="46"/>
        <v>0</v>
      </c>
      <c r="Q132" s="19">
        <f t="shared" si="46"/>
        <v>0</v>
      </c>
      <c r="R132" s="19">
        <f t="shared" si="46"/>
        <v>0</v>
      </c>
      <c r="S132" s="19">
        <f t="shared" si="46"/>
        <v>0</v>
      </c>
      <c r="T132" s="19">
        <f t="shared" si="46"/>
        <v>0</v>
      </c>
      <c r="U132" s="19">
        <f t="shared" si="46"/>
        <v>0</v>
      </c>
      <c r="V132" s="19">
        <f t="shared" si="46"/>
        <v>0</v>
      </c>
      <c r="W132" s="19">
        <f t="shared" si="46"/>
        <v>0</v>
      </c>
      <c r="X132" s="19">
        <f t="shared" si="46"/>
        <v>0</v>
      </c>
      <c r="Y132" s="19">
        <f t="shared" si="46"/>
        <v>0</v>
      </c>
      <c r="Z132" s="19">
        <f t="shared" si="46"/>
        <v>0</v>
      </c>
      <c r="AA132" s="19">
        <f t="shared" si="46"/>
        <v>0</v>
      </c>
      <c r="AB132" s="19">
        <f t="shared" si="46"/>
        <v>0</v>
      </c>
      <c r="AC132" s="19">
        <f t="shared" si="46"/>
        <v>0</v>
      </c>
      <c r="AD132" s="19">
        <f t="shared" si="46"/>
        <v>0</v>
      </c>
      <c r="AE132" s="19">
        <f t="shared" si="46"/>
        <v>0</v>
      </c>
      <c r="AF132" s="19">
        <f t="shared" si="46"/>
        <v>0</v>
      </c>
      <c r="AG132" s="19">
        <f t="shared" si="46"/>
        <v>0</v>
      </c>
      <c r="AH132" s="19">
        <f t="shared" si="46"/>
        <v>0</v>
      </c>
      <c r="AI132" s="19">
        <f t="shared" si="46"/>
        <v>0</v>
      </c>
      <c r="AJ132" s="19">
        <f t="shared" si="46"/>
        <v>0</v>
      </c>
      <c r="AK132" s="19">
        <f t="shared" si="46"/>
        <v>0</v>
      </c>
      <c r="AL132" s="19">
        <f t="shared" si="46"/>
        <v>0</v>
      </c>
      <c r="AM132" s="19">
        <f t="shared" si="46"/>
        <v>0</v>
      </c>
      <c r="AN132" s="19">
        <f t="shared" si="46"/>
        <v>0</v>
      </c>
      <c r="AO132" s="19">
        <f t="shared" si="46"/>
        <v>0</v>
      </c>
      <c r="AP132" s="19">
        <f t="shared" si="46"/>
        <v>0</v>
      </c>
      <c r="AQ132" s="19">
        <f t="shared" si="46"/>
        <v>0</v>
      </c>
      <c r="AR132" s="19">
        <f t="shared" si="46"/>
        <v>0</v>
      </c>
      <c r="AS132" s="19">
        <f t="shared" si="46"/>
        <v>0</v>
      </c>
      <c r="AT132" s="19">
        <f t="shared" si="46"/>
        <v>0</v>
      </c>
      <c r="AU132" s="19">
        <f t="shared" si="46"/>
        <v>0</v>
      </c>
      <c r="AV132" s="19">
        <f>SUM(AV123:AV131)</f>
        <v>0</v>
      </c>
    </row>
    <row r="133" spans="1:49" s="4" customFormat="1" ht="15" customHeight="1">
      <c r="A133" s="13"/>
      <c r="B133" s="92" t="s">
        <v>131</v>
      </c>
      <c r="C133" s="92"/>
      <c r="E133" s="102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</row>
    <row r="134" spans="1:49" s="49" customFormat="1" ht="15.75" customHeight="1" outlineLevel="1">
      <c r="A134" s="20"/>
      <c r="B134" s="67" t="str">
        <f>"Amort. -  "&amp;B35</f>
        <v>Amort. -  Main line - Total</v>
      </c>
      <c r="C134" s="67"/>
      <c r="D134" s="65"/>
      <c r="F134" s="200">
        <f>D35</f>
        <v>44.369509273227443</v>
      </c>
      <c r="G134" s="125"/>
      <c r="H134" s="14"/>
      <c r="I134" s="131">
        <f ca="1">-SUM(OFFSET(H123,0,-MIN(I$84-1,ROUNDDOWN($F134-1,0))):H123)/$F134-IF(I$84&gt;$F134,(OFFSET(H123,0,-ROUNDUP($F134-1,0))-(ROUNDDOWN($F134,0)*(OFFSET(H123,0,-ROUNDUP($F134-1,0))/$F134))),0)</f>
        <v>-1148.1241192532932</v>
      </c>
      <c r="J134" s="131">
        <f ca="1">-SUM(OFFSET(I123,0,-MIN(J$84-1,ROUNDDOWN($F134-1,0))):I123)/$F134-IF(J$84&gt;$F134,(OFFSET(I123,0,-ROUNDUP($F134-1,0))-(ROUNDDOWN($F134,0)*(OFFSET(I123,0,-ROUNDUP($F134-1,0))/$F134))),0)</f>
        <v>-1148.1241192532932</v>
      </c>
      <c r="K134" s="131">
        <f ca="1">-SUM(OFFSET(J123,0,-MIN(K$84-1,ROUNDDOWN($F134-1,0))):J123)/$F134-IF(K$84&gt;$F134,(OFFSET(J123,0,-ROUNDUP($F134-1,0))-(ROUNDDOWN($F134,0)*(OFFSET(J123,0,-ROUNDUP($F134-1,0))/$F134))),0)</f>
        <v>-1148.1241192532932</v>
      </c>
      <c r="L134" s="131">
        <f ca="1">-SUM(OFFSET(K123,0,-MIN(L$84-1,ROUNDDOWN($F134-1,0))):K123)/$F134-IF(L$84&gt;$F134,(OFFSET(K123,0,-ROUNDUP($F134-1,0))-(ROUNDDOWN($F134,0)*(OFFSET(K123,0,-ROUNDUP($F134-1,0))/$F134))),0)</f>
        <v>-1148.1241192532932</v>
      </c>
      <c r="M134" s="131">
        <f ca="1">-SUM(OFFSET(L123,0,-MIN(M$84-1,ROUNDDOWN($F134-1,0))):L123)/$F134-IF(M$84&gt;$F134,(OFFSET(L123,0,-ROUNDUP($F134-1,0))-(ROUNDDOWN($F134,0)*(OFFSET(L123,0,-ROUNDUP($F134-1,0))/$F134))),0)</f>
        <v>-1148.1241192532932</v>
      </c>
      <c r="N134" s="131">
        <f ca="1">-SUM(OFFSET(M123,0,-MIN(N$84-1,ROUNDDOWN($F134-1,0))):M123)/$F134-IF(N$84&gt;$F134,(OFFSET(M123,0,-ROUNDUP($F134-1,0))-(ROUNDDOWN($F134,0)*(OFFSET(M123,0,-ROUNDUP($F134-1,0))/$F134))),0)</f>
        <v>-1148.1241192532932</v>
      </c>
      <c r="O134" s="131">
        <f ca="1">-SUM(OFFSET(N123,0,-MIN(O$84-1,ROUNDDOWN($F134-1,0))):N123)/$F134-IF(O$84&gt;$F134,(OFFSET(N123,0,-ROUNDUP($F134-1,0))-(ROUNDDOWN($F134,0)*(OFFSET(N123,0,-ROUNDUP($F134-1,0))/$F134))),0)</f>
        <v>-1148.1241192532932</v>
      </c>
      <c r="P134" s="131">
        <f ca="1">-SUM(OFFSET(O123,0,-MIN(P$84-1,ROUNDDOWN($F134-1,0))):O123)/$F134-IF(P$84&gt;$F134,(OFFSET(O123,0,-ROUNDUP($F134-1,0))-(ROUNDDOWN($F134,0)*(OFFSET(O123,0,-ROUNDUP($F134-1,0))/$F134))),0)</f>
        <v>-1148.1241192532932</v>
      </c>
      <c r="Q134" s="131">
        <f ca="1">-SUM(OFFSET(P123,0,-MIN(Q$84-1,ROUNDDOWN($F134-1,0))):P123)/$F134-IF(Q$84&gt;$F134,(OFFSET(P123,0,-ROUNDUP($F134-1,0))-(ROUNDDOWN($F134,0)*(OFFSET(P123,0,-ROUNDUP($F134-1,0))/$F134))),0)</f>
        <v>-1148.1241192532932</v>
      </c>
      <c r="R134" s="131">
        <f ca="1">-SUM(OFFSET(Q123,0,-MIN(R$84-1,ROUNDDOWN($F134-1,0))):Q123)/$F134-IF(R$84&gt;$F134,(OFFSET(Q123,0,-ROUNDUP($F134-1,0))-(ROUNDDOWN($F134,0)*(OFFSET(Q123,0,-ROUNDUP($F134-1,0))/$F134))),0)</f>
        <v>-1148.1241192532932</v>
      </c>
      <c r="S134" s="131">
        <f ca="1">-SUM(OFFSET(R123,0,-MIN(S$84-1,ROUNDDOWN($F134-1,0))):R123)/$F134-IF(S$84&gt;$F134,(OFFSET(R123,0,-ROUNDUP($F134-1,0))-(ROUNDDOWN($F134,0)*(OFFSET(R123,0,-ROUNDUP($F134-1,0))/$F134))),0)</f>
        <v>-1148.1241192532932</v>
      </c>
      <c r="T134" s="131">
        <f ca="1">-SUM(OFFSET(S123,0,-MIN(T$84-1,ROUNDDOWN($F134-1,0))):S123)/$F134-IF(T$84&gt;$F134,(OFFSET(S123,0,-ROUNDUP($F134-1,0))-(ROUNDDOWN($F134,0)*(OFFSET(S123,0,-ROUNDUP($F134-1,0))/$F134))),0)</f>
        <v>-1148.1241192532932</v>
      </c>
      <c r="U134" s="131">
        <f ca="1">-SUM(OFFSET(T123,0,-MIN(U$84-1,ROUNDDOWN($F134-1,0))):T123)/$F134-IF(U$84&gt;$F134,(OFFSET(T123,0,-ROUNDUP($F134-1,0))-(ROUNDDOWN($F134,0)*(OFFSET(T123,0,-ROUNDUP($F134-1,0))/$F134))),0)</f>
        <v>-1148.1241192532932</v>
      </c>
      <c r="V134" s="131">
        <f ca="1">-SUM(OFFSET(U123,0,-MIN(V$84-1,ROUNDDOWN($F134-1,0))):U123)/$F134-IF(V$84&gt;$F134,(OFFSET(U123,0,-ROUNDUP($F134-1,0))-(ROUNDDOWN($F134,0)*(OFFSET(U123,0,-ROUNDUP($F134-1,0))/$F134))),0)</f>
        <v>-1148.1241192532932</v>
      </c>
      <c r="W134" s="131">
        <f ca="1">-SUM(OFFSET(V123,0,-MIN(W$84-1,ROUNDDOWN($F134-1,0))):V123)/$F134-IF(W$84&gt;$F134,(OFFSET(V123,0,-ROUNDUP($F134-1,0))-(ROUNDDOWN($F134,0)*(OFFSET(V123,0,-ROUNDUP($F134-1,0))/$F134))),0)</f>
        <v>-1148.1241192532932</v>
      </c>
      <c r="X134" s="131">
        <f ca="1">-SUM(OFFSET(W123,0,-MIN(X$84-1,ROUNDDOWN($F134-1,0))):W123)/$F134-IF(X$84&gt;$F134,(OFFSET(W123,0,-ROUNDUP($F134-1,0))-(ROUNDDOWN($F134,0)*(OFFSET(W123,0,-ROUNDUP($F134-1,0))/$F134))),0)</f>
        <v>-1148.1241192532932</v>
      </c>
      <c r="Y134" s="131">
        <f ca="1">-SUM(OFFSET(X123,0,-MIN(Y$84-1,ROUNDDOWN($F134-1,0))):X123)/$F134-IF(Y$84&gt;$F134,(OFFSET(X123,0,-ROUNDUP($F134-1,0))-(ROUNDDOWN($F134,0)*(OFFSET(X123,0,-ROUNDUP($F134-1,0))/$F134))),0)</f>
        <v>-1148.1241192532932</v>
      </c>
      <c r="Z134" s="131">
        <f ca="1">-SUM(OFFSET(Y123,0,-MIN(Z$84-1,ROUNDDOWN($F134-1,0))):Y123)/$F134-IF(Z$84&gt;$F134,(OFFSET(Y123,0,-ROUNDUP($F134-1,0))-(ROUNDDOWN($F134,0)*(OFFSET(Y123,0,-ROUNDUP($F134-1,0))/$F134))),0)</f>
        <v>-1148.1241192532932</v>
      </c>
      <c r="AA134" s="131">
        <f ca="1">-SUM(OFFSET(Z123,0,-MIN(AA$84-1,ROUNDDOWN($F134-1,0))):Z123)/$F134-IF(AA$84&gt;$F134,(OFFSET(Z123,0,-ROUNDUP($F134-1,0))-(ROUNDDOWN($F134,0)*(OFFSET(Z123,0,-ROUNDUP($F134-1,0))/$F134))),0)</f>
        <v>-1148.1241192532932</v>
      </c>
      <c r="AB134" s="131">
        <f ca="1">-SUM(OFFSET(AA123,0,-MIN(AB$84-1,ROUNDDOWN($F134-1,0))):AA123)/$F134-IF(AB$84&gt;$F134,(OFFSET(AA123,0,-ROUNDUP($F134-1,0))-(ROUNDDOWN($F134,0)*(OFFSET(AA123,0,-ROUNDUP($F134-1,0))/$F134))),0)</f>
        <v>-1148.1241192532932</v>
      </c>
      <c r="AC134" s="131">
        <f ca="1">-SUM(OFFSET(AB123,0,-MIN(AC$84-1,ROUNDDOWN($F134-1,0))):AB123)/$F134-IF(AC$84&gt;$F134,(OFFSET(AB123,0,-ROUNDUP($F134-1,0))-(ROUNDDOWN($F134,0)*(OFFSET(AB123,0,-ROUNDUP($F134-1,0))/$F134))),0)</f>
        <v>-1148.1241192532932</v>
      </c>
      <c r="AD134" s="131">
        <f ca="1">-SUM(OFFSET(AC123,0,-MIN(AD$84-1,ROUNDDOWN($F134-1,0))):AC123)/$F134-IF(AD$84&gt;$F134,(OFFSET(AC123,0,-ROUNDUP($F134-1,0))-(ROUNDDOWN($F134,0)*(OFFSET(AC123,0,-ROUNDUP($F134-1,0))/$F134))),0)</f>
        <v>-1148.1241192532932</v>
      </c>
      <c r="AE134" s="131">
        <f ca="1">-SUM(OFFSET(AD123,0,-MIN(AE$84-1,ROUNDDOWN($F134-1,0))):AD123)/$F134-IF(AE$84&gt;$F134,(OFFSET(AD123,0,-ROUNDUP($F134-1,0))-(ROUNDDOWN($F134,0)*(OFFSET(AD123,0,-ROUNDUP($F134-1,0))/$F134))),0)</f>
        <v>-1148.1241192532932</v>
      </c>
      <c r="AF134" s="131">
        <f ca="1">-SUM(OFFSET(AE123,0,-MIN(AF$84-1,ROUNDDOWN($F134-1,0))):AE123)/$F134-IF(AF$84&gt;$F134,(OFFSET(AE123,0,-ROUNDUP($F134-1,0))-(ROUNDDOWN($F134,0)*(OFFSET(AE123,0,-ROUNDUP($F134-1,0))/$F134))),0)</f>
        <v>-1148.1241192532932</v>
      </c>
      <c r="AG134" s="131">
        <f ca="1">-SUM(OFFSET(AF123,0,-MIN(AG$84-1,ROUNDDOWN($F134-1,0))):AF123)/$F134-IF(AG$84&gt;$F134,(OFFSET(AF123,0,-ROUNDUP($F134-1,0))-(ROUNDDOWN($F134,0)*(OFFSET(AF123,0,-ROUNDUP($F134-1,0))/$F134))),0)</f>
        <v>-1148.1241192532932</v>
      </c>
      <c r="AH134" s="131">
        <f ca="1">-SUM(OFFSET(AG123,0,-MIN(AH$84-1,ROUNDDOWN($F134-1,0))):AG123)/$F134-IF(AH$84&gt;$F134,(OFFSET(AG123,0,-ROUNDUP($F134-1,0))-(ROUNDDOWN($F134,0)*(OFFSET(AG123,0,-ROUNDUP($F134-1,0))/$F134))),0)</f>
        <v>-1148.1241192532932</v>
      </c>
      <c r="AI134" s="131">
        <f ca="1">-SUM(OFFSET(AH123,0,-MIN(AI$84-1,ROUNDDOWN($F134-1,0))):AH123)/$F134-IF(AI$84&gt;$F134,(OFFSET(AH123,0,-ROUNDUP($F134-1,0))-(ROUNDDOWN($F134,0)*(OFFSET(AH123,0,-ROUNDUP($F134-1,0))/$F134))),0)</f>
        <v>-1148.1241192532932</v>
      </c>
      <c r="AJ134" s="131">
        <f ca="1">-SUM(OFFSET(AI123,0,-MIN(AJ$84-1,ROUNDDOWN($F134-1,0))):AI123)/$F134-IF(AJ$84&gt;$F134,(OFFSET(AI123,0,-ROUNDUP($F134-1,0))-(ROUNDDOWN($F134,0)*(OFFSET(AI123,0,-ROUNDUP($F134-1,0))/$F134))),0)</f>
        <v>-1148.1241192532932</v>
      </c>
      <c r="AK134" s="131">
        <f ca="1">-SUM(OFFSET(AJ123,0,-MIN(AK$84-1,ROUNDDOWN($F134-1,0))):AJ123)/$F134-IF(AK$84&gt;$F134,(OFFSET(AJ123,0,-ROUNDUP($F134-1,0))-(ROUNDDOWN($F134,0)*(OFFSET(AJ123,0,-ROUNDUP($F134-1,0))/$F134))),0)</f>
        <v>-1148.1241192532932</v>
      </c>
      <c r="AL134" s="131">
        <f ca="1">-SUM(OFFSET(AK123,0,-MIN(AL$84-1,ROUNDDOWN($F134-1,0))):AK123)/$F134-IF(AL$84&gt;$F134,(OFFSET(AK123,0,-ROUNDUP($F134-1,0))-(ROUNDDOWN($F134,0)*(OFFSET(AK123,0,-ROUNDUP($F134-1,0))/$F134))),0)</f>
        <v>-1148.1241192532932</v>
      </c>
      <c r="AM134" s="131">
        <f ca="1">-SUM(OFFSET(AL123,0,-MIN(AM$84-1,ROUNDDOWN($F134-1,0))):AL123)/$F134-IF(AM$84&gt;$F134,(OFFSET(AL123,0,-ROUNDUP($F134-1,0))-(ROUNDDOWN($F134,0)*(OFFSET(AL123,0,-ROUNDUP($F134-1,0))/$F134))),0)</f>
        <v>-1148.1241192532932</v>
      </c>
      <c r="AN134" s="131">
        <f ca="1">-SUM(OFFSET(AM123,0,-MIN(AN$84-1,ROUNDDOWN($F134-1,0))):AM123)/$F134-IF(AN$84&gt;$F134,(OFFSET(AM123,0,-ROUNDUP($F134-1,0))-(ROUNDDOWN($F134,0)*(OFFSET(AM123,0,-ROUNDUP($F134-1,0))/$F134))),0)</f>
        <v>-1148.1241192532932</v>
      </c>
      <c r="AO134" s="131">
        <f ca="1">-SUM(OFFSET(AN123,0,-MIN(AO$84-1,ROUNDDOWN($F134-1,0))):AN123)/$F134-IF(AO$84&gt;$F134,(OFFSET(AN123,0,-ROUNDUP($F134-1,0))-(ROUNDDOWN($F134,0)*(OFFSET(AN123,0,-ROUNDUP($F134-1,0))/$F134))),0)</f>
        <v>-1148.1241192532932</v>
      </c>
      <c r="AP134" s="131">
        <f ca="1">-SUM(OFFSET(AO123,0,-MIN(AP$84-1,ROUNDDOWN($F134-1,0))):AO123)/$F134-IF(AP$84&gt;$F134,(OFFSET(AO123,0,-ROUNDUP($F134-1,0))-(ROUNDDOWN($F134,0)*(OFFSET(AO123,0,-ROUNDUP($F134-1,0))/$F134))),0)</f>
        <v>-1148.1241192532932</v>
      </c>
      <c r="AQ134" s="131">
        <f ca="1">-SUM(OFFSET(AP123,0,-MIN(AQ$84-1,ROUNDDOWN($F134-1,0))):AP123)/$F134-IF(AQ$84&gt;$F134,(OFFSET(AP123,0,-ROUNDUP($F134-1,0))-(ROUNDDOWN($F134,0)*(OFFSET(AP123,0,-ROUNDUP($F134-1,0))/$F134))),0)</f>
        <v>-1148.1241192532932</v>
      </c>
      <c r="AR134" s="131">
        <f ca="1">-SUM(OFFSET(AQ123,0,-MIN(AR$84-1,ROUNDDOWN($F134-1,0))):AQ123)/$F134-IF(AR$84&gt;$F134,(OFFSET(AQ123,0,-ROUNDUP($F134-1,0))-(ROUNDDOWN($F134,0)*(OFFSET(AQ123,0,-ROUNDUP($F134-1,0))/$F134))),0)</f>
        <v>-1148.1241192532932</v>
      </c>
      <c r="AS134" s="131">
        <f ca="1">-SUM(OFFSET(AR123,0,-MIN(AS$84-1,ROUNDDOWN($F134-1,0))):AR123)/$F134-IF(AS$84&gt;$F134,(OFFSET(AR123,0,-ROUNDUP($F134-1,0))-(ROUNDDOWN($F134,0)*(OFFSET(AR123,0,-ROUNDUP($F134-1,0))/$F134))),0)</f>
        <v>-1148.1241192532932</v>
      </c>
      <c r="AT134" s="131">
        <f ca="1">-SUM(OFFSET(AS123,0,-MIN(AT$84-1,ROUNDDOWN($F134-1,0))):AS123)/$F134-IF(AT$84&gt;$F134,(OFFSET(AS123,0,-ROUNDUP($F134-1,0))-(ROUNDDOWN($F134,0)*(OFFSET(AS123,0,-ROUNDUP($F134-1,0))/$F134))),0)</f>
        <v>-1148.1241192532932</v>
      </c>
      <c r="AU134" s="131">
        <f ca="1">-SUM(OFFSET(AT123,0,-MIN(AU$84-1,ROUNDDOWN($F134-1,0))):AT123)/$F134-IF(AU$84&gt;$F134,(OFFSET(AT123,0,-ROUNDUP($F134-1,0))-(ROUNDDOWN($F134,0)*(OFFSET(AT123,0,-ROUNDUP($F134-1,0))/$F134))),0)</f>
        <v>-1148.1241192532932</v>
      </c>
      <c r="AV134" s="131">
        <f ca="1">-SUM(OFFSET(AU123,0,-MIN(AV$84-1,ROUNDDOWN($F134-1,0))):AU123)/$F134-IF(AV$84&gt;$F134,(OFFSET(AU123,0,-ROUNDUP($F134-1,0))-(ROUNDDOWN($F134,0)*(OFFSET(AU123,0,-ROUNDUP($F134-1,0))/$F134))),0)</f>
        <v>-1148.1241192532932</v>
      </c>
    </row>
    <row r="135" spans="1:49" s="49" customFormat="1" ht="15.75" customHeight="1" outlineLevel="1">
      <c r="A135" s="20"/>
      <c r="B135" s="67" t="str">
        <f>"Amort. -  "&amp;B40</f>
        <v>Amort. -  Connection - Total</v>
      </c>
      <c r="C135" s="67"/>
      <c r="D135" s="65"/>
      <c r="F135" s="200">
        <f>D40</f>
        <v>21.028725238676031</v>
      </c>
      <c r="G135" s="125"/>
      <c r="H135" s="14"/>
      <c r="I135" s="131">
        <f ca="1">-SUM(OFFSET(H124,0,-MIN(I$84-1,ROUNDDOWN($F135-1,0))):H124)/$F135-IF(I$84&gt;$F135,(OFFSET(H124,0,-ROUNDUP($F135-1,0))-(ROUNDDOWN($F135,0)*(OFFSET(H124,0,-ROUNDUP($F135-1,0))/$F135))),0)</f>
        <v>-924.75589774602474</v>
      </c>
      <c r="J135" s="131">
        <f ca="1">-SUM(OFFSET(I124,0,-MIN(J$84-1,ROUNDDOWN($F135-1,0))):I124)/$F135-IF(J$84&gt;$F135,(OFFSET(I124,0,-ROUNDUP($F135-1,0))-(ROUNDDOWN($F135,0)*(OFFSET(I124,0,-ROUNDUP($F135-1,0))/$F135))),0)</f>
        <v>-1372.75513915646</v>
      </c>
      <c r="K135" s="131">
        <f ca="1">-SUM(OFFSET(J124,0,-MIN(K$84-1,ROUNDDOWN($F135-1,0))):J124)/$F135-IF(K$84&gt;$F135,(OFFSET(J124,0,-ROUNDUP($F135-1,0))-(ROUNDDOWN($F135,0)*(OFFSET(J124,0,-ROUNDUP($F135-1,0))/$F135))),0)</f>
        <v>-1629.4183647974576</v>
      </c>
      <c r="L135" s="131">
        <f ca="1">-SUM(OFFSET(K124,0,-MIN(L$84-1,ROUNDDOWN($F135-1,0))):K124)/$F135-IF(L$84&gt;$F135,(OFFSET(K124,0,-ROUNDUP($F135-1,0))-(ROUNDDOWN($F135,0)*(OFFSET(K124,0,-ROUNDUP($F135-1,0))/$F135))),0)</f>
        <v>-1785.9199127917921</v>
      </c>
      <c r="M135" s="131">
        <f ca="1">-SUM(OFFSET(L124,0,-MIN(M$84-1,ROUNDDOWN($F135-1,0))):L124)/$F135-IF(M$84&gt;$F135,(OFFSET(L124,0,-ROUNDUP($F135-1,0))-(ROUNDDOWN($F135,0)*(OFFSET(L124,0,-ROUNDUP($F135-1,0))/$F135))),0)</f>
        <v>-1955.7946767945382</v>
      </c>
      <c r="N135" s="131">
        <f ca="1">-SUM(OFFSET(M124,0,-MIN(N$84-1,ROUNDDOWN($F135-1,0))):M124)/$F135-IF(N$84&gt;$F135,(OFFSET(M124,0,-ROUNDUP($F135-1,0))-(ROUNDDOWN($F135,0)*(OFFSET(M124,0,-ROUNDUP($F135-1,0))/$F135))),0)</f>
        <v>-1968.324367148695</v>
      </c>
      <c r="O135" s="131">
        <f ca="1">-SUM(OFFSET(N124,0,-MIN(O$84-1,ROUNDDOWN($F135-1,0))):N124)/$F135-IF(O$84&gt;$F135,(OFFSET(N124,0,-ROUNDUP($F135-1,0))-(ROUNDDOWN($F135,0)*(OFFSET(N124,0,-ROUNDUP($F135-1,0))/$F135))),0)</f>
        <v>-1968.324367148695</v>
      </c>
      <c r="P135" s="131">
        <f ca="1">-SUM(OFFSET(O124,0,-MIN(P$84-1,ROUNDDOWN($F135-1,0))):O124)/$F135-IF(P$84&gt;$F135,(OFFSET(O124,0,-ROUNDUP($F135-1,0))-(ROUNDDOWN($F135,0)*(OFFSET(O124,0,-ROUNDUP($F135-1,0))/$F135))),0)</f>
        <v>-1968.324367148695</v>
      </c>
      <c r="Q135" s="131">
        <f ca="1">-SUM(OFFSET(P124,0,-MIN(Q$84-1,ROUNDDOWN($F135-1,0))):P124)/$F135-IF(Q$84&gt;$F135,(OFFSET(P124,0,-ROUNDUP($F135-1,0))-(ROUNDDOWN($F135,0)*(OFFSET(P124,0,-ROUNDUP($F135-1,0))/$F135))),0)</f>
        <v>-1968.324367148695</v>
      </c>
      <c r="R135" s="131">
        <f ca="1">-SUM(OFFSET(Q124,0,-MIN(R$84-1,ROUNDDOWN($F135-1,0))):Q124)/$F135-IF(R$84&gt;$F135,(OFFSET(Q124,0,-ROUNDUP($F135-1,0))-(ROUNDDOWN($F135,0)*(OFFSET(Q124,0,-ROUNDUP($F135-1,0))/$F135))),0)</f>
        <v>-1968.324367148695</v>
      </c>
      <c r="S135" s="131">
        <f ca="1">-SUM(OFFSET(R124,0,-MIN(S$84-1,ROUNDDOWN($F135-1,0))):R124)/$F135-IF(S$84&gt;$F135,(OFFSET(R124,0,-ROUNDUP($F135-1,0))-(ROUNDDOWN($F135,0)*(OFFSET(R124,0,-ROUNDUP($F135-1,0))/$F135))),0)</f>
        <v>-1968.324367148695</v>
      </c>
      <c r="T135" s="131">
        <f ca="1">-SUM(OFFSET(S124,0,-MIN(T$84-1,ROUNDDOWN($F135-1,0))):S124)/$F135-IF(T$84&gt;$F135,(OFFSET(S124,0,-ROUNDUP($F135-1,0))-(ROUNDDOWN($F135,0)*(OFFSET(S124,0,-ROUNDUP($F135-1,0))/$F135))),0)</f>
        <v>-1968.324367148695</v>
      </c>
      <c r="U135" s="131">
        <f ca="1">-SUM(OFFSET(T124,0,-MIN(U$84-1,ROUNDDOWN($F135-1,0))):T124)/$F135-IF(U$84&gt;$F135,(OFFSET(T124,0,-ROUNDUP($F135-1,0))-(ROUNDDOWN($F135,0)*(OFFSET(T124,0,-ROUNDUP($F135-1,0))/$F135))),0)</f>
        <v>-1968.324367148695</v>
      </c>
      <c r="V135" s="131">
        <f ca="1">-SUM(OFFSET(U124,0,-MIN(V$84-1,ROUNDDOWN($F135-1,0))):U124)/$F135-IF(V$84&gt;$F135,(OFFSET(U124,0,-ROUNDUP($F135-1,0))-(ROUNDDOWN($F135,0)*(OFFSET(U124,0,-ROUNDUP($F135-1,0))/$F135))),0)</f>
        <v>-1968.324367148695</v>
      </c>
      <c r="W135" s="131">
        <f ca="1">-SUM(OFFSET(V124,0,-MIN(W$84-1,ROUNDDOWN($F135-1,0))):V124)/$F135-IF(W$84&gt;$F135,(OFFSET(V124,0,-ROUNDUP($F135-1,0))-(ROUNDDOWN($F135,0)*(OFFSET(V124,0,-ROUNDUP($F135-1,0))/$F135))),0)</f>
        <v>-1968.324367148695</v>
      </c>
      <c r="X135" s="131">
        <f ca="1">-SUM(OFFSET(W124,0,-MIN(X$84-1,ROUNDDOWN($F135-1,0))):W124)/$F135-IF(X$84&gt;$F135,(OFFSET(W124,0,-ROUNDUP($F135-1,0))-(ROUNDDOWN($F135,0)*(OFFSET(W124,0,-ROUNDUP($F135-1,0))/$F135))),0)</f>
        <v>-1968.324367148695</v>
      </c>
      <c r="Y135" s="131">
        <f ca="1">-SUM(OFFSET(X124,0,-MIN(Y$84-1,ROUNDDOWN($F135-1,0))):X124)/$F135-IF(Y$84&gt;$F135,(OFFSET(X124,0,-ROUNDUP($F135-1,0))-(ROUNDDOWN($F135,0)*(OFFSET(X124,0,-ROUNDUP($F135-1,0))/$F135))),0)</f>
        <v>-1968.324367148695</v>
      </c>
      <c r="Z135" s="131">
        <f ca="1">-SUM(OFFSET(Y124,0,-MIN(Z$84-1,ROUNDDOWN($F135-1,0))):Y124)/$F135-IF(Z$84&gt;$F135,(OFFSET(Y124,0,-ROUNDUP($F135-1,0))-(ROUNDDOWN($F135,0)*(OFFSET(Y124,0,-ROUNDUP($F135-1,0))/$F135))),0)</f>
        <v>-1968.324367148695</v>
      </c>
      <c r="AA135" s="131">
        <f ca="1">-SUM(OFFSET(Z124,0,-MIN(AA$84-1,ROUNDDOWN($F135-1,0))):Z124)/$F135-IF(AA$84&gt;$F135,(OFFSET(Z124,0,-ROUNDUP($F135-1,0))-(ROUNDDOWN($F135,0)*(OFFSET(Z124,0,-ROUNDUP($F135-1,0))/$F135))),0)</f>
        <v>-1968.324367148695</v>
      </c>
      <c r="AB135" s="131">
        <f ca="1">-SUM(OFFSET(AA124,0,-MIN(AB$84-1,ROUNDDOWN($F135-1,0))):AA124)/$F135-IF(AB$84&gt;$F135,(OFFSET(AA124,0,-ROUNDUP($F135-1,0))-(ROUNDDOWN($F135,0)*(OFFSET(AA124,0,-ROUNDUP($F135-1,0))/$F135))),0)</f>
        <v>-1968.324367148695</v>
      </c>
      <c r="AC135" s="131">
        <f ca="1">-SUM(OFFSET(AB124,0,-MIN(AC$84-1,ROUNDDOWN($F135-1,0))):AB124)/$F135-IF(AC$84&gt;$F135,(OFFSET(AB124,0,-ROUNDUP($F135-1,0))-(ROUNDDOWN($F135,0)*(OFFSET(AB124,0,-ROUNDUP($F135-1,0))/$F135))),0)</f>
        <v>-1968.324367148695</v>
      </c>
      <c r="AD135" s="131">
        <f ca="1">-SUM(OFFSET(AC124,0,-MIN(AD$84-1,ROUNDDOWN($F135-1,0))):AC124)/$F135-IF(AD$84&gt;$F135,(OFFSET(AC124,0,-ROUNDUP($F135-1,0))-(ROUNDDOWN($F135,0)*(OFFSET(AC124,0,-ROUNDUP($F135-1,0))/$F135))),0)</f>
        <v>-1070.1323032824939</v>
      </c>
      <c r="AE135" s="131">
        <f ca="1">-SUM(OFFSET(AD124,0,-MIN(AE$84-1,ROUNDDOWN($F135-1,0))):AD124)/$F135-IF(AE$84&gt;$F135,(OFFSET(AD124,0,-ROUNDUP($F135-1,0))-(ROUNDDOWN($F135,0)*(OFFSET(AD124,0,-ROUNDUP($F135-1,0))/$F135))),0)</f>
        <v>-608.43811312843184</v>
      </c>
      <c r="AF135" s="131">
        <f ca="1">-SUM(OFFSET(AE124,0,-MIN(AF$84-1,ROUNDDOWN($F135-1,0))):AE124)/$F135-IF(AF$84&gt;$F135,(OFFSET(AE124,0,-ROUNDUP($F135-1,0))-(ROUNDDOWN($F135,0)*(OFFSET(AE124,0,-ROUNDUP($F135-1,0))/$F135))),0)</f>
        <v>-346.27871476713517</v>
      </c>
      <c r="AG135" s="131">
        <f ca="1">-SUM(OFFSET(AF124,0,-MIN(AG$84-1,ROUNDDOWN($F135-1,0))):AF124)/$F135-IF(AG$84&gt;$F135,(OFFSET(AF124,0,-ROUNDUP($F135-1,0))-(ROUNDDOWN($F135,0)*(OFFSET(AF124,0,-ROUNDUP($F135-1,0))/$F135))),0)</f>
        <v>-186.89999867620878</v>
      </c>
      <c r="AH135" s="131">
        <f ca="1">-SUM(OFFSET(AG124,0,-MIN(AH$84-1,ROUNDDOWN($F135-1,0))):AG124)/$F135-IF(AH$84&gt;$F135,(OFFSET(AG124,0,-ROUNDUP($F135-1,0))-(ROUNDDOWN($F135,0)*(OFFSET(AG124,0,-ROUNDUP($F135-1,0))/$F135))),0)</f>
        <v>-17.409383495170566</v>
      </c>
      <c r="AI135" s="131">
        <f ca="1">-SUM(OFFSET(AH124,0,-MIN(AI$84-1,ROUNDDOWN($F135-1,0))):AH124)/$F135-IF(AI$84&gt;$F135,(OFFSET(AH124,0,-ROUNDUP($F135-1,0))-(ROUNDDOWN($F135,0)*(OFFSET(AH124,0,-ROUNDUP($F135-1,0))/$F135))),0)</f>
        <v>-0.35991834595989758</v>
      </c>
      <c r="AJ135" s="131">
        <f ca="1">-SUM(OFFSET(AI124,0,-MIN(AJ$84-1,ROUNDDOWN($F135-1,0))):AI124)/$F135-IF(AJ$84&gt;$F135,(OFFSET(AI124,0,-ROUNDUP($F135-1,0))-(ROUNDDOWN($F135,0)*(OFFSET(AI124,0,-ROUNDUP($F135-1,0))/$F135))),0)</f>
        <v>0</v>
      </c>
      <c r="AK135" s="131">
        <f ca="1">-SUM(OFFSET(AJ124,0,-MIN(AK$84-1,ROUNDDOWN($F135-1,0))):AJ124)/$F135-IF(AK$84&gt;$F135,(OFFSET(AJ124,0,-ROUNDUP($F135-1,0))-(ROUNDDOWN($F135,0)*(OFFSET(AJ124,0,-ROUNDUP($F135-1,0))/$F135))),0)</f>
        <v>0</v>
      </c>
      <c r="AL135" s="131">
        <f ca="1">-SUM(OFFSET(AK124,0,-MIN(AL$84-1,ROUNDDOWN($F135-1,0))):AK124)/$F135-IF(AL$84&gt;$F135,(OFFSET(AK124,0,-ROUNDUP($F135-1,0))-(ROUNDDOWN($F135,0)*(OFFSET(AK124,0,-ROUNDUP($F135-1,0))/$F135))),0)</f>
        <v>0</v>
      </c>
      <c r="AM135" s="131">
        <f ca="1">-SUM(OFFSET(AL124,0,-MIN(AM$84-1,ROUNDDOWN($F135-1,0))):AL124)/$F135-IF(AM$84&gt;$F135,(OFFSET(AL124,0,-ROUNDUP($F135-1,0))-(ROUNDDOWN($F135,0)*(OFFSET(AL124,0,-ROUNDUP($F135-1,0))/$F135))),0)</f>
        <v>0</v>
      </c>
      <c r="AN135" s="131">
        <f ca="1">-SUM(OFFSET(AM124,0,-MIN(AN$84-1,ROUNDDOWN($F135-1,0))):AM124)/$F135-IF(AN$84&gt;$F135,(OFFSET(AM124,0,-ROUNDUP($F135-1,0))-(ROUNDDOWN($F135,0)*(OFFSET(AM124,0,-ROUNDUP($F135-1,0))/$F135))),0)</f>
        <v>0</v>
      </c>
      <c r="AO135" s="131">
        <f ca="1">-SUM(OFFSET(AN124,0,-MIN(AO$84-1,ROUNDDOWN($F135-1,0))):AN124)/$F135-IF(AO$84&gt;$F135,(OFFSET(AN124,0,-ROUNDUP($F135-1,0))-(ROUNDDOWN($F135,0)*(OFFSET(AN124,0,-ROUNDUP($F135-1,0))/$F135))),0)</f>
        <v>0</v>
      </c>
      <c r="AP135" s="131">
        <f ca="1">-SUM(OFFSET(AO124,0,-MIN(AP$84-1,ROUNDDOWN($F135-1,0))):AO124)/$F135-IF(AP$84&gt;$F135,(OFFSET(AO124,0,-ROUNDUP($F135-1,0))-(ROUNDDOWN($F135,0)*(OFFSET(AO124,0,-ROUNDUP($F135-1,0))/$F135))),0)</f>
        <v>0</v>
      </c>
      <c r="AQ135" s="131">
        <f ca="1">-SUM(OFFSET(AP124,0,-MIN(AQ$84-1,ROUNDDOWN($F135-1,0))):AP124)/$F135-IF(AQ$84&gt;$F135,(OFFSET(AP124,0,-ROUNDUP($F135-1,0))-(ROUNDDOWN($F135,0)*(OFFSET(AP124,0,-ROUNDUP($F135-1,0))/$F135))),0)</f>
        <v>0</v>
      </c>
      <c r="AR135" s="131">
        <f ca="1">-SUM(OFFSET(AQ124,0,-MIN(AR$84-1,ROUNDDOWN($F135-1,0))):AQ124)/$F135-IF(AR$84&gt;$F135,(OFFSET(AQ124,0,-ROUNDUP($F135-1,0))-(ROUNDDOWN($F135,0)*(OFFSET(AQ124,0,-ROUNDUP($F135-1,0))/$F135))),0)</f>
        <v>0</v>
      </c>
      <c r="AS135" s="131">
        <f ca="1">-SUM(OFFSET(AR124,0,-MIN(AS$84-1,ROUNDDOWN($F135-1,0))):AR124)/$F135-IF(AS$84&gt;$F135,(OFFSET(AR124,0,-ROUNDUP($F135-1,0))-(ROUNDDOWN($F135,0)*(OFFSET(AR124,0,-ROUNDUP($F135-1,0))/$F135))),0)</f>
        <v>0</v>
      </c>
      <c r="AT135" s="131">
        <f ca="1">-SUM(OFFSET(AS124,0,-MIN(AT$84-1,ROUNDDOWN($F135-1,0))):AS124)/$F135-IF(AT$84&gt;$F135,(OFFSET(AS124,0,-ROUNDUP($F135-1,0))-(ROUNDDOWN($F135,0)*(OFFSET(AS124,0,-ROUNDUP($F135-1,0))/$F135))),0)</f>
        <v>0</v>
      </c>
      <c r="AU135" s="131">
        <f ca="1">-SUM(OFFSET(AT124,0,-MIN(AU$84-1,ROUNDDOWN($F135-1,0))):AT124)/$F135-IF(AU$84&gt;$F135,(OFFSET(AT124,0,-ROUNDUP($F135-1,0))-(ROUNDDOWN($F135,0)*(OFFSET(AT124,0,-ROUNDUP($F135-1,0))/$F135))),0)</f>
        <v>0</v>
      </c>
      <c r="AV135" s="131">
        <f ca="1">-SUM(OFFSET(AU124,0,-MIN(AV$84-1,ROUNDDOWN($F135-1,0))):AU124)/$F135-IF(AV$84&gt;$F135,(OFFSET(AU124,0,-ROUNDUP($F135-1,0))-(ROUNDDOWN($F135,0)*(OFFSET(AU124,0,-ROUNDUP($F135-1,0))/$F135))),0)</f>
        <v>0</v>
      </c>
      <c r="AW135" s="4"/>
    </row>
    <row r="136" spans="1:49" s="49" customFormat="1" ht="15.75" hidden="1" customHeight="1" outlineLevel="1">
      <c r="A136" s="20"/>
      <c r="B136" s="67" t="str">
        <f>"Amort. -  "&amp;B41</f>
        <v>Amort. -  Compression</v>
      </c>
      <c r="C136" s="67"/>
      <c r="D136" s="65"/>
      <c r="F136" s="200">
        <f>D41</f>
        <v>20</v>
      </c>
      <c r="G136" s="125"/>
      <c r="H136" s="14"/>
      <c r="I136" s="131">
        <f ca="1">-SUM(OFFSET(H125,0,-MIN(I$84-1,ROUNDDOWN($F136-1,0))):H125)/$F136-IF(I$84&gt;$F136,(OFFSET(H125,0,-ROUNDUP($F136-1,0))-(ROUNDDOWN($F136,0)*(OFFSET(H125,0,-ROUNDUP($F136-1,0))/$F136))),0)</f>
        <v>0</v>
      </c>
      <c r="J136" s="131">
        <f ca="1">-SUM(OFFSET(I125,0,-MIN(J$84-1,ROUNDDOWN($F136-1,0))):I125)/$F136-IF(J$84&gt;$F136,(OFFSET(I125,0,-ROUNDUP($F136-1,0))-(ROUNDDOWN($F136,0)*(OFFSET(I125,0,-ROUNDUP($F136-1,0))/$F136))),0)</f>
        <v>0</v>
      </c>
      <c r="K136" s="131">
        <f ca="1">-SUM(OFFSET(J125,0,-MIN(K$84-1,ROUNDDOWN($F136-1,0))):J125)/$F136-IF(K$84&gt;$F136,(OFFSET(J125,0,-ROUNDUP($F136-1,0))-(ROUNDDOWN($F136,0)*(OFFSET(J125,0,-ROUNDUP($F136-1,0))/$F136))),0)</f>
        <v>0</v>
      </c>
      <c r="L136" s="131">
        <f ca="1">-SUM(OFFSET(K125,0,-MIN(L$84-1,ROUNDDOWN($F136-1,0))):K125)/$F136-IF(L$84&gt;$F136,(OFFSET(K125,0,-ROUNDUP($F136-1,0))-(ROUNDDOWN($F136,0)*(OFFSET(K125,0,-ROUNDUP($F136-1,0))/$F136))),0)</f>
        <v>0</v>
      </c>
      <c r="M136" s="131">
        <f ca="1">-SUM(OFFSET(L125,0,-MIN(M$84-1,ROUNDDOWN($F136-1,0))):L125)/$F136-IF(M$84&gt;$F136,(OFFSET(L125,0,-ROUNDUP($F136-1,0))-(ROUNDDOWN($F136,0)*(OFFSET(L125,0,-ROUNDUP($F136-1,0))/$F136))),0)</f>
        <v>0</v>
      </c>
      <c r="N136" s="131">
        <f ca="1">-SUM(OFFSET(M125,0,-MIN(N$84-1,ROUNDDOWN($F136-1,0))):M125)/$F136-IF(N$84&gt;$F136,(OFFSET(M125,0,-ROUNDUP($F136-1,0))-(ROUNDDOWN($F136,0)*(OFFSET(M125,0,-ROUNDUP($F136-1,0))/$F136))),0)</f>
        <v>0</v>
      </c>
      <c r="O136" s="131">
        <f ca="1">-SUM(OFFSET(N125,0,-MIN(O$84-1,ROUNDDOWN($F136-1,0))):N125)/$F136-IF(O$84&gt;$F136,(OFFSET(N125,0,-ROUNDUP($F136-1,0))-(ROUNDDOWN($F136,0)*(OFFSET(N125,0,-ROUNDUP($F136-1,0))/$F136))),0)</f>
        <v>0</v>
      </c>
      <c r="P136" s="131">
        <f ca="1">-SUM(OFFSET(O125,0,-MIN(P$84-1,ROUNDDOWN($F136-1,0))):O125)/$F136-IF(P$84&gt;$F136,(OFFSET(O125,0,-ROUNDUP($F136-1,0))-(ROUNDDOWN($F136,0)*(OFFSET(O125,0,-ROUNDUP($F136-1,0))/$F136))),0)</f>
        <v>0</v>
      </c>
      <c r="Q136" s="131">
        <f ca="1">-SUM(OFFSET(P125,0,-MIN(Q$84-1,ROUNDDOWN($F136-1,0))):P125)/$F136-IF(Q$84&gt;$F136,(OFFSET(P125,0,-ROUNDUP($F136-1,0))-(ROUNDDOWN($F136,0)*(OFFSET(P125,0,-ROUNDUP($F136-1,0))/$F136))),0)</f>
        <v>0</v>
      </c>
      <c r="R136" s="131">
        <f ca="1">-SUM(OFFSET(Q125,0,-MIN(R$84-1,ROUNDDOWN($F136-1,0))):Q125)/$F136-IF(R$84&gt;$F136,(OFFSET(Q125,0,-ROUNDUP($F136-1,0))-(ROUNDDOWN($F136,0)*(OFFSET(Q125,0,-ROUNDUP($F136-1,0))/$F136))),0)</f>
        <v>0</v>
      </c>
      <c r="S136" s="131">
        <f ca="1">-SUM(OFFSET(R125,0,-MIN(S$84-1,ROUNDDOWN($F136-1,0))):R125)/$F136-IF(S$84&gt;$F136,(OFFSET(R125,0,-ROUNDUP($F136-1,0))-(ROUNDDOWN($F136,0)*(OFFSET(R125,0,-ROUNDUP($F136-1,0))/$F136))),0)</f>
        <v>0</v>
      </c>
      <c r="T136" s="131">
        <f ca="1">-SUM(OFFSET(S125,0,-MIN(T$84-1,ROUNDDOWN($F136-1,0))):S125)/$F136-IF(T$84&gt;$F136,(OFFSET(S125,0,-ROUNDUP($F136-1,0))-(ROUNDDOWN($F136,0)*(OFFSET(S125,0,-ROUNDUP($F136-1,0))/$F136))),0)</f>
        <v>0</v>
      </c>
      <c r="U136" s="131">
        <f ca="1">-SUM(OFFSET(T125,0,-MIN(U$84-1,ROUNDDOWN($F136-1,0))):T125)/$F136-IF(U$84&gt;$F136,(OFFSET(T125,0,-ROUNDUP($F136-1,0))-(ROUNDDOWN($F136,0)*(OFFSET(T125,0,-ROUNDUP($F136-1,0))/$F136))),0)</f>
        <v>0</v>
      </c>
      <c r="V136" s="131">
        <f ca="1">-SUM(OFFSET(U125,0,-MIN(V$84-1,ROUNDDOWN($F136-1,0))):U125)/$F136-IF(V$84&gt;$F136,(OFFSET(U125,0,-ROUNDUP($F136-1,0))-(ROUNDDOWN($F136,0)*(OFFSET(U125,0,-ROUNDUP($F136-1,0))/$F136))),0)</f>
        <v>0</v>
      </c>
      <c r="W136" s="131">
        <f ca="1">-SUM(OFFSET(V125,0,-MIN(W$84-1,ROUNDDOWN($F136-1,0))):V125)/$F136-IF(W$84&gt;$F136,(OFFSET(V125,0,-ROUNDUP($F136-1,0))-(ROUNDDOWN($F136,0)*(OFFSET(V125,0,-ROUNDUP($F136-1,0))/$F136))),0)</f>
        <v>0</v>
      </c>
      <c r="X136" s="131">
        <f ca="1">-SUM(OFFSET(W125,0,-MIN(X$84-1,ROUNDDOWN($F136-1,0))):W125)/$F136-IF(X$84&gt;$F136,(OFFSET(W125,0,-ROUNDUP($F136-1,0))-(ROUNDDOWN($F136,0)*(OFFSET(W125,0,-ROUNDUP($F136-1,0))/$F136))),0)</f>
        <v>0</v>
      </c>
      <c r="Y136" s="131">
        <f ca="1">-SUM(OFFSET(X125,0,-MIN(Y$84-1,ROUNDDOWN($F136-1,0))):X125)/$F136-IF(Y$84&gt;$F136,(OFFSET(X125,0,-ROUNDUP($F136-1,0))-(ROUNDDOWN($F136,0)*(OFFSET(X125,0,-ROUNDUP($F136-1,0))/$F136))),0)</f>
        <v>0</v>
      </c>
      <c r="Z136" s="131">
        <f ca="1">-SUM(OFFSET(Y125,0,-MIN(Z$84-1,ROUNDDOWN($F136-1,0))):Y125)/$F136-IF(Z$84&gt;$F136,(OFFSET(Y125,0,-ROUNDUP($F136-1,0))-(ROUNDDOWN($F136,0)*(OFFSET(Y125,0,-ROUNDUP($F136-1,0))/$F136))),0)</f>
        <v>0</v>
      </c>
      <c r="AA136" s="131">
        <f ca="1">-SUM(OFFSET(Z125,0,-MIN(AA$84-1,ROUNDDOWN($F136-1,0))):Z125)/$F136-IF(AA$84&gt;$F136,(OFFSET(Z125,0,-ROUNDUP($F136-1,0))-(ROUNDDOWN($F136,0)*(OFFSET(Z125,0,-ROUNDUP($F136-1,0))/$F136))),0)</f>
        <v>0</v>
      </c>
      <c r="AB136" s="131">
        <f ca="1">-SUM(OFFSET(AA125,0,-MIN(AB$84-1,ROUNDDOWN($F136-1,0))):AA125)/$F136-IF(AB$84&gt;$F136,(OFFSET(AA125,0,-ROUNDUP($F136-1,0))-(ROUNDDOWN($F136,0)*(OFFSET(AA125,0,-ROUNDUP($F136-1,0))/$F136))),0)</f>
        <v>0</v>
      </c>
      <c r="AC136" s="131">
        <f ca="1">-SUM(OFFSET(AB125,0,-MIN(AC$84-1,ROUNDDOWN($F136-1,0))):AB125)/$F136-IF(AC$84&gt;$F136,(OFFSET(AB125,0,-ROUNDUP($F136-1,0))-(ROUNDDOWN($F136,0)*(OFFSET(AB125,0,-ROUNDUP($F136-1,0))/$F136))),0)</f>
        <v>0</v>
      </c>
      <c r="AD136" s="131">
        <f ca="1">-SUM(OFFSET(AC125,0,-MIN(AD$84-1,ROUNDDOWN($F136-1,0))):AC125)/$F136-IF(AD$84&gt;$F136,(OFFSET(AC125,0,-ROUNDUP($F136-1,0))-(ROUNDDOWN($F136,0)*(OFFSET(AC125,0,-ROUNDUP($F136-1,0))/$F136))),0)</f>
        <v>0</v>
      </c>
      <c r="AE136" s="131">
        <f ca="1">-SUM(OFFSET(AD125,0,-MIN(AE$84-1,ROUNDDOWN($F136-1,0))):AD125)/$F136-IF(AE$84&gt;$F136,(OFFSET(AD125,0,-ROUNDUP($F136-1,0))-(ROUNDDOWN($F136,0)*(OFFSET(AD125,0,-ROUNDUP($F136-1,0))/$F136))),0)</f>
        <v>0</v>
      </c>
      <c r="AF136" s="131">
        <f ca="1">-SUM(OFFSET(AE125,0,-MIN(AF$84-1,ROUNDDOWN($F136-1,0))):AE125)/$F136-IF(AF$84&gt;$F136,(OFFSET(AE125,0,-ROUNDUP($F136-1,0))-(ROUNDDOWN($F136,0)*(OFFSET(AE125,0,-ROUNDUP($F136-1,0))/$F136))),0)</f>
        <v>0</v>
      </c>
      <c r="AG136" s="131">
        <f ca="1">-SUM(OFFSET(AF125,0,-MIN(AG$84-1,ROUNDDOWN($F136-1,0))):AF125)/$F136-IF(AG$84&gt;$F136,(OFFSET(AF125,0,-ROUNDUP($F136-1,0))-(ROUNDDOWN($F136,0)*(OFFSET(AF125,0,-ROUNDUP($F136-1,0))/$F136))),0)</f>
        <v>0</v>
      </c>
      <c r="AH136" s="131">
        <f ca="1">-SUM(OFFSET(AG125,0,-MIN(AH$84-1,ROUNDDOWN($F136-1,0))):AG125)/$F136-IF(AH$84&gt;$F136,(OFFSET(AG125,0,-ROUNDUP($F136-1,0))-(ROUNDDOWN($F136,0)*(OFFSET(AG125,0,-ROUNDUP($F136-1,0))/$F136))),0)</f>
        <v>0</v>
      </c>
      <c r="AI136" s="131">
        <f ca="1">-SUM(OFFSET(AH125,0,-MIN(AI$84-1,ROUNDDOWN($F136-1,0))):AH125)/$F136-IF(AI$84&gt;$F136,(OFFSET(AH125,0,-ROUNDUP($F136-1,0))-(ROUNDDOWN($F136,0)*(OFFSET(AH125,0,-ROUNDUP($F136-1,0))/$F136))),0)</f>
        <v>0</v>
      </c>
      <c r="AJ136" s="131">
        <f ca="1">-SUM(OFFSET(AI125,0,-MIN(AJ$84-1,ROUNDDOWN($F136-1,0))):AI125)/$F136-IF(AJ$84&gt;$F136,(OFFSET(AI125,0,-ROUNDUP($F136-1,0))-(ROUNDDOWN($F136,0)*(OFFSET(AI125,0,-ROUNDUP($F136-1,0))/$F136))),0)</f>
        <v>0</v>
      </c>
      <c r="AK136" s="131">
        <f ca="1">-SUM(OFFSET(AJ125,0,-MIN(AK$84-1,ROUNDDOWN($F136-1,0))):AJ125)/$F136-IF(AK$84&gt;$F136,(OFFSET(AJ125,0,-ROUNDUP($F136-1,0))-(ROUNDDOWN($F136,0)*(OFFSET(AJ125,0,-ROUNDUP($F136-1,0))/$F136))),0)</f>
        <v>0</v>
      </c>
      <c r="AL136" s="131">
        <f ca="1">-SUM(OFFSET(AK125,0,-MIN(AL$84-1,ROUNDDOWN($F136-1,0))):AK125)/$F136-IF(AL$84&gt;$F136,(OFFSET(AK125,0,-ROUNDUP($F136-1,0))-(ROUNDDOWN($F136,0)*(OFFSET(AK125,0,-ROUNDUP($F136-1,0))/$F136))),0)</f>
        <v>0</v>
      </c>
      <c r="AM136" s="131">
        <f ca="1">-SUM(OFFSET(AL125,0,-MIN(AM$84-1,ROUNDDOWN($F136-1,0))):AL125)/$F136-IF(AM$84&gt;$F136,(OFFSET(AL125,0,-ROUNDUP($F136-1,0))-(ROUNDDOWN($F136,0)*(OFFSET(AL125,0,-ROUNDUP($F136-1,0))/$F136))),0)</f>
        <v>0</v>
      </c>
      <c r="AN136" s="131">
        <f ca="1">-SUM(OFFSET(AM125,0,-MIN(AN$84-1,ROUNDDOWN($F136-1,0))):AM125)/$F136-IF(AN$84&gt;$F136,(OFFSET(AM125,0,-ROUNDUP($F136-1,0))-(ROUNDDOWN($F136,0)*(OFFSET(AM125,0,-ROUNDUP($F136-1,0))/$F136))),0)</f>
        <v>0</v>
      </c>
      <c r="AO136" s="131">
        <f ca="1">-SUM(OFFSET(AN125,0,-MIN(AO$84-1,ROUNDDOWN($F136-1,0))):AN125)/$F136-IF(AO$84&gt;$F136,(OFFSET(AN125,0,-ROUNDUP($F136-1,0))-(ROUNDDOWN($F136,0)*(OFFSET(AN125,0,-ROUNDUP($F136-1,0))/$F136))),0)</f>
        <v>0</v>
      </c>
      <c r="AP136" s="131">
        <f ca="1">-SUM(OFFSET(AO125,0,-MIN(AP$84-1,ROUNDDOWN($F136-1,0))):AO125)/$F136-IF(AP$84&gt;$F136,(OFFSET(AO125,0,-ROUNDUP($F136-1,0))-(ROUNDDOWN($F136,0)*(OFFSET(AO125,0,-ROUNDUP($F136-1,0))/$F136))),0)</f>
        <v>0</v>
      </c>
      <c r="AQ136" s="131">
        <f ca="1">-SUM(OFFSET(AP125,0,-MIN(AQ$84-1,ROUNDDOWN($F136-1,0))):AP125)/$F136-IF(AQ$84&gt;$F136,(OFFSET(AP125,0,-ROUNDUP($F136-1,0))-(ROUNDDOWN($F136,0)*(OFFSET(AP125,0,-ROUNDUP($F136-1,0))/$F136))),0)</f>
        <v>0</v>
      </c>
      <c r="AR136" s="131">
        <f ca="1">-SUM(OFFSET(AQ125,0,-MIN(AR$84-1,ROUNDDOWN($F136-1,0))):AQ125)/$F136-IF(AR$84&gt;$F136,(OFFSET(AQ125,0,-ROUNDUP($F136-1,0))-(ROUNDDOWN($F136,0)*(OFFSET(AQ125,0,-ROUNDUP($F136-1,0))/$F136))),0)</f>
        <v>0</v>
      </c>
      <c r="AS136" s="131">
        <f ca="1">-SUM(OFFSET(AR125,0,-MIN(AS$84-1,ROUNDDOWN($F136-1,0))):AR125)/$F136-IF(AS$84&gt;$F136,(OFFSET(AR125,0,-ROUNDUP($F136-1,0))-(ROUNDDOWN($F136,0)*(OFFSET(AR125,0,-ROUNDUP($F136-1,0))/$F136))),0)</f>
        <v>0</v>
      </c>
      <c r="AT136" s="131">
        <f ca="1">-SUM(OFFSET(AS125,0,-MIN(AT$84-1,ROUNDDOWN($F136-1,0))):AS125)/$F136-IF(AT$84&gt;$F136,(OFFSET(AS125,0,-ROUNDUP($F136-1,0))-(ROUNDDOWN($F136,0)*(OFFSET(AS125,0,-ROUNDUP($F136-1,0))/$F136))),0)</f>
        <v>0</v>
      </c>
      <c r="AU136" s="131">
        <f ca="1">-SUM(OFFSET(AT125,0,-MIN(AU$84-1,ROUNDDOWN($F136-1,0))):AT125)/$F136-IF(AU$84&gt;$F136,(OFFSET(AT125,0,-ROUNDUP($F136-1,0))-(ROUNDDOWN($F136,0)*(OFFSET(AT125,0,-ROUNDUP($F136-1,0))/$F136))),0)</f>
        <v>0</v>
      </c>
      <c r="AV136" s="131">
        <f ca="1">-SUM(OFFSET(AU125,0,-MIN(AV$84-1,ROUNDDOWN($F136-1,0))):AU125)/$F136-IF(AV$84&gt;$F136,(OFFSET(AU125,0,-ROUNDUP($F136-1,0))-(ROUNDDOWN($F136,0)*(OFFSET(AU125,0,-ROUNDUP($F136-1,0))/$F136))),0)</f>
        <v>0</v>
      </c>
    </row>
    <row r="137" spans="1:49" s="49" customFormat="1" ht="15.75" hidden="1" customHeight="1" outlineLevel="1">
      <c r="A137" s="20"/>
      <c r="B137" s="67" t="str">
        <f>"Amort. -  "&amp;B42</f>
        <v>Amort. -  Servitude</v>
      </c>
      <c r="C137" s="67"/>
      <c r="D137" s="65"/>
      <c r="F137" s="200">
        <f>D42</f>
        <v>65</v>
      </c>
      <c r="G137" s="125"/>
      <c r="H137" s="14"/>
      <c r="I137" s="27">
        <f ca="1">-SUM(OFFSET(H126,0,-MIN(I$84-1,$F137-1)):H126)/$F137</f>
        <v>0</v>
      </c>
      <c r="J137" s="27">
        <f ca="1">-SUM(OFFSET(I126,0,-MIN(J$84-1,$F137-1)):I126)/$F137</f>
        <v>0</v>
      </c>
      <c r="K137" s="27">
        <f ca="1">-SUM(OFFSET(J126,0,-MIN(K$84-1,$F137-1)):J126)/$F137</f>
        <v>0</v>
      </c>
      <c r="L137" s="131">
        <f ca="1">-SUM(OFFSET(K126,0,-MIN(L$84-1,ROUNDDOWN($F137-1,0))):K126)/$F137-IF(L$84&gt;$F137,(OFFSET(K126,0,-ROUNDUP($F137-1,0))-(ROUNDDOWN($F137,0)*(OFFSET(K126,0,-ROUNDUP($F137-1,0))/$F137))),0)</f>
        <v>0</v>
      </c>
      <c r="M137" s="131">
        <f ca="1">-SUM(OFFSET(L126,0,-MIN(M$84-1,ROUNDDOWN($F137-1,0))):L126)/$F137-IF(M$84&gt;$F137,(OFFSET(L126,0,-ROUNDUP($F137-1,0))-(ROUNDDOWN($F137,0)*(OFFSET(L126,0,-ROUNDUP($F137-1,0))/$F137))),0)</f>
        <v>0</v>
      </c>
      <c r="N137" s="131">
        <f ca="1">-SUM(OFFSET(M126,0,-MIN(N$84-1,ROUNDDOWN($F137-1,0))):M126)/$F137-IF(N$84&gt;$F137,(OFFSET(M126,0,-ROUNDUP($F137-1,0))-(ROUNDDOWN($F137,0)*(OFFSET(M126,0,-ROUNDUP($F137-1,0))/$F137))),0)</f>
        <v>0</v>
      </c>
      <c r="O137" s="131">
        <f ca="1">-SUM(OFFSET(N126,0,-MIN(O$84-1,ROUNDDOWN($F137-1,0))):N126)/$F137-IF(O$84&gt;$F137,(OFFSET(N126,0,-ROUNDUP($F137-1,0))-(ROUNDDOWN($F137,0)*(OFFSET(N126,0,-ROUNDUP($F137-1,0))/$F137))),0)</f>
        <v>0</v>
      </c>
      <c r="P137" s="131">
        <f ca="1">-SUM(OFFSET(O126,0,-MIN(P$84-1,ROUNDDOWN($F137-1,0))):O126)/$F137-IF(P$84&gt;$F137,(OFFSET(O126,0,-ROUNDUP($F137-1,0))-(ROUNDDOWN($F137,0)*(OFFSET(O126,0,-ROUNDUP($F137-1,0))/$F137))),0)</f>
        <v>0</v>
      </c>
      <c r="Q137" s="131">
        <f ca="1">-SUM(OFFSET(P126,0,-MIN(Q$84-1,ROUNDDOWN($F137-1,0))):P126)/$F137-IF(Q$84&gt;$F137,(OFFSET(P126,0,-ROUNDUP($F137-1,0))-(ROUNDDOWN($F137,0)*(OFFSET(P126,0,-ROUNDUP($F137-1,0))/$F137))),0)</f>
        <v>0</v>
      </c>
      <c r="R137" s="131">
        <f ca="1">-SUM(OFFSET(Q126,0,-MIN(R$84-1,ROUNDDOWN($F137-1,0))):Q126)/$F137-IF(R$84&gt;$F137,(OFFSET(Q126,0,-ROUNDUP($F137-1,0))-(ROUNDDOWN($F137,0)*(OFFSET(Q126,0,-ROUNDUP($F137-1,0))/$F137))),0)</f>
        <v>0</v>
      </c>
      <c r="S137" s="131">
        <f ca="1">-SUM(OFFSET(R126,0,-MIN(S$84-1,ROUNDDOWN($F137-1,0))):R126)/$F137-IF(S$84&gt;$F137,(OFFSET(R126,0,-ROUNDUP($F137-1,0))-(ROUNDDOWN($F137,0)*(OFFSET(R126,0,-ROUNDUP($F137-1,0))/$F137))),0)</f>
        <v>0</v>
      </c>
      <c r="T137" s="131">
        <f ca="1">-SUM(OFFSET(S126,0,-MIN(T$84-1,ROUNDDOWN($F137-1,0))):S126)/$F137-IF(T$84&gt;$F137,(OFFSET(S126,0,-ROUNDUP($F137-1,0))-(ROUNDDOWN($F137,0)*(OFFSET(S126,0,-ROUNDUP($F137-1,0))/$F137))),0)</f>
        <v>0</v>
      </c>
      <c r="U137" s="131">
        <f ca="1">-SUM(OFFSET(T126,0,-MIN(U$84-1,ROUNDDOWN($F137-1,0))):T126)/$F137-IF(U$84&gt;$F137,(OFFSET(T126,0,-ROUNDUP($F137-1,0))-(ROUNDDOWN($F137,0)*(OFFSET(T126,0,-ROUNDUP($F137-1,0))/$F137))),0)</f>
        <v>0</v>
      </c>
      <c r="V137" s="131">
        <f ca="1">-SUM(OFFSET(U126,0,-MIN(V$84-1,ROUNDDOWN($F137-1,0))):U126)/$F137-IF(V$84&gt;$F137,(OFFSET(U126,0,-ROUNDUP($F137-1,0))-(ROUNDDOWN($F137,0)*(OFFSET(U126,0,-ROUNDUP($F137-1,0))/$F137))),0)</f>
        <v>0</v>
      </c>
      <c r="W137" s="131">
        <f ca="1">-SUM(OFFSET(V126,0,-MIN(W$84-1,ROUNDDOWN($F137-1,0))):V126)/$F137-IF(W$84&gt;$F137,(OFFSET(V126,0,-ROUNDUP($F137-1,0))-(ROUNDDOWN($F137,0)*(OFFSET(V126,0,-ROUNDUP($F137-1,0))/$F137))),0)</f>
        <v>0</v>
      </c>
      <c r="X137" s="131">
        <f ca="1">-SUM(OFFSET(W126,0,-MIN(X$84-1,ROUNDDOWN($F137-1,0))):W126)/$F137-IF(X$84&gt;$F137,(OFFSET(W126,0,-ROUNDUP($F137-1,0))-(ROUNDDOWN($F137,0)*(OFFSET(W126,0,-ROUNDUP($F137-1,0))/$F137))),0)</f>
        <v>0</v>
      </c>
      <c r="Y137" s="131">
        <f ca="1">-SUM(OFFSET(X126,0,-MIN(Y$84-1,ROUNDDOWN($F137-1,0))):X126)/$F137-IF(Y$84&gt;$F137,(OFFSET(X126,0,-ROUNDUP($F137-1,0))-(ROUNDDOWN($F137,0)*(OFFSET(X126,0,-ROUNDUP($F137-1,0))/$F137))),0)</f>
        <v>0</v>
      </c>
      <c r="Z137" s="131">
        <f ca="1">-SUM(OFFSET(Y126,0,-MIN(Z$84-1,ROUNDDOWN($F137-1,0))):Y126)/$F137-IF(Z$84&gt;$F137,(OFFSET(Y126,0,-ROUNDUP($F137-1,0))-(ROUNDDOWN($F137,0)*(OFFSET(Y126,0,-ROUNDUP($F137-1,0))/$F137))),0)</f>
        <v>0</v>
      </c>
      <c r="AA137" s="131">
        <f ca="1">-SUM(OFFSET(Z126,0,-MIN(AA$84-1,ROUNDDOWN($F137-1,0))):Z126)/$F137-IF(AA$84&gt;$F137,(OFFSET(Z126,0,-ROUNDUP($F137-1,0))-(ROUNDDOWN($F137,0)*(OFFSET(Z126,0,-ROUNDUP($F137-1,0))/$F137))),0)</f>
        <v>0</v>
      </c>
      <c r="AB137" s="131">
        <f ca="1">-SUM(OFFSET(AA126,0,-MIN(AB$84-1,ROUNDDOWN($F137-1,0))):AA126)/$F137-IF(AB$84&gt;$F137,(OFFSET(AA126,0,-ROUNDUP($F137-1,0))-(ROUNDDOWN($F137,0)*(OFFSET(AA126,0,-ROUNDUP($F137-1,0))/$F137))),0)</f>
        <v>0</v>
      </c>
      <c r="AC137" s="131">
        <f ca="1">-SUM(OFFSET(AB126,0,-MIN(AC$84-1,ROUNDDOWN($F137-1,0))):AB126)/$F137-IF(AC$84&gt;$F137,(OFFSET(AB126,0,-ROUNDUP($F137-1,0))-(ROUNDDOWN($F137,0)*(OFFSET(AB126,0,-ROUNDUP($F137-1,0))/$F137))),0)</f>
        <v>0</v>
      </c>
      <c r="AD137" s="131">
        <f ca="1">-SUM(OFFSET(AC126,0,-MIN(AD$84-1,ROUNDDOWN($F137-1,0))):AC126)/$F137-IF(AD$84&gt;$F137,(OFFSET(AC126,0,-ROUNDUP($F137-1,0))-(ROUNDDOWN($F137,0)*(OFFSET(AC126,0,-ROUNDUP($F137-1,0))/$F137))),0)</f>
        <v>0</v>
      </c>
      <c r="AE137" s="131">
        <f ca="1">-SUM(OFFSET(AD126,0,-MIN(AE$84-1,ROUNDDOWN($F137-1,0))):AD126)/$F137-IF(AE$84&gt;$F137,(OFFSET(AD126,0,-ROUNDUP($F137-1,0))-(ROUNDDOWN($F137,0)*(OFFSET(AD126,0,-ROUNDUP($F137-1,0))/$F137))),0)</f>
        <v>0</v>
      </c>
      <c r="AF137" s="131">
        <f ca="1">-SUM(OFFSET(AE126,0,-MIN(AF$84-1,ROUNDDOWN($F137-1,0))):AE126)/$F137-IF(AF$84&gt;$F137,(OFFSET(AE126,0,-ROUNDUP($F137-1,0))-(ROUNDDOWN($F137,0)*(OFFSET(AE126,0,-ROUNDUP($F137-1,0))/$F137))),0)</f>
        <v>0</v>
      </c>
      <c r="AG137" s="131">
        <f ca="1">-SUM(OFFSET(AF126,0,-MIN(AG$84-1,ROUNDDOWN($F137-1,0))):AF126)/$F137-IF(AG$84&gt;$F137,(OFFSET(AF126,0,-ROUNDUP($F137-1,0))-(ROUNDDOWN($F137,0)*(OFFSET(AF126,0,-ROUNDUP($F137-1,0))/$F137))),0)</f>
        <v>0</v>
      </c>
      <c r="AH137" s="131">
        <f ca="1">-SUM(OFFSET(AG126,0,-MIN(AH$84-1,ROUNDDOWN($F137-1,0))):AG126)/$F137-IF(AH$84&gt;$F137,(OFFSET(AG126,0,-ROUNDUP($F137-1,0))-(ROUNDDOWN($F137,0)*(OFFSET(AG126,0,-ROUNDUP($F137-1,0))/$F137))),0)</f>
        <v>0</v>
      </c>
      <c r="AI137" s="131">
        <f ca="1">-SUM(OFFSET(AH126,0,-MIN(AI$84-1,ROUNDDOWN($F137-1,0))):AH126)/$F137-IF(AI$84&gt;$F137,(OFFSET(AH126,0,-ROUNDUP($F137-1,0))-(ROUNDDOWN($F137,0)*(OFFSET(AH126,0,-ROUNDUP($F137-1,0))/$F137))),0)</f>
        <v>0</v>
      </c>
      <c r="AJ137" s="131">
        <f ca="1">-SUM(OFFSET(AI126,0,-MIN(AJ$84-1,ROUNDDOWN($F137-1,0))):AI126)/$F137-IF(AJ$84&gt;$F137,(OFFSET(AI126,0,-ROUNDUP($F137-1,0))-(ROUNDDOWN($F137,0)*(OFFSET(AI126,0,-ROUNDUP($F137-1,0))/$F137))),0)</f>
        <v>0</v>
      </c>
      <c r="AK137" s="131">
        <f ca="1">-SUM(OFFSET(AJ126,0,-MIN(AK$84-1,ROUNDDOWN($F137-1,0))):AJ126)/$F137-IF(AK$84&gt;$F137,(OFFSET(AJ126,0,-ROUNDUP($F137-1,0))-(ROUNDDOWN($F137,0)*(OFFSET(AJ126,0,-ROUNDUP($F137-1,0))/$F137))),0)</f>
        <v>0</v>
      </c>
      <c r="AL137" s="131">
        <f ca="1">-SUM(OFFSET(AK126,0,-MIN(AL$84-1,ROUNDDOWN($F137-1,0))):AK126)/$F137-IF(AL$84&gt;$F137,(OFFSET(AK126,0,-ROUNDUP($F137-1,0))-(ROUNDDOWN($F137,0)*(OFFSET(AK126,0,-ROUNDUP($F137-1,0))/$F137))),0)</f>
        <v>0</v>
      </c>
      <c r="AM137" s="131">
        <f ca="1">-SUM(OFFSET(AL126,0,-MIN(AM$84-1,ROUNDDOWN($F137-1,0))):AL126)/$F137-IF(AM$84&gt;$F137,(OFFSET(AL126,0,-ROUNDUP($F137-1,0))-(ROUNDDOWN($F137,0)*(OFFSET(AL126,0,-ROUNDUP($F137-1,0))/$F137))),0)</f>
        <v>0</v>
      </c>
      <c r="AN137" s="131">
        <f ca="1">-SUM(OFFSET(AM126,0,-MIN(AN$84-1,ROUNDDOWN($F137-1,0))):AM126)/$F137-IF(AN$84&gt;$F137,(OFFSET(AM126,0,-ROUNDUP($F137-1,0))-(ROUNDDOWN($F137,0)*(OFFSET(AM126,0,-ROUNDUP($F137-1,0))/$F137))),0)</f>
        <v>0</v>
      </c>
      <c r="AO137" s="131">
        <f ca="1">-SUM(OFFSET(AN126,0,-MIN(AO$84-1,ROUNDDOWN($F137-1,0))):AN126)/$F137-IF(AO$84&gt;$F137,(OFFSET(AN126,0,-ROUNDUP($F137-1,0))-(ROUNDDOWN($F137,0)*(OFFSET(AN126,0,-ROUNDUP($F137-1,0))/$F137))),0)</f>
        <v>0</v>
      </c>
      <c r="AP137" s="131">
        <f ca="1">-SUM(OFFSET(AO126,0,-MIN(AP$84-1,ROUNDDOWN($F137-1,0))):AO126)/$F137-IF(AP$84&gt;$F137,(OFFSET(AO126,0,-ROUNDUP($F137-1,0))-(ROUNDDOWN($F137,0)*(OFFSET(AO126,0,-ROUNDUP($F137-1,0))/$F137))),0)</f>
        <v>0</v>
      </c>
      <c r="AQ137" s="131">
        <f ca="1">-SUM(OFFSET(AP126,0,-MIN(AQ$84-1,ROUNDDOWN($F137-1,0))):AP126)/$F137-IF(AQ$84&gt;$F137,(OFFSET(AP126,0,-ROUNDUP($F137-1,0))-(ROUNDDOWN($F137,0)*(OFFSET(AP126,0,-ROUNDUP($F137-1,0))/$F137))),0)</f>
        <v>0</v>
      </c>
      <c r="AR137" s="131">
        <f ca="1">-SUM(OFFSET(AQ126,0,-MIN(AR$84-1,ROUNDDOWN($F137-1,0))):AQ126)/$F137-IF(AR$84&gt;$F137,(OFFSET(AQ126,0,-ROUNDUP($F137-1,0))-(ROUNDDOWN($F137,0)*(OFFSET(AQ126,0,-ROUNDUP($F137-1,0))/$F137))),0)</f>
        <v>0</v>
      </c>
      <c r="AS137" s="131">
        <f ca="1">-SUM(OFFSET(AR126,0,-MIN(AS$84-1,ROUNDDOWN($F137-1,0))):AR126)/$F137-IF(AS$84&gt;$F137,(OFFSET(AR126,0,-ROUNDUP($F137-1,0))-(ROUNDDOWN($F137,0)*(OFFSET(AR126,0,-ROUNDUP($F137-1,0))/$F137))),0)</f>
        <v>0</v>
      </c>
      <c r="AT137" s="131">
        <f ca="1">-SUM(OFFSET(AS126,0,-MIN(AT$84-1,ROUNDDOWN($F137-1,0))):AS126)/$F137-IF(AT$84&gt;$F137,(OFFSET(AS126,0,-ROUNDUP($F137-1,0))-(ROUNDDOWN($F137,0)*(OFFSET(AS126,0,-ROUNDUP($F137-1,0))/$F137))),0)</f>
        <v>0</v>
      </c>
      <c r="AU137" s="131">
        <f ca="1">-SUM(OFFSET(AT126,0,-MIN(AU$84-1,ROUNDDOWN($F137-1,0))):AT126)/$F137-IF(AU$84&gt;$F137,(OFFSET(AT126,0,-ROUNDUP($F137-1,0))-(ROUNDDOWN($F137,0)*(OFFSET(AT126,0,-ROUNDUP($F137-1,0))/$F137))),0)</f>
        <v>0</v>
      </c>
      <c r="AV137" s="131">
        <f ca="1">-SUM(OFFSET(AU126,0,-MIN(AV$84-1,ROUNDDOWN($F137-1,0))):AU126)/$F137-IF(AV$84&gt;$F137,(OFFSET(AU126,0,-ROUNDUP($F137-1,0))-(ROUNDDOWN($F137,0)*(OFFSET(AU126,0,-ROUNDUP($F137-1,0))/$F137))),0)</f>
        <v>0</v>
      </c>
    </row>
    <row r="138" spans="1:49" s="49" customFormat="1" ht="15.75" hidden="1" customHeight="1" outlineLevel="1">
      <c r="A138" s="20"/>
      <c r="B138" s="67" t="str">
        <f>"Amort. -  "&amp;B43</f>
        <v>Amort. -  Transport</v>
      </c>
      <c r="C138" s="67"/>
      <c r="D138" s="65"/>
      <c r="F138" s="200">
        <f>D43</f>
        <v>65</v>
      </c>
      <c r="G138" s="125"/>
      <c r="H138" s="14"/>
      <c r="I138" s="27">
        <f ca="1">-SUM(OFFSET(H127,0,-MIN(I$84-1,$F138-1)):H127)/$F138</f>
        <v>0</v>
      </c>
      <c r="J138" s="27">
        <f ca="1">-SUM(OFFSET(I127,0,-MIN(J$84-1,$F138-1)):I127)/$F138</f>
        <v>0</v>
      </c>
      <c r="K138" s="27">
        <f ca="1">-SUM(OFFSET(J127,0,-MIN(K$84-1,$F138-1)):J127)/$F138</f>
        <v>0</v>
      </c>
      <c r="L138" s="131">
        <f ca="1">-SUM(OFFSET(K127,0,-MIN(L$84-1,ROUNDDOWN($F138-1,0))):K127)/$F138-IF(L$84&gt;$F138,(OFFSET(K127,0,-ROUNDUP($F138-1,0))-(ROUNDDOWN($F138,0)*(OFFSET(K127,0,-ROUNDUP($F138-1,0))/$F138))),0)</f>
        <v>0</v>
      </c>
      <c r="M138" s="131">
        <f ca="1">-SUM(OFFSET(L127,0,-MIN(M$84-1,ROUNDDOWN($F138-1,0))):L127)/$F138-IF(M$84&gt;$F138,(OFFSET(L127,0,-ROUNDUP($F138-1,0))-(ROUNDDOWN($F138,0)*(OFFSET(L127,0,-ROUNDUP($F138-1,0))/$F138))),0)</f>
        <v>0</v>
      </c>
      <c r="N138" s="131">
        <f ca="1">-SUM(OFFSET(M127,0,-MIN(N$84-1,ROUNDDOWN($F138-1,0))):M127)/$F138-IF(N$84&gt;$F138,(OFFSET(M127,0,-ROUNDUP($F138-1,0))-(ROUNDDOWN($F138,0)*(OFFSET(M127,0,-ROUNDUP($F138-1,0))/$F138))),0)</f>
        <v>0</v>
      </c>
      <c r="O138" s="131">
        <f ca="1">-SUM(OFFSET(N127,0,-MIN(O$84-1,ROUNDDOWN($F138-1,0))):N127)/$F138-IF(O$84&gt;$F138,(OFFSET(N127,0,-ROUNDUP($F138-1,0))-(ROUNDDOWN($F138,0)*(OFFSET(N127,0,-ROUNDUP($F138-1,0))/$F138))),0)</f>
        <v>0</v>
      </c>
      <c r="P138" s="131">
        <f ca="1">-SUM(OFFSET(O127,0,-MIN(P$84-1,ROUNDDOWN($F138-1,0))):O127)/$F138-IF(P$84&gt;$F138,(OFFSET(O127,0,-ROUNDUP($F138-1,0))-(ROUNDDOWN($F138,0)*(OFFSET(O127,0,-ROUNDUP($F138-1,0))/$F138))),0)</f>
        <v>0</v>
      </c>
      <c r="Q138" s="131">
        <f ca="1">-SUM(OFFSET(P127,0,-MIN(Q$84-1,ROUNDDOWN($F138-1,0))):P127)/$F138-IF(Q$84&gt;$F138,(OFFSET(P127,0,-ROUNDUP($F138-1,0))-(ROUNDDOWN($F138,0)*(OFFSET(P127,0,-ROUNDUP($F138-1,0))/$F138))),0)</f>
        <v>0</v>
      </c>
      <c r="R138" s="131">
        <f ca="1">-SUM(OFFSET(Q127,0,-MIN(R$84-1,ROUNDDOWN($F138-1,0))):Q127)/$F138-IF(R$84&gt;$F138,(OFFSET(Q127,0,-ROUNDUP($F138-1,0))-(ROUNDDOWN($F138,0)*(OFFSET(Q127,0,-ROUNDUP($F138-1,0))/$F138))),0)</f>
        <v>0</v>
      </c>
      <c r="S138" s="131">
        <f ca="1">-SUM(OFFSET(R127,0,-MIN(S$84-1,ROUNDDOWN($F138-1,0))):R127)/$F138-IF(S$84&gt;$F138,(OFFSET(R127,0,-ROUNDUP($F138-1,0))-(ROUNDDOWN($F138,0)*(OFFSET(R127,0,-ROUNDUP($F138-1,0))/$F138))),0)</f>
        <v>0</v>
      </c>
      <c r="T138" s="131">
        <f ca="1">-SUM(OFFSET(S127,0,-MIN(T$84-1,ROUNDDOWN($F138-1,0))):S127)/$F138-IF(T$84&gt;$F138,(OFFSET(S127,0,-ROUNDUP($F138-1,0))-(ROUNDDOWN($F138,0)*(OFFSET(S127,0,-ROUNDUP($F138-1,0))/$F138))),0)</f>
        <v>0</v>
      </c>
      <c r="U138" s="131">
        <f ca="1">-SUM(OFFSET(T127,0,-MIN(U$84-1,ROUNDDOWN($F138-1,0))):T127)/$F138-IF(U$84&gt;$F138,(OFFSET(T127,0,-ROUNDUP($F138-1,0))-(ROUNDDOWN($F138,0)*(OFFSET(T127,0,-ROUNDUP($F138-1,0))/$F138))),0)</f>
        <v>0</v>
      </c>
      <c r="V138" s="131">
        <f ca="1">-SUM(OFFSET(U127,0,-MIN(V$84-1,ROUNDDOWN($F138-1,0))):U127)/$F138-IF(V$84&gt;$F138,(OFFSET(U127,0,-ROUNDUP($F138-1,0))-(ROUNDDOWN($F138,0)*(OFFSET(U127,0,-ROUNDUP($F138-1,0))/$F138))),0)</f>
        <v>0</v>
      </c>
      <c r="W138" s="131">
        <f ca="1">-SUM(OFFSET(V127,0,-MIN(W$84-1,ROUNDDOWN($F138-1,0))):V127)/$F138-IF(W$84&gt;$F138,(OFFSET(V127,0,-ROUNDUP($F138-1,0))-(ROUNDDOWN($F138,0)*(OFFSET(V127,0,-ROUNDUP($F138-1,0))/$F138))),0)</f>
        <v>0</v>
      </c>
      <c r="X138" s="131">
        <f ca="1">-SUM(OFFSET(W127,0,-MIN(X$84-1,ROUNDDOWN($F138-1,0))):W127)/$F138-IF(X$84&gt;$F138,(OFFSET(W127,0,-ROUNDUP($F138-1,0))-(ROUNDDOWN($F138,0)*(OFFSET(W127,0,-ROUNDUP($F138-1,0))/$F138))),0)</f>
        <v>0</v>
      </c>
      <c r="Y138" s="131">
        <f ca="1">-SUM(OFFSET(X127,0,-MIN(Y$84-1,ROUNDDOWN($F138-1,0))):X127)/$F138-IF(Y$84&gt;$F138,(OFFSET(X127,0,-ROUNDUP($F138-1,0))-(ROUNDDOWN($F138,0)*(OFFSET(X127,0,-ROUNDUP($F138-1,0))/$F138))),0)</f>
        <v>0</v>
      </c>
      <c r="Z138" s="131">
        <f ca="1">-SUM(OFFSET(Y127,0,-MIN(Z$84-1,ROUNDDOWN($F138-1,0))):Y127)/$F138-IF(Z$84&gt;$F138,(OFFSET(Y127,0,-ROUNDUP($F138-1,0))-(ROUNDDOWN($F138,0)*(OFFSET(Y127,0,-ROUNDUP($F138-1,0))/$F138))),0)</f>
        <v>0</v>
      </c>
      <c r="AA138" s="131">
        <f ca="1">-SUM(OFFSET(Z127,0,-MIN(AA$84-1,ROUNDDOWN($F138-1,0))):Z127)/$F138-IF(AA$84&gt;$F138,(OFFSET(Z127,0,-ROUNDUP($F138-1,0))-(ROUNDDOWN($F138,0)*(OFFSET(Z127,0,-ROUNDUP($F138-1,0))/$F138))),0)</f>
        <v>0</v>
      </c>
      <c r="AB138" s="131">
        <f ca="1">-SUM(OFFSET(AA127,0,-MIN(AB$84-1,ROUNDDOWN($F138-1,0))):AA127)/$F138-IF(AB$84&gt;$F138,(OFFSET(AA127,0,-ROUNDUP($F138-1,0))-(ROUNDDOWN($F138,0)*(OFFSET(AA127,0,-ROUNDUP($F138-1,0))/$F138))),0)</f>
        <v>0</v>
      </c>
      <c r="AC138" s="131">
        <f ca="1">-SUM(OFFSET(AB127,0,-MIN(AC$84-1,ROUNDDOWN($F138-1,0))):AB127)/$F138-IF(AC$84&gt;$F138,(OFFSET(AB127,0,-ROUNDUP($F138-1,0))-(ROUNDDOWN($F138,0)*(OFFSET(AB127,0,-ROUNDUP($F138-1,0))/$F138))),0)</f>
        <v>0</v>
      </c>
      <c r="AD138" s="131">
        <f ca="1">-SUM(OFFSET(AC127,0,-MIN(AD$84-1,ROUNDDOWN($F138-1,0))):AC127)/$F138-IF(AD$84&gt;$F138,(OFFSET(AC127,0,-ROUNDUP($F138-1,0))-(ROUNDDOWN($F138,0)*(OFFSET(AC127,0,-ROUNDUP($F138-1,0))/$F138))),0)</f>
        <v>0</v>
      </c>
      <c r="AE138" s="131">
        <f ca="1">-SUM(OFFSET(AD127,0,-MIN(AE$84-1,ROUNDDOWN($F138-1,0))):AD127)/$F138-IF(AE$84&gt;$F138,(OFFSET(AD127,0,-ROUNDUP($F138-1,0))-(ROUNDDOWN($F138,0)*(OFFSET(AD127,0,-ROUNDUP($F138-1,0))/$F138))),0)</f>
        <v>0</v>
      </c>
      <c r="AF138" s="131">
        <f ca="1">-SUM(OFFSET(AE127,0,-MIN(AF$84-1,ROUNDDOWN($F138-1,0))):AE127)/$F138-IF(AF$84&gt;$F138,(OFFSET(AE127,0,-ROUNDUP($F138-1,0))-(ROUNDDOWN($F138,0)*(OFFSET(AE127,0,-ROUNDUP($F138-1,0))/$F138))),0)</f>
        <v>0</v>
      </c>
      <c r="AG138" s="131">
        <f ca="1">-SUM(OFFSET(AF127,0,-MIN(AG$84-1,ROUNDDOWN($F138-1,0))):AF127)/$F138-IF(AG$84&gt;$F138,(OFFSET(AF127,0,-ROUNDUP($F138-1,0))-(ROUNDDOWN($F138,0)*(OFFSET(AF127,0,-ROUNDUP($F138-1,0))/$F138))),0)</f>
        <v>0</v>
      </c>
      <c r="AH138" s="131">
        <f ca="1">-SUM(OFFSET(AG127,0,-MIN(AH$84-1,ROUNDDOWN($F138-1,0))):AG127)/$F138-IF(AH$84&gt;$F138,(OFFSET(AG127,0,-ROUNDUP($F138-1,0))-(ROUNDDOWN($F138,0)*(OFFSET(AG127,0,-ROUNDUP($F138-1,0))/$F138))),0)</f>
        <v>0</v>
      </c>
      <c r="AI138" s="131">
        <f ca="1">-SUM(OFFSET(AH127,0,-MIN(AI$84-1,ROUNDDOWN($F138-1,0))):AH127)/$F138-IF(AI$84&gt;$F138,(OFFSET(AH127,0,-ROUNDUP($F138-1,0))-(ROUNDDOWN($F138,0)*(OFFSET(AH127,0,-ROUNDUP($F138-1,0))/$F138))),0)</f>
        <v>0</v>
      </c>
      <c r="AJ138" s="131">
        <f ca="1">-SUM(OFFSET(AI127,0,-MIN(AJ$84-1,ROUNDDOWN($F138-1,0))):AI127)/$F138-IF(AJ$84&gt;$F138,(OFFSET(AI127,0,-ROUNDUP($F138-1,0))-(ROUNDDOWN($F138,0)*(OFFSET(AI127,0,-ROUNDUP($F138-1,0))/$F138))),0)</f>
        <v>0</v>
      </c>
      <c r="AK138" s="131">
        <f ca="1">-SUM(OFFSET(AJ127,0,-MIN(AK$84-1,ROUNDDOWN($F138-1,0))):AJ127)/$F138-IF(AK$84&gt;$F138,(OFFSET(AJ127,0,-ROUNDUP($F138-1,0))-(ROUNDDOWN($F138,0)*(OFFSET(AJ127,0,-ROUNDUP($F138-1,0))/$F138))),0)</f>
        <v>0</v>
      </c>
      <c r="AL138" s="131">
        <f ca="1">-SUM(OFFSET(AK127,0,-MIN(AL$84-1,ROUNDDOWN($F138-1,0))):AK127)/$F138-IF(AL$84&gt;$F138,(OFFSET(AK127,0,-ROUNDUP($F138-1,0))-(ROUNDDOWN($F138,0)*(OFFSET(AK127,0,-ROUNDUP($F138-1,0))/$F138))),0)</f>
        <v>0</v>
      </c>
      <c r="AM138" s="131">
        <f ca="1">-SUM(OFFSET(AL127,0,-MIN(AM$84-1,ROUNDDOWN($F138-1,0))):AL127)/$F138-IF(AM$84&gt;$F138,(OFFSET(AL127,0,-ROUNDUP($F138-1,0))-(ROUNDDOWN($F138,0)*(OFFSET(AL127,0,-ROUNDUP($F138-1,0))/$F138))),0)</f>
        <v>0</v>
      </c>
      <c r="AN138" s="131">
        <f ca="1">-SUM(OFFSET(AM127,0,-MIN(AN$84-1,ROUNDDOWN($F138-1,0))):AM127)/$F138-IF(AN$84&gt;$F138,(OFFSET(AM127,0,-ROUNDUP($F138-1,0))-(ROUNDDOWN($F138,0)*(OFFSET(AM127,0,-ROUNDUP($F138-1,0))/$F138))),0)</f>
        <v>0</v>
      </c>
      <c r="AO138" s="131">
        <f ca="1">-SUM(OFFSET(AN127,0,-MIN(AO$84-1,ROUNDDOWN($F138-1,0))):AN127)/$F138-IF(AO$84&gt;$F138,(OFFSET(AN127,0,-ROUNDUP($F138-1,0))-(ROUNDDOWN($F138,0)*(OFFSET(AN127,0,-ROUNDUP($F138-1,0))/$F138))),0)</f>
        <v>0</v>
      </c>
      <c r="AP138" s="131">
        <f ca="1">-SUM(OFFSET(AO127,0,-MIN(AP$84-1,ROUNDDOWN($F138-1,0))):AO127)/$F138-IF(AP$84&gt;$F138,(OFFSET(AO127,0,-ROUNDUP($F138-1,0))-(ROUNDDOWN($F138,0)*(OFFSET(AO127,0,-ROUNDUP($F138-1,0))/$F138))),0)</f>
        <v>0</v>
      </c>
      <c r="AQ138" s="131">
        <f ca="1">-SUM(OFFSET(AP127,0,-MIN(AQ$84-1,ROUNDDOWN($F138-1,0))):AP127)/$F138-IF(AQ$84&gt;$F138,(OFFSET(AP127,0,-ROUNDUP($F138-1,0))-(ROUNDDOWN($F138,0)*(OFFSET(AP127,0,-ROUNDUP($F138-1,0))/$F138))),0)</f>
        <v>0</v>
      </c>
      <c r="AR138" s="131">
        <f ca="1">-SUM(OFFSET(AQ127,0,-MIN(AR$84-1,ROUNDDOWN($F138-1,0))):AQ127)/$F138-IF(AR$84&gt;$F138,(OFFSET(AQ127,0,-ROUNDUP($F138-1,0))-(ROUNDDOWN($F138,0)*(OFFSET(AQ127,0,-ROUNDUP($F138-1,0))/$F138))),0)</f>
        <v>0</v>
      </c>
      <c r="AS138" s="131">
        <f ca="1">-SUM(OFFSET(AR127,0,-MIN(AS$84-1,ROUNDDOWN($F138-1,0))):AR127)/$F138-IF(AS$84&gt;$F138,(OFFSET(AR127,0,-ROUNDUP($F138-1,0))-(ROUNDDOWN($F138,0)*(OFFSET(AR127,0,-ROUNDUP($F138-1,0))/$F138))),0)</f>
        <v>0</v>
      </c>
      <c r="AT138" s="131">
        <f ca="1">-SUM(OFFSET(AS127,0,-MIN(AT$84-1,ROUNDDOWN($F138-1,0))):AS127)/$F138-IF(AT$84&gt;$F138,(OFFSET(AS127,0,-ROUNDUP($F138-1,0))-(ROUNDDOWN($F138,0)*(OFFSET(AS127,0,-ROUNDUP($F138-1,0))/$F138))),0)</f>
        <v>0</v>
      </c>
      <c r="AU138" s="131">
        <f ca="1">-SUM(OFFSET(AT127,0,-MIN(AU$84-1,ROUNDDOWN($F138-1,0))):AT127)/$F138-IF(AU$84&gt;$F138,(OFFSET(AT127,0,-ROUNDUP($F138-1,0))-(ROUNDDOWN($F138,0)*(OFFSET(AT127,0,-ROUNDUP($F138-1,0))/$F138))),0)</f>
        <v>0</v>
      </c>
      <c r="AV138" s="131">
        <f ca="1">-SUM(OFFSET(AU127,0,-MIN(AV$84-1,ROUNDDOWN($F138-1,0))):AU127)/$F138-IF(AV$84&gt;$F138,(OFFSET(AU127,0,-ROUNDUP($F138-1,0))-(ROUNDDOWN($F138,0)*(OFFSET(AU127,0,-ROUNDUP($F138-1,0))/$F138))),0)</f>
        <v>0</v>
      </c>
    </row>
    <row r="139" spans="1:49" s="49" customFormat="1" ht="15.75" customHeight="1" outlineLevel="1">
      <c r="A139" s="20"/>
      <c r="B139" s="67" t="s">
        <v>51</v>
      </c>
      <c r="C139" s="67"/>
      <c r="D139" s="65"/>
      <c r="F139" s="200">
        <f>D49</f>
        <v>5</v>
      </c>
      <c r="G139" s="125"/>
      <c r="H139" s="14"/>
      <c r="I139" s="27">
        <f ca="1">-SUM(OFFSET(I129,0,-MIN(I$84-1,$F139-1)):I129)/$F139</f>
        <v>0</v>
      </c>
      <c r="J139" s="27">
        <f ca="1">-SUM(OFFSET(J129,0,-MIN(J$84-1,$F139-1)):J129)/$F139</f>
        <v>0</v>
      </c>
      <c r="K139" s="27">
        <f ca="1">-SUM(OFFSET(K129,0,-MIN(K$84-1,$F139-1)):K129)/$F139</f>
        <v>0</v>
      </c>
      <c r="L139" s="27">
        <f ca="1">-SUM(OFFSET(L129,0,-MIN(L$84-1,$F139-1)):L129)/$F139</f>
        <v>0</v>
      </c>
      <c r="M139" s="27">
        <f ca="1">-SUM(OFFSET(M129,0,-MIN(M$84-1,$F139-1)):M129)/$F139</f>
        <v>0</v>
      </c>
      <c r="N139" s="27">
        <f ca="1">-SUM(OFFSET(N129,0,-MIN(N$84-1,$F139-1)):N129)/$F139</f>
        <v>0</v>
      </c>
      <c r="O139" s="27">
        <f ca="1">-SUM(OFFSET(O129,0,-MIN(O$84-1,$F139-1)):O129)/$F139</f>
        <v>0</v>
      </c>
      <c r="P139" s="27">
        <f ca="1">-SUM(OFFSET(P129,0,-MIN(P$84-1,$F139-1)):P129)/$F139</f>
        <v>0</v>
      </c>
      <c r="Q139" s="27">
        <f ca="1">-SUM(OFFSET(Q129,0,-MIN(Q$84-1,$F139-1)):Q129)/$F139</f>
        <v>0</v>
      </c>
      <c r="R139" s="27">
        <f ca="1">-SUM(OFFSET(R129,0,-MIN(R$84-1,$F139-1)):R129)/$F139</f>
        <v>0</v>
      </c>
      <c r="S139" s="27">
        <f ca="1">-SUM(OFFSET(S129,0,-MIN(S$84-1,$F139-1)):S129)/$F139</f>
        <v>0</v>
      </c>
      <c r="T139" s="27">
        <f ca="1">-SUM(OFFSET(T129,0,-MIN(T$84-1,$F139-1)):T129)/$F139</f>
        <v>0</v>
      </c>
      <c r="U139" s="27">
        <f ca="1">-SUM(OFFSET(U129,0,-MIN(U$84-1,$F139-1)):U129)/$F139</f>
        <v>0</v>
      </c>
      <c r="V139" s="27">
        <f ca="1">-SUM(OFFSET(V129,0,-MIN(V$84-1,$F139-1)):V129)/$F139</f>
        <v>0</v>
      </c>
      <c r="W139" s="27">
        <f ca="1">-SUM(OFFSET(W129,0,-MIN(W$84-1,$F139-1)):W129)/$F139</f>
        <v>0</v>
      </c>
      <c r="X139" s="27">
        <f ca="1">-SUM(OFFSET(X129,0,-MIN(X$84-1,$F139-1)):X129)/$F139</f>
        <v>0</v>
      </c>
      <c r="Y139" s="27">
        <f ca="1">-SUM(OFFSET(Y129,0,-MIN(Y$84-1,$F139-1)):Y129)/$F139</f>
        <v>0</v>
      </c>
      <c r="Z139" s="27">
        <f ca="1">-SUM(OFFSET(Z129,0,-MIN(Z$84-1,$F139-1)):Z129)/$F139</f>
        <v>0</v>
      </c>
      <c r="AA139" s="27">
        <f ca="1">-SUM(OFFSET(AA129,0,-MIN(AA$84-1,$F139-1)):AA129)/$F139</f>
        <v>0</v>
      </c>
      <c r="AB139" s="27">
        <f ca="1">-SUM(OFFSET(AB129,0,-MIN(AB$84-1,$F139-1)):AB129)/$F139</f>
        <v>0</v>
      </c>
      <c r="AC139" s="27">
        <f ca="1">-SUM(OFFSET(AC129,0,-MIN(AC$84-1,$F139-1)):AC129)/$F139</f>
        <v>0</v>
      </c>
      <c r="AD139" s="27">
        <f ca="1">-SUM(OFFSET(AD129,0,-MIN(AD$84-1,$F139-1)):AD129)/$F139</f>
        <v>0</v>
      </c>
      <c r="AE139" s="27">
        <f ca="1">-SUM(OFFSET(AE129,0,-MIN(AE$84-1,$F139-1)):AE129)/$F139</f>
        <v>0</v>
      </c>
      <c r="AF139" s="27">
        <f ca="1">-SUM(OFFSET(AF129,0,-MIN(AF$84-1,$F139-1)):AF129)/$F139</f>
        <v>0</v>
      </c>
      <c r="AG139" s="27">
        <f ca="1">-SUM(OFFSET(AG129,0,-MIN(AG$84-1,$F139-1)):AG129)/$F139</f>
        <v>0</v>
      </c>
      <c r="AH139" s="27">
        <f ca="1">-SUM(OFFSET(AH129,0,-MIN(AH$84-1,$F139-1)):AH129)/$F139</f>
        <v>0</v>
      </c>
      <c r="AI139" s="27">
        <f ca="1">-SUM(OFFSET(AI129,0,-MIN(AI$84-1,$F139-1)):AI129)/$F139</f>
        <v>0</v>
      </c>
      <c r="AJ139" s="27">
        <f ca="1">-SUM(OFFSET(AJ129,0,-MIN(AJ$84-1,$F139-1)):AJ129)/$F139</f>
        <v>0</v>
      </c>
      <c r="AK139" s="27">
        <f ca="1">-SUM(OFFSET(AK129,0,-MIN(AK$84-1,$F139-1)):AK129)/$F139</f>
        <v>0</v>
      </c>
      <c r="AL139" s="27">
        <f ca="1">-SUM(OFFSET(AL129,0,-MIN(AL$84-1,$F139-1)):AL129)/$F139</f>
        <v>0</v>
      </c>
      <c r="AM139" s="27">
        <f ca="1">-SUM(OFFSET(AM129,0,-MIN(AM$84-1,$F139-1)):AM129)/$F139</f>
        <v>0</v>
      </c>
      <c r="AN139" s="27">
        <f ca="1">-SUM(OFFSET(AN129,0,-MIN(AN$84-1,$F139-1)):AN129)/$F139</f>
        <v>0</v>
      </c>
      <c r="AO139" s="27">
        <f ca="1">-SUM(OFFSET(AO129,0,-MIN(AO$84-1,$F139-1)):AO129)/$F139</f>
        <v>0</v>
      </c>
      <c r="AP139" s="27">
        <f ca="1">-SUM(OFFSET(AP129,0,-MIN(AP$84-1,$F139-1)):AP129)/$F139</f>
        <v>0</v>
      </c>
      <c r="AQ139" s="27">
        <f ca="1">-SUM(OFFSET(AQ129,0,-MIN(AQ$84-1,$F139-1)):AQ129)/$F139</f>
        <v>0</v>
      </c>
      <c r="AR139" s="27">
        <f ca="1">-SUM(OFFSET(AR129,0,-MIN(AR$84-1,$F139-1)):AR129)/$F139</f>
        <v>0</v>
      </c>
      <c r="AS139" s="27">
        <f ca="1">-SUM(OFFSET(AS129,0,-MIN(AS$84-1,$F139-1)):AS129)/$F139</f>
        <v>0</v>
      </c>
      <c r="AT139" s="27">
        <f ca="1">-SUM(OFFSET(AT129,0,-MIN(AT$84-1,$F139-1)):AT129)/$F139</f>
        <v>0</v>
      </c>
      <c r="AU139" s="27">
        <f ca="1">-SUM(OFFSET(AU129,0,-MIN(AU$84-1,$F139-1)):AU129)/$F139</f>
        <v>0</v>
      </c>
      <c r="AV139" s="27">
        <f ca="1">-SUM(OFFSET(AV129,0,-MIN(AV$84-1,$F139-1)):AV129)/$F139</f>
        <v>0</v>
      </c>
    </row>
    <row r="140" spans="1:49" s="49" customFormat="1" ht="15.75" customHeight="1" outlineLevel="1">
      <c r="A140" s="20"/>
      <c r="B140" s="67" t="s">
        <v>132</v>
      </c>
      <c r="C140" s="67"/>
      <c r="D140" s="65"/>
      <c r="F140" s="200">
        <f>D50</f>
        <v>10</v>
      </c>
      <c r="G140" s="125"/>
      <c r="H140" s="14"/>
      <c r="I140" s="27">
        <f ca="1">-SUM(OFFSET(I130,0,-MIN(I$84-1,$F140-1)):I130)/$F140-SUM(OFFSET(I131,0,-MIN(I$84-1,$F140-1)):I131)/$F140</f>
        <v>-2954.655172413793</v>
      </c>
      <c r="J140" s="27">
        <f ca="1">-SUM(OFFSET(J130,0,-MIN(J$84-1,$F140-1)):J130)/$F140-SUM(OFFSET(J131,0,-MIN(J$84-1,$F140-1)):J131)/$F140</f>
        <v>-4365.7241379310344</v>
      </c>
      <c r="K140" s="27">
        <f ca="1">-SUM(OFFSET(K130,0,-MIN(K$84-1,$F140-1)):K130)/$F140-SUM(OFFSET(K131,0,-MIN(K$84-1,$F140-1)):K131)/$F140</f>
        <v>-5929.5517241379312</v>
      </c>
      <c r="L140" s="27">
        <f ca="1">-SUM(OFFSET(L130,0,-MIN(L$84-1,$F140-1)):L130)/$F140-SUM(OFFSET(L131,0,-MIN(L$84-1,$F140-1)):L131)/$F140</f>
        <v>-6670.5862068965525</v>
      </c>
      <c r="M140" s="27">
        <f ca="1">-SUM(OFFSET(M130,0,-MIN(M$84-1,$F140-1)):M130)/$F140-SUM(OFFSET(M131,0,-MIN(M$84-1,$F140-1)):M131)/$F140</f>
        <v>-7307.4827586206902</v>
      </c>
      <c r="N140" s="27">
        <f ca="1">-SUM(OFFSET(N130,0,-MIN(N$84-1,$F140-1)):N130)/$F140-SUM(OFFSET(N131,0,-MIN(N$84-1,$F140-1)):N131)/$F140</f>
        <v>-7307.4827586206902</v>
      </c>
      <c r="O140" s="27">
        <f ca="1">-SUM(OFFSET(O130,0,-MIN(O$84-1,$F140-1)):O130)/$F140-SUM(OFFSET(O131,0,-MIN(O$84-1,$F140-1)):O131)/$F140</f>
        <v>-7307.4827586206902</v>
      </c>
      <c r="P140" s="27">
        <f ca="1">-SUM(OFFSET(P130,0,-MIN(P$84-1,$F140-1)):P130)/$F140-SUM(OFFSET(P131,0,-MIN(P$84-1,$F140-1)):P131)/$F140</f>
        <v>-7307.4827586206902</v>
      </c>
      <c r="Q140" s="27">
        <f ca="1">-SUM(OFFSET(Q130,0,-MIN(Q$84-1,$F140-1)):Q130)/$F140-SUM(OFFSET(Q131,0,-MIN(Q$84-1,$F140-1)):Q131)/$F140</f>
        <v>-7307.4827586206902</v>
      </c>
      <c r="R140" s="27">
        <f ca="1">-SUM(OFFSET(R130,0,-MIN(R$84-1,$F140-1)):R130)/$F140-SUM(OFFSET(R131,0,-MIN(R$84-1,$F140-1)):R131)/$F140</f>
        <v>-7307.4827586206902</v>
      </c>
      <c r="S140" s="27">
        <f ca="1">-SUM(OFFSET(S130,0,-MIN(S$84-1,$F140-1)):S130)/$F140-SUM(OFFSET(S131,0,-MIN(S$84-1,$F140-1)):S131)/$F140</f>
        <v>-4352.8275862068958</v>
      </c>
      <c r="T140" s="27">
        <f ca="1">-SUM(OFFSET(T130,0,-MIN(T$84-1,$F140-1)):T130)/$F140-SUM(OFFSET(T131,0,-MIN(T$84-1,$F140-1)):T131)/$F140</f>
        <v>-2941.7586206896553</v>
      </c>
      <c r="U140" s="27">
        <f ca="1">-SUM(OFFSET(U130,0,-MIN(U$84-1,$F140-1)):U130)/$F140-SUM(OFFSET(U131,0,-MIN(U$84-1,$F140-1)):U131)/$F140</f>
        <v>-1377.9310344827586</v>
      </c>
      <c r="V140" s="27">
        <f ca="1">-SUM(OFFSET(V130,0,-MIN(V$84-1,$F140-1)):V130)/$F140-SUM(OFFSET(V131,0,-MIN(V$84-1,$F140-1)):V131)/$F140</f>
        <v>-636.89655172413791</v>
      </c>
      <c r="W140" s="27">
        <f ca="1">-SUM(OFFSET(W130,0,-MIN(W$84-1,$F140-1)):W130)/$F140-SUM(OFFSET(W131,0,-MIN(W$84-1,$F140-1)):W131)/$F140</f>
        <v>0</v>
      </c>
      <c r="X140" s="27">
        <f ca="1">-SUM(OFFSET(X130,0,-MIN(X$84-1,$F140-1)):X130)/$F140-SUM(OFFSET(X131,0,-MIN(X$84-1,$F140-1)):X131)/$F140</f>
        <v>0</v>
      </c>
      <c r="Y140" s="27">
        <f ca="1">-SUM(OFFSET(Y130,0,-MIN(Y$84-1,$F140-1)):Y130)/$F140-SUM(OFFSET(Y131,0,-MIN(Y$84-1,$F140-1)):Y131)/$F140</f>
        <v>0</v>
      </c>
      <c r="Z140" s="27">
        <f ca="1">-SUM(OFFSET(Z130,0,-MIN(Z$84-1,$F140-1)):Z130)/$F140-SUM(OFFSET(Z131,0,-MIN(Z$84-1,$F140-1)):Z131)/$F140</f>
        <v>0</v>
      </c>
      <c r="AA140" s="27">
        <f ca="1">-SUM(OFFSET(AA130,0,-MIN(AA$84-1,$F140-1)):AA130)/$F140-SUM(OFFSET(AA131,0,-MIN(AA$84-1,$F140-1)):AA131)/$F140</f>
        <v>0</v>
      </c>
      <c r="AB140" s="27">
        <f ca="1">-SUM(OFFSET(AB130,0,-MIN(AB$84-1,$F140-1)):AB130)/$F140-SUM(OFFSET(AB131,0,-MIN(AB$84-1,$F140-1)):AB131)/$F140</f>
        <v>0</v>
      </c>
      <c r="AC140" s="27">
        <f ca="1">-SUM(OFFSET(AC130,0,-MIN(AC$84-1,$F140-1)):AC130)/$F140-SUM(OFFSET(AC131,0,-MIN(AC$84-1,$F140-1)):AC131)/$F140</f>
        <v>0</v>
      </c>
      <c r="AD140" s="27">
        <f ca="1">-SUM(OFFSET(AD130,0,-MIN(AD$84-1,$F140-1)):AD130)/$F140-SUM(OFFSET(AD131,0,-MIN(AD$84-1,$F140-1)):AD131)/$F140</f>
        <v>0</v>
      </c>
      <c r="AE140" s="27">
        <f ca="1">-SUM(OFFSET(AE130,0,-MIN(AE$84-1,$F140-1)):AE130)/$F140-SUM(OFFSET(AE131,0,-MIN(AE$84-1,$F140-1)):AE131)/$F140</f>
        <v>0</v>
      </c>
      <c r="AF140" s="27">
        <f ca="1">-SUM(OFFSET(AF130,0,-MIN(AF$84-1,$F140-1)):AF130)/$F140-SUM(OFFSET(AF131,0,-MIN(AF$84-1,$F140-1)):AF131)/$F140</f>
        <v>0</v>
      </c>
      <c r="AG140" s="27">
        <f ca="1">-SUM(OFFSET(AG130,0,-MIN(AG$84-1,$F140-1)):AG130)/$F140-SUM(OFFSET(AG131,0,-MIN(AG$84-1,$F140-1)):AG131)/$F140</f>
        <v>0</v>
      </c>
      <c r="AH140" s="27">
        <f ca="1">-SUM(OFFSET(AH130,0,-MIN(AH$84-1,$F140-1)):AH130)/$F140-SUM(OFFSET(AH131,0,-MIN(AH$84-1,$F140-1)):AH131)/$F140</f>
        <v>0</v>
      </c>
      <c r="AI140" s="27">
        <f ca="1">-SUM(OFFSET(AI130,0,-MIN(AI$84-1,$F140-1)):AI130)/$F140-SUM(OFFSET(AI131,0,-MIN(AI$84-1,$F140-1)):AI131)/$F140</f>
        <v>0</v>
      </c>
      <c r="AJ140" s="27">
        <f ca="1">-SUM(OFFSET(AJ130,0,-MIN(AJ$84-1,$F140-1)):AJ130)/$F140-SUM(OFFSET(AJ131,0,-MIN(AJ$84-1,$F140-1)):AJ131)/$F140</f>
        <v>0</v>
      </c>
      <c r="AK140" s="27">
        <f ca="1">-SUM(OFFSET(AK130,0,-MIN(AK$84-1,$F140-1)):AK130)/$F140-SUM(OFFSET(AK131,0,-MIN(AK$84-1,$F140-1)):AK131)/$F140</f>
        <v>0</v>
      </c>
      <c r="AL140" s="27">
        <f ca="1">-SUM(OFFSET(AL130,0,-MIN(AL$84-1,$F140-1)):AL130)/$F140-SUM(OFFSET(AL131,0,-MIN(AL$84-1,$F140-1)):AL131)/$F140</f>
        <v>0</v>
      </c>
      <c r="AM140" s="27">
        <f ca="1">-SUM(OFFSET(AM130,0,-MIN(AM$84-1,$F140-1)):AM130)/$F140-SUM(OFFSET(AM131,0,-MIN(AM$84-1,$F140-1)):AM131)/$F140</f>
        <v>0</v>
      </c>
      <c r="AN140" s="27">
        <f ca="1">-SUM(OFFSET(AN130,0,-MIN(AN$84-1,$F140-1)):AN130)/$F140-SUM(OFFSET(AN131,0,-MIN(AN$84-1,$F140-1)):AN131)/$F140</f>
        <v>0</v>
      </c>
      <c r="AO140" s="27">
        <f ca="1">-SUM(OFFSET(AO130,0,-MIN(AO$84-1,$F140-1)):AO130)/$F140-SUM(OFFSET(AO131,0,-MIN(AO$84-1,$F140-1)):AO131)/$F140</f>
        <v>0</v>
      </c>
      <c r="AP140" s="27">
        <f ca="1">-SUM(OFFSET(AP130,0,-MIN(AP$84-1,$F140-1)):AP130)/$F140-SUM(OFFSET(AP131,0,-MIN(AP$84-1,$F140-1)):AP131)/$F140</f>
        <v>0</v>
      </c>
      <c r="AQ140" s="27">
        <f ca="1">-SUM(OFFSET(AQ130,0,-MIN(AQ$84-1,$F140-1)):AQ130)/$F140-SUM(OFFSET(AQ131,0,-MIN(AQ$84-1,$F140-1)):AQ131)/$F140</f>
        <v>0</v>
      </c>
      <c r="AR140" s="27">
        <f ca="1">-SUM(OFFSET(AR130,0,-MIN(AR$84-1,$F140-1)):AR130)/$F140-SUM(OFFSET(AR131,0,-MIN(AR$84-1,$F140-1)):AR131)/$F140</f>
        <v>0</v>
      </c>
      <c r="AS140" s="27">
        <f ca="1">-SUM(OFFSET(AS130,0,-MIN(AS$84-1,$F140-1)):AS130)/$F140-SUM(OFFSET(AS131,0,-MIN(AS$84-1,$F140-1)):AS131)/$F140</f>
        <v>0</v>
      </c>
      <c r="AT140" s="27">
        <f ca="1">-SUM(OFFSET(AT130,0,-MIN(AT$84-1,$F140-1)):AT130)/$F140-SUM(OFFSET(AT131,0,-MIN(AT$84-1,$F140-1)):AT131)/$F140</f>
        <v>0</v>
      </c>
      <c r="AU140" s="27">
        <f ca="1">-SUM(OFFSET(AU130,0,-MIN(AU$84-1,$F140-1)):AU130)/$F140-SUM(OFFSET(AU131,0,-MIN(AU$84-1,$F140-1)):AU131)/$F140</f>
        <v>0</v>
      </c>
      <c r="AV140" s="27">
        <f ca="1">-SUM(OFFSET(AV130,0,-MIN(AV$84-1,$F140-1)):AV130)/$F140-SUM(OFFSET(AV131,0,-MIN(AV$84-1,$F140-1)):AV131)/$F140</f>
        <v>0</v>
      </c>
    </row>
    <row r="141" spans="1:49" s="49" customFormat="1" ht="15.75" customHeight="1" outlineLevel="1">
      <c r="A141" s="14"/>
      <c r="B141" s="14"/>
      <c r="C141" s="14"/>
      <c r="D141" s="68"/>
      <c r="E141" s="69"/>
      <c r="F141" s="69"/>
      <c r="G141" s="69"/>
      <c r="H141" s="14"/>
      <c r="I141" s="19">
        <f t="shared" ref="I141:AV141" ca="1" si="47">SUM(I134:I140)</f>
        <v>-5027.5351894131109</v>
      </c>
      <c r="J141" s="19">
        <f ca="1">SUM(J134:J140)</f>
        <v>-6886.6033963407881</v>
      </c>
      <c r="K141" s="19">
        <f t="shared" ca="1" si="47"/>
        <v>-8707.0942081886824</v>
      </c>
      <c r="L141" s="19">
        <f t="shared" ca="1" si="47"/>
        <v>-9604.6302389416378</v>
      </c>
      <c r="M141" s="19">
        <f t="shared" ca="1" si="47"/>
        <v>-10411.401554668522</v>
      </c>
      <c r="N141" s="19">
        <f t="shared" ca="1" si="47"/>
        <v>-10423.931245022679</v>
      </c>
      <c r="O141" s="19">
        <f t="shared" ca="1" si="47"/>
        <v>-10423.931245022679</v>
      </c>
      <c r="P141" s="19">
        <f t="shared" ca="1" si="47"/>
        <v>-10423.931245022679</v>
      </c>
      <c r="Q141" s="19">
        <f t="shared" ca="1" si="47"/>
        <v>-10423.931245022679</v>
      </c>
      <c r="R141" s="19">
        <f t="shared" ca="1" si="47"/>
        <v>-10423.931245022679</v>
      </c>
      <c r="S141" s="19">
        <f t="shared" ca="1" si="47"/>
        <v>-7469.2760726088836</v>
      </c>
      <c r="T141" s="19">
        <f t="shared" ca="1" si="47"/>
        <v>-6058.2071070916436</v>
      </c>
      <c r="U141" s="19">
        <f t="shared" ca="1" si="47"/>
        <v>-4494.3795208847469</v>
      </c>
      <c r="V141" s="19">
        <f t="shared" ca="1" si="47"/>
        <v>-3753.3450381261264</v>
      </c>
      <c r="W141" s="19">
        <f t="shared" ca="1" si="47"/>
        <v>-3116.4484864019882</v>
      </c>
      <c r="X141" s="19">
        <f t="shared" ca="1" si="47"/>
        <v>-3116.4484864019882</v>
      </c>
      <c r="Y141" s="19">
        <f t="shared" ca="1" si="47"/>
        <v>-3116.4484864019882</v>
      </c>
      <c r="Z141" s="19">
        <f t="shared" ca="1" si="47"/>
        <v>-3116.4484864019882</v>
      </c>
      <c r="AA141" s="19">
        <f t="shared" ca="1" si="47"/>
        <v>-3116.4484864019882</v>
      </c>
      <c r="AB141" s="19">
        <f t="shared" ca="1" si="47"/>
        <v>-3116.4484864019882</v>
      </c>
      <c r="AC141" s="19">
        <f t="shared" ca="1" si="47"/>
        <v>-3116.4484864019882</v>
      </c>
      <c r="AD141" s="19">
        <f t="shared" ca="1" si="47"/>
        <v>-2218.2564225357874</v>
      </c>
      <c r="AE141" s="19">
        <f t="shared" ca="1" si="47"/>
        <v>-1756.5622323817252</v>
      </c>
      <c r="AF141" s="19">
        <f t="shared" ca="1" si="47"/>
        <v>-1494.4028340204284</v>
      </c>
      <c r="AG141" s="19">
        <f t="shared" ca="1" si="47"/>
        <v>-1335.0241179295019</v>
      </c>
      <c r="AH141" s="19">
        <f t="shared" ca="1" si="47"/>
        <v>-1165.5335027484637</v>
      </c>
      <c r="AI141" s="19">
        <f t="shared" ca="1" si="47"/>
        <v>-1148.484037599253</v>
      </c>
      <c r="AJ141" s="19">
        <f t="shared" ca="1" si="47"/>
        <v>-1148.1241192532932</v>
      </c>
      <c r="AK141" s="19">
        <f t="shared" ca="1" si="47"/>
        <v>-1148.1241192532932</v>
      </c>
      <c r="AL141" s="19">
        <f t="shared" ca="1" si="47"/>
        <v>-1148.1241192532932</v>
      </c>
      <c r="AM141" s="19">
        <f t="shared" ca="1" si="47"/>
        <v>-1148.1241192532932</v>
      </c>
      <c r="AN141" s="19">
        <f t="shared" ca="1" si="47"/>
        <v>-1148.1241192532932</v>
      </c>
      <c r="AO141" s="19">
        <f t="shared" ca="1" si="47"/>
        <v>-1148.1241192532932</v>
      </c>
      <c r="AP141" s="19">
        <f t="shared" ca="1" si="47"/>
        <v>-1148.1241192532932</v>
      </c>
      <c r="AQ141" s="19">
        <f t="shared" ca="1" si="47"/>
        <v>-1148.1241192532932</v>
      </c>
      <c r="AR141" s="19">
        <f t="shared" ca="1" si="47"/>
        <v>-1148.1241192532932</v>
      </c>
      <c r="AS141" s="19">
        <f t="shared" ca="1" si="47"/>
        <v>-1148.1241192532932</v>
      </c>
      <c r="AT141" s="19">
        <f t="shared" ca="1" si="47"/>
        <v>-1148.1241192532932</v>
      </c>
      <c r="AU141" s="19">
        <f t="shared" ca="1" si="47"/>
        <v>-1148.1241192532932</v>
      </c>
      <c r="AV141" s="19">
        <f t="shared" ca="1" si="47"/>
        <v>-1148.1241192532932</v>
      </c>
    </row>
    <row r="142" spans="1:49" ht="15.75" customHeight="1" outlineLevel="1">
      <c r="A142" s="10"/>
    </row>
    <row r="143" spans="1:49" s="49" customFormat="1" ht="15.75" customHeight="1" outlineLevel="1">
      <c r="A143" s="20"/>
      <c r="B143" s="14" t="s">
        <v>139</v>
      </c>
      <c r="C143" s="14"/>
      <c r="D143" s="14"/>
      <c r="E143" s="14"/>
      <c r="F143" s="14"/>
      <c r="G143" s="14"/>
      <c r="H143" s="18">
        <f>+H132</f>
        <v>70388.141442571417</v>
      </c>
      <c r="I143" s="18">
        <f ca="1">H143+I132+I141</f>
        <v>104328.01093205158</v>
      </c>
      <c r="J143" s="18">
        <f t="shared" ref="J143:AV143" ca="1" si="48">I143+J132+J141</f>
        <v>116949.39764176005</v>
      </c>
      <c r="K143" s="18">
        <f t="shared" ca="1" si="48"/>
        <v>127171.60734784068</v>
      </c>
      <c r="L143" s="18">
        <f t="shared" ca="1" si="48"/>
        <v>128549.57167368394</v>
      </c>
      <c r="M143" s="18">
        <f t="shared" ca="1" si="48"/>
        <v>124770.61905204004</v>
      </c>
      <c r="N143" s="18">
        <f t="shared" ca="1" si="48"/>
        <v>114346.68780701736</v>
      </c>
      <c r="O143" s="18">
        <f t="shared" ca="1" si="48"/>
        <v>103922.75656199467</v>
      </c>
      <c r="P143" s="18">
        <f t="shared" ca="1" si="48"/>
        <v>93498.825316971983</v>
      </c>
      <c r="Q143" s="18">
        <f t="shared" ca="1" si="48"/>
        <v>83074.894071949297</v>
      </c>
      <c r="R143" s="18">
        <f t="shared" ca="1" si="48"/>
        <v>72650.96282692661</v>
      </c>
      <c r="S143" s="18">
        <f t="shared" ca="1" si="48"/>
        <v>65181.686754317729</v>
      </c>
      <c r="T143" s="18">
        <f t="shared" ca="1" si="48"/>
        <v>59123.479647226086</v>
      </c>
      <c r="U143" s="18">
        <f t="shared" ca="1" si="48"/>
        <v>54629.100126341342</v>
      </c>
      <c r="V143" s="18">
        <f t="shared" ca="1" si="48"/>
        <v>50875.755088215214</v>
      </c>
      <c r="W143" s="18">
        <f t="shared" ca="1" si="48"/>
        <v>47759.306601813223</v>
      </c>
      <c r="X143" s="18">
        <f t="shared" ca="1" si="48"/>
        <v>44642.858115411233</v>
      </c>
      <c r="Y143" s="18">
        <f t="shared" ca="1" si="48"/>
        <v>41526.409629009242</v>
      </c>
      <c r="Z143" s="18">
        <f t="shared" ca="1" si="48"/>
        <v>38409.961142607252</v>
      </c>
      <c r="AA143" s="18">
        <f t="shared" ca="1" si="48"/>
        <v>35293.512656205261</v>
      </c>
      <c r="AB143" s="18">
        <f t="shared" ca="1" si="48"/>
        <v>32177.064169803274</v>
      </c>
      <c r="AC143" s="18">
        <f t="shared" ca="1" si="48"/>
        <v>29060.615683401287</v>
      </c>
      <c r="AD143" s="18">
        <f t="shared" ca="1" si="48"/>
        <v>26842.359260865502</v>
      </c>
      <c r="AE143" s="18">
        <f t="shared" ca="1" si="48"/>
        <v>25085.797028483776</v>
      </c>
      <c r="AF143" s="18">
        <f t="shared" ca="1" si="48"/>
        <v>23591.394194463348</v>
      </c>
      <c r="AG143" s="18">
        <f t="shared" ca="1" si="48"/>
        <v>22256.370076533847</v>
      </c>
      <c r="AH143" s="18">
        <f t="shared" ca="1" si="48"/>
        <v>21090.836573785382</v>
      </c>
      <c r="AI143" s="18">
        <f t="shared" ca="1" si="48"/>
        <v>19942.352536186128</v>
      </c>
      <c r="AJ143" s="18">
        <f t="shared" ca="1" si="48"/>
        <v>18794.228416932834</v>
      </c>
      <c r="AK143" s="18">
        <f t="shared" ca="1" si="48"/>
        <v>17646.10429767954</v>
      </c>
      <c r="AL143" s="18">
        <f t="shared" ca="1" si="48"/>
        <v>16497.980178426245</v>
      </c>
      <c r="AM143" s="18">
        <f t="shared" ca="1" si="48"/>
        <v>15349.856059172953</v>
      </c>
      <c r="AN143" s="18">
        <f t="shared" ca="1" si="48"/>
        <v>14201.73193991966</v>
      </c>
      <c r="AO143" s="18">
        <f t="shared" ca="1" si="48"/>
        <v>13053.607820666368</v>
      </c>
      <c r="AP143" s="18">
        <f t="shared" ca="1" si="48"/>
        <v>11905.483701413075</v>
      </c>
      <c r="AQ143" s="18">
        <f t="shared" ca="1" si="48"/>
        <v>10757.359582159783</v>
      </c>
      <c r="AR143" s="18">
        <f t="shared" ca="1" si="48"/>
        <v>9609.2354629064903</v>
      </c>
      <c r="AS143" s="18">
        <f t="shared" ca="1" si="48"/>
        <v>8461.1113436531978</v>
      </c>
      <c r="AT143" s="18">
        <f t="shared" ca="1" si="48"/>
        <v>7312.9872243999043</v>
      </c>
      <c r="AU143" s="18">
        <f t="shared" ca="1" si="48"/>
        <v>6164.8631051466109</v>
      </c>
      <c r="AV143" s="18">
        <f t="shared" ca="1" si="48"/>
        <v>5016.7389858933175</v>
      </c>
    </row>
    <row r="144" spans="1:49" s="49" customFormat="1" ht="15.75" hidden="1" customHeight="1" outlineLevel="1">
      <c r="A144" s="47"/>
      <c r="B144" s="14" t="s">
        <v>22</v>
      </c>
      <c r="C144" s="14"/>
      <c r="D144" s="14"/>
      <c r="E144" s="13"/>
      <c r="F144" s="13"/>
      <c r="G144" s="13"/>
      <c r="H144" s="18"/>
      <c r="I144" s="18">
        <f ca="1">H144+SUM(H123:H127)+I129+I130+I131+I141</f>
        <v>94907.157977296229</v>
      </c>
      <c r="J144" s="18">
        <f ca="1">I144+SUM(I123:I127)+J129+J130+J131+J141</f>
        <v>111552.0971908832</v>
      </c>
      <c r="K144" s="18">
        <f t="shared" ref="K144:AV144" ca="1" si="49">J144+SUM(J123:J127)+K129+K130+K131+K141</f>
        <v>123880.57929564035</v>
      </c>
      <c r="L144" s="18">
        <f t="shared" ca="1" si="49"/>
        <v>124977.32193648524</v>
      </c>
      <c r="M144" s="18">
        <f t="shared" ca="1" si="49"/>
        <v>124507.13563625677</v>
      </c>
      <c r="N144" s="18">
        <f t="shared" ca="1" si="49"/>
        <v>114346.68780701736</v>
      </c>
      <c r="O144" s="18">
        <f t="shared" ca="1" si="49"/>
        <v>103922.75656199467</v>
      </c>
      <c r="P144" s="18">
        <f t="shared" ca="1" si="49"/>
        <v>93498.825316971983</v>
      </c>
      <c r="Q144" s="18">
        <f t="shared" ca="1" si="49"/>
        <v>83074.894071949297</v>
      </c>
      <c r="R144" s="18">
        <f t="shared" ca="1" si="49"/>
        <v>72650.96282692661</v>
      </c>
      <c r="S144" s="18">
        <f t="shared" ca="1" si="49"/>
        <v>65181.686754317729</v>
      </c>
      <c r="T144" s="18">
        <f t="shared" ca="1" si="49"/>
        <v>59123.479647226086</v>
      </c>
      <c r="U144" s="18">
        <f t="shared" ca="1" si="49"/>
        <v>54629.100126341342</v>
      </c>
      <c r="V144" s="18">
        <f t="shared" ca="1" si="49"/>
        <v>50875.755088215214</v>
      </c>
      <c r="W144" s="18">
        <f t="shared" ca="1" si="49"/>
        <v>47759.306601813223</v>
      </c>
      <c r="X144" s="18">
        <f t="shared" ca="1" si="49"/>
        <v>44642.858115411233</v>
      </c>
      <c r="Y144" s="18">
        <f t="shared" ca="1" si="49"/>
        <v>41526.409629009242</v>
      </c>
      <c r="Z144" s="18">
        <f t="shared" ca="1" si="49"/>
        <v>38409.961142607252</v>
      </c>
      <c r="AA144" s="18">
        <f t="shared" ca="1" si="49"/>
        <v>35293.512656205261</v>
      </c>
      <c r="AB144" s="18">
        <f t="shared" ca="1" si="49"/>
        <v>32177.064169803274</v>
      </c>
      <c r="AC144" s="18">
        <f t="shared" ca="1" si="49"/>
        <v>29060.615683401287</v>
      </c>
      <c r="AD144" s="18">
        <f t="shared" ca="1" si="49"/>
        <v>26842.359260865502</v>
      </c>
      <c r="AE144" s="18">
        <f t="shared" ca="1" si="49"/>
        <v>25085.797028483776</v>
      </c>
      <c r="AF144" s="18">
        <f t="shared" ca="1" si="49"/>
        <v>23591.394194463348</v>
      </c>
      <c r="AG144" s="18">
        <f t="shared" ca="1" si="49"/>
        <v>22256.370076533847</v>
      </c>
      <c r="AH144" s="18">
        <f t="shared" ca="1" si="49"/>
        <v>21090.836573785382</v>
      </c>
      <c r="AI144" s="18">
        <f t="shared" ca="1" si="49"/>
        <v>19942.352536186128</v>
      </c>
      <c r="AJ144" s="18">
        <f t="shared" ca="1" si="49"/>
        <v>18794.228416932834</v>
      </c>
      <c r="AK144" s="18">
        <f t="shared" ca="1" si="49"/>
        <v>17646.10429767954</v>
      </c>
      <c r="AL144" s="18">
        <f t="shared" ca="1" si="49"/>
        <v>16497.980178426245</v>
      </c>
      <c r="AM144" s="18">
        <f t="shared" ca="1" si="49"/>
        <v>15349.856059172953</v>
      </c>
      <c r="AN144" s="18">
        <f t="shared" ca="1" si="49"/>
        <v>14201.73193991966</v>
      </c>
      <c r="AO144" s="18">
        <f t="shared" ca="1" si="49"/>
        <v>13053.607820666368</v>
      </c>
      <c r="AP144" s="18">
        <f t="shared" ca="1" si="49"/>
        <v>11905.483701413075</v>
      </c>
      <c r="AQ144" s="18">
        <f t="shared" ca="1" si="49"/>
        <v>10757.359582159783</v>
      </c>
      <c r="AR144" s="18">
        <f t="shared" ca="1" si="49"/>
        <v>9609.2354629064903</v>
      </c>
      <c r="AS144" s="18">
        <f t="shared" ca="1" si="49"/>
        <v>8461.1113436531978</v>
      </c>
      <c r="AT144" s="18">
        <f t="shared" ca="1" si="49"/>
        <v>7312.9872243999043</v>
      </c>
      <c r="AU144" s="18">
        <f t="shared" ca="1" si="49"/>
        <v>6164.8631051466109</v>
      </c>
      <c r="AV144" s="18">
        <f t="shared" ca="1" si="49"/>
        <v>5016.7389858933175</v>
      </c>
    </row>
    <row r="145" spans="1:48" s="49" customFormat="1" ht="15.75" customHeight="1" outlineLevel="1">
      <c r="A145" s="47"/>
      <c r="B145" s="47"/>
      <c r="C145" s="47"/>
      <c r="D145" s="14"/>
      <c r="E145" s="13"/>
      <c r="F145" s="13"/>
      <c r="G145" s="13"/>
      <c r="H145" s="14"/>
      <c r="I145" s="176"/>
      <c r="J145" s="176"/>
      <c r="K145" s="176"/>
      <c r="L145" s="176"/>
      <c r="M145" s="176"/>
      <c r="N145" s="176"/>
      <c r="O145" s="176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</row>
    <row r="146" spans="1:48" s="49" customFormat="1" ht="15.75" customHeight="1" outlineLevel="1">
      <c r="A146" s="20"/>
      <c r="B146" s="67" t="str">
        <f>"FNACC -  "&amp;B35</f>
        <v>FNACC -  Main line - Total</v>
      </c>
      <c r="C146" s="67"/>
      <c r="D146" s="48"/>
      <c r="E146" s="130"/>
      <c r="F146" s="14"/>
      <c r="G146" s="14"/>
      <c r="H146" s="56">
        <f>H123</f>
        <v>50941.703756025083</v>
      </c>
      <c r="I146" s="27">
        <f>H146+I153</f>
        <v>49413.452643344332</v>
      </c>
      <c r="J146" s="27">
        <f t="shared" ref="J146:AV148" si="50">I146+J153+I123</f>
        <v>46448.645484743669</v>
      </c>
      <c r="K146" s="27">
        <f t="shared" si="50"/>
        <v>43661.726755659052</v>
      </c>
      <c r="L146" s="27">
        <f t="shared" si="50"/>
        <v>41042.02315031951</v>
      </c>
      <c r="M146" s="27">
        <f t="shared" si="50"/>
        <v>38579.501761300337</v>
      </c>
      <c r="N146" s="27">
        <f t="shared" si="50"/>
        <v>36264.731655622316</v>
      </c>
      <c r="O146" s="27">
        <f t="shared" si="50"/>
        <v>34088.84775628498</v>
      </c>
      <c r="P146" s="27">
        <f t="shared" si="50"/>
        <v>32043.516890907882</v>
      </c>
      <c r="Q146" s="27">
        <f t="shared" si="50"/>
        <v>30120.90587745341</v>
      </c>
      <c r="R146" s="27">
        <f t="shared" si="50"/>
        <v>28313.651524806206</v>
      </c>
      <c r="S146" s="27">
        <f t="shared" si="50"/>
        <v>26614.832433317835</v>
      </c>
      <c r="T146" s="27">
        <f t="shared" si="50"/>
        <v>25017.942487318764</v>
      </c>
      <c r="U146" s="27">
        <f t="shared" si="50"/>
        <v>23516.865938079638</v>
      </c>
      <c r="V146" s="27">
        <f t="shared" si="50"/>
        <v>22105.853981794859</v>
      </c>
      <c r="W146" s="27">
        <f t="shared" si="50"/>
        <v>20779.502742887169</v>
      </c>
      <c r="X146" s="27">
        <f t="shared" si="50"/>
        <v>19532.732578313939</v>
      </c>
      <c r="Y146" s="27">
        <f t="shared" si="50"/>
        <v>18360.768623615102</v>
      </c>
      <c r="Z146" s="27">
        <f t="shared" si="50"/>
        <v>17259.122506198197</v>
      </c>
      <c r="AA146" s="27">
        <f t="shared" si="50"/>
        <v>16223.575155826305</v>
      </c>
      <c r="AB146" s="27">
        <f t="shared" si="50"/>
        <v>15250.160646476726</v>
      </c>
      <c r="AC146" s="27">
        <f t="shared" si="50"/>
        <v>14335.151007688122</v>
      </c>
      <c r="AD146" s="27">
        <f t="shared" si="50"/>
        <v>13475.041947226835</v>
      </c>
      <c r="AE146" s="27">
        <f t="shared" si="50"/>
        <v>12666.539430393224</v>
      </c>
      <c r="AF146" s="27">
        <f t="shared" si="50"/>
        <v>11906.547064569631</v>
      </c>
      <c r="AG146" s="27">
        <f t="shared" si="50"/>
        <v>11192.154240695454</v>
      </c>
      <c r="AH146" s="27">
        <f t="shared" si="50"/>
        <v>10520.624986253726</v>
      </c>
      <c r="AI146" s="27">
        <f t="shared" si="50"/>
        <v>9889.3874870785021</v>
      </c>
      <c r="AJ146" s="27">
        <f t="shared" si="50"/>
        <v>9296.0242378537914</v>
      </c>
      <c r="AK146" s="27">
        <f t="shared" si="50"/>
        <v>8738.2627835825642</v>
      </c>
      <c r="AL146" s="27">
        <f t="shared" si="50"/>
        <v>8213.9670165676107</v>
      </c>
      <c r="AM146" s="27">
        <f t="shared" si="50"/>
        <v>7721.1289955735538</v>
      </c>
      <c r="AN146" s="27">
        <f t="shared" si="50"/>
        <v>7257.8612558391405</v>
      </c>
      <c r="AO146" s="27">
        <f t="shared" si="50"/>
        <v>6822.3895804887925</v>
      </c>
      <c r="AP146" s="27">
        <f t="shared" si="50"/>
        <v>6413.0462056594652</v>
      </c>
      <c r="AQ146" s="27">
        <f t="shared" si="50"/>
        <v>6028.2634333198976</v>
      </c>
      <c r="AR146" s="27">
        <f t="shared" si="50"/>
        <v>5666.5676273207037</v>
      </c>
      <c r="AS146" s="27">
        <f t="shared" si="50"/>
        <v>5326.5735696814618</v>
      </c>
      <c r="AT146" s="27">
        <f t="shared" si="50"/>
        <v>5006.9791555005741</v>
      </c>
      <c r="AU146" s="27">
        <f t="shared" si="50"/>
        <v>4706.5604061705399</v>
      </c>
      <c r="AV146" s="27">
        <f t="shared" si="50"/>
        <v>4424.1667818003079</v>
      </c>
    </row>
    <row r="147" spans="1:48" s="49" customFormat="1" ht="15.75" customHeight="1" outlineLevel="1">
      <c r="A147" s="20"/>
      <c r="B147" s="67" t="str">
        <f>"FNACC -  "&amp;B40</f>
        <v>FNACC -  Connection - Total</v>
      </c>
      <c r="C147" s="67"/>
      <c r="D147" s="14"/>
      <c r="E147" s="14"/>
      <c r="F147" s="14"/>
      <c r="G147" s="14"/>
      <c r="H147" s="57">
        <f>H124</f>
        <v>19446.437686546342</v>
      </c>
      <c r="I147" s="27">
        <f>H147+I154</f>
        <v>18863.044555949953</v>
      </c>
      <c r="J147" s="27">
        <f t="shared" si="50"/>
        <v>26869.489248705631</v>
      </c>
      <c r="K147" s="27">
        <f t="shared" si="50"/>
        <v>30492.701331133834</v>
      </c>
      <c r="L147" s="27">
        <f t="shared" si="50"/>
        <v>31855.436461900121</v>
      </c>
      <c r="M147" s="27">
        <f t="shared" si="50"/>
        <v>33409.192519268836</v>
      </c>
      <c r="N147" s="27">
        <f t="shared" si="50"/>
        <v>31660.219881422461</v>
      </c>
      <c r="O147" s="27">
        <f t="shared" si="50"/>
        <v>29760.606688537115</v>
      </c>
      <c r="P147" s="27">
        <f t="shared" si="50"/>
        <v>27974.970287224889</v>
      </c>
      <c r="Q147" s="27">
        <f t="shared" si="50"/>
        <v>26296.472069991396</v>
      </c>
      <c r="R147" s="27">
        <f t="shared" si="50"/>
        <v>24718.683745791914</v>
      </c>
      <c r="S147" s="27">
        <f t="shared" si="50"/>
        <v>23235.5627210444</v>
      </c>
      <c r="T147" s="27">
        <f t="shared" si="50"/>
        <v>21841.428957781736</v>
      </c>
      <c r="U147" s="27">
        <f t="shared" si="50"/>
        <v>20530.943220314832</v>
      </c>
      <c r="V147" s="27">
        <f t="shared" si="50"/>
        <v>19299.086627095941</v>
      </c>
      <c r="W147" s="27">
        <f t="shared" si="50"/>
        <v>18141.141429470186</v>
      </c>
      <c r="X147" s="27">
        <f t="shared" si="50"/>
        <v>17052.672943701975</v>
      </c>
      <c r="Y147" s="27">
        <f t="shared" si="50"/>
        <v>16029.512567079857</v>
      </c>
      <c r="Z147" s="27">
        <f t="shared" si="50"/>
        <v>15067.741813055065</v>
      </c>
      <c r="AA147" s="27">
        <f t="shared" si="50"/>
        <v>14163.677304271761</v>
      </c>
      <c r="AB147" s="27">
        <f t="shared" si="50"/>
        <v>13313.856666015456</v>
      </c>
      <c r="AC147" s="27">
        <f t="shared" si="50"/>
        <v>12515.025266054528</v>
      </c>
      <c r="AD147" s="27">
        <f t="shared" si="50"/>
        <v>11764.123750091258</v>
      </c>
      <c r="AE147" s="27">
        <f t="shared" si="50"/>
        <v>11058.276325085782</v>
      </c>
      <c r="AF147" s="27">
        <f t="shared" si="50"/>
        <v>10394.779745580636</v>
      </c>
      <c r="AG147" s="27">
        <f t="shared" si="50"/>
        <v>9771.0929608457973</v>
      </c>
      <c r="AH147" s="27">
        <f t="shared" si="50"/>
        <v>9184.8273831950501</v>
      </c>
      <c r="AI147" s="27">
        <f t="shared" si="50"/>
        <v>8633.7377402033471</v>
      </c>
      <c r="AJ147" s="27">
        <f t="shared" si="50"/>
        <v>8115.7134757911463</v>
      </c>
      <c r="AK147" s="27">
        <f t="shared" si="50"/>
        <v>7628.770667243678</v>
      </c>
      <c r="AL147" s="27">
        <f t="shared" si="50"/>
        <v>7171.0444272090572</v>
      </c>
      <c r="AM147" s="27">
        <f t="shared" si="50"/>
        <v>6740.7817615765134</v>
      </c>
      <c r="AN147" s="27">
        <f t="shared" si="50"/>
        <v>6336.3348558819225</v>
      </c>
      <c r="AO147" s="27">
        <f t="shared" si="50"/>
        <v>5956.1547645290075</v>
      </c>
      <c r="AP147" s="27">
        <f t="shared" si="50"/>
        <v>5598.785478657267</v>
      </c>
      <c r="AQ147" s="27">
        <f t="shared" si="50"/>
        <v>5262.858349937831</v>
      </c>
      <c r="AR147" s="27">
        <f t="shared" si="50"/>
        <v>4947.0868489415616</v>
      </c>
      <c r="AS147" s="27">
        <f t="shared" si="50"/>
        <v>4650.2616380050677</v>
      </c>
      <c r="AT147" s="27">
        <f t="shared" si="50"/>
        <v>4371.245939724764</v>
      </c>
      <c r="AU147" s="27">
        <f t="shared" si="50"/>
        <v>4108.9711833412784</v>
      </c>
      <c r="AV147" s="27">
        <f t="shared" si="50"/>
        <v>3862.4329123408015</v>
      </c>
    </row>
    <row r="148" spans="1:48" s="49" customFormat="1" ht="15.75" customHeight="1" outlineLevel="1">
      <c r="A148" s="20"/>
      <c r="B148" s="67" t="str">
        <f>"FNACC -  "&amp;B41</f>
        <v>FNACC -  Compression</v>
      </c>
      <c r="C148" s="67"/>
      <c r="D148" s="48"/>
      <c r="F148" s="48"/>
      <c r="G148" s="14"/>
      <c r="H148" s="57">
        <f>H125</f>
        <v>0</v>
      </c>
      <c r="I148" s="27">
        <f>H148+I155</f>
        <v>0</v>
      </c>
      <c r="J148" s="27">
        <f t="shared" si="50"/>
        <v>0</v>
      </c>
      <c r="K148" s="27">
        <f t="shared" si="50"/>
        <v>0</v>
      </c>
      <c r="L148" s="27">
        <f t="shared" si="50"/>
        <v>0</v>
      </c>
      <c r="M148" s="27">
        <f t="shared" si="50"/>
        <v>0</v>
      </c>
      <c r="N148" s="27">
        <f t="shared" si="50"/>
        <v>0</v>
      </c>
      <c r="O148" s="27">
        <f t="shared" si="50"/>
        <v>0</v>
      </c>
      <c r="P148" s="27">
        <f t="shared" si="50"/>
        <v>0</v>
      </c>
      <c r="Q148" s="27">
        <f t="shared" si="50"/>
        <v>0</v>
      </c>
      <c r="R148" s="27">
        <f t="shared" si="50"/>
        <v>0</v>
      </c>
      <c r="S148" s="27">
        <f t="shared" si="50"/>
        <v>0</v>
      </c>
      <c r="T148" s="27">
        <f t="shared" si="50"/>
        <v>0</v>
      </c>
      <c r="U148" s="27">
        <f t="shared" si="50"/>
        <v>0</v>
      </c>
      <c r="V148" s="27">
        <f t="shared" si="50"/>
        <v>0</v>
      </c>
      <c r="W148" s="27">
        <f t="shared" si="50"/>
        <v>0</v>
      </c>
      <c r="X148" s="27">
        <f t="shared" si="50"/>
        <v>0</v>
      </c>
      <c r="Y148" s="27">
        <f t="shared" si="50"/>
        <v>0</v>
      </c>
      <c r="Z148" s="27">
        <f t="shared" si="50"/>
        <v>0</v>
      </c>
      <c r="AA148" s="27">
        <f t="shared" si="50"/>
        <v>0</v>
      </c>
      <c r="AB148" s="27">
        <f t="shared" si="50"/>
        <v>0</v>
      </c>
      <c r="AC148" s="27">
        <f t="shared" si="50"/>
        <v>0</v>
      </c>
      <c r="AD148" s="27">
        <f t="shared" si="50"/>
        <v>0</v>
      </c>
      <c r="AE148" s="27">
        <f t="shared" si="50"/>
        <v>0</v>
      </c>
      <c r="AF148" s="27">
        <f t="shared" si="50"/>
        <v>0</v>
      </c>
      <c r="AG148" s="27">
        <f t="shared" si="50"/>
        <v>0</v>
      </c>
      <c r="AH148" s="27">
        <f t="shared" si="50"/>
        <v>0</v>
      </c>
      <c r="AI148" s="27">
        <f t="shared" si="50"/>
        <v>0</v>
      </c>
      <c r="AJ148" s="27">
        <f t="shared" si="50"/>
        <v>0</v>
      </c>
      <c r="AK148" s="27">
        <f t="shared" si="50"/>
        <v>0</v>
      </c>
      <c r="AL148" s="27">
        <f t="shared" si="50"/>
        <v>0</v>
      </c>
      <c r="AM148" s="27">
        <f t="shared" si="50"/>
        <v>0</v>
      </c>
      <c r="AN148" s="27">
        <f t="shared" si="50"/>
        <v>0</v>
      </c>
      <c r="AO148" s="27">
        <f t="shared" si="50"/>
        <v>0</v>
      </c>
      <c r="AP148" s="27">
        <f t="shared" si="50"/>
        <v>0</v>
      </c>
      <c r="AQ148" s="27">
        <f t="shared" si="50"/>
        <v>0</v>
      </c>
      <c r="AR148" s="27">
        <f t="shared" si="50"/>
        <v>0</v>
      </c>
      <c r="AS148" s="27">
        <f t="shared" si="50"/>
        <v>0</v>
      </c>
      <c r="AT148" s="27">
        <f t="shared" si="50"/>
        <v>0</v>
      </c>
      <c r="AU148" s="27">
        <f t="shared" si="50"/>
        <v>0</v>
      </c>
      <c r="AV148" s="27">
        <f t="shared" si="50"/>
        <v>0</v>
      </c>
    </row>
    <row r="149" spans="1:48" s="49" customFormat="1" ht="15.75" customHeight="1" outlineLevel="1">
      <c r="A149" s="20"/>
      <c r="B149" s="67" t="str">
        <f>"FNACC -  "&amp;B42</f>
        <v>FNACC -  Servitude</v>
      </c>
      <c r="C149" s="67"/>
      <c r="D149" s="14"/>
      <c r="F149" s="14"/>
      <c r="G149" s="14"/>
      <c r="H149" s="57">
        <f>H126*$E$156</f>
        <v>0</v>
      </c>
      <c r="I149" s="27">
        <f>H149+I156</f>
        <v>0</v>
      </c>
      <c r="J149" s="27">
        <f t="shared" ref="J149:AV149" si="51">I149+J156+$E$156*I126</f>
        <v>0</v>
      </c>
      <c r="K149" s="27">
        <f t="shared" si="51"/>
        <v>0</v>
      </c>
      <c r="L149" s="27">
        <f t="shared" si="51"/>
        <v>0</v>
      </c>
      <c r="M149" s="27">
        <f t="shared" si="51"/>
        <v>0</v>
      </c>
      <c r="N149" s="27">
        <f t="shared" si="51"/>
        <v>0</v>
      </c>
      <c r="O149" s="27">
        <f t="shared" si="51"/>
        <v>0</v>
      </c>
      <c r="P149" s="27">
        <f t="shared" si="51"/>
        <v>0</v>
      </c>
      <c r="Q149" s="27">
        <f t="shared" si="51"/>
        <v>0</v>
      </c>
      <c r="R149" s="27">
        <f t="shared" si="51"/>
        <v>0</v>
      </c>
      <c r="S149" s="27">
        <f t="shared" si="51"/>
        <v>0</v>
      </c>
      <c r="T149" s="27">
        <f t="shared" si="51"/>
        <v>0</v>
      </c>
      <c r="U149" s="27">
        <f t="shared" si="51"/>
        <v>0</v>
      </c>
      <c r="V149" s="27">
        <f t="shared" si="51"/>
        <v>0</v>
      </c>
      <c r="W149" s="27">
        <f t="shared" si="51"/>
        <v>0</v>
      </c>
      <c r="X149" s="27">
        <f t="shared" si="51"/>
        <v>0</v>
      </c>
      <c r="Y149" s="27">
        <f t="shared" si="51"/>
        <v>0</v>
      </c>
      <c r="Z149" s="27">
        <f t="shared" si="51"/>
        <v>0</v>
      </c>
      <c r="AA149" s="27">
        <f t="shared" si="51"/>
        <v>0</v>
      </c>
      <c r="AB149" s="27">
        <f t="shared" si="51"/>
        <v>0</v>
      </c>
      <c r="AC149" s="27">
        <f t="shared" si="51"/>
        <v>0</v>
      </c>
      <c r="AD149" s="27">
        <f t="shared" si="51"/>
        <v>0</v>
      </c>
      <c r="AE149" s="27">
        <f t="shared" si="51"/>
        <v>0</v>
      </c>
      <c r="AF149" s="27">
        <f t="shared" si="51"/>
        <v>0</v>
      </c>
      <c r="AG149" s="27">
        <f t="shared" si="51"/>
        <v>0</v>
      </c>
      <c r="AH149" s="27">
        <f t="shared" si="51"/>
        <v>0</v>
      </c>
      <c r="AI149" s="27">
        <f t="shared" si="51"/>
        <v>0</v>
      </c>
      <c r="AJ149" s="27">
        <f t="shared" si="51"/>
        <v>0</v>
      </c>
      <c r="AK149" s="27">
        <f t="shared" si="51"/>
        <v>0</v>
      </c>
      <c r="AL149" s="27">
        <f t="shared" si="51"/>
        <v>0</v>
      </c>
      <c r="AM149" s="27">
        <f t="shared" si="51"/>
        <v>0</v>
      </c>
      <c r="AN149" s="27">
        <f t="shared" si="51"/>
        <v>0</v>
      </c>
      <c r="AO149" s="27">
        <f t="shared" si="51"/>
        <v>0</v>
      </c>
      <c r="AP149" s="27">
        <f t="shared" si="51"/>
        <v>0</v>
      </c>
      <c r="AQ149" s="27">
        <f t="shared" si="51"/>
        <v>0</v>
      </c>
      <c r="AR149" s="27">
        <f t="shared" si="51"/>
        <v>0</v>
      </c>
      <c r="AS149" s="27">
        <f t="shared" si="51"/>
        <v>0</v>
      </c>
      <c r="AT149" s="27">
        <f t="shared" si="51"/>
        <v>0</v>
      </c>
      <c r="AU149" s="27">
        <f t="shared" si="51"/>
        <v>0</v>
      </c>
      <c r="AV149" s="27">
        <f t="shared" si="51"/>
        <v>0</v>
      </c>
    </row>
    <row r="150" spans="1:48" s="49" customFormat="1" ht="15.75" customHeight="1" outlineLevel="1">
      <c r="A150" s="20"/>
      <c r="B150" s="67" t="str">
        <f>"FNACC -  "&amp;B43</f>
        <v>FNACC -  Transport</v>
      </c>
      <c r="C150" s="67"/>
      <c r="D150" s="48"/>
      <c r="E150" s="48"/>
      <c r="F150" s="48"/>
      <c r="G150" s="14"/>
      <c r="H150" s="57">
        <f>H127</f>
        <v>0</v>
      </c>
      <c r="I150" s="27">
        <f>H150+I157</f>
        <v>0</v>
      </c>
      <c r="J150" s="27">
        <f t="shared" ref="J150:AV150" si="52">I150+J157+I127</f>
        <v>0</v>
      </c>
      <c r="K150" s="27">
        <f t="shared" si="52"/>
        <v>0</v>
      </c>
      <c r="L150" s="27">
        <f t="shared" si="52"/>
        <v>0</v>
      </c>
      <c r="M150" s="27">
        <f t="shared" si="52"/>
        <v>0</v>
      </c>
      <c r="N150" s="27">
        <f t="shared" si="52"/>
        <v>0</v>
      </c>
      <c r="O150" s="27">
        <f t="shared" si="52"/>
        <v>0</v>
      </c>
      <c r="P150" s="27">
        <f t="shared" si="52"/>
        <v>0</v>
      </c>
      <c r="Q150" s="27">
        <f t="shared" si="52"/>
        <v>0</v>
      </c>
      <c r="R150" s="27">
        <f t="shared" si="52"/>
        <v>0</v>
      </c>
      <c r="S150" s="27">
        <f t="shared" si="52"/>
        <v>0</v>
      </c>
      <c r="T150" s="27">
        <f t="shared" si="52"/>
        <v>0</v>
      </c>
      <c r="U150" s="27">
        <f t="shared" si="52"/>
        <v>0</v>
      </c>
      <c r="V150" s="27">
        <f t="shared" si="52"/>
        <v>0</v>
      </c>
      <c r="W150" s="27">
        <f t="shared" si="52"/>
        <v>0</v>
      </c>
      <c r="X150" s="27">
        <f t="shared" si="52"/>
        <v>0</v>
      </c>
      <c r="Y150" s="27">
        <f t="shared" si="52"/>
        <v>0</v>
      </c>
      <c r="Z150" s="27">
        <f t="shared" si="52"/>
        <v>0</v>
      </c>
      <c r="AA150" s="27">
        <f t="shared" si="52"/>
        <v>0</v>
      </c>
      <c r="AB150" s="27">
        <f t="shared" si="52"/>
        <v>0</v>
      </c>
      <c r="AC150" s="27">
        <f t="shared" si="52"/>
        <v>0</v>
      </c>
      <c r="AD150" s="27">
        <f t="shared" si="52"/>
        <v>0</v>
      </c>
      <c r="AE150" s="27">
        <f t="shared" si="52"/>
        <v>0</v>
      </c>
      <c r="AF150" s="27">
        <f t="shared" si="52"/>
        <v>0</v>
      </c>
      <c r="AG150" s="27">
        <f t="shared" si="52"/>
        <v>0</v>
      </c>
      <c r="AH150" s="27">
        <f t="shared" si="52"/>
        <v>0</v>
      </c>
      <c r="AI150" s="27">
        <f t="shared" si="52"/>
        <v>0</v>
      </c>
      <c r="AJ150" s="27">
        <f t="shared" si="52"/>
        <v>0</v>
      </c>
      <c r="AK150" s="27">
        <f t="shared" si="52"/>
        <v>0</v>
      </c>
      <c r="AL150" s="27">
        <f t="shared" si="52"/>
        <v>0</v>
      </c>
      <c r="AM150" s="27">
        <f t="shared" si="52"/>
        <v>0</v>
      </c>
      <c r="AN150" s="27">
        <f t="shared" si="52"/>
        <v>0</v>
      </c>
      <c r="AO150" s="27">
        <f t="shared" si="52"/>
        <v>0</v>
      </c>
      <c r="AP150" s="27">
        <f t="shared" si="52"/>
        <v>0</v>
      </c>
      <c r="AQ150" s="27">
        <f t="shared" si="52"/>
        <v>0</v>
      </c>
      <c r="AR150" s="27">
        <f t="shared" si="52"/>
        <v>0</v>
      </c>
      <c r="AS150" s="27">
        <f t="shared" si="52"/>
        <v>0</v>
      </c>
      <c r="AT150" s="27">
        <f t="shared" si="52"/>
        <v>0</v>
      </c>
      <c r="AU150" s="27">
        <f t="shared" si="52"/>
        <v>0</v>
      </c>
      <c r="AV150" s="27">
        <f t="shared" si="52"/>
        <v>0</v>
      </c>
    </row>
    <row r="151" spans="1:48" s="49" customFormat="1" ht="15.75" customHeight="1" outlineLevel="1">
      <c r="A151" s="20"/>
      <c r="B151" s="17"/>
      <c r="C151" s="17"/>
      <c r="D151" s="14"/>
      <c r="E151" s="14"/>
      <c r="F151" s="14"/>
      <c r="G151" s="14"/>
      <c r="H151" s="59">
        <f t="shared" ref="H151:AV151" si="53">SUM(H146:H150)</f>
        <v>70388.141442571417</v>
      </c>
      <c r="I151" s="19">
        <f t="shared" si="53"/>
        <v>68276.497199294288</v>
      </c>
      <c r="J151" s="19">
        <f t="shared" si="53"/>
        <v>73318.134733449304</v>
      </c>
      <c r="K151" s="19">
        <f t="shared" si="53"/>
        <v>74154.42808679289</v>
      </c>
      <c r="L151" s="19">
        <f t="shared" si="53"/>
        <v>72897.459612219624</v>
      </c>
      <c r="M151" s="19">
        <f t="shared" si="53"/>
        <v>71988.69428056918</v>
      </c>
      <c r="N151" s="19">
        <f t="shared" si="53"/>
        <v>67924.951537044777</v>
      </c>
      <c r="O151" s="19">
        <f t="shared" si="53"/>
        <v>63849.454444822099</v>
      </c>
      <c r="P151" s="19">
        <f t="shared" si="53"/>
        <v>60018.487178132767</v>
      </c>
      <c r="Q151" s="19">
        <f t="shared" si="53"/>
        <v>56417.377947444809</v>
      </c>
      <c r="R151" s="19">
        <f t="shared" si="53"/>
        <v>53032.335270598123</v>
      </c>
      <c r="S151" s="19">
        <f t="shared" si="53"/>
        <v>49850.395154362239</v>
      </c>
      <c r="T151" s="19">
        <f t="shared" si="53"/>
        <v>46859.3714451005</v>
      </c>
      <c r="U151" s="19">
        <f t="shared" si="53"/>
        <v>44047.80915839447</v>
      </c>
      <c r="V151" s="19">
        <f t="shared" si="53"/>
        <v>41404.9406088908</v>
      </c>
      <c r="W151" s="19">
        <f t="shared" si="53"/>
        <v>38920.644172357352</v>
      </c>
      <c r="X151" s="19">
        <f t="shared" si="53"/>
        <v>36585.405522015913</v>
      </c>
      <c r="Y151" s="19">
        <f t="shared" si="53"/>
        <v>34390.281190694957</v>
      </c>
      <c r="Z151" s="19">
        <f t="shared" si="53"/>
        <v>32326.864319253262</v>
      </c>
      <c r="AA151" s="19">
        <f t="shared" si="53"/>
        <v>30387.252460098069</v>
      </c>
      <c r="AB151" s="19">
        <f t="shared" si="53"/>
        <v>28564.017312492182</v>
      </c>
      <c r="AC151" s="19">
        <f t="shared" si="53"/>
        <v>26850.176273742651</v>
      </c>
      <c r="AD151" s="19">
        <f t="shared" si="53"/>
        <v>25239.165697318094</v>
      </c>
      <c r="AE151" s="19">
        <f t="shared" si="53"/>
        <v>23724.815755479009</v>
      </c>
      <c r="AF151" s="19">
        <f t="shared" si="53"/>
        <v>22301.326810150269</v>
      </c>
      <c r="AG151" s="19">
        <f t="shared" si="53"/>
        <v>20963.24720154125</v>
      </c>
      <c r="AH151" s="19">
        <f t="shared" si="53"/>
        <v>19705.452369448776</v>
      </c>
      <c r="AI151" s="19">
        <f t="shared" si="53"/>
        <v>18523.125227281849</v>
      </c>
      <c r="AJ151" s="19">
        <f t="shared" si="53"/>
        <v>17411.737713644936</v>
      </c>
      <c r="AK151" s="19">
        <f t="shared" si="53"/>
        <v>16367.033450826242</v>
      </c>
      <c r="AL151" s="19">
        <f t="shared" si="53"/>
        <v>15385.011443776668</v>
      </c>
      <c r="AM151" s="19">
        <f t="shared" si="53"/>
        <v>14461.910757150068</v>
      </c>
      <c r="AN151" s="19">
        <f t="shared" si="53"/>
        <v>13594.196111721063</v>
      </c>
      <c r="AO151" s="19">
        <f t="shared" si="53"/>
        <v>12778.544345017799</v>
      </c>
      <c r="AP151" s="19">
        <f t="shared" si="53"/>
        <v>12011.831684316732</v>
      </c>
      <c r="AQ151" s="19">
        <f t="shared" si="53"/>
        <v>11291.121783257728</v>
      </c>
      <c r="AR151" s="19">
        <f t="shared" si="53"/>
        <v>10613.654476262265</v>
      </c>
      <c r="AS151" s="19">
        <f t="shared" si="53"/>
        <v>9976.8352076865303</v>
      </c>
      <c r="AT151" s="19">
        <f t="shared" si="53"/>
        <v>9378.225095225338</v>
      </c>
      <c r="AU151" s="19">
        <f t="shared" si="53"/>
        <v>8815.5315895118183</v>
      </c>
      <c r="AV151" s="19">
        <f t="shared" si="53"/>
        <v>8286.5996941411104</v>
      </c>
    </row>
    <row r="152" spans="1:48" s="49" customFormat="1" ht="15.75" customHeight="1" outlineLevel="1">
      <c r="A152" s="20"/>
      <c r="B152" s="92" t="s">
        <v>133</v>
      </c>
      <c r="C152" s="92"/>
      <c r="D152" s="14"/>
      <c r="E152" s="162" t="s">
        <v>24</v>
      </c>
      <c r="F152" s="162" t="s">
        <v>140</v>
      </c>
      <c r="G152" s="4"/>
      <c r="H152" s="7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</row>
    <row r="153" spans="1:48" s="49" customFormat="1" ht="15.75" customHeight="1" outlineLevel="1">
      <c r="A153" s="20"/>
      <c r="B153" s="67" t="str">
        <f>"Amort. fiscal -  "&amp;B35</f>
        <v>Amort. fiscal -  Main line - Total</v>
      </c>
      <c r="C153" s="67"/>
      <c r="D153" s="14"/>
      <c r="E153" s="199">
        <f>IFERROR(IF(SEARCH("servit",$B$35,1),75%,100%),100%)</f>
        <v>1</v>
      </c>
      <c r="F153" s="199">
        <f>E35</f>
        <v>0.06</v>
      </c>
      <c r="G153" s="4"/>
      <c r="H153" s="27"/>
      <c r="I153" s="27">
        <f>-H146*$F153/2</f>
        <v>-1528.2511126807524</v>
      </c>
      <c r="J153" s="27">
        <f t="shared" ref="J153:AV155" si="54">-I146*$F153-I123*$F153/2</f>
        <v>-2964.8071586006599</v>
      </c>
      <c r="K153" s="27">
        <f t="shared" si="54"/>
        <v>-2786.9187290846198</v>
      </c>
      <c r="L153" s="27">
        <f t="shared" si="54"/>
        <v>-2619.7036053395432</v>
      </c>
      <c r="M153" s="27">
        <f t="shared" si="54"/>
        <v>-2462.5213890191703</v>
      </c>
      <c r="N153" s="27">
        <f t="shared" si="54"/>
        <v>-2314.7701056780202</v>
      </c>
      <c r="O153" s="27">
        <f t="shared" si="54"/>
        <v>-2175.8838993373388</v>
      </c>
      <c r="P153" s="27">
        <f t="shared" si="54"/>
        <v>-2045.3308653770987</v>
      </c>
      <c r="Q153" s="27">
        <f t="shared" si="54"/>
        <v>-1922.6110134544729</v>
      </c>
      <c r="R153" s="27">
        <f t="shared" si="54"/>
        <v>-1807.2543526472045</v>
      </c>
      <c r="S153" s="27">
        <f t="shared" si="54"/>
        <v>-1698.8190914883724</v>
      </c>
      <c r="T153" s="27">
        <f t="shared" si="54"/>
        <v>-1596.8899459990701</v>
      </c>
      <c r="U153" s="27">
        <f t="shared" si="54"/>
        <v>-1501.0765492391258</v>
      </c>
      <c r="V153" s="27">
        <f t="shared" si="54"/>
        <v>-1411.0119562847783</v>
      </c>
      <c r="W153" s="27">
        <f t="shared" si="54"/>
        <v>-1326.3512389076914</v>
      </c>
      <c r="X153" s="27">
        <f t="shared" si="54"/>
        <v>-1246.7701645732302</v>
      </c>
      <c r="Y153" s="27">
        <f t="shared" si="54"/>
        <v>-1171.9639546988362</v>
      </c>
      <c r="Z153" s="27">
        <f t="shared" si="54"/>
        <v>-1101.646117416906</v>
      </c>
      <c r="AA153" s="27">
        <f t="shared" si="54"/>
        <v>-1035.5473503718918</v>
      </c>
      <c r="AB153" s="27">
        <f t="shared" si="54"/>
        <v>-973.41450934957834</v>
      </c>
      <c r="AC153" s="27">
        <f t="shared" si="54"/>
        <v>-915.00963878860352</v>
      </c>
      <c r="AD153" s="27">
        <f t="shared" si="54"/>
        <v>-860.1090604612873</v>
      </c>
      <c r="AE153" s="27">
        <f t="shared" si="54"/>
        <v>-808.50251683361012</v>
      </c>
      <c r="AF153" s="27">
        <f t="shared" si="54"/>
        <v>-759.99236582359345</v>
      </c>
      <c r="AG153" s="27">
        <f t="shared" si="54"/>
        <v>-714.39282387417791</v>
      </c>
      <c r="AH153" s="27">
        <f t="shared" si="54"/>
        <v>-671.52925444172718</v>
      </c>
      <c r="AI153" s="27">
        <f t="shared" si="54"/>
        <v>-631.23749917522355</v>
      </c>
      <c r="AJ153" s="27">
        <f t="shared" si="54"/>
        <v>-593.3632492247101</v>
      </c>
      <c r="AK153" s="27">
        <f t="shared" si="54"/>
        <v>-557.76145427122742</v>
      </c>
      <c r="AL153" s="27">
        <f t="shared" si="54"/>
        <v>-524.29576701495387</v>
      </c>
      <c r="AM153" s="27">
        <f t="shared" si="54"/>
        <v>-492.83802099405665</v>
      </c>
      <c r="AN153" s="27">
        <f t="shared" si="54"/>
        <v>-463.26773973441323</v>
      </c>
      <c r="AO153" s="27">
        <f t="shared" si="54"/>
        <v>-435.47167535034839</v>
      </c>
      <c r="AP153" s="27">
        <f t="shared" si="54"/>
        <v>-409.34337482932756</v>
      </c>
      <c r="AQ153" s="27">
        <f t="shared" si="54"/>
        <v>-384.78277233956788</v>
      </c>
      <c r="AR153" s="27">
        <f t="shared" si="54"/>
        <v>-361.69580599919385</v>
      </c>
      <c r="AS153" s="27">
        <f t="shared" si="54"/>
        <v>-339.99405763924221</v>
      </c>
      <c r="AT153" s="27">
        <f t="shared" si="54"/>
        <v>-319.59441418088767</v>
      </c>
      <c r="AU153" s="27">
        <f t="shared" si="54"/>
        <v>-300.41874933003442</v>
      </c>
      <c r="AV153" s="27">
        <f t="shared" si="54"/>
        <v>-282.39362437023237</v>
      </c>
    </row>
    <row r="154" spans="1:48" s="49" customFormat="1" ht="15.75" customHeight="1" outlineLevel="1">
      <c r="A154" s="20"/>
      <c r="B154" s="67" t="str">
        <f>"Amort. fiscal -  "&amp;B40</f>
        <v>Amort. fiscal -  Connection - Total</v>
      </c>
      <c r="C154" s="67"/>
      <c r="D154" s="14"/>
      <c r="E154" s="199">
        <f>IFERROR(IF(SEARCH("servit",$B$40,1),75%,100%),100%)</f>
        <v>1</v>
      </c>
      <c r="F154" s="199">
        <f>E40</f>
        <v>0.06</v>
      </c>
      <c r="G154" s="4"/>
      <c r="H154" s="27"/>
      <c r="I154" s="27">
        <f>-H147*$F154/2</f>
        <v>-583.39313059639028</v>
      </c>
      <c r="J154" s="27">
        <f t="shared" si="54"/>
        <v>-1414.408261999657</v>
      </c>
      <c r="K154" s="27">
        <f t="shared" si="54"/>
        <v>-1774.0883684486432</v>
      </c>
      <c r="L154" s="27">
        <f t="shared" si="54"/>
        <v>-1928.2929214340397</v>
      </c>
      <c r="M154" s="27">
        <f t="shared" si="54"/>
        <v>-2018.4936798299677</v>
      </c>
      <c r="N154" s="27">
        <f t="shared" si="54"/>
        <v>-2012.4560536296276</v>
      </c>
      <c r="O154" s="27">
        <f t="shared" si="54"/>
        <v>-1899.6131928853476</v>
      </c>
      <c r="P154" s="27">
        <f t="shared" si="54"/>
        <v>-1785.6364013122268</v>
      </c>
      <c r="Q154" s="27">
        <f t="shared" si="54"/>
        <v>-1678.4982172334933</v>
      </c>
      <c r="R154" s="27">
        <f t="shared" si="54"/>
        <v>-1577.7883241994837</v>
      </c>
      <c r="S154" s="27">
        <f t="shared" si="54"/>
        <v>-1483.1210247475149</v>
      </c>
      <c r="T154" s="27">
        <f t="shared" si="54"/>
        <v>-1394.1337632626639</v>
      </c>
      <c r="U154" s="27">
        <f t="shared" si="54"/>
        <v>-1310.4857374669041</v>
      </c>
      <c r="V154" s="27">
        <f t="shared" si="54"/>
        <v>-1231.8565932188899</v>
      </c>
      <c r="W154" s="27">
        <f t="shared" si="54"/>
        <v>-1157.9451976257565</v>
      </c>
      <c r="X154" s="27">
        <f t="shared" si="54"/>
        <v>-1088.4684857682112</v>
      </c>
      <c r="Y154" s="27">
        <f t="shared" si="54"/>
        <v>-1023.1603766221184</v>
      </c>
      <c r="Z154" s="27">
        <f t="shared" si="54"/>
        <v>-961.77075402479136</v>
      </c>
      <c r="AA154" s="27">
        <f t="shared" si="54"/>
        <v>-904.06450878330384</v>
      </c>
      <c r="AB154" s="27">
        <f t="shared" si="54"/>
        <v>-849.82063825630564</v>
      </c>
      <c r="AC154" s="27">
        <f t="shared" si="54"/>
        <v>-798.83139996092734</v>
      </c>
      <c r="AD154" s="27">
        <f t="shared" si="54"/>
        <v>-750.90151596327166</v>
      </c>
      <c r="AE154" s="27">
        <f t="shared" si="54"/>
        <v>-705.84742500547543</v>
      </c>
      <c r="AF154" s="27">
        <f t="shared" si="54"/>
        <v>-663.49657950514688</v>
      </c>
      <c r="AG154" s="27">
        <f t="shared" si="54"/>
        <v>-623.68678473483817</v>
      </c>
      <c r="AH154" s="27">
        <f t="shared" si="54"/>
        <v>-586.26557765074779</v>
      </c>
      <c r="AI154" s="27">
        <f t="shared" si="54"/>
        <v>-551.08964299170293</v>
      </c>
      <c r="AJ154" s="27">
        <f t="shared" si="54"/>
        <v>-518.02426441220086</v>
      </c>
      <c r="AK154" s="27">
        <f t="shared" si="54"/>
        <v>-486.94280854746876</v>
      </c>
      <c r="AL154" s="27">
        <f t="shared" si="54"/>
        <v>-457.72624003462067</v>
      </c>
      <c r="AM154" s="27">
        <f t="shared" si="54"/>
        <v>-430.26266563254342</v>
      </c>
      <c r="AN154" s="27">
        <f t="shared" si="54"/>
        <v>-404.44690569459078</v>
      </c>
      <c r="AO154" s="27">
        <f t="shared" si="54"/>
        <v>-380.18009135291533</v>
      </c>
      <c r="AP154" s="27">
        <f t="shared" si="54"/>
        <v>-357.36928587174043</v>
      </c>
      <c r="AQ154" s="27">
        <f t="shared" si="54"/>
        <v>-335.92712871943598</v>
      </c>
      <c r="AR154" s="27">
        <f t="shared" si="54"/>
        <v>-315.77150099626982</v>
      </c>
      <c r="AS154" s="27">
        <f t="shared" si="54"/>
        <v>-296.8252109364937</v>
      </c>
      <c r="AT154" s="27">
        <f t="shared" si="54"/>
        <v>-279.01569828030404</v>
      </c>
      <c r="AU154" s="27">
        <f t="shared" si="54"/>
        <v>-262.27475638348585</v>
      </c>
      <c r="AV154" s="27">
        <f t="shared" si="54"/>
        <v>-246.5382710004767</v>
      </c>
    </row>
    <row r="155" spans="1:48" s="49" customFormat="1" ht="15.75" hidden="1" customHeight="1" outlineLevel="1">
      <c r="A155" s="20"/>
      <c r="B155" s="67" t="str">
        <f>"Amort. fiscal -  "&amp;B41</f>
        <v>Amort. fiscal -  Compression</v>
      </c>
      <c r="C155" s="67"/>
      <c r="D155" s="14"/>
      <c r="E155" s="199">
        <f>IFERROR(IF(SEARCH("servit",$B$41,1),75%,100%),100%)</f>
        <v>1</v>
      </c>
      <c r="F155" s="199">
        <f>E41</f>
        <v>0.2</v>
      </c>
      <c r="G155" s="4"/>
      <c r="H155" s="27"/>
      <c r="I155" s="27">
        <f>-H148*$F155/2</f>
        <v>0</v>
      </c>
      <c r="J155" s="27">
        <f t="shared" si="54"/>
        <v>0</v>
      </c>
      <c r="K155" s="27">
        <f t="shared" si="54"/>
        <v>0</v>
      </c>
      <c r="L155" s="27">
        <f t="shared" si="54"/>
        <v>0</v>
      </c>
      <c r="M155" s="27">
        <f t="shared" si="54"/>
        <v>0</v>
      </c>
      <c r="N155" s="27">
        <f t="shared" si="54"/>
        <v>0</v>
      </c>
      <c r="O155" s="27">
        <f t="shared" si="54"/>
        <v>0</v>
      </c>
      <c r="P155" s="27">
        <f t="shared" si="54"/>
        <v>0</v>
      </c>
      <c r="Q155" s="27">
        <f t="shared" si="54"/>
        <v>0</v>
      </c>
      <c r="R155" s="27">
        <f t="shared" si="54"/>
        <v>0</v>
      </c>
      <c r="S155" s="27">
        <f t="shared" si="54"/>
        <v>0</v>
      </c>
      <c r="T155" s="27">
        <f t="shared" si="54"/>
        <v>0</v>
      </c>
      <c r="U155" s="27">
        <f t="shared" si="54"/>
        <v>0</v>
      </c>
      <c r="V155" s="27">
        <f t="shared" si="54"/>
        <v>0</v>
      </c>
      <c r="W155" s="27">
        <f t="shared" si="54"/>
        <v>0</v>
      </c>
      <c r="X155" s="27">
        <f t="shared" si="54"/>
        <v>0</v>
      </c>
      <c r="Y155" s="27">
        <f t="shared" si="54"/>
        <v>0</v>
      </c>
      <c r="Z155" s="27">
        <f t="shared" si="54"/>
        <v>0</v>
      </c>
      <c r="AA155" s="27">
        <f t="shared" si="54"/>
        <v>0</v>
      </c>
      <c r="AB155" s="27">
        <f t="shared" si="54"/>
        <v>0</v>
      </c>
      <c r="AC155" s="27">
        <f t="shared" si="54"/>
        <v>0</v>
      </c>
      <c r="AD155" s="27">
        <f t="shared" si="54"/>
        <v>0</v>
      </c>
      <c r="AE155" s="27">
        <f t="shared" si="54"/>
        <v>0</v>
      </c>
      <c r="AF155" s="27">
        <f t="shared" si="54"/>
        <v>0</v>
      </c>
      <c r="AG155" s="27">
        <f t="shared" si="54"/>
        <v>0</v>
      </c>
      <c r="AH155" s="27">
        <f t="shared" si="54"/>
        <v>0</v>
      </c>
      <c r="AI155" s="27">
        <f t="shared" si="54"/>
        <v>0</v>
      </c>
      <c r="AJ155" s="27">
        <f t="shared" si="54"/>
        <v>0</v>
      </c>
      <c r="AK155" s="27">
        <f t="shared" si="54"/>
        <v>0</v>
      </c>
      <c r="AL155" s="27">
        <f t="shared" si="54"/>
        <v>0</v>
      </c>
      <c r="AM155" s="27">
        <f t="shared" si="54"/>
        <v>0</v>
      </c>
      <c r="AN155" s="27">
        <f t="shared" si="54"/>
        <v>0</v>
      </c>
      <c r="AO155" s="27">
        <f t="shared" si="54"/>
        <v>0</v>
      </c>
      <c r="AP155" s="27">
        <f t="shared" si="54"/>
        <v>0</v>
      </c>
      <c r="AQ155" s="27">
        <f t="shared" si="54"/>
        <v>0</v>
      </c>
      <c r="AR155" s="27">
        <f t="shared" si="54"/>
        <v>0</v>
      </c>
      <c r="AS155" s="27">
        <f t="shared" si="54"/>
        <v>0</v>
      </c>
      <c r="AT155" s="27">
        <f t="shared" si="54"/>
        <v>0</v>
      </c>
      <c r="AU155" s="27">
        <f t="shared" si="54"/>
        <v>0</v>
      </c>
      <c r="AV155" s="27">
        <f t="shared" si="54"/>
        <v>0</v>
      </c>
    </row>
    <row r="156" spans="1:48" s="49" customFormat="1" ht="15.75" hidden="1" customHeight="1" outlineLevel="1">
      <c r="A156" s="20"/>
      <c r="B156" s="67" t="str">
        <f>"Amort. fiscal -  "&amp;B42</f>
        <v>Amort. fiscal -  Servitude</v>
      </c>
      <c r="C156" s="67"/>
      <c r="E156" s="199">
        <f>IFERROR(IF(SEARCH("servit",$B$42,1),75%,100%),100%)</f>
        <v>0.75</v>
      </c>
      <c r="F156" s="199">
        <f>E42</f>
        <v>7.0000000000000007E-2</v>
      </c>
      <c r="G156" s="4"/>
      <c r="H156" s="27"/>
      <c r="I156" s="27">
        <f>-H149*$F156/2</f>
        <v>0</v>
      </c>
      <c r="J156" s="27">
        <f t="shared" ref="J156:AV156" si="55">-I149*$F156-$E$156*I126*$F156/2</f>
        <v>0</v>
      </c>
      <c r="K156" s="27">
        <f t="shared" si="55"/>
        <v>0</v>
      </c>
      <c r="L156" s="27">
        <f t="shared" si="55"/>
        <v>0</v>
      </c>
      <c r="M156" s="27">
        <f t="shared" si="55"/>
        <v>0</v>
      </c>
      <c r="N156" s="27">
        <f t="shared" si="55"/>
        <v>0</v>
      </c>
      <c r="O156" s="27">
        <f t="shared" si="55"/>
        <v>0</v>
      </c>
      <c r="P156" s="27">
        <f t="shared" si="55"/>
        <v>0</v>
      </c>
      <c r="Q156" s="27">
        <f t="shared" si="55"/>
        <v>0</v>
      </c>
      <c r="R156" s="27">
        <f t="shared" si="55"/>
        <v>0</v>
      </c>
      <c r="S156" s="27">
        <f t="shared" si="55"/>
        <v>0</v>
      </c>
      <c r="T156" s="27">
        <f t="shared" si="55"/>
        <v>0</v>
      </c>
      <c r="U156" s="27">
        <f t="shared" si="55"/>
        <v>0</v>
      </c>
      <c r="V156" s="27">
        <f t="shared" si="55"/>
        <v>0</v>
      </c>
      <c r="W156" s="27">
        <f t="shared" si="55"/>
        <v>0</v>
      </c>
      <c r="X156" s="27">
        <f t="shared" si="55"/>
        <v>0</v>
      </c>
      <c r="Y156" s="27">
        <f t="shared" si="55"/>
        <v>0</v>
      </c>
      <c r="Z156" s="27">
        <f t="shared" si="55"/>
        <v>0</v>
      </c>
      <c r="AA156" s="27">
        <f t="shared" si="55"/>
        <v>0</v>
      </c>
      <c r="AB156" s="27">
        <f t="shared" si="55"/>
        <v>0</v>
      </c>
      <c r="AC156" s="27">
        <f t="shared" si="55"/>
        <v>0</v>
      </c>
      <c r="AD156" s="27">
        <f t="shared" si="55"/>
        <v>0</v>
      </c>
      <c r="AE156" s="27">
        <f t="shared" si="55"/>
        <v>0</v>
      </c>
      <c r="AF156" s="27">
        <f t="shared" si="55"/>
        <v>0</v>
      </c>
      <c r="AG156" s="27">
        <f t="shared" si="55"/>
        <v>0</v>
      </c>
      <c r="AH156" s="27">
        <f t="shared" si="55"/>
        <v>0</v>
      </c>
      <c r="AI156" s="27">
        <f t="shared" si="55"/>
        <v>0</v>
      </c>
      <c r="AJ156" s="27">
        <f t="shared" si="55"/>
        <v>0</v>
      </c>
      <c r="AK156" s="27">
        <f t="shared" si="55"/>
        <v>0</v>
      </c>
      <c r="AL156" s="27">
        <f t="shared" si="55"/>
        <v>0</v>
      </c>
      <c r="AM156" s="27">
        <f t="shared" si="55"/>
        <v>0</v>
      </c>
      <c r="AN156" s="27">
        <f t="shared" si="55"/>
        <v>0</v>
      </c>
      <c r="AO156" s="27">
        <f t="shared" si="55"/>
        <v>0</v>
      </c>
      <c r="AP156" s="27">
        <f t="shared" si="55"/>
        <v>0</v>
      </c>
      <c r="AQ156" s="27">
        <f t="shared" si="55"/>
        <v>0</v>
      </c>
      <c r="AR156" s="27">
        <f t="shared" si="55"/>
        <v>0</v>
      </c>
      <c r="AS156" s="27">
        <f t="shared" si="55"/>
        <v>0</v>
      </c>
      <c r="AT156" s="27">
        <f t="shared" si="55"/>
        <v>0</v>
      </c>
      <c r="AU156" s="27">
        <f t="shared" si="55"/>
        <v>0</v>
      </c>
      <c r="AV156" s="27">
        <f t="shared" si="55"/>
        <v>0</v>
      </c>
    </row>
    <row r="157" spans="1:48" s="49" customFormat="1" ht="15.75" hidden="1" customHeight="1" outlineLevel="1">
      <c r="A157" s="20"/>
      <c r="B157" s="67" t="str">
        <f>"Amort. fiscal -  "&amp;B43</f>
        <v>Amort. fiscal -  Transport</v>
      </c>
      <c r="C157" s="67"/>
      <c r="D157" s="14"/>
      <c r="E157" s="199">
        <f>IFERROR(IF(SEARCH("servit",$B$43,1),75%,100%),100%)</f>
        <v>1</v>
      </c>
      <c r="F157" s="199">
        <f>E43</f>
        <v>0.08</v>
      </c>
      <c r="G157" s="4"/>
      <c r="H157" s="27"/>
      <c r="I157" s="27">
        <f>-H150*$F157/2</f>
        <v>0</v>
      </c>
      <c r="J157" s="27">
        <f t="shared" ref="J157:AV157" si="56">-I150*$F157-I127*$F157/2</f>
        <v>0</v>
      </c>
      <c r="K157" s="27">
        <f t="shared" si="56"/>
        <v>0</v>
      </c>
      <c r="L157" s="27">
        <f t="shared" si="56"/>
        <v>0</v>
      </c>
      <c r="M157" s="27">
        <f t="shared" si="56"/>
        <v>0</v>
      </c>
      <c r="N157" s="27">
        <f t="shared" si="56"/>
        <v>0</v>
      </c>
      <c r="O157" s="27">
        <f t="shared" si="56"/>
        <v>0</v>
      </c>
      <c r="P157" s="27">
        <f t="shared" si="56"/>
        <v>0</v>
      </c>
      <c r="Q157" s="27">
        <f t="shared" si="56"/>
        <v>0</v>
      </c>
      <c r="R157" s="27">
        <f t="shared" si="56"/>
        <v>0</v>
      </c>
      <c r="S157" s="27">
        <f t="shared" si="56"/>
        <v>0</v>
      </c>
      <c r="T157" s="27">
        <f t="shared" si="56"/>
        <v>0</v>
      </c>
      <c r="U157" s="27">
        <f t="shared" si="56"/>
        <v>0</v>
      </c>
      <c r="V157" s="27">
        <f t="shared" si="56"/>
        <v>0</v>
      </c>
      <c r="W157" s="27">
        <f t="shared" si="56"/>
        <v>0</v>
      </c>
      <c r="X157" s="27">
        <f t="shared" si="56"/>
        <v>0</v>
      </c>
      <c r="Y157" s="27">
        <f t="shared" si="56"/>
        <v>0</v>
      </c>
      <c r="Z157" s="27">
        <f t="shared" si="56"/>
        <v>0</v>
      </c>
      <c r="AA157" s="27">
        <f t="shared" si="56"/>
        <v>0</v>
      </c>
      <c r="AB157" s="27">
        <f t="shared" si="56"/>
        <v>0</v>
      </c>
      <c r="AC157" s="27">
        <f t="shared" si="56"/>
        <v>0</v>
      </c>
      <c r="AD157" s="27">
        <f t="shared" si="56"/>
        <v>0</v>
      </c>
      <c r="AE157" s="27">
        <f t="shared" si="56"/>
        <v>0</v>
      </c>
      <c r="AF157" s="27">
        <f t="shared" si="56"/>
        <v>0</v>
      </c>
      <c r="AG157" s="27">
        <f t="shared" si="56"/>
        <v>0</v>
      </c>
      <c r="AH157" s="27">
        <f t="shared" si="56"/>
        <v>0</v>
      </c>
      <c r="AI157" s="27">
        <f t="shared" si="56"/>
        <v>0</v>
      </c>
      <c r="AJ157" s="27">
        <f t="shared" si="56"/>
        <v>0</v>
      </c>
      <c r="AK157" s="27">
        <f t="shared" si="56"/>
        <v>0</v>
      </c>
      <c r="AL157" s="27">
        <f t="shared" si="56"/>
        <v>0</v>
      </c>
      <c r="AM157" s="27">
        <f t="shared" si="56"/>
        <v>0</v>
      </c>
      <c r="AN157" s="27">
        <f t="shared" si="56"/>
        <v>0</v>
      </c>
      <c r="AO157" s="27">
        <f t="shared" si="56"/>
        <v>0</v>
      </c>
      <c r="AP157" s="27">
        <f t="shared" si="56"/>
        <v>0</v>
      </c>
      <c r="AQ157" s="27">
        <f t="shared" si="56"/>
        <v>0</v>
      </c>
      <c r="AR157" s="27">
        <f t="shared" si="56"/>
        <v>0</v>
      </c>
      <c r="AS157" s="27">
        <f t="shared" si="56"/>
        <v>0</v>
      </c>
      <c r="AT157" s="27">
        <f t="shared" si="56"/>
        <v>0</v>
      </c>
      <c r="AU157" s="27">
        <f t="shared" si="56"/>
        <v>0</v>
      </c>
      <c r="AV157" s="27">
        <f t="shared" si="56"/>
        <v>0</v>
      </c>
    </row>
    <row r="158" spans="1:48" s="49" customFormat="1" ht="15.75" customHeight="1" outlineLevel="1">
      <c r="A158" s="20"/>
      <c r="B158" s="17" t="s">
        <v>50</v>
      </c>
      <c r="C158" s="67"/>
      <c r="D158" s="14"/>
      <c r="E158" s="199"/>
      <c r="F158" s="200">
        <f>E49</f>
        <v>5</v>
      </c>
      <c r="G158" s="4"/>
      <c r="H158" s="27"/>
      <c r="I158" s="27">
        <f ca="1">I139</f>
        <v>0</v>
      </c>
      <c r="J158" s="27">
        <f t="shared" ref="J158:AV159" ca="1" si="57">J139</f>
        <v>0</v>
      </c>
      <c r="K158" s="27">
        <f t="shared" ca="1" si="57"/>
        <v>0</v>
      </c>
      <c r="L158" s="27">
        <f t="shared" ca="1" si="57"/>
        <v>0</v>
      </c>
      <c r="M158" s="27">
        <f t="shared" ca="1" si="57"/>
        <v>0</v>
      </c>
      <c r="N158" s="27">
        <f t="shared" ca="1" si="57"/>
        <v>0</v>
      </c>
      <c r="O158" s="27">
        <f t="shared" ca="1" si="57"/>
        <v>0</v>
      </c>
      <c r="P158" s="27">
        <f t="shared" ca="1" si="57"/>
        <v>0</v>
      </c>
      <c r="Q158" s="27">
        <f t="shared" ca="1" si="57"/>
        <v>0</v>
      </c>
      <c r="R158" s="27">
        <f t="shared" ca="1" si="57"/>
        <v>0</v>
      </c>
      <c r="S158" s="27">
        <f t="shared" ca="1" si="57"/>
        <v>0</v>
      </c>
      <c r="T158" s="27">
        <f t="shared" ca="1" si="57"/>
        <v>0</v>
      </c>
      <c r="U158" s="27">
        <f t="shared" ca="1" si="57"/>
        <v>0</v>
      </c>
      <c r="V158" s="27">
        <f t="shared" ca="1" si="57"/>
        <v>0</v>
      </c>
      <c r="W158" s="27">
        <f t="shared" ca="1" si="57"/>
        <v>0</v>
      </c>
      <c r="X158" s="27">
        <f t="shared" ca="1" si="57"/>
        <v>0</v>
      </c>
      <c r="Y158" s="27">
        <f t="shared" ca="1" si="57"/>
        <v>0</v>
      </c>
      <c r="Z158" s="27">
        <f t="shared" ca="1" si="57"/>
        <v>0</v>
      </c>
      <c r="AA158" s="27">
        <f t="shared" ca="1" si="57"/>
        <v>0</v>
      </c>
      <c r="AB158" s="27">
        <f t="shared" ca="1" si="57"/>
        <v>0</v>
      </c>
      <c r="AC158" s="27">
        <f t="shared" ca="1" si="57"/>
        <v>0</v>
      </c>
      <c r="AD158" s="27">
        <f t="shared" ca="1" si="57"/>
        <v>0</v>
      </c>
      <c r="AE158" s="27">
        <f t="shared" ca="1" si="57"/>
        <v>0</v>
      </c>
      <c r="AF158" s="27">
        <f t="shared" ca="1" si="57"/>
        <v>0</v>
      </c>
      <c r="AG158" s="27">
        <f t="shared" ca="1" si="57"/>
        <v>0</v>
      </c>
      <c r="AH158" s="27">
        <f t="shared" ca="1" si="57"/>
        <v>0</v>
      </c>
      <c r="AI158" s="27">
        <f t="shared" ca="1" si="57"/>
        <v>0</v>
      </c>
      <c r="AJ158" s="27">
        <f t="shared" ca="1" si="57"/>
        <v>0</v>
      </c>
      <c r="AK158" s="27">
        <f t="shared" ca="1" si="57"/>
        <v>0</v>
      </c>
      <c r="AL158" s="27">
        <f t="shared" ca="1" si="57"/>
        <v>0</v>
      </c>
      <c r="AM158" s="27">
        <f t="shared" ca="1" si="57"/>
        <v>0</v>
      </c>
      <c r="AN158" s="27">
        <f t="shared" ca="1" si="57"/>
        <v>0</v>
      </c>
      <c r="AO158" s="27">
        <f t="shared" ca="1" si="57"/>
        <v>0</v>
      </c>
      <c r="AP158" s="27">
        <f t="shared" ca="1" si="57"/>
        <v>0</v>
      </c>
      <c r="AQ158" s="27">
        <f t="shared" ca="1" si="57"/>
        <v>0</v>
      </c>
      <c r="AR158" s="27">
        <f t="shared" ca="1" si="57"/>
        <v>0</v>
      </c>
      <c r="AS158" s="27">
        <f t="shared" ca="1" si="57"/>
        <v>0</v>
      </c>
      <c r="AT158" s="27">
        <f t="shared" ca="1" si="57"/>
        <v>0</v>
      </c>
      <c r="AU158" s="27">
        <f t="shared" ca="1" si="57"/>
        <v>0</v>
      </c>
      <c r="AV158" s="27">
        <f t="shared" ca="1" si="57"/>
        <v>0</v>
      </c>
    </row>
    <row r="159" spans="1:48" s="49" customFormat="1" ht="15.75" customHeight="1" outlineLevel="1">
      <c r="A159" s="20"/>
      <c r="B159" s="17" t="s">
        <v>17</v>
      </c>
      <c r="C159" s="17"/>
      <c r="D159" s="14"/>
      <c r="F159" s="200">
        <f>E50</f>
        <v>10</v>
      </c>
      <c r="G159" s="4"/>
      <c r="H159" s="27"/>
      <c r="I159" s="27">
        <f ca="1">I140</f>
        <v>-2954.655172413793</v>
      </c>
      <c r="J159" s="27">
        <f t="shared" ca="1" si="57"/>
        <v>-4365.7241379310344</v>
      </c>
      <c r="K159" s="27">
        <f t="shared" ca="1" si="57"/>
        <v>-5929.5517241379312</v>
      </c>
      <c r="L159" s="27">
        <f t="shared" ca="1" si="57"/>
        <v>-6670.5862068965525</v>
      </c>
      <c r="M159" s="27">
        <f t="shared" ca="1" si="57"/>
        <v>-7307.4827586206902</v>
      </c>
      <c r="N159" s="27">
        <f t="shared" ca="1" si="57"/>
        <v>-7307.4827586206902</v>
      </c>
      <c r="O159" s="27">
        <f t="shared" ca="1" si="57"/>
        <v>-7307.4827586206902</v>
      </c>
      <c r="P159" s="27">
        <f t="shared" ca="1" si="57"/>
        <v>-7307.4827586206902</v>
      </c>
      <c r="Q159" s="27">
        <f t="shared" ca="1" si="57"/>
        <v>-7307.4827586206902</v>
      </c>
      <c r="R159" s="27">
        <f t="shared" ca="1" si="57"/>
        <v>-7307.4827586206902</v>
      </c>
      <c r="S159" s="27">
        <f t="shared" ca="1" si="57"/>
        <v>-4352.8275862068958</v>
      </c>
      <c r="T159" s="27">
        <f t="shared" ca="1" si="57"/>
        <v>-2941.7586206896553</v>
      </c>
      <c r="U159" s="27">
        <f t="shared" ca="1" si="57"/>
        <v>-1377.9310344827586</v>
      </c>
      <c r="V159" s="27">
        <f t="shared" ca="1" si="57"/>
        <v>-636.89655172413791</v>
      </c>
      <c r="W159" s="27">
        <f t="shared" ca="1" si="57"/>
        <v>0</v>
      </c>
      <c r="X159" s="27">
        <f t="shared" ca="1" si="57"/>
        <v>0</v>
      </c>
      <c r="Y159" s="27">
        <f t="shared" ca="1" si="57"/>
        <v>0</v>
      </c>
      <c r="Z159" s="27">
        <f t="shared" ca="1" si="57"/>
        <v>0</v>
      </c>
      <c r="AA159" s="27">
        <f t="shared" ca="1" si="57"/>
        <v>0</v>
      </c>
      <c r="AB159" s="27">
        <f t="shared" ca="1" si="57"/>
        <v>0</v>
      </c>
      <c r="AC159" s="27">
        <f t="shared" ca="1" si="57"/>
        <v>0</v>
      </c>
      <c r="AD159" s="27">
        <f t="shared" ca="1" si="57"/>
        <v>0</v>
      </c>
      <c r="AE159" s="27">
        <f t="shared" ca="1" si="57"/>
        <v>0</v>
      </c>
      <c r="AF159" s="27">
        <f t="shared" ca="1" si="57"/>
        <v>0</v>
      </c>
      <c r="AG159" s="27">
        <f t="shared" ca="1" si="57"/>
        <v>0</v>
      </c>
      <c r="AH159" s="27">
        <f t="shared" ca="1" si="57"/>
        <v>0</v>
      </c>
      <c r="AI159" s="27">
        <f t="shared" ca="1" si="57"/>
        <v>0</v>
      </c>
      <c r="AJ159" s="27">
        <f t="shared" ca="1" si="57"/>
        <v>0</v>
      </c>
      <c r="AK159" s="27">
        <f t="shared" ca="1" si="57"/>
        <v>0</v>
      </c>
      <c r="AL159" s="27">
        <f t="shared" ca="1" si="57"/>
        <v>0</v>
      </c>
      <c r="AM159" s="27">
        <f t="shared" ca="1" si="57"/>
        <v>0</v>
      </c>
      <c r="AN159" s="27">
        <f t="shared" ca="1" si="57"/>
        <v>0</v>
      </c>
      <c r="AO159" s="27">
        <f t="shared" ca="1" si="57"/>
        <v>0</v>
      </c>
      <c r="AP159" s="27">
        <f t="shared" ca="1" si="57"/>
        <v>0</v>
      </c>
      <c r="AQ159" s="27">
        <f t="shared" ca="1" si="57"/>
        <v>0</v>
      </c>
      <c r="AR159" s="27">
        <f t="shared" ca="1" si="57"/>
        <v>0</v>
      </c>
      <c r="AS159" s="27">
        <f t="shared" ca="1" si="57"/>
        <v>0</v>
      </c>
      <c r="AT159" s="27">
        <f t="shared" ca="1" si="57"/>
        <v>0</v>
      </c>
      <c r="AU159" s="27">
        <f t="shared" ca="1" si="57"/>
        <v>0</v>
      </c>
      <c r="AV159" s="27">
        <f t="shared" ca="1" si="57"/>
        <v>0</v>
      </c>
    </row>
    <row r="160" spans="1:48" s="49" customFormat="1" ht="15.75" customHeight="1" outlineLevel="1">
      <c r="A160" s="47"/>
      <c r="B160" s="47"/>
      <c r="C160" s="47"/>
      <c r="D160" s="14"/>
      <c r="E160" s="14"/>
      <c r="F160" s="14"/>
      <c r="G160" s="14"/>
      <c r="H160" s="18"/>
      <c r="I160" s="19">
        <f ca="1">SUM(I153:I159)</f>
        <v>-5066.2994156909353</v>
      </c>
      <c r="J160" s="19">
        <f t="shared" ref="J160:AV160" ca="1" si="58">SUM(J153:J159)</f>
        <v>-8744.9395585313505</v>
      </c>
      <c r="K160" s="19">
        <f t="shared" ca="1" si="58"/>
        <v>-10490.558821671195</v>
      </c>
      <c r="L160" s="19">
        <f t="shared" ca="1" si="58"/>
        <v>-11218.582733670135</v>
      </c>
      <c r="M160" s="19">
        <f t="shared" ca="1" si="58"/>
        <v>-11788.497827469828</v>
      </c>
      <c r="N160" s="19">
        <f t="shared" ca="1" si="58"/>
        <v>-11634.708917928338</v>
      </c>
      <c r="O160" s="19">
        <f t="shared" ca="1" si="58"/>
        <v>-11382.979850843378</v>
      </c>
      <c r="P160" s="19">
        <f t="shared" ca="1" si="58"/>
        <v>-11138.450025310016</v>
      </c>
      <c r="Q160" s="19">
        <f t="shared" ca="1" si="58"/>
        <v>-10908.591989308658</v>
      </c>
      <c r="R160" s="19">
        <f t="shared" ca="1" si="58"/>
        <v>-10692.525435467378</v>
      </c>
      <c r="S160" s="19">
        <f t="shared" ca="1" si="58"/>
        <v>-7534.767702442783</v>
      </c>
      <c r="T160" s="19">
        <f t="shared" ca="1" si="58"/>
        <v>-5932.7823299513893</v>
      </c>
      <c r="U160" s="19">
        <f t="shared" ca="1" si="58"/>
        <v>-4189.4933211887892</v>
      </c>
      <c r="V160" s="19">
        <f t="shared" ca="1" si="58"/>
        <v>-3279.7651012278056</v>
      </c>
      <c r="W160" s="19">
        <f t="shared" ca="1" si="58"/>
        <v>-2484.2964365334478</v>
      </c>
      <c r="X160" s="19">
        <f t="shared" ca="1" si="58"/>
        <v>-2335.2386503414414</v>
      </c>
      <c r="Y160" s="19">
        <f t="shared" ca="1" si="58"/>
        <v>-2195.1243313209548</v>
      </c>
      <c r="Z160" s="19">
        <f t="shared" ca="1" si="58"/>
        <v>-2063.4168714416974</v>
      </c>
      <c r="AA160" s="19">
        <f t="shared" ca="1" si="58"/>
        <v>-1939.6118591551956</v>
      </c>
      <c r="AB160" s="19">
        <f t="shared" ca="1" si="58"/>
        <v>-1823.2351476058839</v>
      </c>
      <c r="AC160" s="19">
        <f t="shared" ca="1" si="58"/>
        <v>-1713.841038749531</v>
      </c>
      <c r="AD160" s="19">
        <f t="shared" ca="1" si="58"/>
        <v>-1611.0105764245591</v>
      </c>
      <c r="AE160" s="19">
        <f t="shared" ca="1" si="58"/>
        <v>-1514.3499418390857</v>
      </c>
      <c r="AF160" s="19">
        <f t="shared" ca="1" si="58"/>
        <v>-1423.4889453287403</v>
      </c>
      <c r="AG160" s="19">
        <f t="shared" ca="1" si="58"/>
        <v>-1338.0796086090161</v>
      </c>
      <c r="AH160" s="19">
        <f t="shared" ca="1" si="58"/>
        <v>-1257.794832092475</v>
      </c>
      <c r="AI160" s="19">
        <f t="shared" ca="1" si="58"/>
        <v>-1182.3271421669265</v>
      </c>
      <c r="AJ160" s="19">
        <f t="shared" ca="1" si="58"/>
        <v>-1111.3875136369111</v>
      </c>
      <c r="AK160" s="19">
        <f t="shared" ca="1" si="58"/>
        <v>-1044.7042628186962</v>
      </c>
      <c r="AL160" s="19">
        <f t="shared" ca="1" si="58"/>
        <v>-982.02200704957454</v>
      </c>
      <c r="AM160" s="19">
        <f t="shared" ca="1" si="58"/>
        <v>-923.10068662660001</v>
      </c>
      <c r="AN160" s="19">
        <f t="shared" ca="1" si="58"/>
        <v>-867.71464542900401</v>
      </c>
      <c r="AO160" s="19">
        <f t="shared" ca="1" si="58"/>
        <v>-815.65176670326377</v>
      </c>
      <c r="AP160" s="19">
        <f t="shared" ca="1" si="58"/>
        <v>-766.71266070106799</v>
      </c>
      <c r="AQ160" s="19">
        <f t="shared" ca="1" si="58"/>
        <v>-720.70990105900387</v>
      </c>
      <c r="AR160" s="19">
        <f t="shared" ca="1" si="58"/>
        <v>-677.46730699546367</v>
      </c>
      <c r="AS160" s="19">
        <f t="shared" ca="1" si="58"/>
        <v>-636.81926857573592</v>
      </c>
      <c r="AT160" s="19">
        <f t="shared" ca="1" si="58"/>
        <v>-598.61011246119165</v>
      </c>
      <c r="AU160" s="19">
        <f t="shared" ca="1" si="58"/>
        <v>-562.69350571352027</v>
      </c>
      <c r="AV160" s="19">
        <f t="shared" ca="1" si="58"/>
        <v>-528.93189537070907</v>
      </c>
    </row>
    <row r="161" spans="1:48" s="49" customFormat="1" ht="15" customHeight="1">
      <c r="A161" s="47"/>
      <c r="B161" s="47"/>
      <c r="C161" s="47"/>
      <c r="D161" s="14"/>
      <c r="E161" s="14"/>
      <c r="F161" s="14"/>
      <c r="G161" s="14"/>
      <c r="H161" s="14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</row>
    <row r="162" spans="1:48" s="182" customFormat="1" ht="18">
      <c r="A162" s="177" t="s">
        <v>41</v>
      </c>
      <c r="B162" s="178" t="s">
        <v>121</v>
      </c>
      <c r="C162" s="178"/>
      <c r="D162" s="179"/>
      <c r="E162" s="179"/>
      <c r="F162" s="179"/>
      <c r="G162" s="179"/>
      <c r="H162" s="180"/>
      <c r="I162" s="181">
        <f>$I$22</f>
        <v>2018</v>
      </c>
      <c r="J162" s="181">
        <f>I162+1</f>
        <v>2019</v>
      </c>
      <c r="K162" s="181">
        <f t="shared" ref="K162:AV162" si="59">J162+1</f>
        <v>2020</v>
      </c>
      <c r="L162" s="181">
        <f t="shared" si="59"/>
        <v>2021</v>
      </c>
      <c r="M162" s="181">
        <f t="shared" si="59"/>
        <v>2022</v>
      </c>
      <c r="N162" s="181">
        <f t="shared" si="59"/>
        <v>2023</v>
      </c>
      <c r="O162" s="181">
        <f t="shared" si="59"/>
        <v>2024</v>
      </c>
      <c r="P162" s="181">
        <f t="shared" si="59"/>
        <v>2025</v>
      </c>
      <c r="Q162" s="181">
        <f t="shared" si="59"/>
        <v>2026</v>
      </c>
      <c r="R162" s="181">
        <f t="shared" si="59"/>
        <v>2027</v>
      </c>
      <c r="S162" s="181">
        <f t="shared" si="59"/>
        <v>2028</v>
      </c>
      <c r="T162" s="181">
        <f t="shared" si="59"/>
        <v>2029</v>
      </c>
      <c r="U162" s="181">
        <f t="shared" si="59"/>
        <v>2030</v>
      </c>
      <c r="V162" s="181">
        <f t="shared" si="59"/>
        <v>2031</v>
      </c>
      <c r="W162" s="181">
        <f t="shared" si="59"/>
        <v>2032</v>
      </c>
      <c r="X162" s="181">
        <f t="shared" si="59"/>
        <v>2033</v>
      </c>
      <c r="Y162" s="181">
        <f t="shared" si="59"/>
        <v>2034</v>
      </c>
      <c r="Z162" s="181">
        <f t="shared" si="59"/>
        <v>2035</v>
      </c>
      <c r="AA162" s="181">
        <f t="shared" si="59"/>
        <v>2036</v>
      </c>
      <c r="AB162" s="181">
        <f t="shared" si="59"/>
        <v>2037</v>
      </c>
      <c r="AC162" s="181">
        <f t="shared" si="59"/>
        <v>2038</v>
      </c>
      <c r="AD162" s="181">
        <f t="shared" si="59"/>
        <v>2039</v>
      </c>
      <c r="AE162" s="181">
        <f t="shared" si="59"/>
        <v>2040</v>
      </c>
      <c r="AF162" s="181">
        <f t="shared" si="59"/>
        <v>2041</v>
      </c>
      <c r="AG162" s="181">
        <f t="shared" si="59"/>
        <v>2042</v>
      </c>
      <c r="AH162" s="181">
        <f t="shared" si="59"/>
        <v>2043</v>
      </c>
      <c r="AI162" s="181">
        <f t="shared" si="59"/>
        <v>2044</v>
      </c>
      <c r="AJ162" s="181">
        <f t="shared" si="59"/>
        <v>2045</v>
      </c>
      <c r="AK162" s="181">
        <f t="shared" si="59"/>
        <v>2046</v>
      </c>
      <c r="AL162" s="181">
        <f t="shared" si="59"/>
        <v>2047</v>
      </c>
      <c r="AM162" s="181">
        <f t="shared" si="59"/>
        <v>2048</v>
      </c>
      <c r="AN162" s="181">
        <f t="shared" si="59"/>
        <v>2049</v>
      </c>
      <c r="AO162" s="181">
        <f t="shared" si="59"/>
        <v>2050</v>
      </c>
      <c r="AP162" s="181">
        <f t="shared" si="59"/>
        <v>2051</v>
      </c>
      <c r="AQ162" s="181">
        <f t="shared" si="59"/>
        <v>2052</v>
      </c>
      <c r="AR162" s="181">
        <f t="shared" si="59"/>
        <v>2053</v>
      </c>
      <c r="AS162" s="181">
        <f t="shared" si="59"/>
        <v>2054</v>
      </c>
      <c r="AT162" s="181">
        <f t="shared" si="59"/>
        <v>2055</v>
      </c>
      <c r="AU162" s="181">
        <f t="shared" si="59"/>
        <v>2056</v>
      </c>
      <c r="AV162" s="181">
        <f t="shared" si="59"/>
        <v>2057</v>
      </c>
    </row>
    <row r="163" spans="1:48" s="4" customFormat="1" ht="15" customHeight="1">
      <c r="A163" s="13"/>
    </row>
    <row r="164" spans="1:48" s="13" customFormat="1" ht="15.75" customHeight="1" outlineLevel="1">
      <c r="A164" s="20"/>
      <c r="B164" s="17" t="s">
        <v>143</v>
      </c>
      <c r="C164" s="17"/>
      <c r="H164" s="71"/>
      <c r="I164" s="27">
        <f t="shared" ref="I164:AV164" ca="1" si="60">$F$80*I103</f>
        <v>3318.7227290118331</v>
      </c>
      <c r="J164" s="27">
        <f t="shared" ca="1" si="60"/>
        <v>4157.4789135431402</v>
      </c>
      <c r="K164" s="27">
        <f t="shared" ca="1" si="60"/>
        <v>4637.2245518622103</v>
      </c>
      <c r="L164" s="27">
        <f t="shared" ca="1" si="60"/>
        <v>4790.412425900794</v>
      </c>
      <c r="M164" s="27">
        <f t="shared" ca="1" si="60"/>
        <v>4799.9415779394285</v>
      </c>
      <c r="N164" s="27">
        <f t="shared" ca="1" si="60"/>
        <v>4492.0577724650875</v>
      </c>
      <c r="O164" s="27">
        <f t="shared" ca="1" si="60"/>
        <v>4100.4098237329972</v>
      </c>
      <c r="P164" s="27">
        <f t="shared" ca="1" si="60"/>
        <v>3708.7618750009065</v>
      </c>
      <c r="Q164" s="27">
        <f t="shared" ca="1" si="60"/>
        <v>3317.1139262688157</v>
      </c>
      <c r="R164" s="27">
        <f t="shared" ca="1" si="60"/>
        <v>2925.4659775367254</v>
      </c>
      <c r="S164" s="27">
        <f t="shared" ca="1" si="60"/>
        <v>2589.3241814396629</v>
      </c>
      <c r="T164" s="27">
        <f t="shared" ca="1" si="60"/>
        <v>2335.1968798341713</v>
      </c>
      <c r="U164" s="27">
        <f t="shared" ca="1" si="60"/>
        <v>2136.9559854193099</v>
      </c>
      <c r="V164" s="27">
        <f t="shared" ca="1" si="60"/>
        <v>1982.0142302736069</v>
      </c>
      <c r="W164" s="27">
        <f t="shared" ca="1" si="60"/>
        <v>1852.9582878056851</v>
      </c>
      <c r="X164" s="27">
        <f t="shared" ca="1" si="60"/>
        <v>1735.8670840804718</v>
      </c>
      <c r="Y164" s="27">
        <f t="shared" ca="1" si="60"/>
        <v>1618.7758803552586</v>
      </c>
      <c r="Z164" s="27">
        <f t="shared" ca="1" si="60"/>
        <v>1501.6846766300453</v>
      </c>
      <c r="AA164" s="27">
        <f t="shared" ca="1" si="60"/>
        <v>1384.593472904832</v>
      </c>
      <c r="AB164" s="27">
        <f t="shared" ca="1" si="60"/>
        <v>1267.5022691796187</v>
      </c>
      <c r="AC164" s="27">
        <f t="shared" ca="1" si="60"/>
        <v>1150.4110654544056</v>
      </c>
      <c r="AD164" s="27">
        <f t="shared" ca="1" si="60"/>
        <v>1050.1932980130612</v>
      </c>
      <c r="AE164" s="27">
        <f t="shared" ca="1" si="60"/>
        <v>975.5223540002728</v>
      </c>
      <c r="AF164" s="27">
        <f t="shared" ca="1" si="60"/>
        <v>914.44972364001205</v>
      </c>
      <c r="AG164" s="27">
        <f t="shared" ca="1" si="60"/>
        <v>861.29610837861026</v>
      </c>
      <c r="AH164" s="27">
        <f t="shared" ca="1" si="60"/>
        <v>814.32063243748939</v>
      </c>
      <c r="AI164" s="27">
        <f t="shared" ca="1" si="60"/>
        <v>770.84949848119061</v>
      </c>
      <c r="AJ164" s="27">
        <f t="shared" ca="1" si="60"/>
        <v>727.70541720656729</v>
      </c>
      <c r="AK164" s="27">
        <f t="shared" ca="1" si="60"/>
        <v>684.5680973580603</v>
      </c>
      <c r="AL164" s="27">
        <f t="shared" ca="1" si="60"/>
        <v>641.4307775095532</v>
      </c>
      <c r="AM164" s="27">
        <f t="shared" ca="1" si="60"/>
        <v>598.29345766104609</v>
      </c>
      <c r="AN164" s="27">
        <f t="shared" ca="1" si="60"/>
        <v>555.1561378125391</v>
      </c>
      <c r="AO164" s="27">
        <f t="shared" ca="1" si="60"/>
        <v>512.018817964032</v>
      </c>
      <c r="AP164" s="27">
        <f t="shared" ca="1" si="60"/>
        <v>468.88149811552495</v>
      </c>
      <c r="AQ164" s="27">
        <f t="shared" ca="1" si="60"/>
        <v>425.7441782670179</v>
      </c>
      <c r="AR164" s="27">
        <f t="shared" ca="1" si="60"/>
        <v>382.60685841851085</v>
      </c>
      <c r="AS164" s="27">
        <f t="shared" ca="1" si="60"/>
        <v>339.46953857000381</v>
      </c>
      <c r="AT164" s="27">
        <f t="shared" ca="1" si="60"/>
        <v>296.3322187214967</v>
      </c>
      <c r="AU164" s="27">
        <f t="shared" ca="1" si="60"/>
        <v>253.19489887298963</v>
      </c>
      <c r="AV164" s="27">
        <f t="shared" ca="1" si="60"/>
        <v>210.05757902448252</v>
      </c>
    </row>
    <row r="165" spans="1:48" ht="9.75" customHeight="1" outlineLevel="1">
      <c r="A165" s="28"/>
      <c r="B165" s="32"/>
      <c r="C165" s="32"/>
      <c r="D165" s="28"/>
      <c r="E165" s="10"/>
      <c r="F165" s="10"/>
      <c r="G165" s="10"/>
      <c r="H165" s="86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</row>
    <row r="166" spans="1:48" s="4" customFormat="1" ht="15.75" customHeight="1" outlineLevel="1">
      <c r="A166" s="20"/>
      <c r="B166" s="17" t="s">
        <v>131</v>
      </c>
      <c r="C166" s="17"/>
      <c r="D166" s="13"/>
      <c r="E166" s="13"/>
      <c r="F166" s="13"/>
      <c r="G166" s="13"/>
      <c r="H166" s="71"/>
      <c r="I166" s="27">
        <f t="shared" ref="I166:AV166" ca="1" si="61">+I141</f>
        <v>-5027.5351894131109</v>
      </c>
      <c r="J166" s="27">
        <f t="shared" ca="1" si="61"/>
        <v>-6886.6033963407881</v>
      </c>
      <c r="K166" s="27">
        <f t="shared" ca="1" si="61"/>
        <v>-8707.0942081886824</v>
      </c>
      <c r="L166" s="27">
        <f t="shared" ca="1" si="61"/>
        <v>-9604.6302389416378</v>
      </c>
      <c r="M166" s="27">
        <f t="shared" ca="1" si="61"/>
        <v>-10411.401554668522</v>
      </c>
      <c r="N166" s="27">
        <f t="shared" ca="1" si="61"/>
        <v>-10423.931245022679</v>
      </c>
      <c r="O166" s="27">
        <f t="shared" ca="1" si="61"/>
        <v>-10423.931245022679</v>
      </c>
      <c r="P166" s="27">
        <f t="shared" ca="1" si="61"/>
        <v>-10423.931245022679</v>
      </c>
      <c r="Q166" s="27">
        <f t="shared" ca="1" si="61"/>
        <v>-10423.931245022679</v>
      </c>
      <c r="R166" s="27">
        <f t="shared" ca="1" si="61"/>
        <v>-10423.931245022679</v>
      </c>
      <c r="S166" s="27">
        <f t="shared" ca="1" si="61"/>
        <v>-7469.2760726088836</v>
      </c>
      <c r="T166" s="27">
        <f t="shared" ca="1" si="61"/>
        <v>-6058.2071070916436</v>
      </c>
      <c r="U166" s="27">
        <f t="shared" ca="1" si="61"/>
        <v>-4494.3795208847469</v>
      </c>
      <c r="V166" s="27">
        <f t="shared" ca="1" si="61"/>
        <v>-3753.3450381261264</v>
      </c>
      <c r="W166" s="27">
        <f t="shared" ca="1" si="61"/>
        <v>-3116.4484864019882</v>
      </c>
      <c r="X166" s="27">
        <f t="shared" ca="1" si="61"/>
        <v>-3116.4484864019882</v>
      </c>
      <c r="Y166" s="27">
        <f t="shared" ca="1" si="61"/>
        <v>-3116.4484864019882</v>
      </c>
      <c r="Z166" s="27">
        <f t="shared" ca="1" si="61"/>
        <v>-3116.4484864019882</v>
      </c>
      <c r="AA166" s="27">
        <f t="shared" ca="1" si="61"/>
        <v>-3116.4484864019882</v>
      </c>
      <c r="AB166" s="27">
        <f t="shared" ca="1" si="61"/>
        <v>-3116.4484864019882</v>
      </c>
      <c r="AC166" s="27">
        <f t="shared" ca="1" si="61"/>
        <v>-3116.4484864019882</v>
      </c>
      <c r="AD166" s="27">
        <f t="shared" ca="1" si="61"/>
        <v>-2218.2564225357874</v>
      </c>
      <c r="AE166" s="27">
        <f t="shared" ca="1" si="61"/>
        <v>-1756.5622323817252</v>
      </c>
      <c r="AF166" s="27">
        <f t="shared" ca="1" si="61"/>
        <v>-1494.4028340204284</v>
      </c>
      <c r="AG166" s="27">
        <f t="shared" ca="1" si="61"/>
        <v>-1335.0241179295019</v>
      </c>
      <c r="AH166" s="27">
        <f t="shared" ca="1" si="61"/>
        <v>-1165.5335027484637</v>
      </c>
      <c r="AI166" s="27">
        <f t="shared" ca="1" si="61"/>
        <v>-1148.484037599253</v>
      </c>
      <c r="AJ166" s="27">
        <f t="shared" ca="1" si="61"/>
        <v>-1148.1241192532932</v>
      </c>
      <c r="AK166" s="27">
        <f t="shared" ca="1" si="61"/>
        <v>-1148.1241192532932</v>
      </c>
      <c r="AL166" s="27">
        <f t="shared" ca="1" si="61"/>
        <v>-1148.1241192532932</v>
      </c>
      <c r="AM166" s="27">
        <f t="shared" ca="1" si="61"/>
        <v>-1148.1241192532932</v>
      </c>
      <c r="AN166" s="27">
        <f t="shared" ca="1" si="61"/>
        <v>-1148.1241192532932</v>
      </c>
      <c r="AO166" s="27">
        <f t="shared" ca="1" si="61"/>
        <v>-1148.1241192532932</v>
      </c>
      <c r="AP166" s="27">
        <f t="shared" ca="1" si="61"/>
        <v>-1148.1241192532932</v>
      </c>
      <c r="AQ166" s="27">
        <f t="shared" ca="1" si="61"/>
        <v>-1148.1241192532932</v>
      </c>
      <c r="AR166" s="27">
        <f t="shared" ca="1" si="61"/>
        <v>-1148.1241192532932</v>
      </c>
      <c r="AS166" s="27">
        <f t="shared" ca="1" si="61"/>
        <v>-1148.1241192532932</v>
      </c>
      <c r="AT166" s="27">
        <f t="shared" ca="1" si="61"/>
        <v>-1148.1241192532932</v>
      </c>
      <c r="AU166" s="27">
        <f t="shared" ca="1" si="61"/>
        <v>-1148.1241192532932</v>
      </c>
      <c r="AV166" s="27">
        <f t="shared" ca="1" si="61"/>
        <v>-1148.1241192532932</v>
      </c>
    </row>
    <row r="167" spans="1:48" s="4" customFormat="1" ht="15.75" customHeight="1" outlineLevel="1">
      <c r="A167" s="32"/>
      <c r="B167" s="26" t="s">
        <v>133</v>
      </c>
      <c r="C167" s="26"/>
      <c r="D167" s="20"/>
      <c r="E167" s="13"/>
      <c r="F167" s="13"/>
      <c r="G167" s="13"/>
      <c r="H167" s="71"/>
      <c r="I167" s="27">
        <f t="shared" ref="I167:AV167" ca="1" si="62">I160</f>
        <v>-5066.2994156909353</v>
      </c>
      <c r="J167" s="27">
        <f t="shared" ca="1" si="62"/>
        <v>-8744.9395585313505</v>
      </c>
      <c r="K167" s="27">
        <f t="shared" ca="1" si="62"/>
        <v>-10490.558821671195</v>
      </c>
      <c r="L167" s="27">
        <f t="shared" ca="1" si="62"/>
        <v>-11218.582733670135</v>
      </c>
      <c r="M167" s="27">
        <f t="shared" ca="1" si="62"/>
        <v>-11788.497827469828</v>
      </c>
      <c r="N167" s="27">
        <f t="shared" ca="1" si="62"/>
        <v>-11634.708917928338</v>
      </c>
      <c r="O167" s="27">
        <f t="shared" ca="1" si="62"/>
        <v>-11382.979850843378</v>
      </c>
      <c r="P167" s="27">
        <f t="shared" ca="1" si="62"/>
        <v>-11138.450025310016</v>
      </c>
      <c r="Q167" s="27">
        <f t="shared" ca="1" si="62"/>
        <v>-10908.591989308658</v>
      </c>
      <c r="R167" s="27">
        <f t="shared" ca="1" si="62"/>
        <v>-10692.525435467378</v>
      </c>
      <c r="S167" s="27">
        <f t="shared" ca="1" si="62"/>
        <v>-7534.767702442783</v>
      </c>
      <c r="T167" s="27">
        <f t="shared" ca="1" si="62"/>
        <v>-5932.7823299513893</v>
      </c>
      <c r="U167" s="27">
        <f t="shared" ca="1" si="62"/>
        <v>-4189.4933211887892</v>
      </c>
      <c r="V167" s="27">
        <f t="shared" ca="1" si="62"/>
        <v>-3279.7651012278056</v>
      </c>
      <c r="W167" s="27">
        <f t="shared" ca="1" si="62"/>
        <v>-2484.2964365334478</v>
      </c>
      <c r="X167" s="27">
        <f t="shared" ca="1" si="62"/>
        <v>-2335.2386503414414</v>
      </c>
      <c r="Y167" s="27">
        <f t="shared" ca="1" si="62"/>
        <v>-2195.1243313209548</v>
      </c>
      <c r="Z167" s="27">
        <f t="shared" ca="1" si="62"/>
        <v>-2063.4168714416974</v>
      </c>
      <c r="AA167" s="27">
        <f t="shared" ca="1" si="62"/>
        <v>-1939.6118591551956</v>
      </c>
      <c r="AB167" s="27">
        <f t="shared" ca="1" si="62"/>
        <v>-1823.2351476058839</v>
      </c>
      <c r="AC167" s="27">
        <f t="shared" ca="1" si="62"/>
        <v>-1713.841038749531</v>
      </c>
      <c r="AD167" s="27">
        <f t="shared" ca="1" si="62"/>
        <v>-1611.0105764245591</v>
      </c>
      <c r="AE167" s="27">
        <f t="shared" ca="1" si="62"/>
        <v>-1514.3499418390857</v>
      </c>
      <c r="AF167" s="27">
        <f t="shared" ca="1" si="62"/>
        <v>-1423.4889453287403</v>
      </c>
      <c r="AG167" s="27">
        <f t="shared" ca="1" si="62"/>
        <v>-1338.0796086090161</v>
      </c>
      <c r="AH167" s="27">
        <f t="shared" ca="1" si="62"/>
        <v>-1257.794832092475</v>
      </c>
      <c r="AI167" s="27">
        <f t="shared" ca="1" si="62"/>
        <v>-1182.3271421669265</v>
      </c>
      <c r="AJ167" s="27">
        <f t="shared" ca="1" si="62"/>
        <v>-1111.3875136369111</v>
      </c>
      <c r="AK167" s="27">
        <f t="shared" ca="1" si="62"/>
        <v>-1044.7042628186962</v>
      </c>
      <c r="AL167" s="27">
        <f t="shared" ca="1" si="62"/>
        <v>-982.02200704957454</v>
      </c>
      <c r="AM167" s="27">
        <f t="shared" ca="1" si="62"/>
        <v>-923.10068662660001</v>
      </c>
      <c r="AN167" s="27">
        <f t="shared" ca="1" si="62"/>
        <v>-867.71464542900401</v>
      </c>
      <c r="AO167" s="27">
        <f t="shared" ca="1" si="62"/>
        <v>-815.65176670326377</v>
      </c>
      <c r="AP167" s="27">
        <f t="shared" ca="1" si="62"/>
        <v>-766.71266070106799</v>
      </c>
      <c r="AQ167" s="27">
        <f t="shared" ca="1" si="62"/>
        <v>-720.70990105900387</v>
      </c>
      <c r="AR167" s="27">
        <f t="shared" ca="1" si="62"/>
        <v>-677.46730699546367</v>
      </c>
      <c r="AS167" s="27">
        <f t="shared" ca="1" si="62"/>
        <v>-636.81926857573592</v>
      </c>
      <c r="AT167" s="27">
        <f t="shared" ca="1" si="62"/>
        <v>-598.61011246119165</v>
      </c>
      <c r="AU167" s="27">
        <f t="shared" ca="1" si="62"/>
        <v>-562.69350571352027</v>
      </c>
      <c r="AV167" s="27">
        <f t="shared" ca="1" si="62"/>
        <v>-528.93189537070907</v>
      </c>
    </row>
    <row r="168" spans="1:48" ht="9.75" customHeight="1" outlineLevel="1">
      <c r="A168" s="28"/>
      <c r="B168" s="32"/>
      <c r="C168" s="32"/>
      <c r="D168" s="28"/>
      <c r="E168" s="10"/>
      <c r="F168" s="10"/>
      <c r="G168" s="10"/>
      <c r="H168" s="86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</row>
    <row r="169" spans="1:48" s="4" customFormat="1" ht="15.75" customHeight="1" outlineLevel="1">
      <c r="A169" s="20"/>
      <c r="B169" s="17" t="s">
        <v>141</v>
      </c>
      <c r="C169" s="17"/>
      <c r="D169" s="20"/>
      <c r="E169" s="13"/>
      <c r="F169" s="13"/>
      <c r="G169" s="13"/>
      <c r="H169" s="13"/>
      <c r="I169" s="72">
        <f>1-$F$72</f>
        <v>0.73099999999999998</v>
      </c>
      <c r="J169" s="72">
        <f>I169</f>
        <v>0.73099999999999998</v>
      </c>
      <c r="K169" s="72">
        <f>J169</f>
        <v>0.73099999999999998</v>
      </c>
      <c r="L169" s="72">
        <f t="shared" ref="L169:AV169" si="63">K169</f>
        <v>0.73099999999999998</v>
      </c>
      <c r="M169" s="72">
        <f t="shared" si="63"/>
        <v>0.73099999999999998</v>
      </c>
      <c r="N169" s="72">
        <f t="shared" si="63"/>
        <v>0.73099999999999998</v>
      </c>
      <c r="O169" s="72">
        <f t="shared" si="63"/>
        <v>0.73099999999999998</v>
      </c>
      <c r="P169" s="72">
        <f t="shared" si="63"/>
        <v>0.73099999999999998</v>
      </c>
      <c r="Q169" s="72">
        <f t="shared" si="63"/>
        <v>0.73099999999999998</v>
      </c>
      <c r="R169" s="72">
        <f t="shared" si="63"/>
        <v>0.73099999999999998</v>
      </c>
      <c r="S169" s="72">
        <f t="shared" si="63"/>
        <v>0.73099999999999998</v>
      </c>
      <c r="T169" s="72">
        <f t="shared" si="63"/>
        <v>0.73099999999999998</v>
      </c>
      <c r="U169" s="72">
        <f t="shared" si="63"/>
        <v>0.73099999999999998</v>
      </c>
      <c r="V169" s="72">
        <f t="shared" si="63"/>
        <v>0.73099999999999998</v>
      </c>
      <c r="W169" s="72">
        <f t="shared" si="63"/>
        <v>0.73099999999999998</v>
      </c>
      <c r="X169" s="72">
        <f t="shared" si="63"/>
        <v>0.73099999999999998</v>
      </c>
      <c r="Y169" s="72">
        <f t="shared" si="63"/>
        <v>0.73099999999999998</v>
      </c>
      <c r="Z169" s="72">
        <f t="shared" si="63"/>
        <v>0.73099999999999998</v>
      </c>
      <c r="AA169" s="72">
        <f t="shared" si="63"/>
        <v>0.73099999999999998</v>
      </c>
      <c r="AB169" s="72">
        <f t="shared" si="63"/>
        <v>0.73099999999999998</v>
      </c>
      <c r="AC169" s="72">
        <f t="shared" si="63"/>
        <v>0.73099999999999998</v>
      </c>
      <c r="AD169" s="72">
        <f t="shared" si="63"/>
        <v>0.73099999999999998</v>
      </c>
      <c r="AE169" s="72">
        <f t="shared" si="63"/>
        <v>0.73099999999999998</v>
      </c>
      <c r="AF169" s="72">
        <f t="shared" si="63"/>
        <v>0.73099999999999998</v>
      </c>
      <c r="AG169" s="72">
        <f t="shared" si="63"/>
        <v>0.73099999999999998</v>
      </c>
      <c r="AH169" s="72">
        <f t="shared" si="63"/>
        <v>0.73099999999999998</v>
      </c>
      <c r="AI169" s="72">
        <f t="shared" si="63"/>
        <v>0.73099999999999998</v>
      </c>
      <c r="AJ169" s="72">
        <f t="shared" si="63"/>
        <v>0.73099999999999998</v>
      </c>
      <c r="AK169" s="72">
        <f t="shared" si="63"/>
        <v>0.73099999999999998</v>
      </c>
      <c r="AL169" s="72">
        <f t="shared" si="63"/>
        <v>0.73099999999999998</v>
      </c>
      <c r="AM169" s="72">
        <f t="shared" si="63"/>
        <v>0.73099999999999998</v>
      </c>
      <c r="AN169" s="72">
        <f t="shared" si="63"/>
        <v>0.73099999999999998</v>
      </c>
      <c r="AO169" s="72">
        <f t="shared" si="63"/>
        <v>0.73099999999999998</v>
      </c>
      <c r="AP169" s="72">
        <f t="shared" si="63"/>
        <v>0.73099999999999998</v>
      </c>
      <c r="AQ169" s="72">
        <f t="shared" si="63"/>
        <v>0.73099999999999998</v>
      </c>
      <c r="AR169" s="72">
        <f t="shared" si="63"/>
        <v>0.73099999999999998</v>
      </c>
      <c r="AS169" s="72">
        <f t="shared" si="63"/>
        <v>0.73099999999999998</v>
      </c>
      <c r="AT169" s="72">
        <f t="shared" si="63"/>
        <v>0.73099999999999998</v>
      </c>
      <c r="AU169" s="72">
        <f t="shared" si="63"/>
        <v>0.73099999999999998</v>
      </c>
      <c r="AV169" s="72">
        <f t="shared" si="63"/>
        <v>0.73099999999999998</v>
      </c>
    </row>
    <row r="170" spans="1:48" ht="9.75" customHeight="1" outlineLevel="1">
      <c r="A170" s="28"/>
      <c r="B170" s="32"/>
      <c r="C170" s="32"/>
      <c r="D170" s="28"/>
      <c r="E170" s="10"/>
      <c r="F170" s="10"/>
      <c r="G170" s="10"/>
      <c r="H170" s="86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</row>
    <row r="171" spans="1:48" s="3" customFormat="1" ht="15.75" customHeight="1" outlineLevel="1">
      <c r="A171" s="14"/>
      <c r="B171" s="14" t="s">
        <v>142</v>
      </c>
      <c r="C171" s="14"/>
      <c r="D171" s="14"/>
      <c r="E171" s="21"/>
      <c r="F171" s="21"/>
      <c r="G171" s="21"/>
      <c r="H171" s="73"/>
      <c r="I171" s="18">
        <f ca="1">((I164-I166+I167)/I169)-(I164-I166+I167)</f>
        <v>1206.9888334274265</v>
      </c>
      <c r="J171" s="18">
        <f ca="1">((J164-J166+J167)/J169)-(J164-J166+J167)</f>
        <v>846.05937088077098</v>
      </c>
      <c r="K171" s="18">
        <f t="shared" ref="K171:AV171" ca="1" si="64">((K164-K166+K167)/K169)-(K164-K166+K167)</f>
        <v>1050.1524260248138</v>
      </c>
      <c r="L171" s="18">
        <f t="shared" ca="1" si="64"/>
        <v>1168.9024917720217</v>
      </c>
      <c r="M171" s="18">
        <f t="shared" ca="1" si="64"/>
        <v>1259.5696129714852</v>
      </c>
      <c r="N171" s="18">
        <f t="shared" ca="1" si="64"/>
        <v>1207.4751665957401</v>
      </c>
      <c r="O171" s="18">
        <f t="shared" ca="1" si="64"/>
        <v>1155.9865494095866</v>
      </c>
      <c r="P171" s="18">
        <f t="shared" ca="1" si="64"/>
        <v>1101.848690120315</v>
      </c>
      <c r="Q171" s="18">
        <f t="shared" ca="1" si="64"/>
        <v>1042.3117728500456</v>
      </c>
      <c r="R171" s="18">
        <f t="shared" ca="1" si="64"/>
        <v>977.69974107764028</v>
      </c>
      <c r="S171" s="18">
        <f t="shared" ca="1" si="64"/>
        <v>928.74275838844096</v>
      </c>
      <c r="T171" s="18">
        <f t="shared" ca="1" si="64"/>
        <v>905.48184093860573</v>
      </c>
      <c r="U171" s="18">
        <f t="shared" ca="1" si="64"/>
        <v>898.57120081533094</v>
      </c>
      <c r="V171" s="18">
        <f t="shared" ca="1" si="64"/>
        <v>903.63177971169443</v>
      </c>
      <c r="W171" s="18">
        <f t="shared" ca="1" si="64"/>
        <v>914.49340743415405</v>
      </c>
      <c r="X171" s="18">
        <f t="shared" ca="1" si="64"/>
        <v>926.25675994245421</v>
      </c>
      <c r="Y171" s="18">
        <f t="shared" ca="1" si="64"/>
        <v>934.72901440815667</v>
      </c>
      <c r="Z171" s="18">
        <f t="shared" ca="1" si="64"/>
        <v>940.10763671381756</v>
      </c>
      <c r="AA171" s="18">
        <f t="shared" ca="1" si="64"/>
        <v>942.57824478903831</v>
      </c>
      <c r="AB171" s="18">
        <f t="shared" ca="1" si="64"/>
        <v>942.31531948764632</v>
      </c>
      <c r="AC171" s="18">
        <f t="shared" ca="1" si="64"/>
        <v>939.48287281223838</v>
      </c>
      <c r="AD171" s="18">
        <f t="shared" ca="1" si="64"/>
        <v>609.91946616885616</v>
      </c>
      <c r="AE171" s="18">
        <f t="shared" ca="1" si="64"/>
        <v>448.1130224104561</v>
      </c>
      <c r="AF171" s="18">
        <f t="shared" ca="1" si="64"/>
        <v>362.60302560496234</v>
      </c>
      <c r="AG171" s="18">
        <f t="shared" ca="1" si="64"/>
        <v>315.82315480308739</v>
      </c>
      <c r="AH171" s="18">
        <f t="shared" ca="1" si="64"/>
        <v>265.70992138460417</v>
      </c>
      <c r="AI171" s="18">
        <f t="shared" ca="1" si="64"/>
        <v>271.2102872267252</v>
      </c>
      <c r="AJ171" s="18">
        <f t="shared" ca="1" si="64"/>
        <v>281.30629841227551</v>
      </c>
      <c r="AK171" s="18">
        <f t="shared" ca="1" si="64"/>
        <v>289.97094332452093</v>
      </c>
      <c r="AL171" s="18">
        <f t="shared" ca="1" si="64"/>
        <v>297.16326584523972</v>
      </c>
      <c r="AM171" s="18">
        <f t="shared" ca="1" si="64"/>
        <v>302.97160531792338</v>
      </c>
      <c r="AN171" s="18">
        <f t="shared" ca="1" si="64"/>
        <v>307.47900072545383</v>
      </c>
      <c r="AO171" s="18">
        <f t="shared" ca="1" si="64"/>
        <v>310.76350871174077</v>
      </c>
      <c r="AP171" s="18">
        <f t="shared" ca="1" si="64"/>
        <v>312.89850252205861</v>
      </c>
      <c r="AQ171" s="18">
        <f t="shared" ca="1" si="64"/>
        <v>313.95295300696534</v>
      </c>
      <c r="AR171" s="18">
        <f t="shared" ca="1" si="64"/>
        <v>313.9916927659857</v>
      </c>
      <c r="AS171" s="18">
        <f t="shared" ca="1" si="64"/>
        <v>313.07566444267297</v>
      </c>
      <c r="AT171" s="18">
        <f t="shared" ca="1" si="64"/>
        <v>311.26215412196711</v>
      </c>
      <c r="AU171" s="18">
        <f t="shared" ca="1" si="64"/>
        <v>308.60501072371164</v>
      </c>
      <c r="AV171" s="18">
        <f t="shared" ca="1" si="64"/>
        <v>305.15485223255951</v>
      </c>
    </row>
    <row r="172" spans="1:48" s="3" customFormat="1" ht="15.75" customHeight="1" outlineLevel="1">
      <c r="A172" s="14"/>
      <c r="B172" s="14" t="s">
        <v>144</v>
      </c>
      <c r="C172" s="14"/>
      <c r="D172" s="14"/>
      <c r="E172" s="21"/>
      <c r="F172" s="21"/>
      <c r="G172" s="21"/>
      <c r="H172" s="73"/>
      <c r="I172" s="18">
        <f t="shared" ref="I172:AV172" ca="1" si="65">(1-I$169)*(I27-I88-I89-I90+I167)</f>
        <v>-780.07845292573893</v>
      </c>
      <c r="J172" s="18">
        <f t="shared" ca="1" si="65"/>
        <v>-267.74679241900748</v>
      </c>
      <c r="K172" s="18">
        <f t="shared" ca="1" si="65"/>
        <v>396.23680978853963</v>
      </c>
      <c r="L172" s="18">
        <f t="shared" ca="1" si="65"/>
        <v>1025.9276595899619</v>
      </c>
      <c r="M172" s="18">
        <f t="shared" ca="1" si="65"/>
        <v>1380.4034082924263</v>
      </c>
      <c r="N172" s="18">
        <f t="shared" ca="1" si="65"/>
        <v>1462.7700319500686</v>
      </c>
      <c r="O172" s="18">
        <f t="shared" ca="1" si="65"/>
        <v>1572.5457135695892</v>
      </c>
      <c r="P172" s="18">
        <f t="shared" ca="1" si="65"/>
        <v>1680.3847992117301</v>
      </c>
      <c r="Q172" s="18">
        <f t="shared" ca="1" si="65"/>
        <v>1784.2771734697621</v>
      </c>
      <c r="R172" s="18">
        <f t="shared" ca="1" si="65"/>
        <v>1884.4596390267329</v>
      </c>
      <c r="S172" s="18">
        <f t="shared" ca="1" si="65"/>
        <v>2764.0349981633253</v>
      </c>
      <c r="T172" s="18">
        <f t="shared" ca="1" si="65"/>
        <v>3219.4139290406256</v>
      </c>
      <c r="U172" s="18">
        <f t="shared" ca="1" si="65"/>
        <v>3706.4934937645344</v>
      </c>
      <c r="V172" s="18">
        <f t="shared" ca="1" si="65"/>
        <v>3966.3551321628788</v>
      </c>
      <c r="W172" s="18">
        <f t="shared" ca="1" si="65"/>
        <v>4192.9110726082927</v>
      </c>
      <c r="X172" s="18">
        <f t="shared" ca="1" si="65"/>
        <v>4245.5824867365745</v>
      </c>
      <c r="Y172" s="18">
        <f t="shared" ca="1" si="65"/>
        <v>4295.8481081957179</v>
      </c>
      <c r="Z172" s="18">
        <f t="shared" ca="1" si="65"/>
        <v>4343.8522845458692</v>
      </c>
      <c r="AA172" s="18">
        <f t="shared" ca="1" si="65"/>
        <v>4389.7307024935708</v>
      </c>
      <c r="AB172" s="18">
        <f t="shared" ca="1" si="65"/>
        <v>4433.6109075429677</v>
      </c>
      <c r="AC172" s="18">
        <f t="shared" ca="1" si="65"/>
        <v>4475.6127924679586</v>
      </c>
      <c r="AD172" s="18">
        <f t="shared" ca="1" si="65"/>
        <v>4512.2248514983075</v>
      </c>
      <c r="AE172" s="18">
        <f t="shared" ca="1" si="65"/>
        <v>4545.3142908094596</v>
      </c>
      <c r="AF172" s="18">
        <f t="shared" ca="1" si="65"/>
        <v>4575.7858143060157</v>
      </c>
      <c r="AG172" s="18">
        <f t="shared" ca="1" si="65"/>
        <v>4604.147748199468</v>
      </c>
      <c r="AH172" s="18">
        <f t="shared" ca="1" si="65"/>
        <v>4630.4472807660077</v>
      </c>
      <c r="AI172" s="18">
        <f t="shared" ca="1" si="65"/>
        <v>4655.3822224476926</v>
      </c>
      <c r="AJ172" s="18">
        <f t="shared" ca="1" si="65"/>
        <v>4679.0976633434539</v>
      </c>
      <c r="AK172" s="18">
        <f t="shared" ca="1" si="65"/>
        <v>4701.66813863474</v>
      </c>
      <c r="AL172" s="18">
        <f t="shared" ca="1" si="65"/>
        <v>4723.1623462578209</v>
      </c>
      <c r="AM172" s="18">
        <f t="shared" ca="1" si="65"/>
        <v>4743.6448622727885</v>
      </c>
      <c r="AN172" s="18">
        <f t="shared" ca="1" si="65"/>
        <v>4763.1763881761281</v>
      </c>
      <c r="AO172" s="18">
        <f t="shared" ca="1" si="65"/>
        <v>4781.8139833745399</v>
      </c>
      <c r="AP172" s="18">
        <f t="shared" ca="1" si="65"/>
        <v>4799.6112837103174</v>
      </c>
      <c r="AQ172" s="18">
        <f t="shared" ca="1" si="65"/>
        <v>4816.6187068752197</v>
      </c>
      <c r="AR172" s="18">
        <f t="shared" ca="1" si="65"/>
        <v>4832.8836454994998</v>
      </c>
      <c r="AS172" s="18">
        <f t="shared" ca="1" si="65"/>
        <v>4848.4506486555929</v>
      </c>
      <c r="AT172" s="18">
        <f t="shared" ca="1" si="65"/>
        <v>4863.3615924715923</v>
      </c>
      <c r="AU172" s="18">
        <f t="shared" ca="1" si="65"/>
        <v>4877.6558405079031</v>
      </c>
      <c r="AV172" s="18">
        <f t="shared" ca="1" si="65"/>
        <v>4891.3703945113066</v>
      </c>
    </row>
    <row r="173" spans="1:48" ht="15" customHeight="1">
      <c r="A173" s="37"/>
      <c r="B173" s="74"/>
      <c r="C173" s="74"/>
      <c r="D173" s="37"/>
      <c r="E173" s="37"/>
      <c r="F173" s="37"/>
      <c r="G173" s="37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</row>
    <row r="174" spans="1:48" ht="20.25" hidden="1">
      <c r="B174" s="76" t="s">
        <v>5</v>
      </c>
      <c r="C174" s="7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48" ht="6.75" hidden="1" customHeight="1">
      <c r="A175" s="10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48" ht="20.25">
      <c r="A176" s="39" t="s">
        <v>146</v>
      </c>
      <c r="H176" s="96">
        <v>0</v>
      </c>
      <c r="I176" s="96">
        <v>1</v>
      </c>
      <c r="J176" s="96">
        <v>2</v>
      </c>
      <c r="K176" s="96">
        <v>3</v>
      </c>
      <c r="L176" s="96">
        <v>4</v>
      </c>
      <c r="M176" s="96">
        <v>5</v>
      </c>
      <c r="N176" s="96">
        <v>6</v>
      </c>
      <c r="O176" s="96">
        <v>7</v>
      </c>
      <c r="P176" s="96">
        <v>8</v>
      </c>
      <c r="Q176" s="96">
        <v>9</v>
      </c>
      <c r="R176" s="96">
        <v>10</v>
      </c>
      <c r="S176" s="96">
        <v>11</v>
      </c>
      <c r="T176" s="96">
        <v>12</v>
      </c>
      <c r="U176" s="96">
        <v>13</v>
      </c>
      <c r="V176" s="96">
        <v>14</v>
      </c>
      <c r="W176" s="96">
        <v>15</v>
      </c>
      <c r="X176" s="96">
        <v>16</v>
      </c>
      <c r="Y176" s="96">
        <v>17</v>
      </c>
      <c r="Z176" s="96">
        <v>18</v>
      </c>
      <c r="AA176" s="96">
        <v>19</v>
      </c>
      <c r="AB176" s="96">
        <v>20</v>
      </c>
      <c r="AC176" s="96">
        <v>21</v>
      </c>
      <c r="AD176" s="96">
        <v>22</v>
      </c>
      <c r="AE176" s="96">
        <v>23</v>
      </c>
      <c r="AF176" s="96">
        <v>24</v>
      </c>
      <c r="AG176" s="96">
        <v>25</v>
      </c>
      <c r="AH176" s="96">
        <v>26</v>
      </c>
      <c r="AI176" s="96">
        <v>27</v>
      </c>
      <c r="AJ176" s="96">
        <v>28</v>
      </c>
      <c r="AK176" s="96">
        <v>29</v>
      </c>
      <c r="AL176" s="96">
        <v>30</v>
      </c>
      <c r="AM176" s="96">
        <v>31</v>
      </c>
      <c r="AN176" s="96">
        <v>32</v>
      </c>
      <c r="AO176" s="96">
        <v>33</v>
      </c>
      <c r="AP176" s="96">
        <v>34</v>
      </c>
      <c r="AQ176" s="96">
        <v>35</v>
      </c>
      <c r="AR176" s="96">
        <v>36</v>
      </c>
      <c r="AS176" s="96">
        <v>37</v>
      </c>
      <c r="AT176" s="96">
        <v>38</v>
      </c>
      <c r="AU176" s="96">
        <v>39</v>
      </c>
      <c r="AV176" s="96">
        <v>40</v>
      </c>
    </row>
    <row r="177" spans="1:48" s="35" customFormat="1" ht="4.5" customHeight="1">
      <c r="A177" s="40"/>
      <c r="B177" s="111"/>
      <c r="C177" s="111"/>
      <c r="D177" s="42"/>
      <c r="E177" s="43"/>
      <c r="F177" s="43"/>
      <c r="G177" s="43"/>
    </row>
    <row r="178" spans="1:48" s="182" customFormat="1" ht="18">
      <c r="A178" s="177" t="s">
        <v>42</v>
      </c>
      <c r="B178" s="178" t="s">
        <v>147</v>
      </c>
      <c r="C178" s="178"/>
      <c r="D178" s="179"/>
      <c r="E178" s="179"/>
      <c r="F178" s="179"/>
      <c r="G178" s="179"/>
      <c r="H178" s="180"/>
      <c r="I178" s="181">
        <f>$I$22</f>
        <v>2018</v>
      </c>
      <c r="J178" s="181">
        <f t="shared" ref="J178:AV178" si="66">+I178+1</f>
        <v>2019</v>
      </c>
      <c r="K178" s="181">
        <f t="shared" si="66"/>
        <v>2020</v>
      </c>
      <c r="L178" s="181">
        <f t="shared" si="66"/>
        <v>2021</v>
      </c>
      <c r="M178" s="181">
        <f t="shared" si="66"/>
        <v>2022</v>
      </c>
      <c r="N178" s="181">
        <f t="shared" si="66"/>
        <v>2023</v>
      </c>
      <c r="O178" s="181">
        <f t="shared" si="66"/>
        <v>2024</v>
      </c>
      <c r="P178" s="181">
        <f t="shared" si="66"/>
        <v>2025</v>
      </c>
      <c r="Q178" s="181">
        <f t="shared" si="66"/>
        <v>2026</v>
      </c>
      <c r="R178" s="181">
        <f t="shared" si="66"/>
        <v>2027</v>
      </c>
      <c r="S178" s="181">
        <f t="shared" si="66"/>
        <v>2028</v>
      </c>
      <c r="T178" s="181">
        <f t="shared" si="66"/>
        <v>2029</v>
      </c>
      <c r="U178" s="181">
        <f t="shared" si="66"/>
        <v>2030</v>
      </c>
      <c r="V178" s="181">
        <f t="shared" si="66"/>
        <v>2031</v>
      </c>
      <c r="W178" s="181">
        <f t="shared" si="66"/>
        <v>2032</v>
      </c>
      <c r="X178" s="181">
        <f t="shared" si="66"/>
        <v>2033</v>
      </c>
      <c r="Y178" s="181">
        <f t="shared" si="66"/>
        <v>2034</v>
      </c>
      <c r="Z178" s="181">
        <f t="shared" si="66"/>
        <v>2035</v>
      </c>
      <c r="AA178" s="181">
        <f t="shared" si="66"/>
        <v>2036</v>
      </c>
      <c r="AB178" s="181">
        <f t="shared" si="66"/>
        <v>2037</v>
      </c>
      <c r="AC178" s="181">
        <f t="shared" si="66"/>
        <v>2038</v>
      </c>
      <c r="AD178" s="181">
        <f t="shared" si="66"/>
        <v>2039</v>
      </c>
      <c r="AE178" s="181">
        <f t="shared" si="66"/>
        <v>2040</v>
      </c>
      <c r="AF178" s="181">
        <f t="shared" si="66"/>
        <v>2041</v>
      </c>
      <c r="AG178" s="181">
        <f t="shared" si="66"/>
        <v>2042</v>
      </c>
      <c r="AH178" s="181">
        <f t="shared" si="66"/>
        <v>2043</v>
      </c>
      <c r="AI178" s="181">
        <f t="shared" si="66"/>
        <v>2044</v>
      </c>
      <c r="AJ178" s="181">
        <f t="shared" si="66"/>
        <v>2045</v>
      </c>
      <c r="AK178" s="181">
        <f t="shared" si="66"/>
        <v>2046</v>
      </c>
      <c r="AL178" s="181">
        <f t="shared" si="66"/>
        <v>2047</v>
      </c>
      <c r="AM178" s="181">
        <f t="shared" si="66"/>
        <v>2048</v>
      </c>
      <c r="AN178" s="181">
        <f t="shared" si="66"/>
        <v>2049</v>
      </c>
      <c r="AO178" s="181">
        <f t="shared" si="66"/>
        <v>2050</v>
      </c>
      <c r="AP178" s="181">
        <f t="shared" si="66"/>
        <v>2051</v>
      </c>
      <c r="AQ178" s="181">
        <f t="shared" si="66"/>
        <v>2052</v>
      </c>
      <c r="AR178" s="181">
        <f t="shared" si="66"/>
        <v>2053</v>
      </c>
      <c r="AS178" s="181">
        <f t="shared" si="66"/>
        <v>2054</v>
      </c>
      <c r="AT178" s="181">
        <f t="shared" si="66"/>
        <v>2055</v>
      </c>
      <c r="AU178" s="181">
        <f t="shared" si="66"/>
        <v>2056</v>
      </c>
      <c r="AV178" s="181">
        <f t="shared" si="66"/>
        <v>2057</v>
      </c>
    </row>
    <row r="179" spans="1:48" s="4" customFormat="1" ht="15" customHeight="1">
      <c r="A179" s="40"/>
      <c r="B179" s="35"/>
      <c r="C179" s="35"/>
      <c r="D179" s="35"/>
      <c r="E179" s="35"/>
      <c r="F179" s="35"/>
      <c r="G179" s="35"/>
      <c r="H179" s="35"/>
    </row>
    <row r="180" spans="1:48" ht="15.75" customHeight="1" outlineLevel="1">
      <c r="A180" s="32"/>
      <c r="B180" s="93" t="s">
        <v>145</v>
      </c>
      <c r="C180" s="93"/>
      <c r="E180" s="170" t="s">
        <v>21</v>
      </c>
      <c r="F180" s="171" t="s">
        <v>20</v>
      </c>
      <c r="G180" s="69"/>
      <c r="H180" s="69"/>
      <c r="I180" s="27">
        <f t="shared" ref="I180:AV180" si="67">I27</f>
        <v>4710.7539634482755</v>
      </c>
      <c r="J180" s="27">
        <f t="shared" si="67"/>
        <v>11356.602058275861</v>
      </c>
      <c r="K180" s="27">
        <f t="shared" si="67"/>
        <v>16405.089888620689</v>
      </c>
      <c r="L180" s="27">
        <f t="shared" si="67"/>
        <v>19818.711615517241</v>
      </c>
      <c r="M180" s="27">
        <f t="shared" si="67"/>
        <v>22021.415308620693</v>
      </c>
      <c r="N180" s="27">
        <f t="shared" si="67"/>
        <v>22021.415308620693</v>
      </c>
      <c r="O180" s="27">
        <f t="shared" si="67"/>
        <v>22021.415308620693</v>
      </c>
      <c r="P180" s="27">
        <f t="shared" si="67"/>
        <v>22021.415308620693</v>
      </c>
      <c r="Q180" s="27">
        <f t="shared" si="67"/>
        <v>22021.415308620693</v>
      </c>
      <c r="R180" s="27">
        <f t="shared" si="67"/>
        <v>22021.415308620693</v>
      </c>
      <c r="S180" s="27">
        <f t="shared" si="67"/>
        <v>22021.415308620693</v>
      </c>
      <c r="T180" s="27">
        <f t="shared" si="67"/>
        <v>22021.415308620693</v>
      </c>
      <c r="U180" s="27">
        <f t="shared" si="67"/>
        <v>22021.415308620693</v>
      </c>
      <c r="V180" s="27">
        <f t="shared" si="67"/>
        <v>22021.415308620693</v>
      </c>
      <c r="W180" s="27">
        <f t="shared" si="67"/>
        <v>22021.415308620693</v>
      </c>
      <c r="X180" s="27">
        <f t="shared" si="67"/>
        <v>22021.415308620693</v>
      </c>
      <c r="Y180" s="27">
        <f t="shared" si="67"/>
        <v>22021.415308620693</v>
      </c>
      <c r="Z180" s="27">
        <f t="shared" si="67"/>
        <v>22021.415308620693</v>
      </c>
      <c r="AA180" s="27">
        <f t="shared" si="67"/>
        <v>22021.415308620693</v>
      </c>
      <c r="AB180" s="27">
        <f t="shared" si="67"/>
        <v>22021.415308620693</v>
      </c>
      <c r="AC180" s="27">
        <f t="shared" si="67"/>
        <v>22021.415308620693</v>
      </c>
      <c r="AD180" s="27">
        <f t="shared" si="67"/>
        <v>22021.415308620693</v>
      </c>
      <c r="AE180" s="27">
        <f t="shared" si="67"/>
        <v>22021.415308620693</v>
      </c>
      <c r="AF180" s="27">
        <f t="shared" si="67"/>
        <v>22021.415308620693</v>
      </c>
      <c r="AG180" s="27">
        <f t="shared" si="67"/>
        <v>22021.415308620693</v>
      </c>
      <c r="AH180" s="27">
        <f t="shared" si="67"/>
        <v>22021.415308620693</v>
      </c>
      <c r="AI180" s="27">
        <f t="shared" si="67"/>
        <v>22021.415308620693</v>
      </c>
      <c r="AJ180" s="27">
        <f t="shared" si="67"/>
        <v>22021.415308620693</v>
      </c>
      <c r="AK180" s="27">
        <f t="shared" si="67"/>
        <v>22021.415308620693</v>
      </c>
      <c r="AL180" s="27">
        <f t="shared" si="67"/>
        <v>22021.415308620693</v>
      </c>
      <c r="AM180" s="27">
        <f t="shared" si="67"/>
        <v>22021.415308620693</v>
      </c>
      <c r="AN180" s="27">
        <f t="shared" si="67"/>
        <v>22021.415308620693</v>
      </c>
      <c r="AO180" s="27">
        <f t="shared" si="67"/>
        <v>22021.415308620693</v>
      </c>
      <c r="AP180" s="27">
        <f t="shared" si="67"/>
        <v>22021.415308620693</v>
      </c>
      <c r="AQ180" s="27">
        <f t="shared" si="67"/>
        <v>22021.415308620693</v>
      </c>
      <c r="AR180" s="27">
        <f t="shared" si="67"/>
        <v>22021.415308620693</v>
      </c>
      <c r="AS180" s="27">
        <f t="shared" si="67"/>
        <v>22021.415308620693</v>
      </c>
      <c r="AT180" s="27">
        <f t="shared" si="67"/>
        <v>22021.415308620693</v>
      </c>
      <c r="AU180" s="27">
        <f t="shared" si="67"/>
        <v>22021.415308620693</v>
      </c>
      <c r="AV180" s="27">
        <f t="shared" si="67"/>
        <v>22021.415308620693</v>
      </c>
    </row>
    <row r="181" spans="1:48" ht="15.75" customHeight="1" outlineLevel="1">
      <c r="A181" s="32"/>
      <c r="B181" s="93" t="s">
        <v>149</v>
      </c>
      <c r="C181" s="93"/>
      <c r="E181" s="170"/>
      <c r="F181" s="170"/>
      <c r="G181" s="69"/>
      <c r="H181" s="69"/>
      <c r="I181" s="27">
        <f t="shared" ref="I181:AV181" ca="1" si="68">I94-I180</f>
        <v>8731.9515856147991</v>
      </c>
      <c r="J181" s="27">
        <f t="shared" ca="1" si="68"/>
        <v>5825.5771131761066</v>
      </c>
      <c r="K181" s="27">
        <f t="shared" ca="1" si="68"/>
        <v>4310.3886053015995</v>
      </c>
      <c r="L181" s="27">
        <f t="shared" ca="1" si="68"/>
        <v>2473.0678097348464</v>
      </c>
      <c r="M181" s="27">
        <f t="shared" ca="1" si="68"/>
        <v>1496.2287748813033</v>
      </c>
      <c r="N181" s="27">
        <f t="shared" ca="1" si="68"/>
        <v>871.58763035672746</v>
      </c>
      <c r="O181" s="27">
        <f t="shared" ca="1" si="68"/>
        <v>113.35647076393798</v>
      </c>
      <c r="P181" s="27">
        <f t="shared" ca="1" si="68"/>
        <v>-647.52393093196952</v>
      </c>
      <c r="Q181" s="27">
        <f t="shared" ca="1" si="68"/>
        <v>-1413.8033906088749</v>
      </c>
      <c r="R181" s="27">
        <f t="shared" ca="1" si="68"/>
        <v>-2185.1579647879189</v>
      </c>
      <c r="S181" s="27">
        <f t="shared" ca="1" si="68"/>
        <v>-5773.1899375935536</v>
      </c>
      <c r="T181" s="27">
        <f t="shared" ca="1" si="68"/>
        <v>-7655.5184857027325</v>
      </c>
      <c r="U181" s="27">
        <f t="shared" ca="1" si="68"/>
        <v>-9572.2606938464505</v>
      </c>
      <c r="V181" s="27">
        <f t="shared" ca="1" si="68"/>
        <v>-10582.274703218613</v>
      </c>
      <c r="W181" s="27">
        <f t="shared" ca="1" si="68"/>
        <v>-11436.41890488</v>
      </c>
      <c r="X181" s="27">
        <f t="shared" ca="1" si="68"/>
        <v>-11635.950760943872</v>
      </c>
      <c r="Y181" s="27">
        <f t="shared" ca="1" si="68"/>
        <v>-11838.773715050342</v>
      </c>
      <c r="Z181" s="27">
        <f t="shared" ca="1" si="68"/>
        <v>-12044.690301316852</v>
      </c>
      <c r="AA181" s="27">
        <f t="shared" ca="1" si="68"/>
        <v>-12253.514901813805</v>
      </c>
      <c r="AB181" s="27">
        <f t="shared" ca="1" si="68"/>
        <v>-12465.07303568737</v>
      </c>
      <c r="AC181" s="27">
        <f t="shared" ca="1" si="68"/>
        <v>-12679.200690934949</v>
      </c>
      <c r="AD181" s="27">
        <f t="shared" ca="1" si="68"/>
        <v>-14081.066218400567</v>
      </c>
      <c r="AE181" s="27">
        <f t="shared" ca="1" si="68"/>
        <v>-14835.850499050084</v>
      </c>
      <c r="AF181" s="27">
        <f t="shared" ca="1" si="68"/>
        <v>-15291.761415103028</v>
      </c>
      <c r="AG181" s="27">
        <f t="shared" ca="1" si="68"/>
        <v>-15592.642235838321</v>
      </c>
      <c r="AH181" s="27">
        <f t="shared" ca="1" si="68"/>
        <v>-15895.743808644032</v>
      </c>
      <c r="AI181" s="27">
        <f t="shared" ca="1" si="68"/>
        <v>-15985.610232023617</v>
      </c>
      <c r="AJ181" s="27">
        <f t="shared" ca="1" si="68"/>
        <v>-16053.726456753724</v>
      </c>
      <c r="AK181" s="27">
        <f t="shared" ca="1" si="68"/>
        <v>-16122.904627566775</v>
      </c>
      <c r="AL181" s="27">
        <f t="shared" ca="1" si="68"/>
        <v>-16193.555120771351</v>
      </c>
      <c r="AM181" s="27">
        <f t="shared" ca="1" si="68"/>
        <v>-16265.589597023965</v>
      </c>
      <c r="AN181" s="27">
        <f t="shared" ca="1" si="68"/>
        <v>-16338.925017341729</v>
      </c>
      <c r="AO181" s="27">
        <f t="shared" ca="1" si="68"/>
        <v>-16413.483325080739</v>
      </c>
      <c r="AP181" s="27">
        <f t="shared" ca="1" si="68"/>
        <v>-16489.191146995716</v>
      </c>
      <c r="AQ181" s="27">
        <f t="shared" ca="1" si="68"/>
        <v>-16565.979512236103</v>
      </c>
      <c r="AR181" s="27">
        <f t="shared" ca="1" si="68"/>
        <v>-16643.783588202379</v>
      </c>
      <c r="AS181" s="27">
        <f t="shared" ca="1" si="68"/>
        <v>-16722.542432250986</v>
      </c>
      <c r="AT181" s="27">
        <f t="shared" ca="1" si="68"/>
        <v>-16802.198758296989</v>
      </c>
      <c r="AU181" s="27">
        <f t="shared" ca="1" si="68"/>
        <v>-16882.698717420542</v>
      </c>
      <c r="AV181" s="27">
        <f t="shared" ca="1" si="68"/>
        <v>-16963.991691636988</v>
      </c>
    </row>
    <row r="182" spans="1:48" ht="15.75" customHeight="1" outlineLevel="1">
      <c r="A182" s="32"/>
      <c r="B182" s="93" t="s">
        <v>150</v>
      </c>
      <c r="C182" s="93"/>
      <c r="D182" s="77"/>
      <c r="E182" s="70"/>
      <c r="F182" s="70"/>
      <c r="G182" s="70"/>
      <c r="H182" s="70"/>
      <c r="I182" s="27">
        <f t="shared" ref="I182:AV182" ca="1" si="69">-(I88+I89+I90)</f>
        <v>-2544.3744471095292</v>
      </c>
      <c r="J182" s="27">
        <f t="shared" ca="1" si="69"/>
        <v>-3607.0037355029031</v>
      </c>
      <c r="K182" s="27">
        <f t="shared" ca="1" si="69"/>
        <v>-4441.5317740552946</v>
      </c>
      <c r="L182" s="27">
        <f t="shared" ca="1" si="69"/>
        <v>-4786.2714112524509</v>
      </c>
      <c r="M182" s="27">
        <f t="shared" ca="1" si="69"/>
        <v>-5101.306297907644</v>
      </c>
      <c r="N182" s="27">
        <f t="shared" ca="1" si="69"/>
        <v>-4948.899580469053</v>
      </c>
      <c r="O182" s="27">
        <f t="shared" ca="1" si="69"/>
        <v>-4792.5406117937127</v>
      </c>
      <c r="P182" s="27">
        <f t="shared" ca="1" si="69"/>
        <v>-4636.1816431183724</v>
      </c>
      <c r="Q182" s="27">
        <f t="shared" ca="1" si="69"/>
        <v>-4479.8226744430322</v>
      </c>
      <c r="R182" s="27">
        <f t="shared" ca="1" si="69"/>
        <v>-4323.4637057676919</v>
      </c>
      <c r="S182" s="27">
        <f t="shared" ca="1" si="69"/>
        <v>-4211.4245646785585</v>
      </c>
      <c r="T182" s="27">
        <f t="shared" ca="1" si="69"/>
        <v>-4120.5514580721847</v>
      </c>
      <c r="U182" s="27">
        <f t="shared" ca="1" si="69"/>
        <v>-4053.1357652589136</v>
      </c>
      <c r="V182" s="27">
        <f t="shared" ca="1" si="69"/>
        <v>-3996.8355896870216</v>
      </c>
      <c r="W182" s="27">
        <f t="shared" ca="1" si="69"/>
        <v>-3950.0888623909918</v>
      </c>
      <c r="X182" s="27">
        <f t="shared" ca="1" si="69"/>
        <v>-3903.3421350949616</v>
      </c>
      <c r="Y182" s="27">
        <f t="shared" ca="1" si="69"/>
        <v>-3856.5954077989318</v>
      </c>
      <c r="Z182" s="27">
        <f t="shared" ca="1" si="69"/>
        <v>-3809.848680502902</v>
      </c>
      <c r="AA182" s="27">
        <f t="shared" ca="1" si="69"/>
        <v>-3763.1019532068722</v>
      </c>
      <c r="AB182" s="27">
        <f t="shared" ca="1" si="69"/>
        <v>-3716.3552259108424</v>
      </c>
      <c r="AC182" s="27">
        <f t="shared" ca="1" si="69"/>
        <v>-3669.6084986148126</v>
      </c>
      <c r="AD182" s="27">
        <f t="shared" ca="1" si="69"/>
        <v>-3636.3346522767756</v>
      </c>
      <c r="AE182" s="27">
        <f t="shared" ca="1" si="69"/>
        <v>-3609.9862187910499</v>
      </c>
      <c r="AF182" s="27">
        <f t="shared" ca="1" si="69"/>
        <v>-3587.5701762807435</v>
      </c>
      <c r="AG182" s="27">
        <f t="shared" ca="1" si="69"/>
        <v>-3567.5448145118012</v>
      </c>
      <c r="AH182" s="27">
        <f t="shared" ca="1" si="69"/>
        <v>-3550.0618119705741</v>
      </c>
      <c r="AI182" s="27">
        <f t="shared" ca="1" si="69"/>
        <v>-3532.8345514065854</v>
      </c>
      <c r="AJ182" s="27">
        <f t="shared" ca="1" si="69"/>
        <v>-3515.6126896177857</v>
      </c>
      <c r="AK182" s="27">
        <f t="shared" ca="1" si="69"/>
        <v>-3498.3908278289864</v>
      </c>
      <c r="AL182" s="27">
        <f t="shared" ca="1" si="69"/>
        <v>-3481.1689660401871</v>
      </c>
      <c r="AM182" s="27">
        <f t="shared" ca="1" si="69"/>
        <v>-3463.9471042513874</v>
      </c>
      <c r="AN182" s="27">
        <f t="shared" ca="1" si="69"/>
        <v>-3446.7252424625881</v>
      </c>
      <c r="AO182" s="27">
        <f t="shared" ca="1" si="69"/>
        <v>-3429.5033806737888</v>
      </c>
      <c r="AP182" s="27">
        <f t="shared" ca="1" si="69"/>
        <v>-3412.2815188849895</v>
      </c>
      <c r="AQ182" s="27">
        <f t="shared" ca="1" si="69"/>
        <v>-3395.0596570961902</v>
      </c>
      <c r="AR182" s="27">
        <f t="shared" ca="1" si="69"/>
        <v>-3377.8377953073905</v>
      </c>
      <c r="AS182" s="27">
        <f t="shared" ca="1" si="69"/>
        <v>-3360.6159335185912</v>
      </c>
      <c r="AT182" s="27">
        <f t="shared" ca="1" si="69"/>
        <v>-3343.3940717297919</v>
      </c>
      <c r="AU182" s="27">
        <f t="shared" ca="1" si="69"/>
        <v>-3326.1722099409926</v>
      </c>
      <c r="AV182" s="27">
        <f t="shared" ca="1" si="69"/>
        <v>-3308.9503481521929</v>
      </c>
    </row>
    <row r="183" spans="1:48" ht="15.75" customHeight="1" outlineLevel="1">
      <c r="A183" s="32"/>
      <c r="B183" s="45" t="s">
        <v>151</v>
      </c>
      <c r="C183" s="45"/>
      <c r="D183" s="45"/>
      <c r="E183" s="78"/>
      <c r="F183" s="78"/>
      <c r="G183" s="78"/>
      <c r="H183" s="78"/>
      <c r="I183" s="62">
        <f ca="1">+I180+I181+I182</f>
        <v>10898.331101953545</v>
      </c>
      <c r="J183" s="62">
        <f t="shared" ref="J183:AV183" ca="1" si="70">+J180+J181+J182</f>
        <v>13575.175435949064</v>
      </c>
      <c r="K183" s="62">
        <f t="shared" ca="1" si="70"/>
        <v>16273.946719866994</v>
      </c>
      <c r="L183" s="62">
        <f t="shared" ca="1" si="70"/>
        <v>17505.508013999635</v>
      </c>
      <c r="M183" s="62">
        <f t="shared" ca="1" si="70"/>
        <v>18416.337785594355</v>
      </c>
      <c r="N183" s="62">
        <f t="shared" ca="1" si="70"/>
        <v>17944.103358508368</v>
      </c>
      <c r="O183" s="62">
        <f t="shared" ca="1" si="70"/>
        <v>17342.231167590919</v>
      </c>
      <c r="P183" s="62">
        <f t="shared" ca="1" si="70"/>
        <v>16737.709734570351</v>
      </c>
      <c r="Q183" s="62">
        <f t="shared" ca="1" si="70"/>
        <v>16127.789243568786</v>
      </c>
      <c r="R183" s="62">
        <f t="shared" ca="1" si="70"/>
        <v>15512.793638065083</v>
      </c>
      <c r="S183" s="62">
        <f t="shared" ca="1" si="70"/>
        <v>12036.800806348581</v>
      </c>
      <c r="T183" s="62">
        <f t="shared" ca="1" si="70"/>
        <v>10245.345364845776</v>
      </c>
      <c r="U183" s="62">
        <f t="shared" ca="1" si="70"/>
        <v>8396.0188495153288</v>
      </c>
      <c r="V183" s="62">
        <f t="shared" ca="1" si="70"/>
        <v>7442.3050157150592</v>
      </c>
      <c r="W183" s="62">
        <f t="shared" ca="1" si="70"/>
        <v>6634.9075413497012</v>
      </c>
      <c r="X183" s="62">
        <f t="shared" ca="1" si="70"/>
        <v>6482.1224125818608</v>
      </c>
      <c r="Y183" s="62">
        <f t="shared" ca="1" si="70"/>
        <v>6326.0461857714199</v>
      </c>
      <c r="Z183" s="62">
        <f t="shared" ca="1" si="70"/>
        <v>6166.8763268009388</v>
      </c>
      <c r="AA183" s="62">
        <f t="shared" ca="1" si="70"/>
        <v>6004.7984536000158</v>
      </c>
      <c r="AB183" s="62">
        <f t="shared" ca="1" si="70"/>
        <v>5839.9870470224814</v>
      </c>
      <c r="AC183" s="62">
        <f t="shared" ca="1" si="70"/>
        <v>5672.6061190709315</v>
      </c>
      <c r="AD183" s="62">
        <f t="shared" ca="1" si="70"/>
        <v>4304.0144379433514</v>
      </c>
      <c r="AE183" s="62">
        <f t="shared" ca="1" si="70"/>
        <v>3575.5785907795594</v>
      </c>
      <c r="AF183" s="62">
        <f t="shared" ca="1" si="70"/>
        <v>3142.0837172369215</v>
      </c>
      <c r="AG183" s="62">
        <f t="shared" ca="1" si="70"/>
        <v>2861.2282582705716</v>
      </c>
      <c r="AH183" s="62">
        <f t="shared" ca="1" si="70"/>
        <v>2575.6096880060868</v>
      </c>
      <c r="AI183" s="62">
        <f t="shared" ca="1" si="70"/>
        <v>2502.9705251904911</v>
      </c>
      <c r="AJ183" s="62">
        <f t="shared" ca="1" si="70"/>
        <v>2452.0761622491837</v>
      </c>
      <c r="AK183" s="62">
        <f t="shared" ca="1" si="70"/>
        <v>2400.1198532249318</v>
      </c>
      <c r="AL183" s="62">
        <f t="shared" ca="1" si="70"/>
        <v>2346.6912218091556</v>
      </c>
      <c r="AM183" s="62">
        <f t="shared" ca="1" si="70"/>
        <v>2291.8786073453407</v>
      </c>
      <c r="AN183" s="62">
        <f t="shared" ca="1" si="70"/>
        <v>2235.7650488163758</v>
      </c>
      <c r="AO183" s="62">
        <f t="shared" ca="1" si="70"/>
        <v>2178.4286028661659</v>
      </c>
      <c r="AP183" s="62">
        <f t="shared" ca="1" si="70"/>
        <v>2119.9426427399881</v>
      </c>
      <c r="AQ183" s="62">
        <f t="shared" ca="1" si="70"/>
        <v>2060.3761392884003</v>
      </c>
      <c r="AR183" s="62">
        <f t="shared" ca="1" si="70"/>
        <v>1999.7939251109237</v>
      </c>
      <c r="AS183" s="62">
        <f t="shared" ca="1" si="70"/>
        <v>1938.256942851116</v>
      </c>
      <c r="AT183" s="62">
        <f t="shared" ca="1" si="70"/>
        <v>1875.8224785939128</v>
      </c>
      <c r="AU183" s="62">
        <f t="shared" ca="1" si="70"/>
        <v>1812.5443812591584</v>
      </c>
      <c r="AV183" s="62">
        <f t="shared" ca="1" si="70"/>
        <v>1748.473268831513</v>
      </c>
    </row>
    <row r="184" spans="1:48" ht="15.75" customHeight="1" outlineLevel="1">
      <c r="A184" s="32"/>
      <c r="B184" s="93" t="s">
        <v>152</v>
      </c>
      <c r="C184" s="93"/>
      <c r="D184" s="32"/>
      <c r="E184" s="79"/>
      <c r="F184" s="79"/>
      <c r="G184" s="79"/>
      <c r="H184" s="80"/>
      <c r="I184" s="27">
        <f t="shared" ref="I184:AV184" ca="1" si="71">-I91</f>
        <v>-5027.5351894131109</v>
      </c>
      <c r="J184" s="27">
        <f t="shared" ca="1" si="71"/>
        <v>-6886.6033963407881</v>
      </c>
      <c r="K184" s="27">
        <f t="shared" ca="1" si="71"/>
        <v>-8707.0942081886824</v>
      </c>
      <c r="L184" s="27">
        <f t="shared" ca="1" si="71"/>
        <v>-9604.6302389416378</v>
      </c>
      <c r="M184" s="27">
        <f t="shared" ca="1" si="71"/>
        <v>-10411.401554668522</v>
      </c>
      <c r="N184" s="27">
        <f t="shared" ca="1" si="71"/>
        <v>-10423.931245022679</v>
      </c>
      <c r="O184" s="27">
        <f t="shared" ca="1" si="71"/>
        <v>-10423.931245022679</v>
      </c>
      <c r="P184" s="27">
        <f t="shared" ca="1" si="71"/>
        <v>-10423.931245022679</v>
      </c>
      <c r="Q184" s="27">
        <f t="shared" ca="1" si="71"/>
        <v>-10423.931245022679</v>
      </c>
      <c r="R184" s="27">
        <f t="shared" ca="1" si="71"/>
        <v>-10423.931245022679</v>
      </c>
      <c r="S184" s="27">
        <f t="shared" ca="1" si="71"/>
        <v>-7469.2760726088836</v>
      </c>
      <c r="T184" s="27">
        <f t="shared" ca="1" si="71"/>
        <v>-6058.2071070916436</v>
      </c>
      <c r="U184" s="27">
        <f t="shared" ca="1" si="71"/>
        <v>-4494.3795208847469</v>
      </c>
      <c r="V184" s="27">
        <f t="shared" ca="1" si="71"/>
        <v>-3753.3450381261264</v>
      </c>
      <c r="W184" s="27">
        <f t="shared" ca="1" si="71"/>
        <v>-3116.4484864019882</v>
      </c>
      <c r="X184" s="27">
        <f t="shared" ca="1" si="71"/>
        <v>-3116.4484864019882</v>
      </c>
      <c r="Y184" s="27">
        <f t="shared" ca="1" si="71"/>
        <v>-3116.4484864019882</v>
      </c>
      <c r="Z184" s="27">
        <f t="shared" ca="1" si="71"/>
        <v>-3116.4484864019882</v>
      </c>
      <c r="AA184" s="27">
        <f t="shared" ca="1" si="71"/>
        <v>-3116.4484864019882</v>
      </c>
      <c r="AB184" s="27">
        <f t="shared" ca="1" si="71"/>
        <v>-3116.4484864019882</v>
      </c>
      <c r="AC184" s="27">
        <f t="shared" ca="1" si="71"/>
        <v>-3116.4484864019882</v>
      </c>
      <c r="AD184" s="27">
        <f t="shared" ca="1" si="71"/>
        <v>-2218.2564225357874</v>
      </c>
      <c r="AE184" s="27">
        <f t="shared" ca="1" si="71"/>
        <v>-1756.5622323817252</v>
      </c>
      <c r="AF184" s="27">
        <f t="shared" ca="1" si="71"/>
        <v>-1494.4028340204284</v>
      </c>
      <c r="AG184" s="27">
        <f t="shared" ca="1" si="71"/>
        <v>-1335.0241179295019</v>
      </c>
      <c r="AH184" s="27">
        <f t="shared" ca="1" si="71"/>
        <v>-1165.5335027484637</v>
      </c>
      <c r="AI184" s="27">
        <f t="shared" ca="1" si="71"/>
        <v>-1148.484037599253</v>
      </c>
      <c r="AJ184" s="27">
        <f t="shared" ca="1" si="71"/>
        <v>-1148.1241192532932</v>
      </c>
      <c r="AK184" s="27">
        <f t="shared" ca="1" si="71"/>
        <v>-1148.1241192532932</v>
      </c>
      <c r="AL184" s="27">
        <f t="shared" ca="1" si="71"/>
        <v>-1148.1241192532932</v>
      </c>
      <c r="AM184" s="27">
        <f t="shared" ca="1" si="71"/>
        <v>-1148.1241192532932</v>
      </c>
      <c r="AN184" s="27">
        <f t="shared" ca="1" si="71"/>
        <v>-1148.1241192532932</v>
      </c>
      <c r="AO184" s="27">
        <f t="shared" ca="1" si="71"/>
        <v>-1148.1241192532932</v>
      </c>
      <c r="AP184" s="27">
        <f t="shared" ca="1" si="71"/>
        <v>-1148.1241192532932</v>
      </c>
      <c r="AQ184" s="27">
        <f t="shared" ca="1" si="71"/>
        <v>-1148.1241192532932</v>
      </c>
      <c r="AR184" s="27">
        <f t="shared" ca="1" si="71"/>
        <v>-1148.1241192532932</v>
      </c>
      <c r="AS184" s="27">
        <f t="shared" ca="1" si="71"/>
        <v>-1148.1241192532932</v>
      </c>
      <c r="AT184" s="27">
        <f t="shared" ca="1" si="71"/>
        <v>-1148.1241192532932</v>
      </c>
      <c r="AU184" s="27">
        <f t="shared" ca="1" si="71"/>
        <v>-1148.1241192532932</v>
      </c>
      <c r="AV184" s="27">
        <f t="shared" ca="1" si="71"/>
        <v>-1148.1241192532932</v>
      </c>
    </row>
    <row r="185" spans="1:48" ht="15.75" customHeight="1" outlineLevel="1">
      <c r="A185" s="32"/>
      <c r="B185" s="45" t="s">
        <v>153</v>
      </c>
      <c r="C185" s="45"/>
      <c r="D185" s="45"/>
      <c r="E185" s="78"/>
      <c r="F185" s="78"/>
      <c r="G185" s="78"/>
      <c r="H185" s="78"/>
      <c r="I185" s="62">
        <f ca="1">+I183+I184</f>
        <v>5870.7959125404341</v>
      </c>
      <c r="J185" s="62">
        <f t="shared" ref="J185:AV185" ca="1" si="72">+J183+J184</f>
        <v>6688.5720396082761</v>
      </c>
      <c r="K185" s="62">
        <f t="shared" ca="1" si="72"/>
        <v>7566.8525116783112</v>
      </c>
      <c r="L185" s="62">
        <f t="shared" ca="1" si="72"/>
        <v>7900.8777750579975</v>
      </c>
      <c r="M185" s="62">
        <f t="shared" ca="1" si="72"/>
        <v>8004.9362309258322</v>
      </c>
      <c r="N185" s="62">
        <f t="shared" ca="1" si="72"/>
        <v>7520.1721134856889</v>
      </c>
      <c r="O185" s="62">
        <f t="shared" ca="1" si="72"/>
        <v>6918.2999225682397</v>
      </c>
      <c r="P185" s="62">
        <f t="shared" ca="1" si="72"/>
        <v>6313.7784895476725</v>
      </c>
      <c r="Q185" s="62">
        <f t="shared" ca="1" si="72"/>
        <v>5703.8579985461074</v>
      </c>
      <c r="R185" s="62">
        <f t="shared" ca="1" si="72"/>
        <v>5088.8623930424037</v>
      </c>
      <c r="S185" s="62">
        <f t="shared" ca="1" si="72"/>
        <v>4567.5247337396977</v>
      </c>
      <c r="T185" s="62">
        <f t="shared" ca="1" si="72"/>
        <v>4187.1382577541326</v>
      </c>
      <c r="U185" s="62">
        <f t="shared" ca="1" si="72"/>
        <v>3901.639328630582</v>
      </c>
      <c r="V185" s="62">
        <f t="shared" ca="1" si="72"/>
        <v>3688.9599775889328</v>
      </c>
      <c r="W185" s="62">
        <f t="shared" ca="1" si="72"/>
        <v>3518.459054947713</v>
      </c>
      <c r="X185" s="62">
        <f t="shared" ca="1" si="72"/>
        <v>3365.6739261798725</v>
      </c>
      <c r="Y185" s="62">
        <f t="shared" ca="1" si="72"/>
        <v>3209.5976993694317</v>
      </c>
      <c r="Z185" s="62">
        <f t="shared" ca="1" si="72"/>
        <v>3050.4278403989506</v>
      </c>
      <c r="AA185" s="62">
        <f t="shared" ca="1" si="72"/>
        <v>2888.3499671980276</v>
      </c>
      <c r="AB185" s="62">
        <f t="shared" ca="1" si="72"/>
        <v>2723.5385606204932</v>
      </c>
      <c r="AC185" s="62">
        <f t="shared" ca="1" si="72"/>
        <v>2556.1576326689433</v>
      </c>
      <c r="AD185" s="62">
        <f t="shared" ca="1" si="72"/>
        <v>2085.758015407564</v>
      </c>
      <c r="AE185" s="62">
        <f t="shared" ca="1" si="72"/>
        <v>1819.0163583978342</v>
      </c>
      <c r="AF185" s="62">
        <f t="shared" ca="1" si="72"/>
        <v>1647.6808832164932</v>
      </c>
      <c r="AG185" s="62">
        <f t="shared" ca="1" si="72"/>
        <v>1526.2041403410697</v>
      </c>
      <c r="AH185" s="62">
        <f t="shared" ca="1" si="72"/>
        <v>1410.0761852576231</v>
      </c>
      <c r="AI185" s="62">
        <f t="shared" ca="1" si="72"/>
        <v>1354.4864875912381</v>
      </c>
      <c r="AJ185" s="62">
        <f t="shared" ca="1" si="72"/>
        <v>1303.9520429958905</v>
      </c>
      <c r="AK185" s="62">
        <f t="shared" ca="1" si="72"/>
        <v>1251.9957339716386</v>
      </c>
      <c r="AL185" s="62">
        <f t="shared" ca="1" si="72"/>
        <v>1198.5671025558624</v>
      </c>
      <c r="AM185" s="62">
        <f t="shared" ca="1" si="72"/>
        <v>1143.7544880920475</v>
      </c>
      <c r="AN185" s="62">
        <f t="shared" ca="1" si="72"/>
        <v>1087.6409295630826</v>
      </c>
      <c r="AO185" s="62">
        <f t="shared" ca="1" si="72"/>
        <v>1030.3044836128727</v>
      </c>
      <c r="AP185" s="62">
        <f t="shared" ca="1" si="72"/>
        <v>971.81852348669486</v>
      </c>
      <c r="AQ185" s="62">
        <f t="shared" ca="1" si="72"/>
        <v>912.25202003510708</v>
      </c>
      <c r="AR185" s="62">
        <f t="shared" ca="1" si="72"/>
        <v>851.66980585763054</v>
      </c>
      <c r="AS185" s="62">
        <f t="shared" ca="1" si="72"/>
        <v>790.13282359782283</v>
      </c>
      <c r="AT185" s="62">
        <f t="shared" ca="1" si="72"/>
        <v>727.69835934061962</v>
      </c>
      <c r="AU185" s="62">
        <f t="shared" ca="1" si="72"/>
        <v>664.4202620058652</v>
      </c>
      <c r="AV185" s="62">
        <f t="shared" ca="1" si="72"/>
        <v>600.34914957821979</v>
      </c>
    </row>
    <row r="186" spans="1:48" ht="15.75" customHeight="1" outlineLevel="1">
      <c r="A186" s="32"/>
      <c r="B186" s="93" t="s">
        <v>154</v>
      </c>
      <c r="C186" s="93"/>
      <c r="D186" s="80"/>
      <c r="E186" s="79"/>
      <c r="F186" s="79"/>
      <c r="G186" s="79"/>
      <c r="H186" s="79"/>
      <c r="I186" s="27">
        <f t="shared" ref="I186:AV186" ca="1" si="73">-$F$79*$E$79*I105</f>
        <v>-1345.0843501011748</v>
      </c>
      <c r="J186" s="27">
        <f t="shared" ca="1" si="73"/>
        <v>-1685.033755184365</v>
      </c>
      <c r="K186" s="27">
        <f t="shared" ca="1" si="73"/>
        <v>-1879.475533791287</v>
      </c>
      <c r="L186" s="27">
        <f t="shared" ca="1" si="73"/>
        <v>-1941.5628573851811</v>
      </c>
      <c r="M186" s="27">
        <f t="shared" ca="1" si="73"/>
        <v>-1945.4250400149176</v>
      </c>
      <c r="N186" s="27">
        <f t="shared" ca="1" si="73"/>
        <v>-1820.6391744248629</v>
      </c>
      <c r="O186" s="27">
        <f t="shared" ca="1" si="73"/>
        <v>-1661.9035494256573</v>
      </c>
      <c r="P186" s="27">
        <f t="shared" ca="1" si="73"/>
        <v>-1503.1679244264519</v>
      </c>
      <c r="Q186" s="27">
        <f t="shared" ca="1" si="73"/>
        <v>-1344.4322994272463</v>
      </c>
      <c r="R186" s="27">
        <f t="shared" ca="1" si="73"/>
        <v>-1185.696674428041</v>
      </c>
      <c r="S186" s="27">
        <f t="shared" ca="1" si="73"/>
        <v>-1049.4577939115941</v>
      </c>
      <c r="T186" s="27">
        <f t="shared" ca="1" si="73"/>
        <v>-946.4595369813544</v>
      </c>
      <c r="U186" s="27">
        <f t="shared" ca="1" si="73"/>
        <v>-866.11214239594221</v>
      </c>
      <c r="V186" s="27">
        <f t="shared" ca="1" si="73"/>
        <v>-803.3139676036335</v>
      </c>
      <c r="W186" s="27">
        <f t="shared" ca="1" si="73"/>
        <v>-751.00735970787628</v>
      </c>
      <c r="X186" s="27">
        <f t="shared" ca="1" si="73"/>
        <v>-703.55008215694681</v>
      </c>
      <c r="Y186" s="27">
        <f t="shared" ca="1" si="73"/>
        <v>-656.09280460601724</v>
      </c>
      <c r="Z186" s="27">
        <f t="shared" ca="1" si="73"/>
        <v>-608.63552705508778</v>
      </c>
      <c r="AA186" s="27">
        <f t="shared" ca="1" si="73"/>
        <v>-561.1782495041582</v>
      </c>
      <c r="AB186" s="27">
        <f t="shared" ca="1" si="73"/>
        <v>-513.72097195322874</v>
      </c>
      <c r="AC186" s="27">
        <f t="shared" ca="1" si="73"/>
        <v>-466.26369440229928</v>
      </c>
      <c r="AD186" s="27">
        <f t="shared" ca="1" si="73"/>
        <v>-425.64525122564709</v>
      </c>
      <c r="AE186" s="27">
        <f t="shared" ca="1" si="73"/>
        <v>-395.38098198710509</v>
      </c>
      <c r="AF186" s="27">
        <f t="shared" ca="1" si="73"/>
        <v>-370.62813397151916</v>
      </c>
      <c r="AG186" s="27">
        <f t="shared" ca="1" si="73"/>
        <v>-349.08487715937235</v>
      </c>
      <c r="AH186" s="27">
        <f t="shared" ca="1" si="73"/>
        <v>-330.04563143553031</v>
      </c>
      <c r="AI186" s="27">
        <f t="shared" ca="1" si="73"/>
        <v>-312.42670188332283</v>
      </c>
      <c r="AJ186" s="27">
        <f t="shared" ca="1" si="73"/>
        <v>-294.94032737704754</v>
      </c>
      <c r="AK186" s="27">
        <f t="shared" ca="1" si="73"/>
        <v>-277.45669328905842</v>
      </c>
      <c r="AL186" s="27">
        <f t="shared" ca="1" si="73"/>
        <v>-259.97305920106925</v>
      </c>
      <c r="AM186" s="27">
        <f t="shared" ca="1" si="73"/>
        <v>-242.48942511308013</v>
      </c>
      <c r="AN186" s="27">
        <f t="shared" ca="1" si="73"/>
        <v>-225.00579102509099</v>
      </c>
      <c r="AO186" s="27">
        <f t="shared" ca="1" si="73"/>
        <v>-207.52215693710184</v>
      </c>
      <c r="AP186" s="27">
        <f t="shared" ca="1" si="73"/>
        <v>-190.0385228491127</v>
      </c>
      <c r="AQ186" s="27">
        <f t="shared" ca="1" si="73"/>
        <v>-172.55488876112355</v>
      </c>
      <c r="AR186" s="27">
        <f t="shared" ca="1" si="73"/>
        <v>-155.07125467313443</v>
      </c>
      <c r="AS186" s="27">
        <f t="shared" ca="1" si="73"/>
        <v>-137.58762058514529</v>
      </c>
      <c r="AT186" s="27">
        <f t="shared" ca="1" si="73"/>
        <v>-120.10398649715614</v>
      </c>
      <c r="AU186" s="27">
        <f t="shared" ca="1" si="73"/>
        <v>-102.62035240916698</v>
      </c>
      <c r="AV186" s="27">
        <f t="shared" ca="1" si="73"/>
        <v>-85.136718321177838</v>
      </c>
    </row>
    <row r="187" spans="1:48" ht="15.75" customHeight="1" outlineLevel="1">
      <c r="A187" s="32"/>
      <c r="B187" s="93" t="s">
        <v>121</v>
      </c>
      <c r="C187" s="93"/>
      <c r="D187" s="32"/>
      <c r="E187" s="79"/>
      <c r="F187" s="79"/>
      <c r="G187" s="79"/>
      <c r="H187" s="40"/>
      <c r="I187" s="27">
        <f ca="1">-I171</f>
        <v>-1206.9888334274265</v>
      </c>
      <c r="J187" s="27">
        <f t="shared" ref="J187:AV187" ca="1" si="74">-J171</f>
        <v>-846.05937088077098</v>
      </c>
      <c r="K187" s="27">
        <f t="shared" ca="1" si="74"/>
        <v>-1050.1524260248138</v>
      </c>
      <c r="L187" s="27">
        <f t="shared" ca="1" si="74"/>
        <v>-1168.9024917720217</v>
      </c>
      <c r="M187" s="27">
        <f t="shared" ca="1" si="74"/>
        <v>-1259.5696129714852</v>
      </c>
      <c r="N187" s="27">
        <f t="shared" ca="1" si="74"/>
        <v>-1207.4751665957401</v>
      </c>
      <c r="O187" s="27">
        <f t="shared" ca="1" si="74"/>
        <v>-1155.9865494095866</v>
      </c>
      <c r="P187" s="27">
        <f t="shared" ca="1" si="74"/>
        <v>-1101.848690120315</v>
      </c>
      <c r="Q187" s="27">
        <f t="shared" ca="1" si="74"/>
        <v>-1042.3117728500456</v>
      </c>
      <c r="R187" s="27">
        <f t="shared" ca="1" si="74"/>
        <v>-977.69974107764028</v>
      </c>
      <c r="S187" s="27">
        <f t="shared" ca="1" si="74"/>
        <v>-928.74275838844096</v>
      </c>
      <c r="T187" s="27">
        <f t="shared" ca="1" si="74"/>
        <v>-905.48184093860573</v>
      </c>
      <c r="U187" s="27">
        <f t="shared" ca="1" si="74"/>
        <v>-898.57120081533094</v>
      </c>
      <c r="V187" s="27">
        <f t="shared" ca="1" si="74"/>
        <v>-903.63177971169443</v>
      </c>
      <c r="W187" s="27">
        <f t="shared" ca="1" si="74"/>
        <v>-914.49340743415405</v>
      </c>
      <c r="X187" s="27">
        <f t="shared" ca="1" si="74"/>
        <v>-926.25675994245421</v>
      </c>
      <c r="Y187" s="27">
        <f t="shared" ca="1" si="74"/>
        <v>-934.72901440815667</v>
      </c>
      <c r="Z187" s="27">
        <f t="shared" ca="1" si="74"/>
        <v>-940.10763671381756</v>
      </c>
      <c r="AA187" s="27">
        <f t="shared" ca="1" si="74"/>
        <v>-942.57824478903831</v>
      </c>
      <c r="AB187" s="27">
        <f t="shared" ca="1" si="74"/>
        <v>-942.31531948764632</v>
      </c>
      <c r="AC187" s="27">
        <f t="shared" ca="1" si="74"/>
        <v>-939.48287281223838</v>
      </c>
      <c r="AD187" s="27">
        <f t="shared" ca="1" si="74"/>
        <v>-609.91946616885616</v>
      </c>
      <c r="AE187" s="27">
        <f t="shared" ca="1" si="74"/>
        <v>-448.1130224104561</v>
      </c>
      <c r="AF187" s="27">
        <f t="shared" ca="1" si="74"/>
        <v>-362.60302560496234</v>
      </c>
      <c r="AG187" s="27">
        <f t="shared" ca="1" si="74"/>
        <v>-315.82315480308739</v>
      </c>
      <c r="AH187" s="27">
        <f t="shared" ca="1" si="74"/>
        <v>-265.70992138460417</v>
      </c>
      <c r="AI187" s="27">
        <f t="shared" ca="1" si="74"/>
        <v>-271.2102872267252</v>
      </c>
      <c r="AJ187" s="27">
        <f t="shared" ca="1" si="74"/>
        <v>-281.30629841227551</v>
      </c>
      <c r="AK187" s="27">
        <f t="shared" ca="1" si="74"/>
        <v>-289.97094332452093</v>
      </c>
      <c r="AL187" s="27">
        <f t="shared" ca="1" si="74"/>
        <v>-297.16326584523972</v>
      </c>
      <c r="AM187" s="27">
        <f t="shared" ca="1" si="74"/>
        <v>-302.97160531792338</v>
      </c>
      <c r="AN187" s="27">
        <f t="shared" ca="1" si="74"/>
        <v>-307.47900072545383</v>
      </c>
      <c r="AO187" s="27">
        <f t="shared" ca="1" si="74"/>
        <v>-310.76350871174077</v>
      </c>
      <c r="AP187" s="27">
        <f t="shared" ca="1" si="74"/>
        <v>-312.89850252205861</v>
      </c>
      <c r="AQ187" s="27">
        <f t="shared" ca="1" si="74"/>
        <v>-313.95295300696534</v>
      </c>
      <c r="AR187" s="27">
        <f t="shared" ca="1" si="74"/>
        <v>-313.9916927659857</v>
      </c>
      <c r="AS187" s="27">
        <f t="shared" ca="1" si="74"/>
        <v>-313.07566444267297</v>
      </c>
      <c r="AT187" s="27">
        <f t="shared" ca="1" si="74"/>
        <v>-311.26215412196711</v>
      </c>
      <c r="AU187" s="27">
        <f t="shared" ca="1" si="74"/>
        <v>-308.60501072371164</v>
      </c>
      <c r="AV187" s="27">
        <f t="shared" ca="1" si="74"/>
        <v>-305.15485223255951</v>
      </c>
    </row>
    <row r="188" spans="1:48" ht="15.75" customHeight="1" outlineLevel="1">
      <c r="A188" s="32"/>
      <c r="B188" s="45" t="s">
        <v>143</v>
      </c>
      <c r="C188" s="45"/>
      <c r="D188" s="45"/>
      <c r="E188" s="78"/>
      <c r="F188" s="78"/>
      <c r="G188" s="78"/>
      <c r="H188" s="78"/>
      <c r="I188" s="62">
        <f ca="1">+I185+I186+I187</f>
        <v>3318.7227290118326</v>
      </c>
      <c r="J188" s="62">
        <f t="shared" ref="J188:AV188" ca="1" si="75">+J185+J186+J187</f>
        <v>4157.4789135431402</v>
      </c>
      <c r="K188" s="62">
        <f t="shared" ca="1" si="75"/>
        <v>4637.2245518622112</v>
      </c>
      <c r="L188" s="62">
        <f t="shared" ca="1" si="75"/>
        <v>4790.4124259007949</v>
      </c>
      <c r="M188" s="62">
        <f t="shared" ca="1" si="75"/>
        <v>4799.9415779394294</v>
      </c>
      <c r="N188" s="62">
        <f t="shared" ca="1" si="75"/>
        <v>4492.0577724650857</v>
      </c>
      <c r="O188" s="62">
        <f t="shared" ca="1" si="75"/>
        <v>4100.4098237329963</v>
      </c>
      <c r="P188" s="62">
        <f t="shared" ca="1" si="75"/>
        <v>3708.7618750009051</v>
      </c>
      <c r="Q188" s="62">
        <f t="shared" ca="1" si="75"/>
        <v>3317.1139262688157</v>
      </c>
      <c r="R188" s="62">
        <f t="shared" ca="1" si="75"/>
        <v>2925.4659775367227</v>
      </c>
      <c r="S188" s="62">
        <f t="shared" ca="1" si="75"/>
        <v>2589.3241814396624</v>
      </c>
      <c r="T188" s="62">
        <f t="shared" ca="1" si="75"/>
        <v>2335.1968798341727</v>
      </c>
      <c r="U188" s="62">
        <f t="shared" ca="1" si="75"/>
        <v>2136.9559854193089</v>
      </c>
      <c r="V188" s="62">
        <f t="shared" ca="1" si="75"/>
        <v>1982.0142302736049</v>
      </c>
      <c r="W188" s="62">
        <f t="shared" ca="1" si="75"/>
        <v>1852.9582878056826</v>
      </c>
      <c r="X188" s="62">
        <f t="shared" ca="1" si="75"/>
        <v>1735.8670840804716</v>
      </c>
      <c r="Y188" s="62">
        <f t="shared" ca="1" si="75"/>
        <v>1618.7758803552579</v>
      </c>
      <c r="Z188" s="62">
        <f t="shared" ca="1" si="75"/>
        <v>1501.684676630045</v>
      </c>
      <c r="AA188" s="62">
        <f t="shared" ca="1" si="75"/>
        <v>1384.5934729048308</v>
      </c>
      <c r="AB188" s="62">
        <f t="shared" ca="1" si="75"/>
        <v>1267.502269179618</v>
      </c>
      <c r="AC188" s="62">
        <f t="shared" ca="1" si="75"/>
        <v>1150.4110654544056</v>
      </c>
      <c r="AD188" s="62">
        <f t="shared" ca="1" si="75"/>
        <v>1050.1932980130607</v>
      </c>
      <c r="AE188" s="62">
        <f t="shared" ca="1" si="75"/>
        <v>975.52235400027303</v>
      </c>
      <c r="AF188" s="62">
        <f t="shared" ca="1" si="75"/>
        <v>914.4497236400116</v>
      </c>
      <c r="AG188" s="62">
        <f t="shared" ca="1" si="75"/>
        <v>861.29610837860992</v>
      </c>
      <c r="AH188" s="62">
        <f t="shared" ca="1" si="75"/>
        <v>814.3206324374886</v>
      </c>
      <c r="AI188" s="62">
        <f t="shared" ca="1" si="75"/>
        <v>770.84949848118993</v>
      </c>
      <c r="AJ188" s="62">
        <f t="shared" ca="1" si="75"/>
        <v>727.7054172065674</v>
      </c>
      <c r="AK188" s="62">
        <f t="shared" ca="1" si="75"/>
        <v>684.56809735805928</v>
      </c>
      <c r="AL188" s="62">
        <f t="shared" ca="1" si="75"/>
        <v>641.43077750955354</v>
      </c>
      <c r="AM188" s="62">
        <f t="shared" ca="1" si="75"/>
        <v>598.29345766104393</v>
      </c>
      <c r="AN188" s="62">
        <f t="shared" ca="1" si="75"/>
        <v>555.15613781253785</v>
      </c>
      <c r="AO188" s="62">
        <f t="shared" ca="1" si="75"/>
        <v>512.01881796403006</v>
      </c>
      <c r="AP188" s="62">
        <f t="shared" ca="1" si="75"/>
        <v>468.88149811552353</v>
      </c>
      <c r="AQ188" s="62">
        <f t="shared" ca="1" si="75"/>
        <v>425.74417826701824</v>
      </c>
      <c r="AR188" s="62">
        <f t="shared" ca="1" si="75"/>
        <v>382.60685841851034</v>
      </c>
      <c r="AS188" s="62">
        <f t="shared" ca="1" si="75"/>
        <v>339.4695385700046</v>
      </c>
      <c r="AT188" s="62">
        <f t="shared" ca="1" si="75"/>
        <v>296.33221872149636</v>
      </c>
      <c r="AU188" s="62">
        <f t="shared" ca="1" si="75"/>
        <v>253.19489887298653</v>
      </c>
      <c r="AV188" s="62">
        <f t="shared" ca="1" si="75"/>
        <v>210.05757902448249</v>
      </c>
    </row>
    <row r="189" spans="1:48" ht="15.75" customHeight="1" outlineLevel="1">
      <c r="A189" s="32"/>
      <c r="B189" s="45"/>
      <c r="C189" s="45"/>
      <c r="D189" s="45"/>
      <c r="E189" s="78"/>
      <c r="F189" s="78"/>
      <c r="G189" s="78"/>
      <c r="H189" s="7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</row>
    <row r="190" spans="1:48" s="55" customFormat="1" ht="15.75" customHeight="1" outlineLevel="1">
      <c r="A190" s="81"/>
      <c r="B190" s="82" t="s">
        <v>155</v>
      </c>
      <c r="C190" s="82"/>
      <c r="D190" s="83"/>
      <c r="E190" s="84"/>
      <c r="F190" s="84"/>
      <c r="G190" s="84"/>
      <c r="H190" s="85"/>
      <c r="I190" s="104">
        <f t="shared" ref="I190:AV190" ca="1" si="76">IFERROR(I188/(I105*$E$80),"-")</f>
        <v>8.1678261702535199E-2</v>
      </c>
      <c r="J190" s="104">
        <f t="shared" ca="1" si="76"/>
        <v>8.1678261702535213E-2</v>
      </c>
      <c r="K190" s="104">
        <f t="shared" ca="1" si="76"/>
        <v>8.167826170253524E-2</v>
      </c>
      <c r="L190" s="104">
        <f t="shared" ca="1" si="76"/>
        <v>8.167826170253524E-2</v>
      </c>
      <c r="M190" s="104">
        <f t="shared" ca="1" si="76"/>
        <v>8.167826170253524E-2</v>
      </c>
      <c r="N190" s="104">
        <f t="shared" ca="1" si="76"/>
        <v>8.1678261702535199E-2</v>
      </c>
      <c r="O190" s="104">
        <f t="shared" ca="1" si="76"/>
        <v>8.1678261702535213E-2</v>
      </c>
      <c r="P190" s="104">
        <f t="shared" ca="1" si="76"/>
        <v>8.1678261702535199E-2</v>
      </c>
      <c r="Q190" s="104">
        <f t="shared" ca="1" si="76"/>
        <v>8.1678261702535226E-2</v>
      </c>
      <c r="R190" s="104">
        <f t="shared" ca="1" si="76"/>
        <v>8.1678261702535157E-2</v>
      </c>
      <c r="S190" s="104">
        <f t="shared" ca="1" si="76"/>
        <v>8.1678261702535226E-2</v>
      </c>
      <c r="T190" s="104">
        <f t="shared" ca="1" si="76"/>
        <v>8.1678261702535282E-2</v>
      </c>
      <c r="U190" s="104">
        <f t="shared" ca="1" si="76"/>
        <v>8.1678261702535213E-2</v>
      </c>
      <c r="V190" s="104">
        <f t="shared" ca="1" si="76"/>
        <v>8.1678261702535157E-2</v>
      </c>
      <c r="W190" s="104">
        <f t="shared" ca="1" si="76"/>
        <v>8.1678261702535129E-2</v>
      </c>
      <c r="X190" s="104">
        <f t="shared" ca="1" si="76"/>
        <v>8.1678261702535226E-2</v>
      </c>
      <c r="Y190" s="104">
        <f t="shared" ca="1" si="76"/>
        <v>8.1678261702535213E-2</v>
      </c>
      <c r="Z190" s="104">
        <f t="shared" ca="1" si="76"/>
        <v>8.1678261702535226E-2</v>
      </c>
      <c r="AA190" s="104">
        <f t="shared" ca="1" si="76"/>
        <v>8.1678261702535185E-2</v>
      </c>
      <c r="AB190" s="104">
        <f t="shared" ca="1" si="76"/>
        <v>8.1678261702535213E-2</v>
      </c>
      <c r="AC190" s="104">
        <f t="shared" ca="1" si="76"/>
        <v>8.1678261702535268E-2</v>
      </c>
      <c r="AD190" s="104">
        <f t="shared" ca="1" si="76"/>
        <v>8.1678261702535226E-2</v>
      </c>
      <c r="AE190" s="104">
        <f t="shared" ca="1" si="76"/>
        <v>8.167826170253531E-2</v>
      </c>
      <c r="AF190" s="104">
        <f t="shared" ca="1" si="76"/>
        <v>8.167826170253524E-2</v>
      </c>
      <c r="AG190" s="104">
        <f t="shared" ca="1" si="76"/>
        <v>8.1678261702535268E-2</v>
      </c>
      <c r="AH190" s="104">
        <f t="shared" ca="1" si="76"/>
        <v>8.1678261702535226E-2</v>
      </c>
      <c r="AI190" s="104">
        <f t="shared" ca="1" si="76"/>
        <v>8.167826170253524E-2</v>
      </c>
      <c r="AJ190" s="104">
        <f t="shared" ca="1" si="76"/>
        <v>8.1678261702535324E-2</v>
      </c>
      <c r="AK190" s="104">
        <f t="shared" ca="1" si="76"/>
        <v>8.1678261702535185E-2</v>
      </c>
      <c r="AL190" s="104">
        <f t="shared" ca="1" si="76"/>
        <v>8.1678261702535365E-2</v>
      </c>
      <c r="AM190" s="104">
        <f t="shared" ca="1" si="76"/>
        <v>8.1678261702535032E-2</v>
      </c>
      <c r="AN190" s="104">
        <f t="shared" ca="1" si="76"/>
        <v>8.1678261702535157E-2</v>
      </c>
      <c r="AO190" s="104">
        <f t="shared" ca="1" si="76"/>
        <v>8.1678261702535046E-2</v>
      </c>
      <c r="AP190" s="104">
        <f t="shared" ca="1" si="76"/>
        <v>8.1678261702535115E-2</v>
      </c>
      <c r="AQ190" s="104">
        <f t="shared" ca="1" si="76"/>
        <v>8.1678261702535448E-2</v>
      </c>
      <c r="AR190" s="104">
        <f t="shared" ca="1" si="76"/>
        <v>8.1678261702535296E-2</v>
      </c>
      <c r="AS190" s="104">
        <f t="shared" ca="1" si="76"/>
        <v>8.1678261702535615E-2</v>
      </c>
      <c r="AT190" s="104">
        <f t="shared" ca="1" si="76"/>
        <v>8.1678261702535351E-2</v>
      </c>
      <c r="AU190" s="104">
        <f t="shared" ca="1" si="76"/>
        <v>8.1678261702534505E-2</v>
      </c>
      <c r="AV190" s="104">
        <f t="shared" ca="1" si="76"/>
        <v>8.1678261702535532E-2</v>
      </c>
    </row>
    <row r="191" spans="1:48" s="4" customFormat="1" ht="21" customHeight="1">
      <c r="A191" s="13"/>
    </row>
    <row r="192" spans="1:48" s="182" customFormat="1" ht="18">
      <c r="A192" s="177" t="s">
        <v>43</v>
      </c>
      <c r="B192" s="178" t="s">
        <v>148</v>
      </c>
      <c r="C192" s="178"/>
      <c r="D192" s="179"/>
      <c r="E192" s="179"/>
      <c r="F192" s="179"/>
      <c r="G192" s="179"/>
      <c r="H192" s="181">
        <f>I192-1</f>
        <v>2017</v>
      </c>
      <c r="I192" s="181">
        <f>$I$22</f>
        <v>2018</v>
      </c>
      <c r="J192" s="181">
        <f>I192+1</f>
        <v>2019</v>
      </c>
      <c r="K192" s="181">
        <f t="shared" ref="K192:AV192" si="77">J192+1</f>
        <v>2020</v>
      </c>
      <c r="L192" s="181">
        <f t="shared" si="77"/>
        <v>2021</v>
      </c>
      <c r="M192" s="181">
        <f t="shared" si="77"/>
        <v>2022</v>
      </c>
      <c r="N192" s="181">
        <f t="shared" si="77"/>
        <v>2023</v>
      </c>
      <c r="O192" s="181">
        <f t="shared" si="77"/>
        <v>2024</v>
      </c>
      <c r="P192" s="181">
        <f t="shared" si="77"/>
        <v>2025</v>
      </c>
      <c r="Q192" s="181">
        <f t="shared" si="77"/>
        <v>2026</v>
      </c>
      <c r="R192" s="181">
        <f t="shared" si="77"/>
        <v>2027</v>
      </c>
      <c r="S192" s="181">
        <f t="shared" si="77"/>
        <v>2028</v>
      </c>
      <c r="T192" s="181">
        <f t="shared" si="77"/>
        <v>2029</v>
      </c>
      <c r="U192" s="181">
        <f t="shared" si="77"/>
        <v>2030</v>
      </c>
      <c r="V192" s="181">
        <f t="shared" si="77"/>
        <v>2031</v>
      </c>
      <c r="W192" s="181">
        <f t="shared" si="77"/>
        <v>2032</v>
      </c>
      <c r="X192" s="181">
        <f t="shared" si="77"/>
        <v>2033</v>
      </c>
      <c r="Y192" s="181">
        <f t="shared" si="77"/>
        <v>2034</v>
      </c>
      <c r="Z192" s="181">
        <f t="shared" si="77"/>
        <v>2035</v>
      </c>
      <c r="AA192" s="181">
        <f t="shared" si="77"/>
        <v>2036</v>
      </c>
      <c r="AB192" s="181">
        <f t="shared" si="77"/>
        <v>2037</v>
      </c>
      <c r="AC192" s="181">
        <f t="shared" si="77"/>
        <v>2038</v>
      </c>
      <c r="AD192" s="181">
        <f t="shared" si="77"/>
        <v>2039</v>
      </c>
      <c r="AE192" s="181">
        <f t="shared" si="77"/>
        <v>2040</v>
      </c>
      <c r="AF192" s="181">
        <f t="shared" si="77"/>
        <v>2041</v>
      </c>
      <c r="AG192" s="181">
        <f t="shared" si="77"/>
        <v>2042</v>
      </c>
      <c r="AH192" s="181">
        <f t="shared" si="77"/>
        <v>2043</v>
      </c>
      <c r="AI192" s="181">
        <f t="shared" si="77"/>
        <v>2044</v>
      </c>
      <c r="AJ192" s="181">
        <f t="shared" si="77"/>
        <v>2045</v>
      </c>
      <c r="AK192" s="181">
        <f t="shared" si="77"/>
        <v>2046</v>
      </c>
      <c r="AL192" s="181">
        <f t="shared" si="77"/>
        <v>2047</v>
      </c>
      <c r="AM192" s="181">
        <f t="shared" si="77"/>
        <v>2048</v>
      </c>
      <c r="AN192" s="181">
        <f t="shared" si="77"/>
        <v>2049</v>
      </c>
      <c r="AO192" s="181">
        <f t="shared" si="77"/>
        <v>2050</v>
      </c>
      <c r="AP192" s="181">
        <f t="shared" si="77"/>
        <v>2051</v>
      </c>
      <c r="AQ192" s="181">
        <f t="shared" si="77"/>
        <v>2052</v>
      </c>
      <c r="AR192" s="181">
        <f t="shared" si="77"/>
        <v>2053</v>
      </c>
      <c r="AS192" s="181">
        <f t="shared" si="77"/>
        <v>2054</v>
      </c>
      <c r="AT192" s="181">
        <f t="shared" si="77"/>
        <v>2055</v>
      </c>
      <c r="AU192" s="181">
        <f t="shared" si="77"/>
        <v>2056</v>
      </c>
      <c r="AV192" s="181">
        <f t="shared" si="77"/>
        <v>2057</v>
      </c>
    </row>
    <row r="193" spans="1:48" s="4" customFormat="1" ht="15" customHeight="1">
      <c r="A193" s="13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</row>
    <row r="194" spans="1:48" s="4" customFormat="1" ht="15.75" customHeight="1" outlineLevel="1">
      <c r="A194" s="13"/>
      <c r="B194" s="92" t="s">
        <v>157</v>
      </c>
      <c r="C194" s="92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</row>
    <row r="195" spans="1:48" s="4" customFormat="1" ht="15.75" customHeight="1" outlineLevel="1">
      <c r="A195" s="20"/>
      <c r="B195" s="101" t="s">
        <v>162</v>
      </c>
      <c r="C195" s="101"/>
      <c r="D195" s="20"/>
      <c r="E195" s="44"/>
      <c r="F195" s="44"/>
      <c r="G195" s="44"/>
      <c r="H195" s="27">
        <v>0</v>
      </c>
      <c r="I195" s="27">
        <f t="shared" ref="I195:AV195" ca="1" si="78">H195+I227</f>
        <v>0</v>
      </c>
      <c r="J195" s="27">
        <f t="shared" ca="1" si="78"/>
        <v>0</v>
      </c>
      <c r="K195" s="27">
        <f t="shared" ca="1" si="78"/>
        <v>0</v>
      </c>
      <c r="L195" s="27">
        <f t="shared" ca="1" si="78"/>
        <v>0</v>
      </c>
      <c r="M195" s="27">
        <f t="shared" ca="1" si="78"/>
        <v>0</v>
      </c>
      <c r="N195" s="27">
        <f t="shared" ca="1" si="78"/>
        <v>0</v>
      </c>
      <c r="O195" s="27">
        <f t="shared" ca="1" si="78"/>
        <v>0</v>
      </c>
      <c r="P195" s="27">
        <f t="shared" ca="1" si="78"/>
        <v>0</v>
      </c>
      <c r="Q195" s="27">
        <f t="shared" ca="1" si="78"/>
        <v>0</v>
      </c>
      <c r="R195" s="27">
        <f t="shared" ca="1" si="78"/>
        <v>0</v>
      </c>
      <c r="S195" s="27">
        <f t="shared" ca="1" si="78"/>
        <v>0</v>
      </c>
      <c r="T195" s="27">
        <f t="shared" ca="1" si="78"/>
        <v>0</v>
      </c>
      <c r="U195" s="27">
        <f t="shared" ca="1" si="78"/>
        <v>0</v>
      </c>
      <c r="V195" s="27">
        <f t="shared" ca="1" si="78"/>
        <v>0</v>
      </c>
      <c r="W195" s="27">
        <f t="shared" ca="1" si="78"/>
        <v>0</v>
      </c>
      <c r="X195" s="27">
        <f t="shared" ca="1" si="78"/>
        <v>0</v>
      </c>
      <c r="Y195" s="27">
        <f t="shared" ca="1" si="78"/>
        <v>0</v>
      </c>
      <c r="Z195" s="27">
        <f t="shared" ca="1" si="78"/>
        <v>0</v>
      </c>
      <c r="AA195" s="27">
        <f t="shared" ca="1" si="78"/>
        <v>0</v>
      </c>
      <c r="AB195" s="27">
        <f t="shared" ca="1" si="78"/>
        <v>0</v>
      </c>
      <c r="AC195" s="27">
        <f t="shared" ca="1" si="78"/>
        <v>0</v>
      </c>
      <c r="AD195" s="27">
        <f t="shared" ca="1" si="78"/>
        <v>0</v>
      </c>
      <c r="AE195" s="27">
        <f t="shared" ca="1" si="78"/>
        <v>0</v>
      </c>
      <c r="AF195" s="27">
        <f t="shared" ca="1" si="78"/>
        <v>0</v>
      </c>
      <c r="AG195" s="27">
        <f t="shared" ca="1" si="78"/>
        <v>0</v>
      </c>
      <c r="AH195" s="27">
        <f t="shared" ca="1" si="78"/>
        <v>0</v>
      </c>
      <c r="AI195" s="27">
        <f t="shared" ca="1" si="78"/>
        <v>0</v>
      </c>
      <c r="AJ195" s="27">
        <f t="shared" ca="1" si="78"/>
        <v>0</v>
      </c>
      <c r="AK195" s="27">
        <f t="shared" ca="1" si="78"/>
        <v>0</v>
      </c>
      <c r="AL195" s="27">
        <f t="shared" ca="1" si="78"/>
        <v>0</v>
      </c>
      <c r="AM195" s="27">
        <f t="shared" ca="1" si="78"/>
        <v>0</v>
      </c>
      <c r="AN195" s="27">
        <f t="shared" ca="1" si="78"/>
        <v>0</v>
      </c>
      <c r="AO195" s="27">
        <f t="shared" ca="1" si="78"/>
        <v>0</v>
      </c>
      <c r="AP195" s="27">
        <f t="shared" ca="1" si="78"/>
        <v>0</v>
      </c>
      <c r="AQ195" s="27">
        <f t="shared" ca="1" si="78"/>
        <v>0</v>
      </c>
      <c r="AR195" s="27">
        <f t="shared" ca="1" si="78"/>
        <v>0</v>
      </c>
      <c r="AS195" s="27">
        <f t="shared" ca="1" si="78"/>
        <v>0</v>
      </c>
      <c r="AT195" s="27">
        <f t="shared" ca="1" si="78"/>
        <v>0</v>
      </c>
      <c r="AU195" s="27">
        <f t="shared" ca="1" si="78"/>
        <v>0</v>
      </c>
      <c r="AV195" s="27">
        <f t="shared" ca="1" si="78"/>
        <v>0</v>
      </c>
    </row>
    <row r="196" spans="1:48" s="4" customFormat="1" ht="15.75" customHeight="1" outlineLevel="1">
      <c r="A196" s="32"/>
      <c r="B196" s="112" t="s">
        <v>163</v>
      </c>
      <c r="C196" s="112"/>
      <c r="D196" s="32"/>
      <c r="E196" s="79"/>
      <c r="F196" s="79"/>
      <c r="G196" s="79"/>
      <c r="H196" s="27">
        <f>$H143</f>
        <v>70388.141442571417</v>
      </c>
      <c r="I196" s="27">
        <f t="shared" ref="I196:AV196" si="79">H196+I132</f>
        <v>109355.54612146469</v>
      </c>
      <c r="J196" s="27">
        <f t="shared" si="79"/>
        <v>128863.53622751395</v>
      </c>
      <c r="K196" s="27">
        <f t="shared" si="79"/>
        <v>147792.84014178324</v>
      </c>
      <c r="L196" s="27">
        <f t="shared" si="79"/>
        <v>158775.43470656814</v>
      </c>
      <c r="M196" s="27">
        <f t="shared" si="79"/>
        <v>165407.88363959276</v>
      </c>
      <c r="N196" s="27">
        <f t="shared" si="79"/>
        <v>165407.88363959276</v>
      </c>
      <c r="O196" s="27">
        <f t="shared" si="79"/>
        <v>165407.88363959276</v>
      </c>
      <c r="P196" s="27">
        <f t="shared" si="79"/>
        <v>165407.88363959276</v>
      </c>
      <c r="Q196" s="27">
        <f t="shared" si="79"/>
        <v>165407.88363959276</v>
      </c>
      <c r="R196" s="27">
        <f t="shared" si="79"/>
        <v>165407.88363959276</v>
      </c>
      <c r="S196" s="27">
        <f t="shared" si="79"/>
        <v>165407.88363959276</v>
      </c>
      <c r="T196" s="27">
        <f t="shared" si="79"/>
        <v>165407.88363959276</v>
      </c>
      <c r="U196" s="27">
        <f t="shared" si="79"/>
        <v>165407.88363959276</v>
      </c>
      <c r="V196" s="27">
        <f t="shared" si="79"/>
        <v>165407.88363959276</v>
      </c>
      <c r="W196" s="27">
        <f t="shared" si="79"/>
        <v>165407.88363959276</v>
      </c>
      <c r="X196" s="27">
        <f t="shared" si="79"/>
        <v>165407.88363959276</v>
      </c>
      <c r="Y196" s="27">
        <f t="shared" si="79"/>
        <v>165407.88363959276</v>
      </c>
      <c r="Z196" s="27">
        <f t="shared" si="79"/>
        <v>165407.88363959276</v>
      </c>
      <c r="AA196" s="27">
        <f t="shared" si="79"/>
        <v>165407.88363959276</v>
      </c>
      <c r="AB196" s="27">
        <f t="shared" si="79"/>
        <v>165407.88363959276</v>
      </c>
      <c r="AC196" s="27">
        <f t="shared" si="79"/>
        <v>165407.88363959276</v>
      </c>
      <c r="AD196" s="27">
        <f t="shared" si="79"/>
        <v>165407.88363959276</v>
      </c>
      <c r="AE196" s="27">
        <f t="shared" si="79"/>
        <v>165407.88363959276</v>
      </c>
      <c r="AF196" s="27">
        <f t="shared" si="79"/>
        <v>165407.88363959276</v>
      </c>
      <c r="AG196" s="27">
        <f t="shared" si="79"/>
        <v>165407.88363959276</v>
      </c>
      <c r="AH196" s="27">
        <f t="shared" si="79"/>
        <v>165407.88363959276</v>
      </c>
      <c r="AI196" s="27">
        <f t="shared" si="79"/>
        <v>165407.88363959276</v>
      </c>
      <c r="AJ196" s="27">
        <f t="shared" si="79"/>
        <v>165407.88363959276</v>
      </c>
      <c r="AK196" s="27">
        <f t="shared" si="79"/>
        <v>165407.88363959276</v>
      </c>
      <c r="AL196" s="27">
        <f t="shared" si="79"/>
        <v>165407.88363959276</v>
      </c>
      <c r="AM196" s="27">
        <f t="shared" si="79"/>
        <v>165407.88363959276</v>
      </c>
      <c r="AN196" s="27">
        <f t="shared" si="79"/>
        <v>165407.88363959276</v>
      </c>
      <c r="AO196" s="27">
        <f t="shared" si="79"/>
        <v>165407.88363959276</v>
      </c>
      <c r="AP196" s="27">
        <f t="shared" si="79"/>
        <v>165407.88363959276</v>
      </c>
      <c r="AQ196" s="27">
        <f t="shared" si="79"/>
        <v>165407.88363959276</v>
      </c>
      <c r="AR196" s="27">
        <f t="shared" si="79"/>
        <v>165407.88363959276</v>
      </c>
      <c r="AS196" s="27">
        <f t="shared" si="79"/>
        <v>165407.88363959276</v>
      </c>
      <c r="AT196" s="27">
        <f t="shared" si="79"/>
        <v>165407.88363959276</v>
      </c>
      <c r="AU196" s="27">
        <f t="shared" si="79"/>
        <v>165407.88363959276</v>
      </c>
      <c r="AV196" s="27">
        <f t="shared" si="79"/>
        <v>165407.88363959276</v>
      </c>
    </row>
    <row r="197" spans="1:48" s="4" customFormat="1" ht="15.75" customHeight="1" outlineLevel="1">
      <c r="A197" s="32"/>
      <c r="B197" s="112" t="s">
        <v>164</v>
      </c>
      <c r="C197" s="112"/>
      <c r="D197" s="32"/>
      <c r="E197" s="79"/>
      <c r="F197" s="79"/>
      <c r="G197" s="79"/>
      <c r="H197" s="27">
        <v>0</v>
      </c>
      <c r="I197" s="27">
        <f ca="1">+H197+I184</f>
        <v>-5027.5351894131109</v>
      </c>
      <c r="J197" s="27">
        <f t="shared" ref="J197:AV197" ca="1" si="80">+I197+J184</f>
        <v>-11914.138585753899</v>
      </c>
      <c r="K197" s="27">
        <f t="shared" ca="1" si="80"/>
        <v>-20621.232793942581</v>
      </c>
      <c r="L197" s="27">
        <f t="shared" ca="1" si="80"/>
        <v>-30225.863032884219</v>
      </c>
      <c r="M197" s="27">
        <f t="shared" ca="1" si="80"/>
        <v>-40637.264587552738</v>
      </c>
      <c r="N197" s="27">
        <f t="shared" ca="1" si="80"/>
        <v>-51061.195832575417</v>
      </c>
      <c r="O197" s="27">
        <f t="shared" ca="1" si="80"/>
        <v>-61485.127077598096</v>
      </c>
      <c r="P197" s="27">
        <f t="shared" ca="1" si="80"/>
        <v>-71909.058322620782</v>
      </c>
      <c r="Q197" s="27">
        <f t="shared" ca="1" si="80"/>
        <v>-82332.989567643468</v>
      </c>
      <c r="R197" s="27">
        <f t="shared" ca="1" si="80"/>
        <v>-92756.920812666154</v>
      </c>
      <c r="S197" s="27">
        <f t="shared" ca="1" si="80"/>
        <v>-100226.19688527504</v>
      </c>
      <c r="T197" s="27">
        <f t="shared" ca="1" si="80"/>
        <v>-106284.40399236669</v>
      </c>
      <c r="U197" s="27">
        <f t="shared" ca="1" si="80"/>
        <v>-110778.78351325143</v>
      </c>
      <c r="V197" s="27">
        <f t="shared" ca="1" si="80"/>
        <v>-114532.12855137755</v>
      </c>
      <c r="W197" s="27">
        <f t="shared" ca="1" si="80"/>
        <v>-117648.57703777954</v>
      </c>
      <c r="X197" s="27">
        <f t="shared" ca="1" si="80"/>
        <v>-120765.02552418153</v>
      </c>
      <c r="Y197" s="27">
        <f t="shared" ca="1" si="80"/>
        <v>-123881.47401058352</v>
      </c>
      <c r="Z197" s="27">
        <f t="shared" ca="1" si="80"/>
        <v>-126997.92249698551</v>
      </c>
      <c r="AA197" s="27">
        <f t="shared" ca="1" si="80"/>
        <v>-130114.3709833875</v>
      </c>
      <c r="AB197" s="27">
        <f t="shared" ca="1" si="80"/>
        <v>-133230.81946978948</v>
      </c>
      <c r="AC197" s="27">
        <f t="shared" ca="1" si="80"/>
        <v>-136347.26795619147</v>
      </c>
      <c r="AD197" s="27">
        <f t="shared" ca="1" si="80"/>
        <v>-138565.52437872725</v>
      </c>
      <c r="AE197" s="27">
        <f t="shared" ca="1" si="80"/>
        <v>-140322.08661110897</v>
      </c>
      <c r="AF197" s="27">
        <f t="shared" ca="1" si="80"/>
        <v>-141816.48944512941</v>
      </c>
      <c r="AG197" s="27">
        <f t="shared" ca="1" si="80"/>
        <v>-143151.51356305892</v>
      </c>
      <c r="AH197" s="27">
        <f t="shared" ca="1" si="80"/>
        <v>-144317.04706580739</v>
      </c>
      <c r="AI197" s="27">
        <f t="shared" ca="1" si="80"/>
        <v>-145465.53110340665</v>
      </c>
      <c r="AJ197" s="27">
        <f t="shared" ca="1" si="80"/>
        <v>-146613.65522265996</v>
      </c>
      <c r="AK197" s="27">
        <f t="shared" ca="1" si="80"/>
        <v>-147761.77934191326</v>
      </c>
      <c r="AL197" s="27">
        <f t="shared" ca="1" si="80"/>
        <v>-148909.90346116657</v>
      </c>
      <c r="AM197" s="27">
        <f t="shared" ca="1" si="80"/>
        <v>-150058.02758041988</v>
      </c>
      <c r="AN197" s="27">
        <f t="shared" ca="1" si="80"/>
        <v>-151206.15169967318</v>
      </c>
      <c r="AO197" s="27">
        <f t="shared" ca="1" si="80"/>
        <v>-152354.27581892649</v>
      </c>
      <c r="AP197" s="27">
        <f t="shared" ca="1" si="80"/>
        <v>-153502.39993817979</v>
      </c>
      <c r="AQ197" s="27">
        <f t="shared" ca="1" si="80"/>
        <v>-154650.5240574331</v>
      </c>
      <c r="AR197" s="27">
        <f t="shared" ca="1" si="80"/>
        <v>-155798.6481766864</v>
      </c>
      <c r="AS197" s="27">
        <f t="shared" ca="1" si="80"/>
        <v>-156946.77229593971</v>
      </c>
      <c r="AT197" s="27">
        <f t="shared" ca="1" si="80"/>
        <v>-158094.89641519301</v>
      </c>
      <c r="AU197" s="27">
        <f t="shared" ca="1" si="80"/>
        <v>-159243.02053444632</v>
      </c>
      <c r="AV197" s="27">
        <f t="shared" ca="1" si="80"/>
        <v>-160391.14465369962</v>
      </c>
    </row>
    <row r="198" spans="1:48" s="4" customFormat="1" ht="15.75" customHeight="1" outlineLevel="1">
      <c r="A198" s="32"/>
      <c r="B198" s="93" t="s">
        <v>165</v>
      </c>
      <c r="C198" s="93"/>
      <c r="D198" s="32"/>
      <c r="E198" s="79"/>
      <c r="F198" s="79"/>
      <c r="G198" s="79"/>
      <c r="H198" s="19">
        <f>+H196+H197</f>
        <v>70388.141442571417</v>
      </c>
      <c r="I198" s="19">
        <f t="shared" ref="I198:AV198" ca="1" si="81">+I196+I197</f>
        <v>104328.01093205158</v>
      </c>
      <c r="J198" s="19">
        <f t="shared" ca="1" si="81"/>
        <v>116949.39764176005</v>
      </c>
      <c r="K198" s="19">
        <f t="shared" ca="1" si="81"/>
        <v>127171.60734784065</v>
      </c>
      <c r="L198" s="19">
        <f t="shared" ca="1" si="81"/>
        <v>128549.57167368391</v>
      </c>
      <c r="M198" s="19">
        <f t="shared" ca="1" si="81"/>
        <v>124770.61905204003</v>
      </c>
      <c r="N198" s="19">
        <f t="shared" ca="1" si="81"/>
        <v>114346.68780701736</v>
      </c>
      <c r="O198" s="19">
        <f t="shared" ca="1" si="81"/>
        <v>103922.75656199467</v>
      </c>
      <c r="P198" s="19">
        <f t="shared" ca="1" si="81"/>
        <v>93498.825316971983</v>
      </c>
      <c r="Q198" s="19">
        <f t="shared" ca="1" si="81"/>
        <v>83074.894071949297</v>
      </c>
      <c r="R198" s="19">
        <f t="shared" ca="1" si="81"/>
        <v>72650.96282692661</v>
      </c>
      <c r="S198" s="19">
        <f t="shared" ca="1" si="81"/>
        <v>65181.686754317721</v>
      </c>
      <c r="T198" s="19">
        <f t="shared" ca="1" si="81"/>
        <v>59123.479647226079</v>
      </c>
      <c r="U198" s="19">
        <f t="shared" ca="1" si="81"/>
        <v>54629.100126341335</v>
      </c>
      <c r="V198" s="19">
        <f t="shared" ca="1" si="81"/>
        <v>50875.755088215214</v>
      </c>
      <c r="W198" s="19">
        <f t="shared" ca="1" si="81"/>
        <v>47759.306601813223</v>
      </c>
      <c r="X198" s="19">
        <f t="shared" ca="1" si="81"/>
        <v>44642.858115411233</v>
      </c>
      <c r="Y198" s="19">
        <f t="shared" ca="1" si="81"/>
        <v>41526.409629009242</v>
      </c>
      <c r="Z198" s="19">
        <f t="shared" ca="1" si="81"/>
        <v>38409.961142607252</v>
      </c>
      <c r="AA198" s="19">
        <f t="shared" ca="1" si="81"/>
        <v>35293.512656205261</v>
      </c>
      <c r="AB198" s="19">
        <f t="shared" ca="1" si="81"/>
        <v>32177.064169803285</v>
      </c>
      <c r="AC198" s="19">
        <f t="shared" ca="1" si="81"/>
        <v>29060.615683401295</v>
      </c>
      <c r="AD198" s="19">
        <f t="shared" ca="1" si="81"/>
        <v>26842.359260865516</v>
      </c>
      <c r="AE198" s="19">
        <f t="shared" ca="1" si="81"/>
        <v>25085.797028483794</v>
      </c>
      <c r="AF198" s="19">
        <f t="shared" ca="1" si="81"/>
        <v>23591.394194463355</v>
      </c>
      <c r="AG198" s="19">
        <f t="shared" ca="1" si="81"/>
        <v>22256.370076533844</v>
      </c>
      <c r="AH198" s="19">
        <f t="shared" ca="1" si="81"/>
        <v>21090.836573785375</v>
      </c>
      <c r="AI198" s="19">
        <f t="shared" ca="1" si="81"/>
        <v>19942.35253618611</v>
      </c>
      <c r="AJ198" s="19">
        <f t="shared" ca="1" si="81"/>
        <v>18794.228416932805</v>
      </c>
      <c r="AK198" s="19">
        <f t="shared" ca="1" si="81"/>
        <v>17646.1042976795</v>
      </c>
      <c r="AL198" s="19">
        <f t="shared" ca="1" si="81"/>
        <v>16497.980178426194</v>
      </c>
      <c r="AM198" s="19">
        <f t="shared" ca="1" si="81"/>
        <v>15349.856059172889</v>
      </c>
      <c r="AN198" s="19">
        <f t="shared" ca="1" si="81"/>
        <v>14201.731939919584</v>
      </c>
      <c r="AO198" s="19">
        <f t="shared" ca="1" si="81"/>
        <v>13053.607820666279</v>
      </c>
      <c r="AP198" s="19">
        <f t="shared" ca="1" si="81"/>
        <v>11905.483701412973</v>
      </c>
      <c r="AQ198" s="19">
        <f t="shared" ca="1" si="81"/>
        <v>10757.359582159668</v>
      </c>
      <c r="AR198" s="19">
        <f t="shared" ca="1" si="81"/>
        <v>9609.235462906363</v>
      </c>
      <c r="AS198" s="19">
        <f t="shared" ca="1" si="81"/>
        <v>8461.1113436530577</v>
      </c>
      <c r="AT198" s="19">
        <f t="shared" ca="1" si="81"/>
        <v>7312.9872243997524</v>
      </c>
      <c r="AU198" s="19">
        <f t="shared" ca="1" si="81"/>
        <v>6164.8631051464472</v>
      </c>
      <c r="AV198" s="19">
        <f t="shared" ca="1" si="81"/>
        <v>5016.7389858931419</v>
      </c>
    </row>
    <row r="199" spans="1:48" ht="9.75" customHeight="1" outlineLevel="1">
      <c r="A199" s="28"/>
      <c r="B199" s="32"/>
      <c r="C199" s="32"/>
      <c r="D199" s="28"/>
      <c r="E199" s="10"/>
      <c r="F199" s="10"/>
      <c r="G199" s="10"/>
      <c r="H199" s="86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</row>
    <row r="200" spans="1:48" s="3" customFormat="1" ht="15.75" customHeight="1" outlineLevel="1">
      <c r="A200" s="45"/>
      <c r="B200" s="45" t="s">
        <v>166</v>
      </c>
      <c r="C200" s="45"/>
      <c r="D200" s="45"/>
      <c r="E200" s="78"/>
      <c r="F200" s="78"/>
      <c r="G200" s="78"/>
      <c r="H200" s="19">
        <f t="shared" ref="H200:AV200" si="82">+H195+H198</f>
        <v>70388.141442571417</v>
      </c>
      <c r="I200" s="19">
        <f t="shared" ca="1" si="82"/>
        <v>104328.01093205158</v>
      </c>
      <c r="J200" s="19">
        <f t="shared" ca="1" si="82"/>
        <v>116949.39764176005</v>
      </c>
      <c r="K200" s="19">
        <f t="shared" ca="1" si="82"/>
        <v>127171.60734784065</v>
      </c>
      <c r="L200" s="19">
        <f t="shared" ca="1" si="82"/>
        <v>128549.57167368391</v>
      </c>
      <c r="M200" s="19">
        <f t="shared" ca="1" si="82"/>
        <v>124770.61905204003</v>
      </c>
      <c r="N200" s="19">
        <f t="shared" ca="1" si="82"/>
        <v>114346.68780701736</v>
      </c>
      <c r="O200" s="19">
        <f t="shared" ca="1" si="82"/>
        <v>103922.75656199467</v>
      </c>
      <c r="P200" s="19">
        <f t="shared" ca="1" si="82"/>
        <v>93498.825316971983</v>
      </c>
      <c r="Q200" s="19">
        <f t="shared" ca="1" si="82"/>
        <v>83074.894071949297</v>
      </c>
      <c r="R200" s="19">
        <f t="shared" ca="1" si="82"/>
        <v>72650.96282692661</v>
      </c>
      <c r="S200" s="19">
        <f t="shared" ca="1" si="82"/>
        <v>65181.686754317721</v>
      </c>
      <c r="T200" s="19">
        <f t="shared" ca="1" si="82"/>
        <v>59123.479647226079</v>
      </c>
      <c r="U200" s="19">
        <f t="shared" ca="1" si="82"/>
        <v>54629.100126341335</v>
      </c>
      <c r="V200" s="19">
        <f t="shared" ca="1" si="82"/>
        <v>50875.755088215214</v>
      </c>
      <c r="W200" s="19">
        <f t="shared" ca="1" si="82"/>
        <v>47759.306601813223</v>
      </c>
      <c r="X200" s="19">
        <f t="shared" ca="1" si="82"/>
        <v>44642.858115411233</v>
      </c>
      <c r="Y200" s="19">
        <f t="shared" ca="1" si="82"/>
        <v>41526.409629009242</v>
      </c>
      <c r="Z200" s="19">
        <f t="shared" ca="1" si="82"/>
        <v>38409.961142607252</v>
      </c>
      <c r="AA200" s="19">
        <f t="shared" ca="1" si="82"/>
        <v>35293.512656205261</v>
      </c>
      <c r="AB200" s="19">
        <f t="shared" ca="1" si="82"/>
        <v>32177.064169803285</v>
      </c>
      <c r="AC200" s="19">
        <f t="shared" ca="1" si="82"/>
        <v>29060.615683401295</v>
      </c>
      <c r="AD200" s="19">
        <f t="shared" ca="1" si="82"/>
        <v>26842.359260865516</v>
      </c>
      <c r="AE200" s="19">
        <f t="shared" ca="1" si="82"/>
        <v>25085.797028483794</v>
      </c>
      <c r="AF200" s="19">
        <f t="shared" ca="1" si="82"/>
        <v>23591.394194463355</v>
      </c>
      <c r="AG200" s="19">
        <f t="shared" ca="1" si="82"/>
        <v>22256.370076533844</v>
      </c>
      <c r="AH200" s="19">
        <f t="shared" ca="1" si="82"/>
        <v>21090.836573785375</v>
      </c>
      <c r="AI200" s="19">
        <f t="shared" ca="1" si="82"/>
        <v>19942.35253618611</v>
      </c>
      <c r="AJ200" s="19">
        <f t="shared" ca="1" si="82"/>
        <v>18794.228416932805</v>
      </c>
      <c r="AK200" s="19">
        <f t="shared" ca="1" si="82"/>
        <v>17646.1042976795</v>
      </c>
      <c r="AL200" s="19">
        <f t="shared" ca="1" si="82"/>
        <v>16497.980178426194</v>
      </c>
      <c r="AM200" s="19">
        <f t="shared" ca="1" si="82"/>
        <v>15349.856059172889</v>
      </c>
      <c r="AN200" s="19">
        <f t="shared" ca="1" si="82"/>
        <v>14201.731939919584</v>
      </c>
      <c r="AO200" s="19">
        <f t="shared" ca="1" si="82"/>
        <v>13053.607820666279</v>
      </c>
      <c r="AP200" s="19">
        <f t="shared" ca="1" si="82"/>
        <v>11905.483701412973</v>
      </c>
      <c r="AQ200" s="19">
        <f t="shared" ca="1" si="82"/>
        <v>10757.359582159668</v>
      </c>
      <c r="AR200" s="19">
        <f t="shared" ca="1" si="82"/>
        <v>9609.235462906363</v>
      </c>
      <c r="AS200" s="19">
        <f t="shared" ca="1" si="82"/>
        <v>8461.1113436530577</v>
      </c>
      <c r="AT200" s="19">
        <f t="shared" ca="1" si="82"/>
        <v>7312.9872243997524</v>
      </c>
      <c r="AU200" s="19">
        <f t="shared" ca="1" si="82"/>
        <v>6164.8631051464472</v>
      </c>
      <c r="AV200" s="19">
        <f t="shared" ca="1" si="82"/>
        <v>5016.7389858931419</v>
      </c>
    </row>
    <row r="201" spans="1:48" ht="9.75" customHeight="1" outlineLevel="1">
      <c r="A201" s="28"/>
      <c r="B201" s="32"/>
      <c r="C201" s="32"/>
      <c r="D201" s="28"/>
      <c r="E201" s="10"/>
      <c r="F201" s="10"/>
      <c r="G201" s="10"/>
      <c r="H201" s="86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</row>
    <row r="202" spans="1:48" s="4" customFormat="1" ht="15.75" customHeight="1" outlineLevel="1">
      <c r="A202" s="32"/>
      <c r="B202" s="94" t="s">
        <v>158</v>
      </c>
      <c r="C202" s="94"/>
      <c r="D202" s="32"/>
      <c r="E202" s="79"/>
      <c r="F202" s="79"/>
      <c r="G202" s="79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</row>
    <row r="203" spans="1:48" s="4" customFormat="1" ht="15.75" customHeight="1" outlineLevel="1">
      <c r="A203" s="32"/>
      <c r="B203" s="93" t="s">
        <v>109</v>
      </c>
      <c r="C203" s="93"/>
      <c r="D203" s="32"/>
      <c r="E203" s="95"/>
      <c r="F203" s="95"/>
      <c r="G203" s="95"/>
      <c r="H203" s="27">
        <f t="shared" ref="H203:AV203" si="83">$E$79*(H196+H197)</f>
        <v>38009.596378988565</v>
      </c>
      <c r="I203" s="27">
        <f t="shared" ca="1" si="83"/>
        <v>56337.125903307853</v>
      </c>
      <c r="J203" s="27">
        <f t="shared" ca="1" si="83"/>
        <v>63152.674726550431</v>
      </c>
      <c r="K203" s="27">
        <f t="shared" ca="1" si="83"/>
        <v>68672.667967833957</v>
      </c>
      <c r="L203" s="27">
        <f t="shared" ca="1" si="83"/>
        <v>69416.768703789319</v>
      </c>
      <c r="M203" s="27">
        <f t="shared" ca="1" si="83"/>
        <v>67376.134288101617</v>
      </c>
      <c r="N203" s="27">
        <f t="shared" ca="1" si="83"/>
        <v>61747.211415789374</v>
      </c>
      <c r="O203" s="27">
        <f t="shared" ca="1" si="83"/>
        <v>56118.288543477123</v>
      </c>
      <c r="P203" s="27">
        <f t="shared" ca="1" si="83"/>
        <v>50489.365671164873</v>
      </c>
      <c r="Q203" s="27">
        <f t="shared" ca="1" si="83"/>
        <v>44860.442798852622</v>
      </c>
      <c r="R203" s="27">
        <f t="shared" ca="1" si="83"/>
        <v>39231.519926540372</v>
      </c>
      <c r="S203" s="27">
        <f t="shared" ca="1" si="83"/>
        <v>35198.110847331569</v>
      </c>
      <c r="T203" s="27">
        <f t="shared" ca="1" si="83"/>
        <v>31926.679009502084</v>
      </c>
      <c r="U203" s="27">
        <f t="shared" ca="1" si="83"/>
        <v>29499.714068224323</v>
      </c>
      <c r="V203" s="27">
        <f t="shared" ca="1" si="83"/>
        <v>27472.907747636218</v>
      </c>
      <c r="W203" s="27">
        <f t="shared" ca="1" si="83"/>
        <v>25790.025564979143</v>
      </c>
      <c r="X203" s="27">
        <f t="shared" ca="1" si="83"/>
        <v>24107.143382322069</v>
      </c>
      <c r="Y203" s="27">
        <f t="shared" ca="1" si="83"/>
        <v>22424.261199664994</v>
      </c>
      <c r="Z203" s="27">
        <f t="shared" ca="1" si="83"/>
        <v>20741.379017007916</v>
      </c>
      <c r="AA203" s="27">
        <f t="shared" ca="1" si="83"/>
        <v>19058.496834350841</v>
      </c>
      <c r="AB203" s="27">
        <f t="shared" ca="1" si="83"/>
        <v>17375.614651693773</v>
      </c>
      <c r="AC203" s="27">
        <f t="shared" ca="1" si="83"/>
        <v>15692.7324690367</v>
      </c>
      <c r="AD203" s="27">
        <f t="shared" ca="1" si="83"/>
        <v>14494.874000867379</v>
      </c>
      <c r="AE203" s="27">
        <f t="shared" ca="1" si="83"/>
        <v>13546.33039538125</v>
      </c>
      <c r="AF203" s="27">
        <f t="shared" ca="1" si="83"/>
        <v>12739.352865010213</v>
      </c>
      <c r="AG203" s="27">
        <f t="shared" ca="1" si="83"/>
        <v>12018.439841328276</v>
      </c>
      <c r="AH203" s="27">
        <f t="shared" ca="1" si="83"/>
        <v>11389.051749844102</v>
      </c>
      <c r="AI203" s="27">
        <f t="shared" ca="1" si="83"/>
        <v>10768.8703695405</v>
      </c>
      <c r="AJ203" s="27">
        <f t="shared" ca="1" si="83"/>
        <v>10148.883345143715</v>
      </c>
      <c r="AK203" s="27">
        <f t="shared" ca="1" si="83"/>
        <v>9528.8963207469296</v>
      </c>
      <c r="AL203" s="27">
        <f t="shared" ca="1" si="83"/>
        <v>8908.9092963501462</v>
      </c>
      <c r="AM203" s="27">
        <f t="shared" ca="1" si="83"/>
        <v>8288.9222719533609</v>
      </c>
      <c r="AN203" s="27">
        <f t="shared" ca="1" si="83"/>
        <v>7668.9352475565756</v>
      </c>
      <c r="AO203" s="27">
        <f t="shared" ca="1" si="83"/>
        <v>7048.9482231597913</v>
      </c>
      <c r="AP203" s="27">
        <f t="shared" ca="1" si="83"/>
        <v>6428.961198763006</v>
      </c>
      <c r="AQ203" s="27">
        <f t="shared" ca="1" si="83"/>
        <v>5808.9741743662216</v>
      </c>
      <c r="AR203" s="27">
        <f t="shared" ca="1" si="83"/>
        <v>5188.9871499694364</v>
      </c>
      <c r="AS203" s="27">
        <f t="shared" ca="1" si="83"/>
        <v>4569.0001255726511</v>
      </c>
      <c r="AT203" s="27">
        <f t="shared" ca="1" si="83"/>
        <v>3949.0131011758667</v>
      </c>
      <c r="AU203" s="27">
        <f t="shared" ca="1" si="83"/>
        <v>3329.0260767790819</v>
      </c>
      <c r="AV203" s="27">
        <f t="shared" ca="1" si="83"/>
        <v>2709.0390523822966</v>
      </c>
    </row>
    <row r="204" spans="1:48" s="4" customFormat="1" ht="15.75" customHeight="1" outlineLevel="1">
      <c r="A204" s="32"/>
      <c r="B204" s="93" t="s">
        <v>110</v>
      </c>
      <c r="C204" s="93"/>
      <c r="D204" s="32"/>
      <c r="E204" s="40"/>
      <c r="F204" s="40"/>
      <c r="G204" s="40"/>
      <c r="H204" s="27">
        <f t="shared" ref="H204:AV204" si="84">$E$80*(H196+H197)</f>
        <v>32378.545063582853</v>
      </c>
      <c r="I204" s="27">
        <f ca="1">H204+I188+I224</f>
        <v>47990.885028743724</v>
      </c>
      <c r="J204" s="27">
        <f ca="1">I204+J188+J224</f>
        <v>53796.722915209619</v>
      </c>
      <c r="K204" s="27">
        <f t="shared" ca="1" si="84"/>
        <v>58498.939380006697</v>
      </c>
      <c r="L204" s="27">
        <f t="shared" ca="1" si="84"/>
        <v>59132.802969894597</v>
      </c>
      <c r="M204" s="27">
        <f t="shared" ca="1" si="84"/>
        <v>57394.484763938417</v>
      </c>
      <c r="N204" s="27">
        <f t="shared" ca="1" si="84"/>
        <v>52599.476391227989</v>
      </c>
      <c r="O204" s="27">
        <f t="shared" ca="1" si="84"/>
        <v>47804.468018517553</v>
      </c>
      <c r="P204" s="27">
        <f t="shared" ca="1" si="84"/>
        <v>43009.459645807117</v>
      </c>
      <c r="Q204" s="27">
        <f t="shared" ca="1" si="84"/>
        <v>38214.451273096682</v>
      </c>
      <c r="R204" s="27">
        <f t="shared" ca="1" si="84"/>
        <v>33419.442900386239</v>
      </c>
      <c r="S204" s="27">
        <f t="shared" ca="1" si="84"/>
        <v>29983.575906986152</v>
      </c>
      <c r="T204" s="27">
        <f t="shared" ca="1" si="84"/>
        <v>27196.800637723998</v>
      </c>
      <c r="U204" s="27">
        <f t="shared" ca="1" si="84"/>
        <v>25129.386058117016</v>
      </c>
      <c r="V204" s="27">
        <f t="shared" ca="1" si="84"/>
        <v>23402.847340578999</v>
      </c>
      <c r="W204" s="27">
        <f t="shared" ca="1" si="84"/>
        <v>21969.281036834083</v>
      </c>
      <c r="X204" s="27">
        <f t="shared" ca="1" si="84"/>
        <v>20535.714733089168</v>
      </c>
      <c r="Y204" s="27">
        <f t="shared" ca="1" si="84"/>
        <v>19102.148429344252</v>
      </c>
      <c r="Z204" s="27">
        <f t="shared" ca="1" si="84"/>
        <v>17668.582125599336</v>
      </c>
      <c r="AA204" s="27">
        <f t="shared" ca="1" si="84"/>
        <v>16235.01582185442</v>
      </c>
      <c r="AB204" s="27">
        <f t="shared" ca="1" si="84"/>
        <v>14801.449518109512</v>
      </c>
      <c r="AC204" s="27">
        <f t="shared" ca="1" si="84"/>
        <v>13367.883214364596</v>
      </c>
      <c r="AD204" s="27">
        <f t="shared" ca="1" si="84"/>
        <v>12347.485259998139</v>
      </c>
      <c r="AE204" s="27">
        <f t="shared" ca="1" si="84"/>
        <v>11539.466633102546</v>
      </c>
      <c r="AF204" s="27">
        <f t="shared" ca="1" si="84"/>
        <v>10852.041329453144</v>
      </c>
      <c r="AG204" s="27">
        <f t="shared" ca="1" si="84"/>
        <v>10237.930235205569</v>
      </c>
      <c r="AH204" s="27">
        <f t="shared" ca="1" si="84"/>
        <v>9701.7848239412724</v>
      </c>
      <c r="AI204" s="27">
        <f t="shared" ca="1" si="84"/>
        <v>9173.4821666456119</v>
      </c>
      <c r="AJ204" s="27">
        <f t="shared" ca="1" si="84"/>
        <v>8645.3450717890901</v>
      </c>
      <c r="AK204" s="27">
        <f t="shared" ca="1" si="84"/>
        <v>8117.2079769325701</v>
      </c>
      <c r="AL204" s="27">
        <f t="shared" ca="1" si="84"/>
        <v>7589.0708820760501</v>
      </c>
      <c r="AM204" s="27">
        <f t="shared" ca="1" si="84"/>
        <v>7060.9337872195292</v>
      </c>
      <c r="AN204" s="27">
        <f t="shared" ca="1" si="84"/>
        <v>6532.7966923630092</v>
      </c>
      <c r="AO204" s="27">
        <f t="shared" ca="1" si="84"/>
        <v>6004.6595975064884</v>
      </c>
      <c r="AP204" s="27">
        <f t="shared" ca="1" si="84"/>
        <v>5476.5225026499684</v>
      </c>
      <c r="AQ204" s="27">
        <f t="shared" ca="1" si="84"/>
        <v>4948.3854077934475</v>
      </c>
      <c r="AR204" s="27">
        <f t="shared" ca="1" si="84"/>
        <v>4420.2483129369275</v>
      </c>
      <c r="AS204" s="27">
        <f t="shared" ca="1" si="84"/>
        <v>3892.1112180804066</v>
      </c>
      <c r="AT204" s="27">
        <f t="shared" ca="1" si="84"/>
        <v>3363.9741232238862</v>
      </c>
      <c r="AU204" s="27">
        <f t="shared" ca="1" si="84"/>
        <v>2835.8370283673657</v>
      </c>
      <c r="AV204" s="27">
        <f t="shared" ca="1" si="84"/>
        <v>2307.6999335108453</v>
      </c>
    </row>
    <row r="205" spans="1:48" ht="9.75" customHeight="1" outlineLevel="1">
      <c r="A205" s="28"/>
      <c r="B205" s="32"/>
      <c r="C205" s="32"/>
      <c r="D205" s="28"/>
      <c r="E205" s="10"/>
      <c r="F205" s="10"/>
      <c r="G205" s="10"/>
      <c r="H205" s="86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</row>
    <row r="206" spans="1:48" s="3" customFormat="1" ht="15.75" customHeight="1" outlineLevel="1">
      <c r="A206" s="21"/>
      <c r="B206" s="21" t="s">
        <v>159</v>
      </c>
      <c r="C206" s="21"/>
      <c r="D206" s="21"/>
      <c r="H206" s="19">
        <f>+H203+H204</f>
        <v>70388.141442571417</v>
      </c>
      <c r="I206" s="19">
        <f ca="1">+I203+I204</f>
        <v>104328.01093205158</v>
      </c>
      <c r="J206" s="19">
        <f t="shared" ref="J206:AV206" ca="1" si="85">+J203+J204</f>
        <v>116949.39764176005</v>
      </c>
      <c r="K206" s="19">
        <f t="shared" ca="1" si="85"/>
        <v>127171.60734784065</v>
      </c>
      <c r="L206" s="19">
        <f t="shared" ca="1" si="85"/>
        <v>128549.57167368391</v>
      </c>
      <c r="M206" s="19">
        <f t="shared" ca="1" si="85"/>
        <v>124770.61905204004</v>
      </c>
      <c r="N206" s="19">
        <f t="shared" ca="1" si="85"/>
        <v>114346.68780701736</v>
      </c>
      <c r="O206" s="19">
        <f t="shared" ca="1" si="85"/>
        <v>103922.75656199467</v>
      </c>
      <c r="P206" s="19">
        <f t="shared" ca="1" si="85"/>
        <v>93498.825316971983</v>
      </c>
      <c r="Q206" s="19">
        <f t="shared" ca="1" si="85"/>
        <v>83074.894071949297</v>
      </c>
      <c r="R206" s="19">
        <f t="shared" ca="1" si="85"/>
        <v>72650.96282692661</v>
      </c>
      <c r="S206" s="19">
        <f t="shared" ca="1" si="85"/>
        <v>65181.686754317721</v>
      </c>
      <c r="T206" s="19">
        <f t="shared" ca="1" si="85"/>
        <v>59123.479647226079</v>
      </c>
      <c r="U206" s="19">
        <f t="shared" ca="1" si="85"/>
        <v>54629.100126341335</v>
      </c>
      <c r="V206" s="19">
        <f t="shared" ca="1" si="85"/>
        <v>50875.755088215214</v>
      </c>
      <c r="W206" s="19">
        <f t="shared" ca="1" si="85"/>
        <v>47759.306601813223</v>
      </c>
      <c r="X206" s="19">
        <f t="shared" ca="1" si="85"/>
        <v>44642.858115411233</v>
      </c>
      <c r="Y206" s="19">
        <f t="shared" ca="1" si="85"/>
        <v>41526.409629009242</v>
      </c>
      <c r="Z206" s="19">
        <f t="shared" ca="1" si="85"/>
        <v>38409.961142607252</v>
      </c>
      <c r="AA206" s="19">
        <f t="shared" ca="1" si="85"/>
        <v>35293.512656205261</v>
      </c>
      <c r="AB206" s="19">
        <f t="shared" ca="1" si="85"/>
        <v>32177.064169803285</v>
      </c>
      <c r="AC206" s="19">
        <f t="shared" ca="1" si="85"/>
        <v>29060.615683401295</v>
      </c>
      <c r="AD206" s="19">
        <f t="shared" ca="1" si="85"/>
        <v>26842.359260865516</v>
      </c>
      <c r="AE206" s="19">
        <f t="shared" ca="1" si="85"/>
        <v>25085.797028483794</v>
      </c>
      <c r="AF206" s="19">
        <f t="shared" ca="1" si="85"/>
        <v>23591.394194463355</v>
      </c>
      <c r="AG206" s="19">
        <f t="shared" ca="1" si="85"/>
        <v>22256.370076533844</v>
      </c>
      <c r="AH206" s="19">
        <f t="shared" ca="1" si="85"/>
        <v>21090.836573785375</v>
      </c>
      <c r="AI206" s="19">
        <f t="shared" ca="1" si="85"/>
        <v>19942.35253618611</v>
      </c>
      <c r="AJ206" s="19">
        <f t="shared" ca="1" si="85"/>
        <v>18794.228416932805</v>
      </c>
      <c r="AK206" s="19">
        <f t="shared" ca="1" si="85"/>
        <v>17646.1042976795</v>
      </c>
      <c r="AL206" s="19">
        <f t="shared" ca="1" si="85"/>
        <v>16497.980178426194</v>
      </c>
      <c r="AM206" s="19">
        <f t="shared" ca="1" si="85"/>
        <v>15349.856059172889</v>
      </c>
      <c r="AN206" s="19">
        <f t="shared" ca="1" si="85"/>
        <v>14201.731939919584</v>
      </c>
      <c r="AO206" s="19">
        <f t="shared" ca="1" si="85"/>
        <v>13053.607820666279</v>
      </c>
      <c r="AP206" s="19">
        <f t="shared" ca="1" si="85"/>
        <v>11905.483701412973</v>
      </c>
      <c r="AQ206" s="19">
        <f t="shared" ca="1" si="85"/>
        <v>10757.359582159668</v>
      </c>
      <c r="AR206" s="19">
        <f t="shared" ca="1" si="85"/>
        <v>9609.235462906363</v>
      </c>
      <c r="AS206" s="19">
        <f t="shared" ca="1" si="85"/>
        <v>8461.1113436530577</v>
      </c>
      <c r="AT206" s="19">
        <f t="shared" ca="1" si="85"/>
        <v>7312.9872243997524</v>
      </c>
      <c r="AU206" s="19">
        <f t="shared" ca="1" si="85"/>
        <v>6164.8631051464472</v>
      </c>
      <c r="AV206" s="19">
        <f t="shared" ca="1" si="85"/>
        <v>5016.7389858931419</v>
      </c>
    </row>
    <row r="207" spans="1:48" s="4" customFormat="1" ht="15.75" customHeight="1" outlineLevel="1">
      <c r="A207" s="13"/>
      <c r="E207" s="96" t="s">
        <v>7</v>
      </c>
      <c r="F207" s="64" t="str">
        <f ca="1">IF(SUM(H207:AV207)=0,"ok",SUM(H207:AV207))</f>
        <v>ok</v>
      </c>
      <c r="G207" s="3"/>
      <c r="H207" s="97">
        <f t="shared" ref="H207:AV207" si="86">+H200-H206</f>
        <v>0</v>
      </c>
      <c r="I207" s="97">
        <f t="shared" ca="1" si="86"/>
        <v>0</v>
      </c>
      <c r="J207" s="97">
        <f t="shared" ca="1" si="86"/>
        <v>0</v>
      </c>
      <c r="K207" s="97">
        <f t="shared" ca="1" si="86"/>
        <v>0</v>
      </c>
      <c r="L207" s="97">
        <f t="shared" ca="1" si="86"/>
        <v>0</v>
      </c>
      <c r="M207" s="97">
        <f t="shared" ca="1" si="86"/>
        <v>0</v>
      </c>
      <c r="N207" s="97">
        <f t="shared" ca="1" si="86"/>
        <v>0</v>
      </c>
      <c r="O207" s="97">
        <f t="shared" ca="1" si="86"/>
        <v>0</v>
      </c>
      <c r="P207" s="97">
        <f t="shared" ca="1" si="86"/>
        <v>0</v>
      </c>
      <c r="Q207" s="97">
        <f t="shared" ca="1" si="86"/>
        <v>0</v>
      </c>
      <c r="R207" s="97">
        <f t="shared" ca="1" si="86"/>
        <v>0</v>
      </c>
      <c r="S207" s="97">
        <f t="shared" ca="1" si="86"/>
        <v>0</v>
      </c>
      <c r="T207" s="97">
        <f t="shared" ca="1" si="86"/>
        <v>0</v>
      </c>
      <c r="U207" s="97">
        <f t="shared" ca="1" si="86"/>
        <v>0</v>
      </c>
      <c r="V207" s="97">
        <f t="shared" ca="1" si="86"/>
        <v>0</v>
      </c>
      <c r="W207" s="97">
        <f t="shared" ca="1" si="86"/>
        <v>0</v>
      </c>
      <c r="X207" s="97">
        <f t="shared" ca="1" si="86"/>
        <v>0</v>
      </c>
      <c r="Y207" s="97">
        <f t="shared" ca="1" si="86"/>
        <v>0</v>
      </c>
      <c r="Z207" s="97">
        <f t="shared" ca="1" si="86"/>
        <v>0</v>
      </c>
      <c r="AA207" s="97">
        <f t="shared" ca="1" si="86"/>
        <v>0</v>
      </c>
      <c r="AB207" s="97">
        <f t="shared" ca="1" si="86"/>
        <v>0</v>
      </c>
      <c r="AC207" s="97">
        <f t="shared" ca="1" si="86"/>
        <v>0</v>
      </c>
      <c r="AD207" s="97">
        <f t="shared" ca="1" si="86"/>
        <v>0</v>
      </c>
      <c r="AE207" s="97">
        <f t="shared" ca="1" si="86"/>
        <v>0</v>
      </c>
      <c r="AF207" s="97">
        <f t="shared" ca="1" si="86"/>
        <v>0</v>
      </c>
      <c r="AG207" s="97">
        <f t="shared" ca="1" si="86"/>
        <v>0</v>
      </c>
      <c r="AH207" s="97">
        <f t="shared" ca="1" si="86"/>
        <v>0</v>
      </c>
      <c r="AI207" s="97">
        <f t="shared" ca="1" si="86"/>
        <v>0</v>
      </c>
      <c r="AJ207" s="97">
        <f t="shared" ca="1" si="86"/>
        <v>0</v>
      </c>
      <c r="AK207" s="97">
        <f t="shared" ca="1" si="86"/>
        <v>0</v>
      </c>
      <c r="AL207" s="97">
        <f t="shared" ca="1" si="86"/>
        <v>0</v>
      </c>
      <c r="AM207" s="97">
        <f t="shared" ca="1" si="86"/>
        <v>0</v>
      </c>
      <c r="AN207" s="97">
        <f t="shared" ca="1" si="86"/>
        <v>0</v>
      </c>
      <c r="AO207" s="97">
        <f t="shared" ca="1" si="86"/>
        <v>0</v>
      </c>
      <c r="AP207" s="97">
        <f t="shared" ca="1" si="86"/>
        <v>0</v>
      </c>
      <c r="AQ207" s="97">
        <f t="shared" ca="1" si="86"/>
        <v>0</v>
      </c>
      <c r="AR207" s="97">
        <f t="shared" ca="1" si="86"/>
        <v>0</v>
      </c>
      <c r="AS207" s="97">
        <f t="shared" ca="1" si="86"/>
        <v>0</v>
      </c>
      <c r="AT207" s="97">
        <f t="shared" ca="1" si="86"/>
        <v>0</v>
      </c>
      <c r="AU207" s="97">
        <f t="shared" ca="1" si="86"/>
        <v>0</v>
      </c>
      <c r="AV207" s="97">
        <f t="shared" ca="1" si="86"/>
        <v>0</v>
      </c>
    </row>
    <row r="208" spans="1:48" s="55" customFormat="1" ht="15.75" customHeight="1" outlineLevel="1">
      <c r="A208" s="81"/>
      <c r="B208" s="82" t="s">
        <v>160</v>
      </c>
      <c r="C208" s="82"/>
      <c r="D208" s="83"/>
      <c r="E208" s="84"/>
      <c r="F208" s="84"/>
      <c r="G208" s="84"/>
      <c r="H208" s="104">
        <f>IFERROR(H203/(H$203+H$204),"-")</f>
        <v>0.54</v>
      </c>
      <c r="I208" s="104">
        <f t="shared" ref="I208:AV209" ca="1" si="87">IFERROR(I203/(I$203+I$204),"-")</f>
        <v>0.54</v>
      </c>
      <c r="J208" s="104">
        <f t="shared" ca="1" si="87"/>
        <v>0.54</v>
      </c>
      <c r="K208" s="104">
        <f ca="1">IFERROR(K203/(K$203+K$204),"-")</f>
        <v>0.54</v>
      </c>
      <c r="L208" s="104">
        <f t="shared" ca="1" si="87"/>
        <v>0.54</v>
      </c>
      <c r="M208" s="104">
        <f t="shared" ca="1" si="87"/>
        <v>0.53999999999999992</v>
      </c>
      <c r="N208" s="104">
        <f t="shared" ca="1" si="87"/>
        <v>0.54</v>
      </c>
      <c r="O208" s="104">
        <f t="shared" ca="1" si="87"/>
        <v>0.54</v>
      </c>
      <c r="P208" s="104">
        <f t="shared" ca="1" si="87"/>
        <v>0.54</v>
      </c>
      <c r="Q208" s="104">
        <f t="shared" ca="1" si="87"/>
        <v>0.54</v>
      </c>
      <c r="R208" s="104">
        <f t="shared" ca="1" si="87"/>
        <v>0.54</v>
      </c>
      <c r="S208" s="104">
        <f t="shared" ca="1" si="87"/>
        <v>0.54</v>
      </c>
      <c r="T208" s="104">
        <f t="shared" ca="1" si="87"/>
        <v>0.54</v>
      </c>
      <c r="U208" s="104">
        <f t="shared" ca="1" si="87"/>
        <v>0.54</v>
      </c>
      <c r="V208" s="104">
        <f t="shared" ca="1" si="87"/>
        <v>0.54</v>
      </c>
      <c r="W208" s="104">
        <f t="shared" ca="1" si="87"/>
        <v>0.54</v>
      </c>
      <c r="X208" s="104">
        <f t="shared" ca="1" si="87"/>
        <v>0.54</v>
      </c>
      <c r="Y208" s="104">
        <f t="shared" ca="1" si="87"/>
        <v>0.54</v>
      </c>
      <c r="Z208" s="104">
        <f t="shared" ca="1" si="87"/>
        <v>0.54</v>
      </c>
      <c r="AA208" s="104">
        <f t="shared" ca="1" si="87"/>
        <v>0.54</v>
      </c>
      <c r="AB208" s="104">
        <f t="shared" ca="1" si="87"/>
        <v>0.54</v>
      </c>
      <c r="AC208" s="104">
        <f t="shared" ca="1" si="87"/>
        <v>0.54</v>
      </c>
      <c r="AD208" s="104">
        <f t="shared" ca="1" si="87"/>
        <v>0.54</v>
      </c>
      <c r="AE208" s="104">
        <f t="shared" ca="1" si="87"/>
        <v>0.54</v>
      </c>
      <c r="AF208" s="104">
        <f t="shared" ca="1" si="87"/>
        <v>0.54</v>
      </c>
      <c r="AG208" s="104">
        <f t="shared" ca="1" si="87"/>
        <v>0.54</v>
      </c>
      <c r="AH208" s="104">
        <f t="shared" ca="1" si="87"/>
        <v>0.54</v>
      </c>
      <c r="AI208" s="104">
        <f t="shared" ca="1" si="87"/>
        <v>0.54</v>
      </c>
      <c r="AJ208" s="104">
        <f t="shared" ca="1" si="87"/>
        <v>0.54</v>
      </c>
      <c r="AK208" s="104">
        <f t="shared" ca="1" si="87"/>
        <v>0.54</v>
      </c>
      <c r="AL208" s="104">
        <f t="shared" ca="1" si="87"/>
        <v>0.54</v>
      </c>
      <c r="AM208" s="104">
        <f t="shared" ca="1" si="87"/>
        <v>0.54</v>
      </c>
      <c r="AN208" s="104">
        <f t="shared" ca="1" si="87"/>
        <v>0.54</v>
      </c>
      <c r="AO208" s="104">
        <f t="shared" ca="1" si="87"/>
        <v>0.54</v>
      </c>
      <c r="AP208" s="104">
        <f t="shared" ca="1" si="87"/>
        <v>0.54</v>
      </c>
      <c r="AQ208" s="104">
        <f t="shared" ca="1" si="87"/>
        <v>0.54</v>
      </c>
      <c r="AR208" s="104">
        <f t="shared" ca="1" si="87"/>
        <v>0.54</v>
      </c>
      <c r="AS208" s="104">
        <f t="shared" ca="1" si="87"/>
        <v>0.54</v>
      </c>
      <c r="AT208" s="104">
        <f t="shared" ca="1" si="87"/>
        <v>0.54</v>
      </c>
      <c r="AU208" s="104">
        <f t="shared" ca="1" si="87"/>
        <v>0.54</v>
      </c>
      <c r="AV208" s="104">
        <f t="shared" ca="1" si="87"/>
        <v>0.54</v>
      </c>
    </row>
    <row r="209" spans="1:48" s="55" customFormat="1" ht="15.75" customHeight="1" outlineLevel="1">
      <c r="A209" s="81"/>
      <c r="B209" s="82" t="s">
        <v>161</v>
      </c>
      <c r="C209" s="82"/>
      <c r="D209" s="83"/>
      <c r="E209" s="84"/>
      <c r="F209" s="84"/>
      <c r="G209" s="84"/>
      <c r="H209" s="104">
        <f>IFERROR(H204/(H$203+H$204),"-")</f>
        <v>0.46</v>
      </c>
      <c r="I209" s="104">
        <f t="shared" ca="1" si="87"/>
        <v>0.45999999999999996</v>
      </c>
      <c r="J209" s="104">
        <f t="shared" ca="1" si="87"/>
        <v>0.45999999999999996</v>
      </c>
      <c r="K209" s="104">
        <f t="shared" ca="1" si="87"/>
        <v>0.46</v>
      </c>
      <c r="L209" s="104">
        <f t="shared" ca="1" si="87"/>
        <v>0.46</v>
      </c>
      <c r="M209" s="104">
        <f t="shared" ca="1" si="87"/>
        <v>0.45999999999999996</v>
      </c>
      <c r="N209" s="104">
        <f t="shared" ca="1" si="87"/>
        <v>0.46</v>
      </c>
      <c r="O209" s="104">
        <f t="shared" ca="1" si="87"/>
        <v>0.46000000000000008</v>
      </c>
      <c r="P209" s="104">
        <f t="shared" ca="1" si="87"/>
        <v>0.46000000000000008</v>
      </c>
      <c r="Q209" s="104">
        <f t="shared" ca="1" si="87"/>
        <v>0.46000000000000008</v>
      </c>
      <c r="R209" s="104">
        <f t="shared" ca="1" si="87"/>
        <v>0.45999999999999996</v>
      </c>
      <c r="S209" s="104">
        <f t="shared" ca="1" si="87"/>
        <v>0.46</v>
      </c>
      <c r="T209" s="104">
        <f t="shared" ca="1" si="87"/>
        <v>0.46</v>
      </c>
      <c r="U209" s="104">
        <f t="shared" ca="1" si="87"/>
        <v>0.46</v>
      </c>
      <c r="V209" s="104">
        <f t="shared" ca="1" si="87"/>
        <v>0.46</v>
      </c>
      <c r="W209" s="104">
        <f t="shared" ca="1" si="87"/>
        <v>0.46</v>
      </c>
      <c r="X209" s="104">
        <f t="shared" ca="1" si="87"/>
        <v>0.46</v>
      </c>
      <c r="Y209" s="104">
        <f t="shared" ca="1" si="87"/>
        <v>0.46</v>
      </c>
      <c r="Z209" s="104">
        <f t="shared" ca="1" si="87"/>
        <v>0.46</v>
      </c>
      <c r="AA209" s="104">
        <f t="shared" ca="1" si="87"/>
        <v>0.46</v>
      </c>
      <c r="AB209" s="104">
        <f t="shared" ca="1" si="87"/>
        <v>0.46</v>
      </c>
      <c r="AC209" s="104">
        <f t="shared" ca="1" si="87"/>
        <v>0.46</v>
      </c>
      <c r="AD209" s="104">
        <f t="shared" ca="1" si="87"/>
        <v>0.46</v>
      </c>
      <c r="AE209" s="104">
        <f t="shared" ca="1" si="87"/>
        <v>0.46</v>
      </c>
      <c r="AF209" s="104">
        <f t="shared" ca="1" si="87"/>
        <v>0.46</v>
      </c>
      <c r="AG209" s="104">
        <f t="shared" ca="1" si="87"/>
        <v>0.46000000000000008</v>
      </c>
      <c r="AH209" s="104">
        <f t="shared" ca="1" si="87"/>
        <v>0.46</v>
      </c>
      <c r="AI209" s="104">
        <f t="shared" ca="1" si="87"/>
        <v>0.46000000000000008</v>
      </c>
      <c r="AJ209" s="104">
        <f t="shared" ca="1" si="87"/>
        <v>0.45999999999999996</v>
      </c>
      <c r="AK209" s="104">
        <f t="shared" ca="1" si="87"/>
        <v>0.46</v>
      </c>
      <c r="AL209" s="104">
        <f t="shared" ca="1" si="87"/>
        <v>0.46</v>
      </c>
      <c r="AM209" s="104">
        <f t="shared" ca="1" si="87"/>
        <v>0.46</v>
      </c>
      <c r="AN209" s="104">
        <f t="shared" ca="1" si="87"/>
        <v>0.46</v>
      </c>
      <c r="AO209" s="104">
        <f t="shared" ca="1" si="87"/>
        <v>0.46</v>
      </c>
      <c r="AP209" s="104">
        <f t="shared" ca="1" si="87"/>
        <v>0.46000000000000008</v>
      </c>
      <c r="AQ209" s="104">
        <f t="shared" ca="1" si="87"/>
        <v>0.46</v>
      </c>
      <c r="AR209" s="104">
        <f t="shared" ca="1" si="87"/>
        <v>0.46000000000000008</v>
      </c>
      <c r="AS209" s="104">
        <f t="shared" ca="1" si="87"/>
        <v>0.46</v>
      </c>
      <c r="AT209" s="104">
        <f t="shared" ca="1" si="87"/>
        <v>0.46</v>
      </c>
      <c r="AU209" s="104">
        <f t="shared" ca="1" si="87"/>
        <v>0.46</v>
      </c>
      <c r="AV209" s="104">
        <f t="shared" ca="1" si="87"/>
        <v>0.46</v>
      </c>
    </row>
    <row r="210" spans="1:48" ht="21" customHeight="1">
      <c r="A210" s="10"/>
      <c r="I210" s="5"/>
    </row>
    <row r="211" spans="1:48" s="182" customFormat="1" ht="18">
      <c r="A211" s="177" t="s">
        <v>44</v>
      </c>
      <c r="B211" s="178" t="s">
        <v>156</v>
      </c>
      <c r="C211" s="178"/>
      <c r="D211" s="179"/>
      <c r="E211" s="179"/>
      <c r="F211" s="179"/>
      <c r="G211" s="179"/>
      <c r="H211" s="180"/>
      <c r="I211" s="181">
        <f>$I$22</f>
        <v>2018</v>
      </c>
      <c r="J211" s="181">
        <f>I211+1</f>
        <v>2019</v>
      </c>
      <c r="K211" s="181">
        <f t="shared" ref="K211:AV211" si="88">J211+1</f>
        <v>2020</v>
      </c>
      <c r="L211" s="181">
        <f t="shared" si="88"/>
        <v>2021</v>
      </c>
      <c r="M211" s="181">
        <f t="shared" si="88"/>
        <v>2022</v>
      </c>
      <c r="N211" s="181">
        <f t="shared" si="88"/>
        <v>2023</v>
      </c>
      <c r="O211" s="181">
        <f t="shared" si="88"/>
        <v>2024</v>
      </c>
      <c r="P211" s="181">
        <f t="shared" si="88"/>
        <v>2025</v>
      </c>
      <c r="Q211" s="181">
        <f t="shared" si="88"/>
        <v>2026</v>
      </c>
      <c r="R211" s="181">
        <f t="shared" si="88"/>
        <v>2027</v>
      </c>
      <c r="S211" s="181">
        <f t="shared" si="88"/>
        <v>2028</v>
      </c>
      <c r="T211" s="181">
        <f t="shared" si="88"/>
        <v>2029</v>
      </c>
      <c r="U211" s="181">
        <f t="shared" si="88"/>
        <v>2030</v>
      </c>
      <c r="V211" s="181">
        <f t="shared" si="88"/>
        <v>2031</v>
      </c>
      <c r="W211" s="181">
        <f t="shared" si="88"/>
        <v>2032</v>
      </c>
      <c r="X211" s="181">
        <f t="shared" si="88"/>
        <v>2033</v>
      </c>
      <c r="Y211" s="181">
        <f t="shared" si="88"/>
        <v>2034</v>
      </c>
      <c r="Z211" s="181">
        <f t="shared" si="88"/>
        <v>2035</v>
      </c>
      <c r="AA211" s="181">
        <f t="shared" si="88"/>
        <v>2036</v>
      </c>
      <c r="AB211" s="181">
        <f t="shared" si="88"/>
        <v>2037</v>
      </c>
      <c r="AC211" s="181">
        <f t="shared" si="88"/>
        <v>2038</v>
      </c>
      <c r="AD211" s="181">
        <f t="shared" si="88"/>
        <v>2039</v>
      </c>
      <c r="AE211" s="181">
        <f t="shared" si="88"/>
        <v>2040</v>
      </c>
      <c r="AF211" s="181">
        <f t="shared" si="88"/>
        <v>2041</v>
      </c>
      <c r="AG211" s="181">
        <f t="shared" si="88"/>
        <v>2042</v>
      </c>
      <c r="AH211" s="181">
        <f t="shared" si="88"/>
        <v>2043</v>
      </c>
      <c r="AI211" s="181">
        <f t="shared" si="88"/>
        <v>2044</v>
      </c>
      <c r="AJ211" s="181">
        <f t="shared" si="88"/>
        <v>2045</v>
      </c>
      <c r="AK211" s="181">
        <f t="shared" si="88"/>
        <v>2046</v>
      </c>
      <c r="AL211" s="181">
        <f t="shared" si="88"/>
        <v>2047</v>
      </c>
      <c r="AM211" s="181">
        <f t="shared" si="88"/>
        <v>2048</v>
      </c>
      <c r="AN211" s="181">
        <f t="shared" si="88"/>
        <v>2049</v>
      </c>
      <c r="AO211" s="181">
        <f t="shared" si="88"/>
        <v>2050</v>
      </c>
      <c r="AP211" s="181">
        <f t="shared" si="88"/>
        <v>2051</v>
      </c>
      <c r="AQ211" s="181">
        <f t="shared" si="88"/>
        <v>2052</v>
      </c>
      <c r="AR211" s="181">
        <f t="shared" si="88"/>
        <v>2053</v>
      </c>
      <c r="AS211" s="181">
        <f t="shared" si="88"/>
        <v>2054</v>
      </c>
      <c r="AT211" s="181">
        <f t="shared" si="88"/>
        <v>2055</v>
      </c>
      <c r="AU211" s="181">
        <f t="shared" si="88"/>
        <v>2056</v>
      </c>
      <c r="AV211" s="181">
        <f t="shared" si="88"/>
        <v>2057</v>
      </c>
    </row>
    <row r="212" spans="1:48" s="4" customFormat="1" ht="15" customHeight="1">
      <c r="A212" s="13"/>
    </row>
    <row r="213" spans="1:48" s="4" customFormat="1" ht="15.75" customHeight="1" outlineLevel="1">
      <c r="A213" s="13"/>
      <c r="B213" s="53" t="s">
        <v>167</v>
      </c>
      <c r="C213" s="53"/>
    </row>
    <row r="214" spans="1:48" ht="15.75" customHeight="1" outlineLevel="1">
      <c r="A214" s="28"/>
      <c r="B214" s="26" t="s">
        <v>143</v>
      </c>
      <c r="C214" s="26"/>
      <c r="D214" s="28"/>
      <c r="E214" s="10"/>
      <c r="F214" s="10"/>
      <c r="G214" s="10"/>
      <c r="H214" s="86"/>
      <c r="I214" s="27">
        <f ca="1">+I188</f>
        <v>3318.7227290118326</v>
      </c>
      <c r="J214" s="27">
        <f t="shared" ref="J214:AV214" ca="1" si="89">+J188</f>
        <v>4157.4789135431402</v>
      </c>
      <c r="K214" s="27">
        <f t="shared" ca="1" si="89"/>
        <v>4637.2245518622112</v>
      </c>
      <c r="L214" s="27">
        <f t="shared" ca="1" si="89"/>
        <v>4790.4124259007949</v>
      </c>
      <c r="M214" s="27">
        <f t="shared" ca="1" si="89"/>
        <v>4799.9415779394294</v>
      </c>
      <c r="N214" s="27">
        <f t="shared" ca="1" si="89"/>
        <v>4492.0577724650857</v>
      </c>
      <c r="O214" s="27">
        <f t="shared" ca="1" si="89"/>
        <v>4100.4098237329963</v>
      </c>
      <c r="P214" s="27">
        <f t="shared" ca="1" si="89"/>
        <v>3708.7618750009051</v>
      </c>
      <c r="Q214" s="27">
        <f t="shared" ca="1" si="89"/>
        <v>3317.1139262688157</v>
      </c>
      <c r="R214" s="27">
        <f t="shared" ca="1" si="89"/>
        <v>2925.4659775367227</v>
      </c>
      <c r="S214" s="27">
        <f t="shared" ca="1" si="89"/>
        <v>2589.3241814396624</v>
      </c>
      <c r="T214" s="27">
        <f t="shared" ca="1" si="89"/>
        <v>2335.1968798341727</v>
      </c>
      <c r="U214" s="27">
        <f t="shared" ca="1" si="89"/>
        <v>2136.9559854193089</v>
      </c>
      <c r="V214" s="27">
        <f t="shared" ca="1" si="89"/>
        <v>1982.0142302736049</v>
      </c>
      <c r="W214" s="27">
        <f t="shared" ca="1" si="89"/>
        <v>1852.9582878056826</v>
      </c>
      <c r="X214" s="27">
        <f t="shared" ca="1" si="89"/>
        <v>1735.8670840804716</v>
      </c>
      <c r="Y214" s="27">
        <f t="shared" ca="1" si="89"/>
        <v>1618.7758803552579</v>
      </c>
      <c r="Z214" s="27">
        <f t="shared" ca="1" si="89"/>
        <v>1501.684676630045</v>
      </c>
      <c r="AA214" s="27">
        <f t="shared" ca="1" si="89"/>
        <v>1384.5934729048308</v>
      </c>
      <c r="AB214" s="27">
        <f t="shared" ca="1" si="89"/>
        <v>1267.502269179618</v>
      </c>
      <c r="AC214" s="27">
        <f t="shared" ca="1" si="89"/>
        <v>1150.4110654544056</v>
      </c>
      <c r="AD214" s="27">
        <f t="shared" ca="1" si="89"/>
        <v>1050.1932980130607</v>
      </c>
      <c r="AE214" s="27">
        <f t="shared" ca="1" si="89"/>
        <v>975.52235400027303</v>
      </c>
      <c r="AF214" s="27">
        <f t="shared" ca="1" si="89"/>
        <v>914.4497236400116</v>
      </c>
      <c r="AG214" s="27">
        <f t="shared" ca="1" si="89"/>
        <v>861.29610837860992</v>
      </c>
      <c r="AH214" s="27">
        <f t="shared" ca="1" si="89"/>
        <v>814.3206324374886</v>
      </c>
      <c r="AI214" s="27">
        <f t="shared" ca="1" si="89"/>
        <v>770.84949848118993</v>
      </c>
      <c r="AJ214" s="27">
        <f t="shared" ca="1" si="89"/>
        <v>727.7054172065674</v>
      </c>
      <c r="AK214" s="27">
        <f t="shared" ca="1" si="89"/>
        <v>684.56809735805928</v>
      </c>
      <c r="AL214" s="27">
        <f t="shared" ca="1" si="89"/>
        <v>641.43077750955354</v>
      </c>
      <c r="AM214" s="27">
        <f t="shared" ca="1" si="89"/>
        <v>598.29345766104393</v>
      </c>
      <c r="AN214" s="27">
        <f t="shared" ca="1" si="89"/>
        <v>555.15613781253785</v>
      </c>
      <c r="AO214" s="27">
        <f t="shared" ca="1" si="89"/>
        <v>512.01881796403006</v>
      </c>
      <c r="AP214" s="27">
        <f t="shared" ca="1" si="89"/>
        <v>468.88149811552353</v>
      </c>
      <c r="AQ214" s="27">
        <f t="shared" ca="1" si="89"/>
        <v>425.74417826701824</v>
      </c>
      <c r="AR214" s="27">
        <f t="shared" ca="1" si="89"/>
        <v>382.60685841851034</v>
      </c>
      <c r="AS214" s="27">
        <f t="shared" ca="1" si="89"/>
        <v>339.4695385700046</v>
      </c>
      <c r="AT214" s="27">
        <f t="shared" ca="1" si="89"/>
        <v>296.33221872149636</v>
      </c>
      <c r="AU214" s="27">
        <f t="shared" ca="1" si="89"/>
        <v>253.19489887298653</v>
      </c>
      <c r="AV214" s="27">
        <f t="shared" ca="1" si="89"/>
        <v>210.05757902448249</v>
      </c>
    </row>
    <row r="215" spans="1:48" ht="15.75" customHeight="1" outlineLevel="1">
      <c r="A215" s="28"/>
      <c r="B215" s="26" t="s">
        <v>168</v>
      </c>
      <c r="C215" s="26"/>
      <c r="D215" s="28"/>
      <c r="E215" s="87"/>
      <c r="F215" s="87"/>
      <c r="G215" s="87"/>
      <c r="H215" s="86"/>
      <c r="I215" s="27">
        <f ca="1">-I184</f>
        <v>5027.5351894131109</v>
      </c>
      <c r="J215" s="27">
        <f t="shared" ref="J215:AV215" ca="1" si="90">-J184</f>
        <v>6886.6033963407881</v>
      </c>
      <c r="K215" s="27">
        <f t="shared" ca="1" si="90"/>
        <v>8707.0942081886824</v>
      </c>
      <c r="L215" s="27">
        <f t="shared" ca="1" si="90"/>
        <v>9604.6302389416378</v>
      </c>
      <c r="M215" s="27">
        <f t="shared" ca="1" si="90"/>
        <v>10411.401554668522</v>
      </c>
      <c r="N215" s="27">
        <f t="shared" ca="1" si="90"/>
        <v>10423.931245022679</v>
      </c>
      <c r="O215" s="27">
        <f t="shared" ca="1" si="90"/>
        <v>10423.931245022679</v>
      </c>
      <c r="P215" s="27">
        <f t="shared" ca="1" si="90"/>
        <v>10423.931245022679</v>
      </c>
      <c r="Q215" s="27">
        <f t="shared" ca="1" si="90"/>
        <v>10423.931245022679</v>
      </c>
      <c r="R215" s="27">
        <f t="shared" ca="1" si="90"/>
        <v>10423.931245022679</v>
      </c>
      <c r="S215" s="27">
        <f t="shared" ca="1" si="90"/>
        <v>7469.2760726088836</v>
      </c>
      <c r="T215" s="27">
        <f t="shared" ca="1" si="90"/>
        <v>6058.2071070916436</v>
      </c>
      <c r="U215" s="27">
        <f t="shared" ca="1" si="90"/>
        <v>4494.3795208847469</v>
      </c>
      <c r="V215" s="27">
        <f t="shared" ca="1" si="90"/>
        <v>3753.3450381261264</v>
      </c>
      <c r="W215" s="27">
        <f t="shared" ca="1" si="90"/>
        <v>3116.4484864019882</v>
      </c>
      <c r="X215" s="27">
        <f t="shared" ca="1" si="90"/>
        <v>3116.4484864019882</v>
      </c>
      <c r="Y215" s="27">
        <f t="shared" ca="1" si="90"/>
        <v>3116.4484864019882</v>
      </c>
      <c r="Z215" s="27">
        <f t="shared" ca="1" si="90"/>
        <v>3116.4484864019882</v>
      </c>
      <c r="AA215" s="27">
        <f t="shared" ca="1" si="90"/>
        <v>3116.4484864019882</v>
      </c>
      <c r="AB215" s="27">
        <f t="shared" ca="1" si="90"/>
        <v>3116.4484864019882</v>
      </c>
      <c r="AC215" s="27">
        <f t="shared" ca="1" si="90"/>
        <v>3116.4484864019882</v>
      </c>
      <c r="AD215" s="27">
        <f t="shared" ca="1" si="90"/>
        <v>2218.2564225357874</v>
      </c>
      <c r="AE215" s="27">
        <f t="shared" ca="1" si="90"/>
        <v>1756.5622323817252</v>
      </c>
      <c r="AF215" s="27">
        <f t="shared" ca="1" si="90"/>
        <v>1494.4028340204284</v>
      </c>
      <c r="AG215" s="27">
        <f t="shared" ca="1" si="90"/>
        <v>1335.0241179295019</v>
      </c>
      <c r="AH215" s="27">
        <f t="shared" ca="1" si="90"/>
        <v>1165.5335027484637</v>
      </c>
      <c r="AI215" s="27">
        <f t="shared" ca="1" si="90"/>
        <v>1148.484037599253</v>
      </c>
      <c r="AJ215" s="27">
        <f t="shared" ca="1" si="90"/>
        <v>1148.1241192532932</v>
      </c>
      <c r="AK215" s="27">
        <f t="shared" ca="1" si="90"/>
        <v>1148.1241192532932</v>
      </c>
      <c r="AL215" s="27">
        <f t="shared" ca="1" si="90"/>
        <v>1148.1241192532932</v>
      </c>
      <c r="AM215" s="27">
        <f t="shared" ca="1" si="90"/>
        <v>1148.1241192532932</v>
      </c>
      <c r="AN215" s="27">
        <f t="shared" ca="1" si="90"/>
        <v>1148.1241192532932</v>
      </c>
      <c r="AO215" s="27">
        <f t="shared" ca="1" si="90"/>
        <v>1148.1241192532932</v>
      </c>
      <c r="AP215" s="27">
        <f t="shared" ca="1" si="90"/>
        <v>1148.1241192532932</v>
      </c>
      <c r="AQ215" s="27">
        <f t="shared" ca="1" si="90"/>
        <v>1148.1241192532932</v>
      </c>
      <c r="AR215" s="27">
        <f t="shared" ca="1" si="90"/>
        <v>1148.1241192532932</v>
      </c>
      <c r="AS215" s="27">
        <f t="shared" ca="1" si="90"/>
        <v>1148.1241192532932</v>
      </c>
      <c r="AT215" s="27">
        <f t="shared" ca="1" si="90"/>
        <v>1148.1241192532932</v>
      </c>
      <c r="AU215" s="27">
        <f t="shared" ca="1" si="90"/>
        <v>1148.1241192532932</v>
      </c>
      <c r="AV215" s="27">
        <f t="shared" ca="1" si="90"/>
        <v>1148.1241192532932</v>
      </c>
    </row>
    <row r="216" spans="1:48" s="55" customFormat="1" ht="15.75" customHeight="1" outlineLevel="1">
      <c r="A216" s="88"/>
      <c r="B216" s="45" t="s">
        <v>169</v>
      </c>
      <c r="C216" s="45"/>
      <c r="D216" s="88"/>
      <c r="E216" s="89"/>
      <c r="F216" s="89"/>
      <c r="G216" s="89"/>
      <c r="H216" s="90"/>
      <c r="I216" s="19">
        <f ca="1">SUM(I214:I215)</f>
        <v>8346.2579184249444</v>
      </c>
      <c r="J216" s="19">
        <f t="shared" ref="J216:AV216" ca="1" si="91">SUM(J214:J215)</f>
        <v>11044.082309883928</v>
      </c>
      <c r="K216" s="19">
        <f t="shared" ca="1" si="91"/>
        <v>13344.318760050894</v>
      </c>
      <c r="L216" s="19">
        <f t="shared" ca="1" si="91"/>
        <v>14395.042664842433</v>
      </c>
      <c r="M216" s="19">
        <f t="shared" ca="1" si="91"/>
        <v>15211.343132607952</v>
      </c>
      <c r="N216" s="19">
        <f t="shared" ca="1" si="91"/>
        <v>14915.989017487766</v>
      </c>
      <c r="O216" s="19">
        <f t="shared" ca="1" si="91"/>
        <v>14524.341068755675</v>
      </c>
      <c r="P216" s="19">
        <f t="shared" ca="1" si="91"/>
        <v>14132.693120023585</v>
      </c>
      <c r="Q216" s="19">
        <f t="shared" ca="1" si="91"/>
        <v>13741.045171291495</v>
      </c>
      <c r="R216" s="19">
        <f t="shared" ca="1" si="91"/>
        <v>13349.397222559401</v>
      </c>
      <c r="S216" s="19">
        <f t="shared" ca="1" si="91"/>
        <v>10058.600254048546</v>
      </c>
      <c r="T216" s="19">
        <f t="shared" ca="1" si="91"/>
        <v>8393.4039869258158</v>
      </c>
      <c r="U216" s="19">
        <f t="shared" ca="1" si="91"/>
        <v>6631.3355063040563</v>
      </c>
      <c r="V216" s="19">
        <f t="shared" ca="1" si="91"/>
        <v>5735.3592683997313</v>
      </c>
      <c r="W216" s="19">
        <f t="shared" ca="1" si="91"/>
        <v>4969.4067742076713</v>
      </c>
      <c r="X216" s="19">
        <f t="shared" ca="1" si="91"/>
        <v>4852.3155704824603</v>
      </c>
      <c r="Y216" s="19">
        <f t="shared" ca="1" si="91"/>
        <v>4735.2243667572457</v>
      </c>
      <c r="Z216" s="19">
        <f t="shared" ca="1" si="91"/>
        <v>4618.1331630320328</v>
      </c>
      <c r="AA216" s="19">
        <f t="shared" ca="1" si="91"/>
        <v>4501.0419593068191</v>
      </c>
      <c r="AB216" s="19">
        <f t="shared" ca="1" si="91"/>
        <v>4383.9507555816062</v>
      </c>
      <c r="AC216" s="19">
        <f t="shared" ca="1" si="91"/>
        <v>4266.8595518563943</v>
      </c>
      <c r="AD216" s="19">
        <f t="shared" ca="1" si="91"/>
        <v>3268.4497205488478</v>
      </c>
      <c r="AE216" s="19">
        <f t="shared" ca="1" si="91"/>
        <v>2732.0845863819982</v>
      </c>
      <c r="AF216" s="19">
        <f t="shared" ca="1" si="91"/>
        <v>2408.8525576604397</v>
      </c>
      <c r="AG216" s="19">
        <f t="shared" ca="1" si="91"/>
        <v>2196.3202263081121</v>
      </c>
      <c r="AH216" s="19">
        <f t="shared" ca="1" si="91"/>
        <v>1979.8541351859521</v>
      </c>
      <c r="AI216" s="19">
        <f t="shared" ca="1" si="91"/>
        <v>1919.3335360804431</v>
      </c>
      <c r="AJ216" s="19">
        <f t="shared" ca="1" si="91"/>
        <v>1875.8295364598607</v>
      </c>
      <c r="AK216" s="19">
        <f t="shared" ca="1" si="91"/>
        <v>1832.6922166113525</v>
      </c>
      <c r="AL216" s="19">
        <f t="shared" ca="1" si="91"/>
        <v>1789.5548967628467</v>
      </c>
      <c r="AM216" s="19">
        <f t="shared" ca="1" si="91"/>
        <v>1746.4175769143371</v>
      </c>
      <c r="AN216" s="19">
        <f t="shared" ca="1" si="91"/>
        <v>1703.2802570658309</v>
      </c>
      <c r="AO216" s="19">
        <f t="shared" ca="1" si="91"/>
        <v>1660.1429372173234</v>
      </c>
      <c r="AP216" s="19">
        <f t="shared" ca="1" si="91"/>
        <v>1617.0056173688167</v>
      </c>
      <c r="AQ216" s="19">
        <f t="shared" ca="1" si="91"/>
        <v>1573.8682975203114</v>
      </c>
      <c r="AR216" s="19">
        <f t="shared" ca="1" si="91"/>
        <v>1530.7309776718034</v>
      </c>
      <c r="AS216" s="19">
        <f t="shared" ca="1" si="91"/>
        <v>1487.5936578232977</v>
      </c>
      <c r="AT216" s="19">
        <f t="shared" ca="1" si="91"/>
        <v>1444.4563379747897</v>
      </c>
      <c r="AU216" s="19">
        <f t="shared" ca="1" si="91"/>
        <v>1401.3190181262798</v>
      </c>
      <c r="AV216" s="19">
        <f t="shared" ca="1" si="91"/>
        <v>1358.1816982777757</v>
      </c>
    </row>
    <row r="217" spans="1:48" ht="9.75" customHeight="1" outlineLevel="1">
      <c r="A217" s="28"/>
      <c r="B217" s="32"/>
      <c r="C217" s="32"/>
      <c r="D217" s="28"/>
      <c r="E217" s="87"/>
      <c r="F217" s="87"/>
      <c r="G217" s="87"/>
      <c r="H217" s="86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</row>
    <row r="218" spans="1:48" ht="15.75" customHeight="1" outlineLevel="1">
      <c r="A218" s="28"/>
      <c r="B218" s="45" t="s">
        <v>170</v>
      </c>
      <c r="C218" s="45"/>
      <c r="D218" s="28"/>
      <c r="E218" s="87"/>
      <c r="F218" s="87"/>
      <c r="G218" s="87"/>
      <c r="H218" s="86"/>
      <c r="I218" s="18">
        <f>-I132</f>
        <v>-38967.404678893268</v>
      </c>
      <c r="J218" s="18">
        <f t="shared" ref="J218:AV218" si="92">-J132</f>
        <v>-19507.990106049259</v>
      </c>
      <c r="K218" s="18">
        <f t="shared" si="92"/>
        <v>-18929.303914269294</v>
      </c>
      <c r="L218" s="18">
        <f t="shared" si="92"/>
        <v>-10982.594564784893</v>
      </c>
      <c r="M218" s="18">
        <f t="shared" si="92"/>
        <v>-6632.4489330246306</v>
      </c>
      <c r="N218" s="18">
        <f t="shared" si="92"/>
        <v>0</v>
      </c>
      <c r="O218" s="18">
        <f t="shared" si="92"/>
        <v>0</v>
      </c>
      <c r="P218" s="18">
        <f t="shared" si="92"/>
        <v>0</v>
      </c>
      <c r="Q218" s="18">
        <f t="shared" si="92"/>
        <v>0</v>
      </c>
      <c r="R218" s="18">
        <f t="shared" si="92"/>
        <v>0</v>
      </c>
      <c r="S218" s="18">
        <f t="shared" si="92"/>
        <v>0</v>
      </c>
      <c r="T218" s="18">
        <f t="shared" si="92"/>
        <v>0</v>
      </c>
      <c r="U218" s="18">
        <f t="shared" si="92"/>
        <v>0</v>
      </c>
      <c r="V218" s="18">
        <f t="shared" si="92"/>
        <v>0</v>
      </c>
      <c r="W218" s="18">
        <f t="shared" si="92"/>
        <v>0</v>
      </c>
      <c r="X218" s="18">
        <f t="shared" si="92"/>
        <v>0</v>
      </c>
      <c r="Y218" s="18">
        <f t="shared" si="92"/>
        <v>0</v>
      </c>
      <c r="Z218" s="18">
        <f t="shared" si="92"/>
        <v>0</v>
      </c>
      <c r="AA218" s="18">
        <f t="shared" si="92"/>
        <v>0</v>
      </c>
      <c r="AB218" s="18">
        <f t="shared" si="92"/>
        <v>0</v>
      </c>
      <c r="AC218" s="18">
        <f t="shared" si="92"/>
        <v>0</v>
      </c>
      <c r="AD218" s="18">
        <f t="shared" si="92"/>
        <v>0</v>
      </c>
      <c r="AE218" s="18">
        <f t="shared" si="92"/>
        <v>0</v>
      </c>
      <c r="AF218" s="18">
        <f t="shared" si="92"/>
        <v>0</v>
      </c>
      <c r="AG218" s="18">
        <f t="shared" si="92"/>
        <v>0</v>
      </c>
      <c r="AH218" s="18">
        <f t="shared" si="92"/>
        <v>0</v>
      </c>
      <c r="AI218" s="18">
        <f t="shared" si="92"/>
        <v>0</v>
      </c>
      <c r="AJ218" s="18">
        <f t="shared" si="92"/>
        <v>0</v>
      </c>
      <c r="AK218" s="18">
        <f t="shared" si="92"/>
        <v>0</v>
      </c>
      <c r="AL218" s="18">
        <f t="shared" si="92"/>
        <v>0</v>
      </c>
      <c r="AM218" s="18">
        <f t="shared" si="92"/>
        <v>0</v>
      </c>
      <c r="AN218" s="18">
        <f t="shared" si="92"/>
        <v>0</v>
      </c>
      <c r="AO218" s="18">
        <f t="shared" si="92"/>
        <v>0</v>
      </c>
      <c r="AP218" s="18">
        <f t="shared" si="92"/>
        <v>0</v>
      </c>
      <c r="AQ218" s="18">
        <f t="shared" si="92"/>
        <v>0</v>
      </c>
      <c r="AR218" s="18">
        <f t="shared" si="92"/>
        <v>0</v>
      </c>
      <c r="AS218" s="18">
        <f t="shared" si="92"/>
        <v>0</v>
      </c>
      <c r="AT218" s="18">
        <f t="shared" si="92"/>
        <v>0</v>
      </c>
      <c r="AU218" s="18">
        <f t="shared" si="92"/>
        <v>0</v>
      </c>
      <c r="AV218" s="18">
        <f t="shared" si="92"/>
        <v>0</v>
      </c>
    </row>
    <row r="219" spans="1:48" ht="9.75" customHeight="1" outlineLevel="1">
      <c r="A219" s="28"/>
      <c r="B219" s="45"/>
      <c r="C219" s="45"/>
      <c r="D219" s="28"/>
      <c r="E219" s="87"/>
      <c r="F219" s="87"/>
      <c r="G219" s="87"/>
      <c r="H219" s="86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</row>
    <row r="220" spans="1:48" ht="15.75" customHeight="1" outlineLevel="1">
      <c r="A220" s="28"/>
      <c r="B220" s="45" t="s">
        <v>171</v>
      </c>
      <c r="C220" s="45"/>
      <c r="D220" s="28"/>
      <c r="E220" s="87"/>
      <c r="F220" s="87"/>
      <c r="G220" s="87"/>
      <c r="H220" s="86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</row>
    <row r="221" spans="1:48" ht="15.75" customHeight="1" outlineLevel="1">
      <c r="A221" s="28"/>
      <c r="B221" s="26" t="s">
        <v>172</v>
      </c>
      <c r="C221" s="26"/>
      <c r="D221" s="28"/>
      <c r="E221" s="87"/>
      <c r="F221" s="87"/>
      <c r="G221" s="87"/>
      <c r="H221" s="86"/>
      <c r="I221" s="27">
        <f t="shared" ref="I221:AV221" ca="1" si="93">I203-H203</f>
        <v>18327.529524319289</v>
      </c>
      <c r="J221" s="27">
        <f t="shared" ca="1" si="93"/>
        <v>6815.5488232425778</v>
      </c>
      <c r="K221" s="27">
        <f t="shared" ca="1" si="93"/>
        <v>5519.993241283526</v>
      </c>
      <c r="L221" s="27">
        <f t="shared" ca="1" si="93"/>
        <v>744.10073595536232</v>
      </c>
      <c r="M221" s="27">
        <f t="shared" ca="1" si="93"/>
        <v>-2040.6344156877021</v>
      </c>
      <c r="N221" s="27">
        <f t="shared" ca="1" si="93"/>
        <v>-5628.9228723122433</v>
      </c>
      <c r="O221" s="27">
        <f t="shared" ca="1" si="93"/>
        <v>-5628.9228723122505</v>
      </c>
      <c r="P221" s="27">
        <f t="shared" ca="1" si="93"/>
        <v>-5628.9228723122505</v>
      </c>
      <c r="Q221" s="27">
        <f t="shared" ca="1" si="93"/>
        <v>-5628.9228723122505</v>
      </c>
      <c r="R221" s="27">
        <f t="shared" ca="1" si="93"/>
        <v>-5628.9228723122505</v>
      </c>
      <c r="S221" s="27">
        <f t="shared" ca="1" si="93"/>
        <v>-4033.4090792088027</v>
      </c>
      <c r="T221" s="27">
        <f t="shared" ca="1" si="93"/>
        <v>-3271.4318378294847</v>
      </c>
      <c r="U221" s="27">
        <f t="shared" ca="1" si="93"/>
        <v>-2426.9649412777617</v>
      </c>
      <c r="V221" s="27">
        <f t="shared" ca="1" si="93"/>
        <v>-2026.8063205881044</v>
      </c>
      <c r="W221" s="27">
        <f t="shared" ca="1" si="93"/>
        <v>-1682.8821826570747</v>
      </c>
      <c r="X221" s="27">
        <f t="shared" ca="1" si="93"/>
        <v>-1682.8821826570747</v>
      </c>
      <c r="Y221" s="27">
        <f t="shared" ca="1" si="93"/>
        <v>-1682.8821826570747</v>
      </c>
      <c r="Z221" s="27">
        <f t="shared" ca="1" si="93"/>
        <v>-1682.8821826570784</v>
      </c>
      <c r="AA221" s="27">
        <f t="shared" ca="1" si="93"/>
        <v>-1682.8821826570747</v>
      </c>
      <c r="AB221" s="27">
        <f t="shared" ca="1" si="93"/>
        <v>-1682.8821826570675</v>
      </c>
      <c r="AC221" s="27">
        <f t="shared" ca="1" si="93"/>
        <v>-1682.8821826570729</v>
      </c>
      <c r="AD221" s="27">
        <f t="shared" ca="1" si="93"/>
        <v>-1197.858468169321</v>
      </c>
      <c r="AE221" s="27">
        <f t="shared" ca="1" si="93"/>
        <v>-948.54360548612931</v>
      </c>
      <c r="AF221" s="27">
        <f t="shared" ca="1" si="93"/>
        <v>-806.97753037103757</v>
      </c>
      <c r="AG221" s="27">
        <f t="shared" ca="1" si="93"/>
        <v>-720.91302368193647</v>
      </c>
      <c r="AH221" s="27">
        <f t="shared" ca="1" si="93"/>
        <v>-629.38809148417386</v>
      </c>
      <c r="AI221" s="27">
        <f t="shared" ca="1" si="93"/>
        <v>-620.18138030360205</v>
      </c>
      <c r="AJ221" s="27">
        <f t="shared" ca="1" si="93"/>
        <v>-619.98702439678527</v>
      </c>
      <c r="AK221" s="27">
        <f t="shared" ca="1" si="93"/>
        <v>-619.98702439678527</v>
      </c>
      <c r="AL221" s="27">
        <f t="shared" ca="1" si="93"/>
        <v>-619.98702439678345</v>
      </c>
      <c r="AM221" s="27">
        <f t="shared" ca="1" si="93"/>
        <v>-619.98702439678527</v>
      </c>
      <c r="AN221" s="27">
        <f t="shared" ca="1" si="93"/>
        <v>-619.98702439678527</v>
      </c>
      <c r="AO221" s="27">
        <f t="shared" ca="1" si="93"/>
        <v>-619.98702439678436</v>
      </c>
      <c r="AP221" s="27">
        <f t="shared" ca="1" si="93"/>
        <v>-619.98702439678527</v>
      </c>
      <c r="AQ221" s="27">
        <f t="shared" ca="1" si="93"/>
        <v>-619.98702439678436</v>
      </c>
      <c r="AR221" s="27">
        <f t="shared" ca="1" si="93"/>
        <v>-619.98702439678527</v>
      </c>
      <c r="AS221" s="27">
        <f t="shared" ca="1" si="93"/>
        <v>-619.98702439678527</v>
      </c>
      <c r="AT221" s="27">
        <f t="shared" ca="1" si="93"/>
        <v>-619.98702439678436</v>
      </c>
      <c r="AU221" s="27">
        <f t="shared" ca="1" si="93"/>
        <v>-619.98702439678482</v>
      </c>
      <c r="AV221" s="27">
        <f t="shared" ca="1" si="93"/>
        <v>-619.98702439678527</v>
      </c>
    </row>
    <row r="222" spans="1:48" ht="15.75" customHeight="1" outlineLevel="1">
      <c r="A222" s="28"/>
      <c r="B222" s="26" t="s">
        <v>174</v>
      </c>
      <c r="C222" s="26"/>
      <c r="D222" s="28"/>
      <c r="E222" s="87"/>
      <c r="F222"/>
      <c r="G222"/>
      <c r="H222"/>
      <c r="I222" s="62">
        <f ca="1">I216+I218+I221</f>
        <v>-12293.617236149035</v>
      </c>
      <c r="J222" s="62">
        <f ca="1">J216+J218+J221</f>
        <v>-1648.3589729227533</v>
      </c>
      <c r="K222" s="62">
        <f ca="1">K216+K218+K221</f>
        <v>-64.991912934874563</v>
      </c>
      <c r="L222" s="62">
        <f t="shared" ref="L222:AV222" ca="1" si="94">L216+L218+L221</f>
        <v>4156.548836012902</v>
      </c>
      <c r="M222" s="62">
        <f t="shared" ca="1" si="94"/>
        <v>6538.259783895619</v>
      </c>
      <c r="N222" s="62">
        <f t="shared" ca="1" si="94"/>
        <v>9287.0661451755223</v>
      </c>
      <c r="O222" s="62">
        <f t="shared" ca="1" si="94"/>
        <v>8895.4181964434247</v>
      </c>
      <c r="P222" s="62">
        <f t="shared" ca="1" si="94"/>
        <v>8503.7702477113344</v>
      </c>
      <c r="Q222" s="62">
        <f t="shared" ca="1" si="94"/>
        <v>8112.1222989792441</v>
      </c>
      <c r="R222" s="62">
        <f t="shared" ca="1" si="94"/>
        <v>7720.4743502471501</v>
      </c>
      <c r="S222" s="62">
        <f t="shared" ca="1" si="94"/>
        <v>6025.1911748397433</v>
      </c>
      <c r="T222" s="62">
        <f t="shared" ca="1" si="94"/>
        <v>5121.9721490963311</v>
      </c>
      <c r="U222" s="62">
        <f t="shared" ca="1" si="94"/>
        <v>4204.3705650262946</v>
      </c>
      <c r="V222" s="62">
        <f t="shared" ca="1" si="94"/>
        <v>3708.5529478116268</v>
      </c>
      <c r="W222" s="62">
        <f t="shared" ca="1" si="94"/>
        <v>3286.5245915505966</v>
      </c>
      <c r="X222" s="62">
        <f t="shared" ca="1" si="94"/>
        <v>3169.4333878253856</v>
      </c>
      <c r="Y222" s="62">
        <f t="shared" ca="1" si="94"/>
        <v>3052.3421841001709</v>
      </c>
      <c r="Z222" s="62">
        <f t="shared" ca="1" si="94"/>
        <v>2935.2509803749545</v>
      </c>
      <c r="AA222" s="62">
        <f t="shared" ca="1" si="94"/>
        <v>2818.1597766497443</v>
      </c>
      <c r="AB222" s="62">
        <f t="shared" ca="1" si="94"/>
        <v>2701.0685729245388</v>
      </c>
      <c r="AC222" s="62">
        <f t="shared" ca="1" si="94"/>
        <v>2583.9773691993214</v>
      </c>
      <c r="AD222" s="62">
        <f t="shared" ca="1" si="94"/>
        <v>2070.5912523795268</v>
      </c>
      <c r="AE222" s="62">
        <f t="shared" ca="1" si="94"/>
        <v>1783.5409808958689</v>
      </c>
      <c r="AF222" s="62">
        <f t="shared" ca="1" si="94"/>
        <v>1601.8750272894022</v>
      </c>
      <c r="AG222" s="62">
        <f t="shared" ca="1" si="94"/>
        <v>1475.4072026261756</v>
      </c>
      <c r="AH222" s="62">
        <f t="shared" ca="1" si="94"/>
        <v>1350.4660437017783</v>
      </c>
      <c r="AI222" s="62">
        <f t="shared" ca="1" si="94"/>
        <v>1299.152155776841</v>
      </c>
      <c r="AJ222" s="62">
        <f t="shared" ca="1" si="94"/>
        <v>1255.8425120630754</v>
      </c>
      <c r="AK222" s="62">
        <f t="shared" ca="1" si="94"/>
        <v>1212.7051922145672</v>
      </c>
      <c r="AL222" s="62">
        <f t="shared" ca="1" si="94"/>
        <v>1169.5678723660633</v>
      </c>
      <c r="AM222" s="62">
        <f t="shared" ca="1" si="94"/>
        <v>1126.4305525175519</v>
      </c>
      <c r="AN222" s="62">
        <f t="shared" ca="1" si="94"/>
        <v>1083.2932326690457</v>
      </c>
      <c r="AO222" s="62">
        <f t="shared" ca="1" si="94"/>
        <v>1040.155912820539</v>
      </c>
      <c r="AP222" s="62">
        <f t="shared" ca="1" si="94"/>
        <v>997.01859297203146</v>
      </c>
      <c r="AQ222" s="62">
        <f t="shared" ca="1" si="94"/>
        <v>953.88127312352708</v>
      </c>
      <c r="AR222" s="62">
        <f t="shared" ca="1" si="94"/>
        <v>910.74395327501816</v>
      </c>
      <c r="AS222" s="62">
        <f t="shared" ca="1" si="94"/>
        <v>867.60663342651242</v>
      </c>
      <c r="AT222" s="62">
        <f t="shared" ca="1" si="94"/>
        <v>824.46931357800531</v>
      </c>
      <c r="AU222" s="62">
        <f t="shared" ca="1" si="94"/>
        <v>781.33199372949503</v>
      </c>
      <c r="AV222" s="62">
        <f t="shared" ca="1" si="94"/>
        <v>738.19467388099042</v>
      </c>
    </row>
    <row r="223" spans="1:48" ht="9.75" customHeight="1" outlineLevel="1">
      <c r="A223" s="28"/>
      <c r="B223" s="26"/>
      <c r="C223" s="26"/>
      <c r="D223" s="28"/>
      <c r="E223" s="87"/>
      <c r="F223" s="87"/>
      <c r="G223" s="87"/>
      <c r="H223" s="86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</row>
    <row r="224" spans="1:48" ht="15.75" customHeight="1" outlineLevel="1">
      <c r="A224" s="28"/>
      <c r="B224" s="26" t="s">
        <v>173</v>
      </c>
      <c r="C224" s="26"/>
      <c r="D224" s="28"/>
      <c r="E224" s="87"/>
      <c r="F224" s="87"/>
      <c r="G224" s="87"/>
      <c r="H224" s="86"/>
      <c r="I224" s="27">
        <f ca="1">-I222</f>
        <v>12293.617236149035</v>
      </c>
      <c r="J224" s="27">
        <f ca="1">-J222</f>
        <v>1648.3589729227533</v>
      </c>
      <c r="K224" s="27">
        <f ca="1">-K222</f>
        <v>64.991912934874563</v>
      </c>
      <c r="L224" s="27">
        <f t="shared" ref="L224:AV224" ca="1" si="95">-L222</f>
        <v>-4156.548836012902</v>
      </c>
      <c r="M224" s="27">
        <f ca="1">-M222</f>
        <v>-6538.259783895619</v>
      </c>
      <c r="N224" s="27">
        <f t="shared" ca="1" si="95"/>
        <v>-9287.0661451755223</v>
      </c>
      <c r="O224" s="27">
        <f t="shared" ca="1" si="95"/>
        <v>-8895.4181964434247</v>
      </c>
      <c r="P224" s="27">
        <f t="shared" ca="1" si="95"/>
        <v>-8503.7702477113344</v>
      </c>
      <c r="Q224" s="27">
        <f t="shared" ca="1" si="95"/>
        <v>-8112.1222989792441</v>
      </c>
      <c r="R224" s="27">
        <f t="shared" ca="1" si="95"/>
        <v>-7720.4743502471501</v>
      </c>
      <c r="S224" s="27">
        <f t="shared" ca="1" si="95"/>
        <v>-6025.1911748397433</v>
      </c>
      <c r="T224" s="27">
        <f t="shared" ca="1" si="95"/>
        <v>-5121.9721490963311</v>
      </c>
      <c r="U224" s="27">
        <f t="shared" ca="1" si="95"/>
        <v>-4204.3705650262946</v>
      </c>
      <c r="V224" s="27">
        <f t="shared" ca="1" si="95"/>
        <v>-3708.5529478116268</v>
      </c>
      <c r="W224" s="27">
        <f t="shared" ca="1" si="95"/>
        <v>-3286.5245915505966</v>
      </c>
      <c r="X224" s="27">
        <f t="shared" ca="1" si="95"/>
        <v>-3169.4333878253856</v>
      </c>
      <c r="Y224" s="27">
        <f t="shared" ca="1" si="95"/>
        <v>-3052.3421841001709</v>
      </c>
      <c r="Z224" s="27">
        <f t="shared" ca="1" si="95"/>
        <v>-2935.2509803749545</v>
      </c>
      <c r="AA224" s="27">
        <f t="shared" ca="1" si="95"/>
        <v>-2818.1597766497443</v>
      </c>
      <c r="AB224" s="27">
        <f t="shared" ca="1" si="95"/>
        <v>-2701.0685729245388</v>
      </c>
      <c r="AC224" s="27">
        <f t="shared" ca="1" si="95"/>
        <v>-2583.9773691993214</v>
      </c>
      <c r="AD224" s="27">
        <f t="shared" ca="1" si="95"/>
        <v>-2070.5912523795268</v>
      </c>
      <c r="AE224" s="27">
        <f t="shared" ca="1" si="95"/>
        <v>-1783.5409808958689</v>
      </c>
      <c r="AF224" s="27">
        <f t="shared" ca="1" si="95"/>
        <v>-1601.8750272894022</v>
      </c>
      <c r="AG224" s="27">
        <f t="shared" ca="1" si="95"/>
        <v>-1475.4072026261756</v>
      </c>
      <c r="AH224" s="27">
        <f t="shared" ca="1" si="95"/>
        <v>-1350.4660437017783</v>
      </c>
      <c r="AI224" s="27">
        <f t="shared" ca="1" si="95"/>
        <v>-1299.152155776841</v>
      </c>
      <c r="AJ224" s="27">
        <f t="shared" ca="1" si="95"/>
        <v>-1255.8425120630754</v>
      </c>
      <c r="AK224" s="27">
        <f t="shared" ca="1" si="95"/>
        <v>-1212.7051922145672</v>
      </c>
      <c r="AL224" s="27">
        <f t="shared" ca="1" si="95"/>
        <v>-1169.5678723660633</v>
      </c>
      <c r="AM224" s="27">
        <f t="shared" ca="1" si="95"/>
        <v>-1126.4305525175519</v>
      </c>
      <c r="AN224" s="27">
        <f t="shared" ca="1" si="95"/>
        <v>-1083.2932326690457</v>
      </c>
      <c r="AO224" s="27">
        <f t="shared" ca="1" si="95"/>
        <v>-1040.155912820539</v>
      </c>
      <c r="AP224" s="27">
        <f t="shared" ca="1" si="95"/>
        <v>-997.01859297203146</v>
      </c>
      <c r="AQ224" s="27">
        <f t="shared" ca="1" si="95"/>
        <v>-953.88127312352708</v>
      </c>
      <c r="AR224" s="27">
        <f t="shared" ca="1" si="95"/>
        <v>-910.74395327501816</v>
      </c>
      <c r="AS224" s="27">
        <f t="shared" ca="1" si="95"/>
        <v>-867.60663342651242</v>
      </c>
      <c r="AT224" s="27">
        <f t="shared" ca="1" si="95"/>
        <v>-824.46931357800531</v>
      </c>
      <c r="AU224" s="27">
        <f t="shared" ca="1" si="95"/>
        <v>-781.33199372949503</v>
      </c>
      <c r="AV224" s="27">
        <f t="shared" ca="1" si="95"/>
        <v>-738.19467388099042</v>
      </c>
    </row>
    <row r="225" spans="1:48" ht="15.75" customHeight="1" outlineLevel="1">
      <c r="A225" s="28"/>
      <c r="B225" s="32"/>
      <c r="C225" s="32"/>
      <c r="D225" s="28"/>
      <c r="E225" s="10"/>
      <c r="F225" s="10"/>
      <c r="G225" s="10"/>
      <c r="H225" s="86"/>
      <c r="I225" s="19">
        <f t="shared" ref="I225:AV225" ca="1" si="96">I221+I224</f>
        <v>30621.146760468324</v>
      </c>
      <c r="J225" s="19">
        <f t="shared" ca="1" si="96"/>
        <v>8463.9077961653311</v>
      </c>
      <c r="K225" s="19">
        <f t="shared" ca="1" si="96"/>
        <v>5584.9851542184006</v>
      </c>
      <c r="L225" s="19">
        <f t="shared" ca="1" si="96"/>
        <v>-3412.4481000575397</v>
      </c>
      <c r="M225" s="19">
        <f t="shared" ca="1" si="96"/>
        <v>-8578.8941995833211</v>
      </c>
      <c r="N225" s="19">
        <f t="shared" ca="1" si="96"/>
        <v>-14915.989017487766</v>
      </c>
      <c r="O225" s="19">
        <f t="shared" ca="1" si="96"/>
        <v>-14524.341068755675</v>
      </c>
      <c r="P225" s="19">
        <f t="shared" ca="1" si="96"/>
        <v>-14132.693120023585</v>
      </c>
      <c r="Q225" s="19">
        <f t="shared" ca="1" si="96"/>
        <v>-13741.045171291495</v>
      </c>
      <c r="R225" s="19">
        <f t="shared" ca="1" si="96"/>
        <v>-13349.397222559401</v>
      </c>
      <c r="S225" s="19">
        <f t="shared" ca="1" si="96"/>
        <v>-10058.600254048546</v>
      </c>
      <c r="T225" s="19">
        <f t="shared" ca="1" si="96"/>
        <v>-8393.4039869258158</v>
      </c>
      <c r="U225" s="19">
        <f t="shared" ca="1" si="96"/>
        <v>-6631.3355063040563</v>
      </c>
      <c r="V225" s="19">
        <f t="shared" ca="1" si="96"/>
        <v>-5735.3592683997313</v>
      </c>
      <c r="W225" s="19">
        <f t="shared" ca="1" si="96"/>
        <v>-4969.4067742076713</v>
      </c>
      <c r="X225" s="19">
        <f t="shared" ca="1" si="96"/>
        <v>-4852.3155704824603</v>
      </c>
      <c r="Y225" s="19">
        <f t="shared" ca="1" si="96"/>
        <v>-4735.2243667572457</v>
      </c>
      <c r="Z225" s="19">
        <f t="shared" ca="1" si="96"/>
        <v>-4618.1331630320328</v>
      </c>
      <c r="AA225" s="19">
        <f t="shared" ca="1" si="96"/>
        <v>-4501.0419593068191</v>
      </c>
      <c r="AB225" s="19">
        <f t="shared" ca="1" si="96"/>
        <v>-4383.9507555816062</v>
      </c>
      <c r="AC225" s="19">
        <f t="shared" ca="1" si="96"/>
        <v>-4266.8595518563943</v>
      </c>
      <c r="AD225" s="19">
        <f t="shared" ca="1" si="96"/>
        <v>-3268.4497205488478</v>
      </c>
      <c r="AE225" s="19">
        <f t="shared" ca="1" si="96"/>
        <v>-2732.0845863819982</v>
      </c>
      <c r="AF225" s="19">
        <f t="shared" ca="1" si="96"/>
        <v>-2408.8525576604397</v>
      </c>
      <c r="AG225" s="19">
        <f t="shared" ca="1" si="96"/>
        <v>-2196.3202263081121</v>
      </c>
      <c r="AH225" s="19">
        <f t="shared" ca="1" si="96"/>
        <v>-1979.8541351859521</v>
      </c>
      <c r="AI225" s="19">
        <f t="shared" ca="1" si="96"/>
        <v>-1919.3335360804431</v>
      </c>
      <c r="AJ225" s="19">
        <f t="shared" ca="1" si="96"/>
        <v>-1875.8295364598607</v>
      </c>
      <c r="AK225" s="19">
        <f t="shared" ca="1" si="96"/>
        <v>-1832.6922166113525</v>
      </c>
      <c r="AL225" s="19">
        <f t="shared" ca="1" si="96"/>
        <v>-1789.5548967628467</v>
      </c>
      <c r="AM225" s="19">
        <f t="shared" ca="1" si="96"/>
        <v>-1746.4175769143371</v>
      </c>
      <c r="AN225" s="19">
        <f t="shared" ca="1" si="96"/>
        <v>-1703.2802570658309</v>
      </c>
      <c r="AO225" s="19">
        <f t="shared" ca="1" si="96"/>
        <v>-1660.1429372173234</v>
      </c>
      <c r="AP225" s="19">
        <f t="shared" ca="1" si="96"/>
        <v>-1617.0056173688167</v>
      </c>
      <c r="AQ225" s="19">
        <f t="shared" ca="1" si="96"/>
        <v>-1573.8682975203114</v>
      </c>
      <c r="AR225" s="19">
        <f t="shared" ca="1" si="96"/>
        <v>-1530.7309776718034</v>
      </c>
      <c r="AS225" s="19">
        <f t="shared" ca="1" si="96"/>
        <v>-1487.5936578232977</v>
      </c>
      <c r="AT225" s="19">
        <f t="shared" ca="1" si="96"/>
        <v>-1444.4563379747897</v>
      </c>
      <c r="AU225" s="19">
        <f t="shared" ca="1" si="96"/>
        <v>-1401.3190181262798</v>
      </c>
      <c r="AV225" s="19">
        <f t="shared" ca="1" si="96"/>
        <v>-1358.1816982777757</v>
      </c>
    </row>
    <row r="226" spans="1:48" ht="9.75" customHeight="1" outlineLevel="1">
      <c r="A226" s="28"/>
      <c r="B226" s="32"/>
      <c r="C226" s="32"/>
      <c r="D226" s="28"/>
      <c r="E226" s="10"/>
      <c r="F226" s="10"/>
      <c r="G226" s="10"/>
      <c r="H226" s="86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</row>
    <row r="227" spans="1:48" s="55" customFormat="1" ht="15.75" customHeight="1" outlineLevel="1">
      <c r="A227" s="88"/>
      <c r="B227" s="45" t="s">
        <v>6</v>
      </c>
      <c r="C227" s="45"/>
      <c r="D227" s="88"/>
      <c r="E227" s="63"/>
      <c r="F227" s="63"/>
      <c r="G227" s="63"/>
      <c r="H227" s="90"/>
      <c r="I227" s="18">
        <f ca="1">I216+I218+I225</f>
        <v>0</v>
      </c>
      <c r="J227" s="18">
        <f t="shared" ref="J227:AV227" ca="1" si="97">J216+J218+J225</f>
        <v>0</v>
      </c>
      <c r="K227" s="18">
        <f t="shared" ca="1" si="97"/>
        <v>0</v>
      </c>
      <c r="L227" s="18">
        <f t="shared" ca="1" si="97"/>
        <v>0</v>
      </c>
      <c r="M227" s="18">
        <f t="shared" ca="1" si="97"/>
        <v>0</v>
      </c>
      <c r="N227" s="18">
        <f t="shared" ca="1" si="97"/>
        <v>0</v>
      </c>
      <c r="O227" s="18">
        <f t="shared" ca="1" si="97"/>
        <v>0</v>
      </c>
      <c r="P227" s="18">
        <f t="shared" ca="1" si="97"/>
        <v>0</v>
      </c>
      <c r="Q227" s="18">
        <f t="shared" ca="1" si="97"/>
        <v>0</v>
      </c>
      <c r="R227" s="18">
        <f t="shared" ca="1" si="97"/>
        <v>0</v>
      </c>
      <c r="S227" s="18">
        <f t="shared" ca="1" si="97"/>
        <v>0</v>
      </c>
      <c r="T227" s="18">
        <f t="shared" ca="1" si="97"/>
        <v>0</v>
      </c>
      <c r="U227" s="18">
        <f t="shared" ca="1" si="97"/>
        <v>0</v>
      </c>
      <c r="V227" s="18">
        <f t="shared" ca="1" si="97"/>
        <v>0</v>
      </c>
      <c r="W227" s="18">
        <f t="shared" ca="1" si="97"/>
        <v>0</v>
      </c>
      <c r="X227" s="18">
        <f t="shared" ca="1" si="97"/>
        <v>0</v>
      </c>
      <c r="Y227" s="18">
        <f t="shared" ca="1" si="97"/>
        <v>0</v>
      </c>
      <c r="Z227" s="18">
        <f t="shared" ca="1" si="97"/>
        <v>0</v>
      </c>
      <c r="AA227" s="18">
        <f t="shared" ca="1" si="97"/>
        <v>0</v>
      </c>
      <c r="AB227" s="18">
        <f t="shared" ca="1" si="97"/>
        <v>0</v>
      </c>
      <c r="AC227" s="18">
        <f t="shared" ca="1" si="97"/>
        <v>0</v>
      </c>
      <c r="AD227" s="18">
        <f t="shared" ca="1" si="97"/>
        <v>0</v>
      </c>
      <c r="AE227" s="18">
        <f t="shared" ca="1" si="97"/>
        <v>0</v>
      </c>
      <c r="AF227" s="18">
        <f t="shared" ca="1" si="97"/>
        <v>0</v>
      </c>
      <c r="AG227" s="18">
        <f t="shared" ca="1" si="97"/>
        <v>0</v>
      </c>
      <c r="AH227" s="18">
        <f t="shared" ca="1" si="97"/>
        <v>0</v>
      </c>
      <c r="AI227" s="18">
        <f t="shared" ca="1" si="97"/>
        <v>0</v>
      </c>
      <c r="AJ227" s="18">
        <f t="shared" ca="1" si="97"/>
        <v>0</v>
      </c>
      <c r="AK227" s="18">
        <f t="shared" ca="1" si="97"/>
        <v>0</v>
      </c>
      <c r="AL227" s="18">
        <f t="shared" ca="1" si="97"/>
        <v>0</v>
      </c>
      <c r="AM227" s="18">
        <f t="shared" ca="1" si="97"/>
        <v>0</v>
      </c>
      <c r="AN227" s="18">
        <f t="shared" ca="1" si="97"/>
        <v>0</v>
      </c>
      <c r="AO227" s="18">
        <f t="shared" ca="1" si="97"/>
        <v>0</v>
      </c>
      <c r="AP227" s="18">
        <f t="shared" ca="1" si="97"/>
        <v>0</v>
      </c>
      <c r="AQ227" s="18">
        <f t="shared" ca="1" si="97"/>
        <v>0</v>
      </c>
      <c r="AR227" s="18">
        <f t="shared" ca="1" si="97"/>
        <v>0</v>
      </c>
      <c r="AS227" s="18">
        <f t="shared" ca="1" si="97"/>
        <v>0</v>
      </c>
      <c r="AT227" s="18">
        <f t="shared" ca="1" si="97"/>
        <v>0</v>
      </c>
      <c r="AU227" s="18">
        <f t="shared" ca="1" si="97"/>
        <v>0</v>
      </c>
      <c r="AV227" s="18">
        <f t="shared" ca="1" si="97"/>
        <v>0</v>
      </c>
    </row>
    <row r="228" spans="1:48" s="4" customFormat="1" ht="15.75" customHeight="1" outlineLevel="1">
      <c r="A228" s="13"/>
    </row>
    <row r="229" spans="1:48" s="182" customFormat="1" ht="18">
      <c r="A229" s="177" t="s">
        <v>45</v>
      </c>
      <c r="B229" s="178" t="s">
        <v>175</v>
      </c>
      <c r="C229" s="178"/>
      <c r="D229" s="179"/>
      <c r="E229" s="179"/>
      <c r="F229" s="179"/>
      <c r="G229" s="179"/>
      <c r="H229" s="181">
        <f>I229-1</f>
        <v>2017</v>
      </c>
      <c r="I229" s="181">
        <f>$I$22</f>
        <v>2018</v>
      </c>
      <c r="J229" s="181">
        <f>I229+1</f>
        <v>2019</v>
      </c>
      <c r="K229" s="181">
        <f t="shared" ref="K229:AV229" si="98">J229+1</f>
        <v>2020</v>
      </c>
      <c r="L229" s="181">
        <f t="shared" si="98"/>
        <v>2021</v>
      </c>
      <c r="M229" s="181">
        <f t="shared" si="98"/>
        <v>2022</v>
      </c>
      <c r="N229" s="181">
        <f t="shared" si="98"/>
        <v>2023</v>
      </c>
      <c r="O229" s="181">
        <f t="shared" si="98"/>
        <v>2024</v>
      </c>
      <c r="P229" s="181">
        <f t="shared" si="98"/>
        <v>2025</v>
      </c>
      <c r="Q229" s="181">
        <f t="shared" si="98"/>
        <v>2026</v>
      </c>
      <c r="R229" s="181">
        <f t="shared" si="98"/>
        <v>2027</v>
      </c>
      <c r="S229" s="181">
        <f t="shared" si="98"/>
        <v>2028</v>
      </c>
      <c r="T229" s="181">
        <f t="shared" si="98"/>
        <v>2029</v>
      </c>
      <c r="U229" s="181">
        <f t="shared" si="98"/>
        <v>2030</v>
      </c>
      <c r="V229" s="181">
        <f t="shared" si="98"/>
        <v>2031</v>
      </c>
      <c r="W229" s="181">
        <f t="shared" si="98"/>
        <v>2032</v>
      </c>
      <c r="X229" s="181">
        <f t="shared" si="98"/>
        <v>2033</v>
      </c>
      <c r="Y229" s="181">
        <f t="shared" si="98"/>
        <v>2034</v>
      </c>
      <c r="Z229" s="181">
        <f t="shared" si="98"/>
        <v>2035</v>
      </c>
      <c r="AA229" s="181">
        <f t="shared" si="98"/>
        <v>2036</v>
      </c>
      <c r="AB229" s="181">
        <f t="shared" si="98"/>
        <v>2037</v>
      </c>
      <c r="AC229" s="181">
        <f t="shared" si="98"/>
        <v>2038</v>
      </c>
      <c r="AD229" s="181">
        <f t="shared" si="98"/>
        <v>2039</v>
      </c>
      <c r="AE229" s="181">
        <f t="shared" si="98"/>
        <v>2040</v>
      </c>
      <c r="AF229" s="181">
        <f t="shared" si="98"/>
        <v>2041</v>
      </c>
      <c r="AG229" s="181">
        <f t="shared" si="98"/>
        <v>2042</v>
      </c>
      <c r="AH229" s="181">
        <f t="shared" si="98"/>
        <v>2043</v>
      </c>
      <c r="AI229" s="181">
        <f t="shared" si="98"/>
        <v>2044</v>
      </c>
      <c r="AJ229" s="181">
        <f t="shared" si="98"/>
        <v>2045</v>
      </c>
      <c r="AK229" s="181">
        <f t="shared" si="98"/>
        <v>2046</v>
      </c>
      <c r="AL229" s="181">
        <f t="shared" si="98"/>
        <v>2047</v>
      </c>
      <c r="AM229" s="181">
        <f t="shared" si="98"/>
        <v>2048</v>
      </c>
      <c r="AN229" s="181">
        <f t="shared" si="98"/>
        <v>2049</v>
      </c>
      <c r="AO229" s="181">
        <f t="shared" si="98"/>
        <v>2050</v>
      </c>
      <c r="AP229" s="181">
        <f t="shared" si="98"/>
        <v>2051</v>
      </c>
      <c r="AQ229" s="181">
        <f t="shared" si="98"/>
        <v>2052</v>
      </c>
      <c r="AR229" s="181">
        <f t="shared" si="98"/>
        <v>2053</v>
      </c>
      <c r="AS229" s="181">
        <f t="shared" si="98"/>
        <v>2054</v>
      </c>
      <c r="AT229" s="181">
        <f t="shared" si="98"/>
        <v>2055</v>
      </c>
      <c r="AU229" s="181">
        <f t="shared" si="98"/>
        <v>2056</v>
      </c>
      <c r="AV229" s="181">
        <f t="shared" si="98"/>
        <v>2057</v>
      </c>
    </row>
    <row r="231" spans="1:48" ht="14.25">
      <c r="B231" s="185" t="s">
        <v>176</v>
      </c>
      <c r="C231" s="185"/>
      <c r="I231" s="27">
        <f>I218</f>
        <v>-38967.404678893268</v>
      </c>
      <c r="J231" s="27">
        <f t="shared" ref="J231:AV231" si="99">J218</f>
        <v>-19507.990106049259</v>
      </c>
      <c r="K231" s="27">
        <f t="shared" si="99"/>
        <v>-18929.303914269294</v>
      </c>
      <c r="L231" s="27">
        <f t="shared" si="99"/>
        <v>-10982.594564784893</v>
      </c>
      <c r="M231" s="27">
        <f t="shared" si="99"/>
        <v>-6632.4489330246306</v>
      </c>
      <c r="N231" s="27">
        <f t="shared" si="99"/>
        <v>0</v>
      </c>
      <c r="O231" s="27">
        <f t="shared" si="99"/>
        <v>0</v>
      </c>
      <c r="P231" s="27">
        <f t="shared" si="99"/>
        <v>0</v>
      </c>
      <c r="Q231" s="27">
        <f t="shared" si="99"/>
        <v>0</v>
      </c>
      <c r="R231" s="27">
        <f t="shared" si="99"/>
        <v>0</v>
      </c>
      <c r="S231" s="27">
        <f t="shared" si="99"/>
        <v>0</v>
      </c>
      <c r="T231" s="27">
        <f t="shared" si="99"/>
        <v>0</v>
      </c>
      <c r="U231" s="27">
        <f t="shared" si="99"/>
        <v>0</v>
      </c>
      <c r="V231" s="27">
        <f t="shared" si="99"/>
        <v>0</v>
      </c>
      <c r="W231" s="27">
        <f t="shared" si="99"/>
        <v>0</v>
      </c>
      <c r="X231" s="27">
        <f t="shared" si="99"/>
        <v>0</v>
      </c>
      <c r="Y231" s="27">
        <f t="shared" si="99"/>
        <v>0</v>
      </c>
      <c r="Z231" s="27">
        <f t="shared" si="99"/>
        <v>0</v>
      </c>
      <c r="AA231" s="27">
        <f t="shared" si="99"/>
        <v>0</v>
      </c>
      <c r="AB231" s="27">
        <f t="shared" si="99"/>
        <v>0</v>
      </c>
      <c r="AC231" s="27">
        <f t="shared" si="99"/>
        <v>0</v>
      </c>
      <c r="AD231" s="27">
        <f t="shared" si="99"/>
        <v>0</v>
      </c>
      <c r="AE231" s="27">
        <f t="shared" si="99"/>
        <v>0</v>
      </c>
      <c r="AF231" s="27">
        <f t="shared" si="99"/>
        <v>0</v>
      </c>
      <c r="AG231" s="27">
        <f t="shared" si="99"/>
        <v>0</v>
      </c>
      <c r="AH231" s="27">
        <f t="shared" si="99"/>
        <v>0</v>
      </c>
      <c r="AI231" s="27">
        <f t="shared" si="99"/>
        <v>0</v>
      </c>
      <c r="AJ231" s="27">
        <f t="shared" si="99"/>
        <v>0</v>
      </c>
      <c r="AK231" s="27">
        <f t="shared" si="99"/>
        <v>0</v>
      </c>
      <c r="AL231" s="27">
        <f t="shared" si="99"/>
        <v>0</v>
      </c>
      <c r="AM231" s="27">
        <f t="shared" si="99"/>
        <v>0</v>
      </c>
      <c r="AN231" s="27">
        <f t="shared" si="99"/>
        <v>0</v>
      </c>
      <c r="AO231" s="27">
        <f t="shared" si="99"/>
        <v>0</v>
      </c>
      <c r="AP231" s="27">
        <f t="shared" si="99"/>
        <v>0</v>
      </c>
      <c r="AQ231" s="27">
        <f t="shared" si="99"/>
        <v>0</v>
      </c>
      <c r="AR231" s="27">
        <f t="shared" si="99"/>
        <v>0</v>
      </c>
      <c r="AS231" s="27">
        <f t="shared" si="99"/>
        <v>0</v>
      </c>
      <c r="AT231" s="27">
        <f t="shared" si="99"/>
        <v>0</v>
      </c>
      <c r="AU231" s="27">
        <f t="shared" si="99"/>
        <v>0</v>
      </c>
      <c r="AV231" s="27">
        <f t="shared" si="99"/>
        <v>0</v>
      </c>
    </row>
    <row r="232" spans="1:48" ht="14.25">
      <c r="B232" s="185" t="s">
        <v>177</v>
      </c>
      <c r="C232" s="185"/>
      <c r="H232" s="27"/>
      <c r="I232" s="27">
        <f t="shared" ref="I232:AV232" si="100">I27</f>
        <v>4710.7539634482755</v>
      </c>
      <c r="J232" s="27">
        <f t="shared" si="100"/>
        <v>11356.602058275861</v>
      </c>
      <c r="K232" s="27">
        <f t="shared" si="100"/>
        <v>16405.089888620689</v>
      </c>
      <c r="L232" s="27">
        <f t="shared" si="100"/>
        <v>19818.711615517241</v>
      </c>
      <c r="M232" s="27">
        <f t="shared" si="100"/>
        <v>22021.415308620693</v>
      </c>
      <c r="N232" s="27">
        <f t="shared" si="100"/>
        <v>22021.415308620693</v>
      </c>
      <c r="O232" s="27">
        <f t="shared" si="100"/>
        <v>22021.415308620693</v>
      </c>
      <c r="P232" s="27">
        <f t="shared" si="100"/>
        <v>22021.415308620693</v>
      </c>
      <c r="Q232" s="27">
        <f t="shared" si="100"/>
        <v>22021.415308620693</v>
      </c>
      <c r="R232" s="27">
        <f t="shared" si="100"/>
        <v>22021.415308620693</v>
      </c>
      <c r="S232" s="27">
        <f t="shared" si="100"/>
        <v>22021.415308620693</v>
      </c>
      <c r="T232" s="27">
        <f t="shared" si="100"/>
        <v>22021.415308620693</v>
      </c>
      <c r="U232" s="27">
        <f t="shared" si="100"/>
        <v>22021.415308620693</v>
      </c>
      <c r="V232" s="27">
        <f t="shared" si="100"/>
        <v>22021.415308620693</v>
      </c>
      <c r="W232" s="27">
        <f t="shared" si="100"/>
        <v>22021.415308620693</v>
      </c>
      <c r="X232" s="27">
        <f t="shared" si="100"/>
        <v>22021.415308620693</v>
      </c>
      <c r="Y232" s="27">
        <f t="shared" si="100"/>
        <v>22021.415308620693</v>
      </c>
      <c r="Z232" s="27">
        <f t="shared" si="100"/>
        <v>22021.415308620693</v>
      </c>
      <c r="AA232" s="27">
        <f t="shared" si="100"/>
        <v>22021.415308620693</v>
      </c>
      <c r="AB232" s="27">
        <f t="shared" si="100"/>
        <v>22021.415308620693</v>
      </c>
      <c r="AC232" s="27">
        <f t="shared" si="100"/>
        <v>22021.415308620693</v>
      </c>
      <c r="AD232" s="27">
        <f t="shared" si="100"/>
        <v>22021.415308620693</v>
      </c>
      <c r="AE232" s="27">
        <f t="shared" si="100"/>
        <v>22021.415308620693</v>
      </c>
      <c r="AF232" s="27">
        <f t="shared" si="100"/>
        <v>22021.415308620693</v>
      </c>
      <c r="AG232" s="27">
        <f t="shared" si="100"/>
        <v>22021.415308620693</v>
      </c>
      <c r="AH232" s="27">
        <f t="shared" si="100"/>
        <v>22021.415308620693</v>
      </c>
      <c r="AI232" s="27">
        <f t="shared" si="100"/>
        <v>22021.415308620693</v>
      </c>
      <c r="AJ232" s="27">
        <f t="shared" si="100"/>
        <v>22021.415308620693</v>
      </c>
      <c r="AK232" s="27">
        <f t="shared" si="100"/>
        <v>22021.415308620693</v>
      </c>
      <c r="AL232" s="27">
        <f t="shared" si="100"/>
        <v>22021.415308620693</v>
      </c>
      <c r="AM232" s="27">
        <f t="shared" si="100"/>
        <v>22021.415308620693</v>
      </c>
      <c r="AN232" s="27">
        <f t="shared" si="100"/>
        <v>22021.415308620693</v>
      </c>
      <c r="AO232" s="27">
        <f t="shared" si="100"/>
        <v>22021.415308620693</v>
      </c>
      <c r="AP232" s="27">
        <f t="shared" si="100"/>
        <v>22021.415308620693</v>
      </c>
      <c r="AQ232" s="27">
        <f t="shared" si="100"/>
        <v>22021.415308620693</v>
      </c>
      <c r="AR232" s="27">
        <f t="shared" si="100"/>
        <v>22021.415308620693</v>
      </c>
      <c r="AS232" s="27">
        <f t="shared" si="100"/>
        <v>22021.415308620693</v>
      </c>
      <c r="AT232" s="27">
        <f t="shared" si="100"/>
        <v>22021.415308620693</v>
      </c>
      <c r="AU232" s="27">
        <f t="shared" si="100"/>
        <v>22021.415308620693</v>
      </c>
      <c r="AV232" s="27">
        <f t="shared" si="100"/>
        <v>22021.415308620693</v>
      </c>
    </row>
    <row r="233" spans="1:48" ht="14.25">
      <c r="B233" s="185" t="s">
        <v>178</v>
      </c>
      <c r="C233" s="185"/>
      <c r="H233" s="27"/>
      <c r="I233" s="27">
        <f t="shared" ref="I233:AV233" ca="1" si="101">I182</f>
        <v>-2544.3744471095292</v>
      </c>
      <c r="J233" s="27">
        <f t="shared" ca="1" si="101"/>
        <v>-3607.0037355029031</v>
      </c>
      <c r="K233" s="27">
        <f t="shared" ca="1" si="101"/>
        <v>-4441.5317740552946</v>
      </c>
      <c r="L233" s="27">
        <f t="shared" ca="1" si="101"/>
        <v>-4786.2714112524509</v>
      </c>
      <c r="M233" s="27">
        <f t="shared" ca="1" si="101"/>
        <v>-5101.306297907644</v>
      </c>
      <c r="N233" s="27">
        <f t="shared" ca="1" si="101"/>
        <v>-4948.899580469053</v>
      </c>
      <c r="O233" s="27">
        <f t="shared" ca="1" si="101"/>
        <v>-4792.5406117937127</v>
      </c>
      <c r="P233" s="27">
        <f t="shared" ca="1" si="101"/>
        <v>-4636.1816431183724</v>
      </c>
      <c r="Q233" s="27">
        <f t="shared" ca="1" si="101"/>
        <v>-4479.8226744430322</v>
      </c>
      <c r="R233" s="27">
        <f t="shared" ca="1" si="101"/>
        <v>-4323.4637057676919</v>
      </c>
      <c r="S233" s="27">
        <f t="shared" ca="1" si="101"/>
        <v>-4211.4245646785585</v>
      </c>
      <c r="T233" s="27">
        <f t="shared" ca="1" si="101"/>
        <v>-4120.5514580721847</v>
      </c>
      <c r="U233" s="27">
        <f t="shared" ca="1" si="101"/>
        <v>-4053.1357652589136</v>
      </c>
      <c r="V233" s="27">
        <f t="shared" ca="1" si="101"/>
        <v>-3996.8355896870216</v>
      </c>
      <c r="W233" s="27">
        <f t="shared" ca="1" si="101"/>
        <v>-3950.0888623909918</v>
      </c>
      <c r="X233" s="27">
        <f t="shared" ca="1" si="101"/>
        <v>-3903.3421350949616</v>
      </c>
      <c r="Y233" s="27">
        <f t="shared" ca="1" si="101"/>
        <v>-3856.5954077989318</v>
      </c>
      <c r="Z233" s="27">
        <f t="shared" ca="1" si="101"/>
        <v>-3809.848680502902</v>
      </c>
      <c r="AA233" s="27">
        <f t="shared" ca="1" si="101"/>
        <v>-3763.1019532068722</v>
      </c>
      <c r="AB233" s="27">
        <f t="shared" ca="1" si="101"/>
        <v>-3716.3552259108424</v>
      </c>
      <c r="AC233" s="27">
        <f t="shared" ca="1" si="101"/>
        <v>-3669.6084986148126</v>
      </c>
      <c r="AD233" s="27">
        <f t="shared" ca="1" si="101"/>
        <v>-3636.3346522767756</v>
      </c>
      <c r="AE233" s="27">
        <f t="shared" ca="1" si="101"/>
        <v>-3609.9862187910499</v>
      </c>
      <c r="AF233" s="27">
        <f t="shared" ca="1" si="101"/>
        <v>-3587.5701762807435</v>
      </c>
      <c r="AG233" s="27">
        <f t="shared" ca="1" si="101"/>
        <v>-3567.5448145118012</v>
      </c>
      <c r="AH233" s="27">
        <f t="shared" ca="1" si="101"/>
        <v>-3550.0618119705741</v>
      </c>
      <c r="AI233" s="27">
        <f t="shared" ca="1" si="101"/>
        <v>-3532.8345514065854</v>
      </c>
      <c r="AJ233" s="27">
        <f t="shared" ca="1" si="101"/>
        <v>-3515.6126896177857</v>
      </c>
      <c r="AK233" s="27">
        <f t="shared" ca="1" si="101"/>
        <v>-3498.3908278289864</v>
      </c>
      <c r="AL233" s="27">
        <f t="shared" ca="1" si="101"/>
        <v>-3481.1689660401871</v>
      </c>
      <c r="AM233" s="27">
        <f t="shared" ca="1" si="101"/>
        <v>-3463.9471042513874</v>
      </c>
      <c r="AN233" s="27">
        <f t="shared" ca="1" si="101"/>
        <v>-3446.7252424625881</v>
      </c>
      <c r="AO233" s="27">
        <f t="shared" ca="1" si="101"/>
        <v>-3429.5033806737888</v>
      </c>
      <c r="AP233" s="27">
        <f t="shared" ca="1" si="101"/>
        <v>-3412.2815188849895</v>
      </c>
      <c r="AQ233" s="27">
        <f t="shared" ca="1" si="101"/>
        <v>-3395.0596570961902</v>
      </c>
      <c r="AR233" s="27">
        <f t="shared" ca="1" si="101"/>
        <v>-3377.8377953073905</v>
      </c>
      <c r="AS233" s="27">
        <f t="shared" ca="1" si="101"/>
        <v>-3360.6159335185912</v>
      </c>
      <c r="AT233" s="27">
        <f t="shared" ca="1" si="101"/>
        <v>-3343.3940717297919</v>
      </c>
      <c r="AU233" s="27">
        <f t="shared" ca="1" si="101"/>
        <v>-3326.1722099409926</v>
      </c>
      <c r="AV233" s="27">
        <f t="shared" ca="1" si="101"/>
        <v>-3308.9503481521929</v>
      </c>
    </row>
    <row r="234" spans="1:48" ht="14.25">
      <c r="B234" s="185" t="s">
        <v>144</v>
      </c>
      <c r="C234" s="185"/>
      <c r="H234" s="75"/>
      <c r="I234" s="75">
        <f t="shared" ref="I234:AV234" ca="1" si="102">-I172</f>
        <v>780.07845292573893</v>
      </c>
      <c r="J234" s="75">
        <f t="shared" ca="1" si="102"/>
        <v>267.74679241900748</v>
      </c>
      <c r="K234" s="75">
        <f t="shared" ca="1" si="102"/>
        <v>-396.23680978853963</v>
      </c>
      <c r="L234" s="75">
        <f t="shared" ca="1" si="102"/>
        <v>-1025.9276595899619</v>
      </c>
      <c r="M234" s="75">
        <f t="shared" ca="1" si="102"/>
        <v>-1380.4034082924263</v>
      </c>
      <c r="N234" s="75">
        <f t="shared" ca="1" si="102"/>
        <v>-1462.7700319500686</v>
      </c>
      <c r="O234" s="75">
        <f t="shared" ca="1" si="102"/>
        <v>-1572.5457135695892</v>
      </c>
      <c r="P234" s="75">
        <f t="shared" ca="1" si="102"/>
        <v>-1680.3847992117301</v>
      </c>
      <c r="Q234" s="75">
        <f t="shared" ca="1" si="102"/>
        <v>-1784.2771734697621</v>
      </c>
      <c r="R234" s="75">
        <f t="shared" ca="1" si="102"/>
        <v>-1884.4596390267329</v>
      </c>
      <c r="S234" s="75">
        <f t="shared" ca="1" si="102"/>
        <v>-2764.0349981633253</v>
      </c>
      <c r="T234" s="75">
        <f t="shared" ca="1" si="102"/>
        <v>-3219.4139290406256</v>
      </c>
      <c r="U234" s="75">
        <f t="shared" ca="1" si="102"/>
        <v>-3706.4934937645344</v>
      </c>
      <c r="V234" s="75">
        <f t="shared" ca="1" si="102"/>
        <v>-3966.3551321628788</v>
      </c>
      <c r="W234" s="75">
        <f t="shared" ca="1" si="102"/>
        <v>-4192.9110726082927</v>
      </c>
      <c r="X234" s="75">
        <f t="shared" ca="1" si="102"/>
        <v>-4245.5824867365745</v>
      </c>
      <c r="Y234" s="75">
        <f t="shared" ca="1" si="102"/>
        <v>-4295.8481081957179</v>
      </c>
      <c r="Z234" s="75">
        <f t="shared" ca="1" si="102"/>
        <v>-4343.8522845458692</v>
      </c>
      <c r="AA234" s="75">
        <f t="shared" ca="1" si="102"/>
        <v>-4389.7307024935708</v>
      </c>
      <c r="AB234" s="75">
        <f t="shared" ca="1" si="102"/>
        <v>-4433.6109075429677</v>
      </c>
      <c r="AC234" s="75">
        <f t="shared" ca="1" si="102"/>
        <v>-4475.6127924679586</v>
      </c>
      <c r="AD234" s="75">
        <f t="shared" ca="1" si="102"/>
        <v>-4512.2248514983075</v>
      </c>
      <c r="AE234" s="75">
        <f t="shared" ca="1" si="102"/>
        <v>-4545.3142908094596</v>
      </c>
      <c r="AF234" s="75">
        <f t="shared" ca="1" si="102"/>
        <v>-4575.7858143060157</v>
      </c>
      <c r="AG234" s="75">
        <f t="shared" ca="1" si="102"/>
        <v>-4604.147748199468</v>
      </c>
      <c r="AH234" s="75">
        <f t="shared" ca="1" si="102"/>
        <v>-4630.4472807660077</v>
      </c>
      <c r="AI234" s="75">
        <f t="shared" ca="1" si="102"/>
        <v>-4655.3822224476926</v>
      </c>
      <c r="AJ234" s="75">
        <f t="shared" ca="1" si="102"/>
        <v>-4679.0976633434539</v>
      </c>
      <c r="AK234" s="75">
        <f t="shared" ca="1" si="102"/>
        <v>-4701.66813863474</v>
      </c>
      <c r="AL234" s="75">
        <f t="shared" ca="1" si="102"/>
        <v>-4723.1623462578209</v>
      </c>
      <c r="AM234" s="75">
        <f t="shared" ca="1" si="102"/>
        <v>-4743.6448622727885</v>
      </c>
      <c r="AN234" s="75">
        <f t="shared" ca="1" si="102"/>
        <v>-4763.1763881761281</v>
      </c>
      <c r="AO234" s="75">
        <f t="shared" ca="1" si="102"/>
        <v>-4781.8139833745399</v>
      </c>
      <c r="AP234" s="75">
        <f t="shared" ca="1" si="102"/>
        <v>-4799.6112837103174</v>
      </c>
      <c r="AQ234" s="75">
        <f t="shared" ca="1" si="102"/>
        <v>-4816.6187068752197</v>
      </c>
      <c r="AR234" s="75">
        <f t="shared" ca="1" si="102"/>
        <v>-4832.8836454994998</v>
      </c>
      <c r="AS234" s="75">
        <f t="shared" ca="1" si="102"/>
        <v>-4848.4506486555929</v>
      </c>
      <c r="AT234" s="75">
        <f t="shared" ca="1" si="102"/>
        <v>-4863.3615924715923</v>
      </c>
      <c r="AU234" s="75">
        <f t="shared" ca="1" si="102"/>
        <v>-4877.6558405079031</v>
      </c>
      <c r="AV234" s="75">
        <f t="shared" ca="1" si="102"/>
        <v>-4891.3703945113066</v>
      </c>
    </row>
    <row r="235" spans="1:48" ht="15">
      <c r="B235" s="3" t="s">
        <v>179</v>
      </c>
      <c r="C235" s="3"/>
      <c r="F235" s="140">
        <f ca="1">IFERROR(IRR(H235:AV235),"-")</f>
        <v>8.3016776681361204E-2</v>
      </c>
      <c r="H235" s="27">
        <f>H237</f>
        <v>-70388.141442571417</v>
      </c>
      <c r="I235" s="27">
        <f ca="1">SUM(I231:I234)</f>
        <v>-36020.946709628784</v>
      </c>
      <c r="J235" s="27">
        <f t="shared" ref="J235:AV235" ca="1" si="103">SUM(J231:J234)</f>
        <v>-11490.644990857294</v>
      </c>
      <c r="K235" s="27">
        <f t="shared" ca="1" si="103"/>
        <v>-7361.9826094924392</v>
      </c>
      <c r="L235" s="27">
        <f t="shared" ca="1" si="103"/>
        <v>3023.9179798899349</v>
      </c>
      <c r="M235" s="27">
        <f t="shared" ca="1" si="103"/>
        <v>8907.2566693959925</v>
      </c>
      <c r="N235" s="27">
        <f t="shared" ca="1" si="103"/>
        <v>15609.745696201571</v>
      </c>
      <c r="O235" s="27">
        <f t="shared" ca="1" si="103"/>
        <v>15656.328983257392</v>
      </c>
      <c r="P235" s="27">
        <f t="shared" ca="1" si="103"/>
        <v>15704.848866290591</v>
      </c>
      <c r="Q235" s="27">
        <f t="shared" ca="1" si="103"/>
        <v>15757.3154607079</v>
      </c>
      <c r="R235" s="27">
        <f t="shared" ca="1" si="103"/>
        <v>15813.491963826269</v>
      </c>
      <c r="S235" s="27">
        <f t="shared" ca="1" si="103"/>
        <v>15045.955745778811</v>
      </c>
      <c r="T235" s="27">
        <f t="shared" ca="1" si="103"/>
        <v>14681.449921507881</v>
      </c>
      <c r="U235" s="27">
        <f t="shared" ca="1" si="103"/>
        <v>14261.786049597245</v>
      </c>
      <c r="V235" s="27">
        <f t="shared" ca="1" si="103"/>
        <v>14058.224586770795</v>
      </c>
      <c r="W235" s="27">
        <f t="shared" ca="1" si="103"/>
        <v>13878.415373621408</v>
      </c>
      <c r="X235" s="27">
        <f t="shared" ca="1" si="103"/>
        <v>13872.490686789159</v>
      </c>
      <c r="Y235" s="27">
        <f t="shared" ca="1" si="103"/>
        <v>13868.971792626045</v>
      </c>
      <c r="Z235" s="27">
        <f t="shared" ca="1" si="103"/>
        <v>13867.714343571923</v>
      </c>
      <c r="AA235" s="27">
        <f t="shared" ca="1" si="103"/>
        <v>13868.582652920251</v>
      </c>
      <c r="AB235" s="27">
        <f t="shared" ca="1" si="103"/>
        <v>13871.449175166883</v>
      </c>
      <c r="AC235" s="27">
        <f t="shared" ca="1" si="103"/>
        <v>13876.194017537922</v>
      </c>
      <c r="AD235" s="27">
        <f t="shared" ca="1" si="103"/>
        <v>13872.855804845611</v>
      </c>
      <c r="AE235" s="27">
        <f t="shared" ca="1" si="103"/>
        <v>13866.114799020183</v>
      </c>
      <c r="AF235" s="27">
        <f t="shared" ca="1" si="103"/>
        <v>13858.059318033935</v>
      </c>
      <c r="AG235" s="27">
        <f t="shared" ca="1" si="103"/>
        <v>13849.722745909423</v>
      </c>
      <c r="AH235" s="27">
        <f t="shared" ca="1" si="103"/>
        <v>13840.90621588411</v>
      </c>
      <c r="AI235" s="27">
        <f t="shared" ca="1" si="103"/>
        <v>13833.198534766416</v>
      </c>
      <c r="AJ235" s="27">
        <f t="shared" ca="1" si="103"/>
        <v>13826.704955659454</v>
      </c>
      <c r="AK235" s="27">
        <f t="shared" ca="1" si="103"/>
        <v>13821.356342156967</v>
      </c>
      <c r="AL235" s="27">
        <f t="shared" ca="1" si="103"/>
        <v>13817.083996322686</v>
      </c>
      <c r="AM235" s="27">
        <f t="shared" ca="1" si="103"/>
        <v>13813.823342096519</v>
      </c>
      <c r="AN235" s="27">
        <f t="shared" ca="1" si="103"/>
        <v>13811.513677981977</v>
      </c>
      <c r="AO235" s="27">
        <f t="shared" ca="1" si="103"/>
        <v>13810.097944572364</v>
      </c>
      <c r="AP235" s="27">
        <f t="shared" ca="1" si="103"/>
        <v>13809.522506025387</v>
      </c>
      <c r="AQ235" s="27">
        <f t="shared" ca="1" si="103"/>
        <v>13809.736944649285</v>
      </c>
      <c r="AR235" s="27">
        <f t="shared" ca="1" si="103"/>
        <v>13810.693867813803</v>
      </c>
      <c r="AS235" s="27">
        <f t="shared" ca="1" si="103"/>
        <v>13812.348726446509</v>
      </c>
      <c r="AT235" s="27">
        <f t="shared" ca="1" si="103"/>
        <v>13814.659644419309</v>
      </c>
      <c r="AU235" s="27">
        <f t="shared" ca="1" si="103"/>
        <v>13817.587258171798</v>
      </c>
      <c r="AV235" s="27">
        <f t="shared" ca="1" si="103"/>
        <v>13821.094565957193</v>
      </c>
    </row>
    <row r="237" spans="1:48" ht="15">
      <c r="B237" s="3" t="s">
        <v>180</v>
      </c>
      <c r="C237" s="3"/>
      <c r="F237" s="183">
        <f ca="1">IFERROR(IRR(H237:AV237),"-")</f>
        <v>8.3016776681361204E-2</v>
      </c>
      <c r="H237" s="27">
        <f>-H200</f>
        <v>-70388.141442571417</v>
      </c>
      <c r="I237" s="27">
        <f t="shared" ref="I237:K237" ca="1" si="104">I183-I181-I172+I218</f>
        <v>-36020.946709628784</v>
      </c>
      <c r="J237" s="27">
        <f t="shared" ca="1" si="104"/>
        <v>-11490.644990857294</v>
      </c>
      <c r="K237" s="27">
        <f t="shared" ca="1" si="104"/>
        <v>-7361.9826094924392</v>
      </c>
      <c r="L237" s="27">
        <f ca="1">L183-L181-L172+L218</f>
        <v>3023.9179798899349</v>
      </c>
      <c r="M237" s="27">
        <f ca="1">M183-M181-M172+M218</f>
        <v>8907.2566693959943</v>
      </c>
      <c r="N237" s="27">
        <f t="shared" ref="N237:AV237" ca="1" si="105">N183-N181-N172+N218</f>
        <v>15609.745696201571</v>
      </c>
      <c r="O237" s="27">
        <f t="shared" ca="1" si="105"/>
        <v>15656.328983257392</v>
      </c>
      <c r="P237" s="27">
        <f t="shared" ca="1" si="105"/>
        <v>15704.848866290591</v>
      </c>
      <c r="Q237" s="27">
        <f t="shared" ca="1" si="105"/>
        <v>15757.3154607079</v>
      </c>
      <c r="R237" s="27">
        <f t="shared" ca="1" si="105"/>
        <v>15813.491963826269</v>
      </c>
      <c r="S237" s="27">
        <f t="shared" ca="1" si="105"/>
        <v>15045.955745778811</v>
      </c>
      <c r="T237" s="27">
        <f t="shared" ca="1" si="105"/>
        <v>14681.449921507881</v>
      </c>
      <c r="U237" s="27">
        <f t="shared" ca="1" si="105"/>
        <v>14261.786049597245</v>
      </c>
      <c r="V237" s="27">
        <f t="shared" ca="1" si="105"/>
        <v>14058.224586770795</v>
      </c>
      <c r="W237" s="27">
        <f t="shared" ca="1" si="105"/>
        <v>13878.415373621408</v>
      </c>
      <c r="X237" s="27">
        <f t="shared" ca="1" si="105"/>
        <v>13872.490686789159</v>
      </c>
      <c r="Y237" s="27">
        <f t="shared" ca="1" si="105"/>
        <v>13868.971792626045</v>
      </c>
      <c r="Z237" s="27">
        <f t="shared" ca="1" si="105"/>
        <v>13867.714343571923</v>
      </c>
      <c r="AA237" s="27">
        <f t="shared" ca="1" si="105"/>
        <v>13868.582652920251</v>
      </c>
      <c r="AB237" s="27">
        <f t="shared" ca="1" si="105"/>
        <v>13871.449175166887</v>
      </c>
      <c r="AC237" s="27">
        <f t="shared" ca="1" si="105"/>
        <v>13876.194017537922</v>
      </c>
      <c r="AD237" s="27">
        <f t="shared" ca="1" si="105"/>
        <v>13872.855804845611</v>
      </c>
      <c r="AE237" s="27">
        <f t="shared" ca="1" si="105"/>
        <v>13866.114799020183</v>
      </c>
      <c r="AF237" s="27">
        <f t="shared" ca="1" si="105"/>
        <v>13858.059318033935</v>
      </c>
      <c r="AG237" s="27">
        <f t="shared" ca="1" si="105"/>
        <v>13849.722745909423</v>
      </c>
      <c r="AH237" s="27">
        <f t="shared" ca="1" si="105"/>
        <v>13840.90621588411</v>
      </c>
      <c r="AI237" s="27">
        <f t="shared" ca="1" si="105"/>
        <v>13833.198534766416</v>
      </c>
      <c r="AJ237" s="27">
        <f t="shared" ca="1" si="105"/>
        <v>13826.704955659454</v>
      </c>
      <c r="AK237" s="27">
        <f t="shared" ca="1" si="105"/>
        <v>13821.356342156967</v>
      </c>
      <c r="AL237" s="27">
        <f t="shared" ca="1" si="105"/>
        <v>13817.083996322686</v>
      </c>
      <c r="AM237" s="27">
        <f t="shared" ca="1" si="105"/>
        <v>13813.823342096519</v>
      </c>
      <c r="AN237" s="27">
        <f t="shared" ca="1" si="105"/>
        <v>13811.513677981977</v>
      </c>
      <c r="AO237" s="27">
        <f t="shared" ca="1" si="105"/>
        <v>13810.097944572364</v>
      </c>
      <c r="AP237" s="27">
        <f t="shared" ca="1" si="105"/>
        <v>13809.522506025387</v>
      </c>
      <c r="AQ237" s="27">
        <f t="shared" ca="1" si="105"/>
        <v>13809.736944649285</v>
      </c>
      <c r="AR237" s="27">
        <f t="shared" ca="1" si="105"/>
        <v>13810.693867813803</v>
      </c>
      <c r="AS237" s="27">
        <f t="shared" ca="1" si="105"/>
        <v>13812.348726446509</v>
      </c>
      <c r="AT237" s="27">
        <f t="shared" ca="1" si="105"/>
        <v>13814.659644419309</v>
      </c>
      <c r="AU237" s="27">
        <f t="shared" ca="1" si="105"/>
        <v>13817.587258171798</v>
      </c>
      <c r="AV237" s="27">
        <f t="shared" ca="1" si="105"/>
        <v>13821.094565957193</v>
      </c>
    </row>
    <row r="238" spans="1:48">
      <c r="E238" s="139" t="s">
        <v>2</v>
      </c>
    </row>
    <row r="239" spans="1:48" ht="15">
      <c r="B239" s="3" t="s">
        <v>181</v>
      </c>
      <c r="C239" s="3"/>
      <c r="E239" s="198">
        <f>$F$81</f>
        <v>5.28000003831662E-2</v>
      </c>
      <c r="F239" s="186">
        <f ca="1">NPV(E239,H237:AV237)</f>
        <v>61710.038398426434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</row>
    <row r="241" spans="1:48" ht="15">
      <c r="B241" s="92" t="s">
        <v>72</v>
      </c>
      <c r="C241" s="92"/>
      <c r="M241" s="187" t="s">
        <v>25</v>
      </c>
      <c r="R241" s="187" t="s">
        <v>26</v>
      </c>
      <c r="W241" s="187" t="s">
        <v>27</v>
      </c>
      <c r="AB241" s="187" t="s">
        <v>28</v>
      </c>
      <c r="AG241" s="187" t="s">
        <v>29</v>
      </c>
      <c r="AL241" s="187" t="s">
        <v>30</v>
      </c>
      <c r="AQ241" s="187" t="s">
        <v>31</v>
      </c>
      <c r="AV241" s="187" t="s">
        <v>32</v>
      </c>
    </row>
    <row r="242" spans="1:48" ht="6" customHeight="1"/>
    <row r="243" spans="1:48" ht="14.25">
      <c r="B243" s="185" t="s">
        <v>73</v>
      </c>
      <c r="C243" s="185"/>
      <c r="H243" s="27"/>
      <c r="I243" s="27">
        <f t="shared" ref="I243:AV243" ca="1" si="106">I94-I27</f>
        <v>8731.9515856147991</v>
      </c>
      <c r="J243" s="27">
        <f t="shared" ca="1" si="106"/>
        <v>5825.5771131761066</v>
      </c>
      <c r="K243" s="27">
        <f t="shared" ca="1" si="106"/>
        <v>4310.3886053015995</v>
      </c>
      <c r="L243" s="27">
        <f t="shared" ca="1" si="106"/>
        <v>2473.0678097348464</v>
      </c>
      <c r="M243" s="27">
        <f t="shared" ca="1" si="106"/>
        <v>1496.2287748813033</v>
      </c>
      <c r="N243" s="27">
        <f t="shared" ca="1" si="106"/>
        <v>871.58763035672746</v>
      </c>
      <c r="O243" s="27">
        <f t="shared" ca="1" si="106"/>
        <v>113.35647076393798</v>
      </c>
      <c r="P243" s="27">
        <f t="shared" ca="1" si="106"/>
        <v>-647.52393093196952</v>
      </c>
      <c r="Q243" s="27">
        <f t="shared" ca="1" si="106"/>
        <v>-1413.8033906088749</v>
      </c>
      <c r="R243" s="27">
        <f t="shared" ca="1" si="106"/>
        <v>-2185.1579647879189</v>
      </c>
      <c r="S243" s="27">
        <f t="shared" ca="1" si="106"/>
        <v>-5773.1899375935536</v>
      </c>
      <c r="T243" s="27">
        <f t="shared" ca="1" si="106"/>
        <v>-7655.5184857027325</v>
      </c>
      <c r="U243" s="27">
        <f t="shared" ca="1" si="106"/>
        <v>-9572.2606938464505</v>
      </c>
      <c r="V243" s="27">
        <f t="shared" ca="1" si="106"/>
        <v>-10582.274703218613</v>
      </c>
      <c r="W243" s="27">
        <f t="shared" ca="1" si="106"/>
        <v>-11436.41890488</v>
      </c>
      <c r="X243" s="27">
        <f t="shared" ca="1" si="106"/>
        <v>-11635.950760943872</v>
      </c>
      <c r="Y243" s="27">
        <f t="shared" ca="1" si="106"/>
        <v>-11838.773715050342</v>
      </c>
      <c r="Z243" s="27">
        <f t="shared" ca="1" si="106"/>
        <v>-12044.690301316852</v>
      </c>
      <c r="AA243" s="27">
        <f t="shared" ca="1" si="106"/>
        <v>-12253.514901813805</v>
      </c>
      <c r="AB243" s="27">
        <f t="shared" ca="1" si="106"/>
        <v>-12465.07303568737</v>
      </c>
      <c r="AC243" s="27">
        <f t="shared" ca="1" si="106"/>
        <v>-12679.200690934949</v>
      </c>
      <c r="AD243" s="27">
        <f t="shared" ca="1" si="106"/>
        <v>-14081.066218400567</v>
      </c>
      <c r="AE243" s="27">
        <f t="shared" ca="1" si="106"/>
        <v>-14835.850499050084</v>
      </c>
      <c r="AF243" s="27">
        <f t="shared" ca="1" si="106"/>
        <v>-15291.761415103028</v>
      </c>
      <c r="AG243" s="27">
        <f t="shared" ca="1" si="106"/>
        <v>-15592.642235838321</v>
      </c>
      <c r="AH243" s="27">
        <f t="shared" ca="1" si="106"/>
        <v>-15895.743808644032</v>
      </c>
      <c r="AI243" s="27">
        <f t="shared" ca="1" si="106"/>
        <v>-15985.610232023617</v>
      </c>
      <c r="AJ243" s="27">
        <f t="shared" ca="1" si="106"/>
        <v>-16053.726456753724</v>
      </c>
      <c r="AK243" s="27">
        <f t="shared" ca="1" si="106"/>
        <v>-16122.904627566775</v>
      </c>
      <c r="AL243" s="27">
        <f t="shared" ca="1" si="106"/>
        <v>-16193.555120771351</v>
      </c>
      <c r="AM243" s="27">
        <f t="shared" ca="1" si="106"/>
        <v>-16265.589597023965</v>
      </c>
      <c r="AN243" s="27">
        <f t="shared" ca="1" si="106"/>
        <v>-16338.925017341729</v>
      </c>
      <c r="AO243" s="27">
        <f t="shared" ca="1" si="106"/>
        <v>-16413.483325080739</v>
      </c>
      <c r="AP243" s="27">
        <f t="shared" ca="1" si="106"/>
        <v>-16489.191146995716</v>
      </c>
      <c r="AQ243" s="27">
        <f t="shared" ca="1" si="106"/>
        <v>-16565.979512236103</v>
      </c>
      <c r="AR243" s="27">
        <f t="shared" ca="1" si="106"/>
        <v>-16643.783588202379</v>
      </c>
      <c r="AS243" s="27">
        <f t="shared" ca="1" si="106"/>
        <v>-16722.542432250986</v>
      </c>
      <c r="AT243" s="27">
        <f t="shared" ca="1" si="106"/>
        <v>-16802.198758296989</v>
      </c>
      <c r="AU243" s="27">
        <f t="shared" ca="1" si="106"/>
        <v>-16882.698717420542</v>
      </c>
      <c r="AV243" s="27">
        <f t="shared" ca="1" si="106"/>
        <v>-16963.991691636988</v>
      </c>
    </row>
    <row r="244" spans="1:48" ht="14.25">
      <c r="B244" s="185" t="s">
        <v>182</v>
      </c>
      <c r="C244" s="185"/>
      <c r="E244" s="198">
        <f>$F$81</f>
        <v>5.28000003831662E-2</v>
      </c>
      <c r="H244" s="139" t="s">
        <v>18</v>
      </c>
      <c r="I244" s="27">
        <f t="shared" ref="I244:AV244" ca="1" si="107">I243/(1+$E$244)^I176</f>
        <v>8294.0269590015287</v>
      </c>
      <c r="J244" s="27">
        <f t="shared" ca="1" si="107"/>
        <v>5255.9013178416626</v>
      </c>
      <c r="K244" s="27">
        <f t="shared" ca="1" si="107"/>
        <v>3693.8460966065195</v>
      </c>
      <c r="L244" s="27">
        <f t="shared" ca="1" si="107"/>
        <v>2013.0405295954365</v>
      </c>
      <c r="M244" s="27">
        <f t="shared" ca="1" si="107"/>
        <v>1156.8275438050293</v>
      </c>
      <c r="N244" s="27">
        <f t="shared" ca="1" si="107"/>
        <v>640.08227281926077</v>
      </c>
      <c r="O244" s="27">
        <f t="shared" ca="1" si="107"/>
        <v>79.072447424543356</v>
      </c>
      <c r="P244" s="27">
        <f t="shared" ca="1" si="107"/>
        <v>-429.03113679506509</v>
      </c>
      <c r="Q244" s="27">
        <f t="shared" ca="1" si="107"/>
        <v>-889.76666516621503</v>
      </c>
      <c r="R244" s="27">
        <f t="shared" ca="1" si="107"/>
        <v>-1306.243292125906</v>
      </c>
      <c r="S244" s="27">
        <f t="shared" ca="1" si="107"/>
        <v>-3278.0170284520882</v>
      </c>
      <c r="T244" s="27">
        <f t="shared" ca="1" si="107"/>
        <v>-4128.802341728061</v>
      </c>
      <c r="U244" s="27">
        <f t="shared" ca="1" si="107"/>
        <v>-4903.6348651802009</v>
      </c>
      <c r="V244" s="27">
        <f t="shared" ca="1" si="107"/>
        <v>-5149.1644370785725</v>
      </c>
      <c r="W244" s="27">
        <f t="shared" ca="1" si="107"/>
        <v>-5285.6926739240007</v>
      </c>
      <c r="X244" s="27">
        <f t="shared" ca="1" si="107"/>
        <v>-5108.1995203039432</v>
      </c>
      <c r="Y244" s="27">
        <f t="shared" ca="1" si="107"/>
        <v>-4936.5872852984921</v>
      </c>
      <c r="Z244" s="27">
        <f t="shared" ca="1" si="107"/>
        <v>-4770.5654878250971</v>
      </c>
      <c r="AA244" s="27">
        <f t="shared" ca="1" si="107"/>
        <v>-4609.8737452676587</v>
      </c>
      <c r="AB244" s="27">
        <f t="shared" ca="1" si="107"/>
        <v>-4454.2777971903215</v>
      </c>
      <c r="AC244" s="27">
        <f t="shared" ca="1" si="107"/>
        <v>-4303.566033032278</v>
      </c>
      <c r="AD244" s="27">
        <f t="shared" ca="1" si="107"/>
        <v>-4539.6906485168884</v>
      </c>
      <c r="AE244" s="27">
        <f t="shared" ca="1" si="107"/>
        <v>-4543.1522429296556</v>
      </c>
      <c r="AF244" s="27">
        <f t="shared" ca="1" si="107"/>
        <v>-4447.9149993249621</v>
      </c>
      <c r="AG244" s="27">
        <f t="shared" ca="1" si="107"/>
        <v>-4307.971323153818</v>
      </c>
      <c r="AH244" s="27">
        <f t="shared" ca="1" si="107"/>
        <v>-4171.4598464469254</v>
      </c>
      <c r="AI244" s="27">
        <f t="shared" ca="1" si="107"/>
        <v>-3984.6534480057653</v>
      </c>
      <c r="AJ244" s="27">
        <f t="shared" ca="1" si="107"/>
        <v>-3800.9426658839889</v>
      </c>
      <c r="AK244" s="27">
        <f t="shared" ca="1" si="107"/>
        <v>-3625.8753391576388</v>
      </c>
      <c r="AL244" s="27">
        <f t="shared" ca="1" si="107"/>
        <v>-3459.1222518333457</v>
      </c>
      <c r="AM244" s="27">
        <f t="shared" ca="1" si="107"/>
        <v>-3300.2560889125143</v>
      </c>
      <c r="AN244" s="27">
        <f t="shared" ca="1" si="107"/>
        <v>-3148.8750950139515</v>
      </c>
      <c r="AO244" s="27">
        <f t="shared" ca="1" si="107"/>
        <v>-3004.6011986081971</v>
      </c>
      <c r="AP244" s="27">
        <f t="shared" ca="1" si="107"/>
        <v>-2867.0783015561706</v>
      </c>
      <c r="AQ244" s="27">
        <f t="shared" ca="1" si="107"/>
        <v>-2735.9707176488432</v>
      </c>
      <c r="AR244" s="27">
        <f t="shared" ca="1" si="107"/>
        <v>-2610.9617455398825</v>
      </c>
      <c r="AS244" s="27">
        <f t="shared" ca="1" si="107"/>
        <v>-2491.7523629785128</v>
      </c>
      <c r="AT244" s="27">
        <f t="shared" ca="1" si="107"/>
        <v>-2378.0600306043671</v>
      </c>
      <c r="AU244" s="27">
        <f t="shared" ca="1" si="107"/>
        <v>-2269.6175947770062</v>
      </c>
      <c r="AV244" s="27">
        <f t="shared" ca="1" si="107"/>
        <v>-2166.1722799955592</v>
      </c>
    </row>
    <row r="245" spans="1:48" ht="15">
      <c r="B245" s="185" t="s">
        <v>183</v>
      </c>
      <c r="C245" s="188"/>
      <c r="F245" s="133"/>
      <c r="H245" s="158">
        <v>-1</v>
      </c>
      <c r="I245" s="18">
        <f ca="1">+I244</f>
        <v>8294.0269590015287</v>
      </c>
      <c r="J245" s="18">
        <f ca="1">I245+J244</f>
        <v>13549.928276843191</v>
      </c>
      <c r="K245" s="18">
        <f t="shared" ref="K245:AV245" ca="1" si="108">J245+K244</f>
        <v>17243.774373449713</v>
      </c>
      <c r="L245" s="18">
        <f t="shared" ca="1" si="108"/>
        <v>19256.81490304515</v>
      </c>
      <c r="M245" s="189">
        <f t="shared" ca="1" si="108"/>
        <v>20413.642446850179</v>
      </c>
      <c r="N245" s="18">
        <f t="shared" ca="1" si="108"/>
        <v>21053.724719669441</v>
      </c>
      <c r="O245" s="18">
        <f t="shared" ca="1" si="108"/>
        <v>21132.797167093984</v>
      </c>
      <c r="P245" s="18">
        <f t="shared" ca="1" si="108"/>
        <v>20703.766030298921</v>
      </c>
      <c r="Q245" s="18">
        <f t="shared" ca="1" si="108"/>
        <v>19813.999365132706</v>
      </c>
      <c r="R245" s="189">
        <f t="shared" ca="1" si="108"/>
        <v>18507.7560730068</v>
      </c>
      <c r="S245" s="18">
        <f t="shared" ca="1" si="108"/>
        <v>15229.739044554712</v>
      </c>
      <c r="T245" s="18">
        <f t="shared" ca="1" si="108"/>
        <v>11100.93670282665</v>
      </c>
      <c r="U245" s="18">
        <f t="shared" ca="1" si="108"/>
        <v>6197.3018376464488</v>
      </c>
      <c r="V245" s="18">
        <f t="shared" ca="1" si="108"/>
        <v>1048.1374005678763</v>
      </c>
      <c r="W245" s="189">
        <f t="shared" ca="1" si="108"/>
        <v>-4237.5552733561244</v>
      </c>
      <c r="X245" s="18">
        <f t="shared" ca="1" si="108"/>
        <v>-9345.7547936600677</v>
      </c>
      <c r="Y245" s="18">
        <f t="shared" ca="1" si="108"/>
        <v>-14282.34207895856</v>
      </c>
      <c r="Z245" s="18">
        <f t="shared" ca="1" si="108"/>
        <v>-19052.907566783659</v>
      </c>
      <c r="AA245" s="18">
        <f t="shared" ca="1" si="108"/>
        <v>-23662.781312051316</v>
      </c>
      <c r="AB245" s="189">
        <f t="shared" ca="1" si="108"/>
        <v>-28117.059109241636</v>
      </c>
      <c r="AC245" s="18">
        <f t="shared" ca="1" si="108"/>
        <v>-32420.625142273915</v>
      </c>
      <c r="AD245" s="18">
        <f t="shared" ca="1" si="108"/>
        <v>-36960.315790790803</v>
      </c>
      <c r="AE245" s="18">
        <f t="shared" ca="1" si="108"/>
        <v>-41503.468033720455</v>
      </c>
      <c r="AF245" s="18">
        <f t="shared" ca="1" si="108"/>
        <v>-45951.383033045415</v>
      </c>
      <c r="AG245" s="189">
        <f t="shared" ca="1" si="108"/>
        <v>-50259.354356199234</v>
      </c>
      <c r="AH245" s="18">
        <f t="shared" ca="1" si="108"/>
        <v>-54430.814202646157</v>
      </c>
      <c r="AI245" s="18">
        <f t="shared" ca="1" si="108"/>
        <v>-58415.467650651924</v>
      </c>
      <c r="AJ245" s="18">
        <f t="shared" ca="1" si="108"/>
        <v>-62216.410316535912</v>
      </c>
      <c r="AK245" s="18">
        <f t="shared" ca="1" si="108"/>
        <v>-65842.285655693544</v>
      </c>
      <c r="AL245" s="189">
        <f t="shared" ca="1" si="108"/>
        <v>-69301.407907526896</v>
      </c>
      <c r="AM245" s="18">
        <f t="shared" ca="1" si="108"/>
        <v>-72601.663996439413</v>
      </c>
      <c r="AN245" s="18">
        <f t="shared" ca="1" si="108"/>
        <v>-75750.539091453364</v>
      </c>
      <c r="AO245" s="18">
        <f t="shared" ca="1" si="108"/>
        <v>-78755.140290061565</v>
      </c>
      <c r="AP245" s="18">
        <f t="shared" ca="1" si="108"/>
        <v>-81622.21859161774</v>
      </c>
      <c r="AQ245" s="189">
        <f t="shared" ca="1" si="108"/>
        <v>-84358.189309266585</v>
      </c>
      <c r="AR245" s="18">
        <f t="shared" ca="1" si="108"/>
        <v>-86969.151054806469</v>
      </c>
      <c r="AS245" s="18">
        <f t="shared" ca="1" si="108"/>
        <v>-89460.903417784983</v>
      </c>
      <c r="AT245" s="18">
        <f t="shared" ca="1" si="108"/>
        <v>-91838.963448389346</v>
      </c>
      <c r="AU245" s="18">
        <f t="shared" ca="1" si="108"/>
        <v>-94108.581043166356</v>
      </c>
      <c r="AV245" s="189">
        <f t="shared" ca="1" si="108"/>
        <v>-96274.753323161916</v>
      </c>
    </row>
    <row r="246" spans="1:48" ht="15">
      <c r="B246" s="185" t="s">
        <v>58</v>
      </c>
      <c r="C246" s="185"/>
      <c r="F246" s="184">
        <f ca="1">IF(AND(MAX(I246:AV246)=0,I245&lt;=0),1,MAX(I246:AV246))</f>
        <v>14.198297075752942</v>
      </c>
      <c r="H246" s="134" t="s">
        <v>1</v>
      </c>
      <c r="I246" s="135" t="str">
        <f ca="1">IF(AND(H246="-",OR(AND(H245&gt;0,I245&lt;=0),AND(H245&gt;=0,I245&lt;0))),I$176-1+H245/-I244,IF(H246="-","-",""))</f>
        <v>-</v>
      </c>
      <c r="J246" s="135" t="str">
        <f t="shared" ref="J246:AV246" ca="1" si="109">IF(AND(I246="-",OR(AND(I245&gt;0,J245&lt;=0),AND(I245&gt;=0,J245&lt;0))),J$176-1+I245/-J244,IF(I246="-","-",""))</f>
        <v>-</v>
      </c>
      <c r="K246" s="135" t="str">
        <f t="shared" ca="1" si="109"/>
        <v>-</v>
      </c>
      <c r="L246" s="135" t="str">
        <f t="shared" ca="1" si="109"/>
        <v>-</v>
      </c>
      <c r="M246" s="135" t="str">
        <f t="shared" ca="1" si="109"/>
        <v>-</v>
      </c>
      <c r="N246" s="135" t="str">
        <f t="shared" ca="1" si="109"/>
        <v>-</v>
      </c>
      <c r="O246" s="135" t="str">
        <f t="shared" ca="1" si="109"/>
        <v>-</v>
      </c>
      <c r="P246" s="135" t="str">
        <f t="shared" ca="1" si="109"/>
        <v>-</v>
      </c>
      <c r="Q246" s="135" t="str">
        <f t="shared" ca="1" si="109"/>
        <v>-</v>
      </c>
      <c r="R246" s="135" t="str">
        <f t="shared" ca="1" si="109"/>
        <v>-</v>
      </c>
      <c r="S246" s="135" t="str">
        <f t="shared" ca="1" si="109"/>
        <v>-</v>
      </c>
      <c r="T246" s="135" t="str">
        <f t="shared" ca="1" si="109"/>
        <v>-</v>
      </c>
      <c r="U246" s="135" t="str">
        <f t="shared" ca="1" si="109"/>
        <v>-</v>
      </c>
      <c r="V246" s="135" t="str">
        <f t="shared" ca="1" si="109"/>
        <v>-</v>
      </c>
      <c r="W246" s="135">
        <f t="shared" ca="1" si="109"/>
        <v>14.198297075752942</v>
      </c>
      <c r="X246" s="135" t="str">
        <f t="shared" ca="1" si="109"/>
        <v/>
      </c>
      <c r="Y246" s="135" t="str">
        <f t="shared" ca="1" si="109"/>
        <v/>
      </c>
      <c r="Z246" s="135" t="str">
        <f t="shared" ca="1" si="109"/>
        <v/>
      </c>
      <c r="AA246" s="135" t="str">
        <f t="shared" ca="1" si="109"/>
        <v/>
      </c>
      <c r="AB246" s="135" t="str">
        <f t="shared" ca="1" si="109"/>
        <v/>
      </c>
      <c r="AC246" s="135" t="str">
        <f t="shared" ca="1" si="109"/>
        <v/>
      </c>
      <c r="AD246" s="135" t="str">
        <f t="shared" ca="1" si="109"/>
        <v/>
      </c>
      <c r="AE246" s="135" t="str">
        <f t="shared" ca="1" si="109"/>
        <v/>
      </c>
      <c r="AF246" s="135" t="str">
        <f t="shared" ca="1" si="109"/>
        <v/>
      </c>
      <c r="AG246" s="135" t="str">
        <f t="shared" ca="1" si="109"/>
        <v/>
      </c>
      <c r="AH246" s="135" t="str">
        <f t="shared" ca="1" si="109"/>
        <v/>
      </c>
      <c r="AI246" s="135" t="str">
        <f t="shared" ca="1" si="109"/>
        <v/>
      </c>
      <c r="AJ246" s="135" t="str">
        <f t="shared" ca="1" si="109"/>
        <v/>
      </c>
      <c r="AK246" s="135" t="str">
        <f t="shared" ca="1" si="109"/>
        <v/>
      </c>
      <c r="AL246" s="135" t="str">
        <f t="shared" ca="1" si="109"/>
        <v/>
      </c>
      <c r="AM246" s="135" t="str">
        <f t="shared" ca="1" si="109"/>
        <v/>
      </c>
      <c r="AN246" s="135" t="str">
        <f t="shared" ca="1" si="109"/>
        <v/>
      </c>
      <c r="AO246" s="135" t="str">
        <f t="shared" ca="1" si="109"/>
        <v/>
      </c>
      <c r="AP246" s="135" t="str">
        <f t="shared" ca="1" si="109"/>
        <v/>
      </c>
      <c r="AQ246" s="135" t="str">
        <f t="shared" ca="1" si="109"/>
        <v/>
      </c>
      <c r="AR246" s="135" t="str">
        <f t="shared" ca="1" si="109"/>
        <v/>
      </c>
      <c r="AS246" s="135" t="str">
        <f t="shared" ca="1" si="109"/>
        <v/>
      </c>
      <c r="AT246" s="135" t="str">
        <f t="shared" ca="1" si="109"/>
        <v/>
      </c>
      <c r="AU246" s="135" t="str">
        <f t="shared" ca="1" si="109"/>
        <v/>
      </c>
      <c r="AV246" s="135" t="str">
        <f t="shared" ca="1" si="109"/>
        <v/>
      </c>
    </row>
    <row r="247" spans="1:48" ht="15" thickBot="1">
      <c r="A247" s="136"/>
      <c r="B247" s="136"/>
      <c r="C247" s="136"/>
      <c r="D247" s="136"/>
      <c r="E247" s="136"/>
      <c r="F247" s="137"/>
      <c r="G247" s="137"/>
      <c r="H247" s="137"/>
      <c r="I247" s="138"/>
      <c r="J247" s="138"/>
      <c r="K247" s="138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</row>
    <row r="248" spans="1:48" ht="14.25">
      <c r="I248" s="27"/>
      <c r="J248" s="27"/>
      <c r="K248" s="27"/>
    </row>
    <row r="249" spans="1:48" ht="14.25">
      <c r="I249" s="27"/>
      <c r="J249" s="27"/>
      <c r="K249" s="27"/>
    </row>
    <row r="253" spans="1:48" ht="15">
      <c r="H253"/>
      <c r="I253"/>
      <c r="J253"/>
      <c r="K253"/>
      <c r="L253"/>
      <c r="M253"/>
      <c r="N253"/>
      <c r="O253"/>
    </row>
    <row r="254" spans="1:48" ht="15">
      <c r="H254"/>
      <c r="I254"/>
      <c r="J254"/>
      <c r="K254"/>
      <c r="L254"/>
      <c r="M254"/>
      <c r="N254"/>
      <c r="O254"/>
    </row>
    <row r="255" spans="1:48" ht="15">
      <c r="H255"/>
      <c r="I255"/>
      <c r="J255"/>
      <c r="K255"/>
      <c r="L255"/>
      <c r="M255"/>
      <c r="N255"/>
      <c r="O255"/>
    </row>
    <row r="256" spans="1:48" ht="15">
      <c r="H256"/>
      <c r="I256"/>
      <c r="J256"/>
      <c r="K256"/>
      <c r="L256"/>
      <c r="M256"/>
      <c r="N256"/>
      <c r="O256"/>
    </row>
    <row r="257" spans="8:15" ht="15">
      <c r="H257"/>
      <c r="I257"/>
      <c r="J257"/>
      <c r="K257"/>
      <c r="L257"/>
      <c r="M257"/>
      <c r="N257"/>
      <c r="O257"/>
    </row>
  </sheetData>
  <mergeCells count="1">
    <mergeCell ref="J77:K77"/>
  </mergeCells>
  <dataValidations count="2">
    <dataValidation type="list" allowBlank="1" showInputMessage="1" showErrorMessage="1" sqref="F180">
      <formula1>"Revenu requis, Revenu tarifaire"</formula1>
    </dataValidation>
    <dataValidation type="list" allowBlank="1" showInputMessage="1" showErrorMessage="1" sqref="F76">
      <formula1>$J$78:$K$78</formula1>
    </dataValidation>
  </dataValidations>
  <printOptions horizontalCentered="1"/>
  <pageMargins left="0.39370078740157483" right="0.39370078740157483" top="0.39370078740157483" bottom="0.35433070866141736" header="0.31496062992125984" footer="0.11811023622047245"/>
  <pageSetup paperSize="5" scale="44" orientation="landscape" r:id="rId1"/>
  <headerFooter>
    <oddFooter>&amp;L&amp;Z&amp;F&amp;RImprimé le : &amp;D  -  &amp;T</oddFooter>
  </headerFooter>
  <rowBreaks count="2" manualBreakCount="2">
    <brk id="82" max="20" man="1"/>
    <brk id="17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0000FF"/>
  </sheetPr>
  <dimension ref="A1:AZ257"/>
  <sheetViews>
    <sheetView showGridLines="0" zoomScale="40" zoomScaleNormal="40" zoomScaleSheetLayoutView="102" workbookViewId="0"/>
  </sheetViews>
  <sheetFormatPr baseColWidth="10" defaultColWidth="9.140625" defaultRowHeight="12.75" outlineLevelRow="1" outlineLevelCol="1"/>
  <cols>
    <col min="1" max="1" width="7" style="1" customWidth="1"/>
    <col min="2" max="2" width="48.85546875" style="1" customWidth="1"/>
    <col min="3" max="4" width="15.85546875" style="1" customWidth="1"/>
    <col min="5" max="5" width="31.42578125" style="1" bestFit="1" customWidth="1"/>
    <col min="6" max="6" width="27" style="1" bestFit="1" customWidth="1"/>
    <col min="7" max="7" width="1.7109375" style="1" customWidth="1"/>
    <col min="8" max="10" width="15.85546875" style="1" customWidth="1"/>
    <col min="11" max="11" width="17.85546875" style="1" bestFit="1" customWidth="1"/>
    <col min="12" max="13" width="15.85546875" style="1" customWidth="1"/>
    <col min="14" max="17" width="15.85546875" style="1" customWidth="1" outlineLevel="1"/>
    <col min="18" max="18" width="15.85546875" style="1" customWidth="1"/>
    <col min="19" max="27" width="15.85546875" style="1" customWidth="1" outlineLevel="1"/>
    <col min="28" max="28" width="15.85546875" style="1" customWidth="1"/>
    <col min="29" max="37" width="15.85546875" style="1" customWidth="1" outlineLevel="1"/>
    <col min="38" max="38" width="15.85546875" style="1" customWidth="1"/>
    <col min="39" max="47" width="15.85546875" style="1" customWidth="1" outlineLevel="1"/>
    <col min="48" max="48" width="15.85546875" style="1" customWidth="1"/>
    <col min="49" max="49" width="14.42578125" style="1" customWidth="1"/>
    <col min="50" max="54" width="13.140625" style="1" customWidth="1"/>
    <col min="55" max="59" width="13.28515625" style="1" customWidth="1"/>
    <col min="60" max="16384" width="9.140625" style="1"/>
  </cols>
  <sheetData>
    <row r="1" spans="1:48" s="7" customFormat="1" ht="27.75" customHeight="1">
      <c r="A1" s="204" t="s">
        <v>54</v>
      </c>
      <c r="E1" s="8"/>
      <c r="F1" s="8"/>
      <c r="G1" s="8"/>
      <c r="H1" s="8"/>
      <c r="I1" s="8"/>
      <c r="R1" s="4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48" ht="30">
      <c r="A2" s="205" t="s">
        <v>185</v>
      </c>
      <c r="B2" s="11"/>
      <c r="C2" s="11"/>
      <c r="D2"/>
      <c r="E2"/>
      <c r="F2"/>
      <c r="H2" s="4"/>
      <c r="I2" s="4"/>
      <c r="J2" s="4"/>
      <c r="K2" s="4"/>
      <c r="L2" s="4"/>
      <c r="M2" s="4"/>
      <c r="N2" s="4"/>
      <c r="R2" s="4"/>
      <c r="S2" s="12"/>
      <c r="T2" s="12"/>
      <c r="U2" s="12"/>
      <c r="V2" s="12"/>
      <c r="W2" s="12"/>
      <c r="X2" s="12"/>
      <c r="Y2" s="12"/>
      <c r="Z2" s="12"/>
      <c r="AA2" s="12"/>
      <c r="AB2" s="12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8" customHeight="1">
      <c r="A3" s="108" t="s">
        <v>55</v>
      </c>
      <c r="B3" s="11"/>
      <c r="C3" s="11"/>
      <c r="D3" s="10"/>
      <c r="E3" s="10"/>
      <c r="H3" s="4"/>
      <c r="I3" s="4"/>
      <c r="J3" s="4"/>
      <c r="K3" s="4"/>
      <c r="L3" s="4"/>
      <c r="M3" s="4"/>
      <c r="N3" s="4"/>
      <c r="R3" s="4"/>
      <c r="S3" s="12"/>
      <c r="T3" s="12"/>
      <c r="U3" s="12"/>
      <c r="V3" s="12"/>
      <c r="W3" s="12"/>
      <c r="X3" s="12"/>
      <c r="Y3" s="12"/>
      <c r="Z3" s="12"/>
      <c r="AA3" s="12"/>
      <c r="AB3" s="1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8" customHeight="1">
      <c r="A4" s="10"/>
      <c r="B4" s="11"/>
      <c r="C4" s="11"/>
      <c r="D4" s="10"/>
      <c r="E4" s="10"/>
      <c r="H4" s="4"/>
      <c r="I4" s="4"/>
      <c r="J4" s="4"/>
      <c r="K4" s="4"/>
      <c r="L4" s="4"/>
      <c r="M4" s="4"/>
      <c r="N4" s="4"/>
      <c r="R4" s="4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8" customHeight="1">
      <c r="A5" s="10"/>
      <c r="B5" s="146" t="s">
        <v>56</v>
      </c>
      <c r="C5" s="146"/>
      <c r="J5" s="4"/>
      <c r="K5" s="4"/>
      <c r="L5" s="4"/>
      <c r="M5" s="4"/>
      <c r="N5" s="4"/>
      <c r="R5" s="4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142" customFormat="1" ht="18" customHeight="1">
      <c r="A6" s="141"/>
      <c r="B6" s="147" t="s">
        <v>57</v>
      </c>
      <c r="C6" s="193"/>
      <c r="D6" s="145"/>
      <c r="E6" s="206">
        <f ca="1">$F$237</f>
        <v>3.9207857962475945E-2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</row>
    <row r="7" spans="1:48" s="142" customFormat="1" ht="18" customHeight="1">
      <c r="A7" s="141"/>
      <c r="B7" s="148" t="s">
        <v>72</v>
      </c>
      <c r="C7" s="194"/>
      <c r="D7" s="144"/>
      <c r="E7" s="207">
        <f ca="1">F246</f>
        <v>0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</row>
    <row r="8" spans="1:48" s="142" customFormat="1" ht="18" customHeight="1">
      <c r="A8" s="141"/>
      <c r="B8" s="148" t="s">
        <v>73</v>
      </c>
      <c r="C8" s="194"/>
      <c r="D8" s="173" t="s">
        <v>69</v>
      </c>
      <c r="E8" s="174" t="s">
        <v>70</v>
      </c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</row>
    <row r="9" spans="1:48" s="142" customFormat="1" ht="18" customHeight="1">
      <c r="A9" s="141"/>
      <c r="B9" s="149" t="s">
        <v>59</v>
      </c>
      <c r="C9" s="195"/>
      <c r="D9" s="150">
        <f ca="1">I$243</f>
        <v>21715.490176124087</v>
      </c>
      <c r="E9" s="151">
        <f ca="1">I$245</f>
        <v>20626.415433340371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1:48" s="142" customFormat="1" ht="18" customHeight="1">
      <c r="A10" s="141"/>
      <c r="B10" s="152" t="s">
        <v>60</v>
      </c>
      <c r="C10" s="196"/>
      <c r="D10" s="153">
        <f ca="1">J$243</f>
        <v>17628.223973338201</v>
      </c>
      <c r="E10" s="154">
        <f ca="1">J$245</f>
        <v>36530.797748204663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</row>
    <row r="11" spans="1:48" s="142" customFormat="1" ht="18" customHeight="1">
      <c r="A11" s="141"/>
      <c r="B11" s="149" t="s">
        <v>61</v>
      </c>
      <c r="C11" s="195"/>
      <c r="D11" s="150">
        <f ca="1">K$243</f>
        <v>15291.528413013686</v>
      </c>
      <c r="E11" s="151">
        <f ca="1">K$245</f>
        <v>49635.080844648597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</row>
    <row r="12" spans="1:48" s="142" customFormat="1" ht="18" customHeight="1">
      <c r="A12" s="141"/>
      <c r="B12" s="152" t="s">
        <v>62</v>
      </c>
      <c r="C12" s="196"/>
      <c r="D12" s="153">
        <f ca="1">L$243</f>
        <v>11513.48754041471</v>
      </c>
      <c r="E12" s="154">
        <f ca="1">L$245</f>
        <v>59006.888995081747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</row>
    <row r="13" spans="1:48" s="142" customFormat="1" ht="18" customHeight="1">
      <c r="A13" s="141"/>
      <c r="B13" s="149" t="s">
        <v>63</v>
      </c>
      <c r="C13" s="195"/>
      <c r="D13" s="150">
        <f ca="1">M$243</f>
        <v>8763.5046873292486</v>
      </c>
      <c r="E13" s="151">
        <f ca="1">M$245</f>
        <v>65782.499632145715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</row>
    <row r="14" spans="1:48" s="142" customFormat="1" ht="18" customHeight="1">
      <c r="A14" s="141"/>
      <c r="B14" s="152" t="s">
        <v>64</v>
      </c>
      <c r="C14" s="196"/>
      <c r="D14" s="153">
        <f ca="1">R$243</f>
        <v>6514.2010297037014</v>
      </c>
      <c r="E14" s="154">
        <f ca="1">R$245</f>
        <v>91755.010181444333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1:48" s="142" customFormat="1" ht="18" customHeight="1">
      <c r="A15" s="141"/>
      <c r="B15" s="149" t="s">
        <v>65</v>
      </c>
      <c r="C15" s="195"/>
      <c r="D15" s="150">
        <f ca="1">W$243</f>
        <v>3130.7046994918892</v>
      </c>
      <c r="E15" s="151">
        <f ca="1">W$245</f>
        <v>103523.97263414926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</row>
    <row r="16" spans="1:48" s="142" customFormat="1" ht="18" customHeight="1">
      <c r="A16" s="141"/>
      <c r="B16" s="152" t="s">
        <v>66</v>
      </c>
      <c r="C16" s="196"/>
      <c r="D16" s="153">
        <f ca="1">AB$243</f>
        <v>-556.96317568621816</v>
      </c>
      <c r="E16" s="154">
        <f ca="1">AB$245</f>
        <v>105539.72179535506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</row>
    <row r="17" spans="1:48" s="142" customFormat="1" ht="18" customHeight="1">
      <c r="A17" s="141"/>
      <c r="B17" s="149" t="s">
        <v>67</v>
      </c>
      <c r="C17" s="195"/>
      <c r="D17" s="150">
        <f ca="1">AL$243</f>
        <v>-14469.864050575248</v>
      </c>
      <c r="E17" s="151">
        <f ca="1">AL$245</f>
        <v>77347.932231045357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</row>
    <row r="18" spans="1:48" s="142" customFormat="1" ht="18" customHeight="1">
      <c r="A18" s="141"/>
      <c r="B18" s="155" t="s">
        <v>68</v>
      </c>
      <c r="C18" s="197"/>
      <c r="D18" s="156">
        <f ca="1">AV$243</f>
        <v>-16736.184737969139</v>
      </c>
      <c r="E18" s="157">
        <f ca="1">AV$245</f>
        <v>51978.126218182406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</row>
    <row r="19" spans="1:48" ht="18" customHeight="1">
      <c r="A19" s="10"/>
      <c r="B19" s="11"/>
      <c r="C19" s="11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R19" s="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20.25">
      <c r="A20" s="39" t="s">
        <v>71</v>
      </c>
      <c r="H20" s="96">
        <v>0</v>
      </c>
      <c r="I20" s="96">
        <v>1</v>
      </c>
      <c r="J20" s="96">
        <v>2</v>
      </c>
      <c r="K20" s="96">
        <v>3</v>
      </c>
      <c r="L20" s="96">
        <v>4</v>
      </c>
      <c r="M20" s="96">
        <v>5</v>
      </c>
      <c r="N20" s="96">
        <v>6</v>
      </c>
      <c r="O20" s="96">
        <v>7</v>
      </c>
      <c r="P20" s="96">
        <v>8</v>
      </c>
      <c r="Q20" s="96">
        <v>9</v>
      </c>
      <c r="R20" s="96">
        <v>10</v>
      </c>
      <c r="S20" s="96">
        <v>11</v>
      </c>
      <c r="T20" s="96">
        <v>12</v>
      </c>
      <c r="U20" s="96">
        <v>13</v>
      </c>
      <c r="V20" s="96">
        <v>14</v>
      </c>
      <c r="W20" s="96">
        <v>15</v>
      </c>
      <c r="X20" s="96">
        <v>16</v>
      </c>
      <c r="Y20" s="96">
        <v>17</v>
      </c>
      <c r="Z20" s="96">
        <v>18</v>
      </c>
      <c r="AA20" s="96">
        <v>19</v>
      </c>
      <c r="AB20" s="96">
        <v>20</v>
      </c>
      <c r="AC20" s="96">
        <v>21</v>
      </c>
      <c r="AD20" s="96">
        <v>22</v>
      </c>
      <c r="AE20" s="96">
        <v>23</v>
      </c>
      <c r="AF20" s="96">
        <v>24</v>
      </c>
      <c r="AG20" s="96">
        <v>25</v>
      </c>
      <c r="AH20" s="96">
        <v>26</v>
      </c>
      <c r="AI20" s="96">
        <v>27</v>
      </c>
      <c r="AJ20" s="96">
        <v>28</v>
      </c>
      <c r="AK20" s="96">
        <v>29</v>
      </c>
      <c r="AL20" s="96">
        <v>30</v>
      </c>
      <c r="AM20" s="96">
        <v>31</v>
      </c>
      <c r="AN20" s="96">
        <v>32</v>
      </c>
      <c r="AO20" s="96">
        <v>33</v>
      </c>
      <c r="AP20" s="96">
        <v>34</v>
      </c>
      <c r="AQ20" s="96">
        <v>35</v>
      </c>
      <c r="AR20" s="96">
        <v>36</v>
      </c>
      <c r="AS20" s="96">
        <v>37</v>
      </c>
      <c r="AT20" s="96">
        <v>38</v>
      </c>
      <c r="AU20" s="96">
        <v>39</v>
      </c>
      <c r="AV20" s="96">
        <v>40</v>
      </c>
    </row>
    <row r="21" spans="1:48" s="35" customFormat="1" ht="5.25" customHeight="1">
      <c r="A21" s="40"/>
      <c r="B21" s="41"/>
      <c r="C21" s="41"/>
      <c r="D21" s="42"/>
      <c r="E21" s="43"/>
      <c r="F21" s="43"/>
      <c r="G21" s="43"/>
    </row>
    <row r="22" spans="1:48" s="182" customFormat="1" ht="18">
      <c r="A22" s="177" t="s">
        <v>33</v>
      </c>
      <c r="B22" s="178" t="s">
        <v>74</v>
      </c>
      <c r="C22" s="178"/>
      <c r="D22" s="179"/>
      <c r="E22" s="179"/>
      <c r="F22" s="179"/>
      <c r="G22" s="179"/>
      <c r="H22" s="180"/>
      <c r="I22" s="181">
        <v>2018</v>
      </c>
      <c r="J22" s="181">
        <f>I22+1</f>
        <v>2019</v>
      </c>
      <c r="K22" s="181">
        <f t="shared" ref="K22:AV22" si="0">J22+1</f>
        <v>2020</v>
      </c>
      <c r="L22" s="181">
        <f t="shared" si="0"/>
        <v>2021</v>
      </c>
      <c r="M22" s="181">
        <f t="shared" si="0"/>
        <v>2022</v>
      </c>
      <c r="N22" s="181">
        <f t="shared" si="0"/>
        <v>2023</v>
      </c>
      <c r="O22" s="181">
        <f t="shared" si="0"/>
        <v>2024</v>
      </c>
      <c r="P22" s="181">
        <f t="shared" si="0"/>
        <v>2025</v>
      </c>
      <c r="Q22" s="181">
        <f t="shared" si="0"/>
        <v>2026</v>
      </c>
      <c r="R22" s="181">
        <f t="shared" si="0"/>
        <v>2027</v>
      </c>
      <c r="S22" s="181">
        <f t="shared" si="0"/>
        <v>2028</v>
      </c>
      <c r="T22" s="181">
        <f t="shared" si="0"/>
        <v>2029</v>
      </c>
      <c r="U22" s="181">
        <f t="shared" si="0"/>
        <v>2030</v>
      </c>
      <c r="V22" s="181">
        <f t="shared" si="0"/>
        <v>2031</v>
      </c>
      <c r="W22" s="181">
        <f t="shared" si="0"/>
        <v>2032</v>
      </c>
      <c r="X22" s="181">
        <f t="shared" si="0"/>
        <v>2033</v>
      </c>
      <c r="Y22" s="181">
        <f t="shared" si="0"/>
        <v>2034</v>
      </c>
      <c r="Z22" s="181">
        <f t="shared" si="0"/>
        <v>2035</v>
      </c>
      <c r="AA22" s="181">
        <f t="shared" si="0"/>
        <v>2036</v>
      </c>
      <c r="AB22" s="181">
        <f t="shared" si="0"/>
        <v>2037</v>
      </c>
      <c r="AC22" s="181">
        <f t="shared" si="0"/>
        <v>2038</v>
      </c>
      <c r="AD22" s="181">
        <f t="shared" si="0"/>
        <v>2039</v>
      </c>
      <c r="AE22" s="181">
        <f t="shared" si="0"/>
        <v>2040</v>
      </c>
      <c r="AF22" s="181">
        <f t="shared" si="0"/>
        <v>2041</v>
      </c>
      <c r="AG22" s="181">
        <f t="shared" si="0"/>
        <v>2042</v>
      </c>
      <c r="AH22" s="181">
        <f t="shared" si="0"/>
        <v>2043</v>
      </c>
      <c r="AI22" s="181">
        <f t="shared" si="0"/>
        <v>2044</v>
      </c>
      <c r="AJ22" s="181">
        <f t="shared" si="0"/>
        <v>2045</v>
      </c>
      <c r="AK22" s="181">
        <f t="shared" si="0"/>
        <v>2046</v>
      </c>
      <c r="AL22" s="181">
        <f t="shared" si="0"/>
        <v>2047</v>
      </c>
      <c r="AM22" s="181">
        <f t="shared" si="0"/>
        <v>2048</v>
      </c>
      <c r="AN22" s="181">
        <f t="shared" si="0"/>
        <v>2049</v>
      </c>
      <c r="AO22" s="181">
        <f t="shared" si="0"/>
        <v>2050</v>
      </c>
      <c r="AP22" s="181">
        <f t="shared" si="0"/>
        <v>2051</v>
      </c>
      <c r="AQ22" s="181">
        <f t="shared" si="0"/>
        <v>2052</v>
      </c>
      <c r="AR22" s="181">
        <f t="shared" si="0"/>
        <v>2053</v>
      </c>
      <c r="AS22" s="181">
        <f t="shared" si="0"/>
        <v>2054</v>
      </c>
      <c r="AT22" s="181">
        <f t="shared" si="0"/>
        <v>2055</v>
      </c>
      <c r="AU22" s="181">
        <f t="shared" si="0"/>
        <v>2056</v>
      </c>
      <c r="AV22" s="181">
        <f t="shared" si="0"/>
        <v>2057</v>
      </c>
    </row>
    <row r="23" spans="1:48" s="4" customFormat="1" ht="15" thickBot="1"/>
    <row r="24" spans="1:48" s="4" customFormat="1" ht="15" thickBot="1">
      <c r="B24" s="119" t="s">
        <v>75</v>
      </c>
      <c r="C24" s="119"/>
      <c r="I24" s="113">
        <v>15</v>
      </c>
      <c r="J24" s="113">
        <v>32</v>
      </c>
      <c r="K24" s="113">
        <v>48</v>
      </c>
      <c r="L24" s="113">
        <v>58</v>
      </c>
      <c r="M24" s="113">
        <v>64</v>
      </c>
      <c r="N24" s="113">
        <f t="shared" ref="N24:Q24" si="1">M24</f>
        <v>64</v>
      </c>
      <c r="O24" s="113">
        <f t="shared" si="1"/>
        <v>64</v>
      </c>
      <c r="P24" s="113">
        <f t="shared" si="1"/>
        <v>64</v>
      </c>
      <c r="Q24" s="113">
        <f t="shared" si="1"/>
        <v>64</v>
      </c>
      <c r="R24" s="113">
        <f t="shared" ref="R24:AV24" si="2">Q24</f>
        <v>64</v>
      </c>
      <c r="S24" s="113">
        <f t="shared" si="2"/>
        <v>64</v>
      </c>
      <c r="T24" s="113">
        <f t="shared" si="2"/>
        <v>64</v>
      </c>
      <c r="U24" s="113">
        <f t="shared" si="2"/>
        <v>64</v>
      </c>
      <c r="V24" s="113">
        <f t="shared" si="2"/>
        <v>64</v>
      </c>
      <c r="W24" s="113">
        <f t="shared" si="2"/>
        <v>64</v>
      </c>
      <c r="X24" s="113">
        <f t="shared" si="2"/>
        <v>64</v>
      </c>
      <c r="Y24" s="113">
        <f t="shared" si="2"/>
        <v>64</v>
      </c>
      <c r="Z24" s="113">
        <f t="shared" si="2"/>
        <v>64</v>
      </c>
      <c r="AA24" s="113">
        <f t="shared" si="2"/>
        <v>64</v>
      </c>
      <c r="AB24" s="113">
        <f t="shared" si="2"/>
        <v>64</v>
      </c>
      <c r="AC24" s="113">
        <f t="shared" si="2"/>
        <v>64</v>
      </c>
      <c r="AD24" s="113">
        <f t="shared" si="2"/>
        <v>64</v>
      </c>
      <c r="AE24" s="113">
        <f t="shared" si="2"/>
        <v>64</v>
      </c>
      <c r="AF24" s="113">
        <f t="shared" si="2"/>
        <v>64</v>
      </c>
      <c r="AG24" s="113">
        <f t="shared" si="2"/>
        <v>64</v>
      </c>
      <c r="AH24" s="113">
        <f t="shared" si="2"/>
        <v>64</v>
      </c>
      <c r="AI24" s="113">
        <f t="shared" si="2"/>
        <v>64</v>
      </c>
      <c r="AJ24" s="113">
        <f t="shared" si="2"/>
        <v>64</v>
      </c>
      <c r="AK24" s="113">
        <f t="shared" si="2"/>
        <v>64</v>
      </c>
      <c r="AL24" s="113">
        <f t="shared" si="2"/>
        <v>64</v>
      </c>
      <c r="AM24" s="113">
        <f t="shared" si="2"/>
        <v>64</v>
      </c>
      <c r="AN24" s="113">
        <f t="shared" si="2"/>
        <v>64</v>
      </c>
      <c r="AO24" s="113">
        <f t="shared" si="2"/>
        <v>64</v>
      </c>
      <c r="AP24" s="113">
        <f t="shared" si="2"/>
        <v>64</v>
      </c>
      <c r="AQ24" s="113">
        <f t="shared" si="2"/>
        <v>64</v>
      </c>
      <c r="AR24" s="113">
        <f t="shared" si="2"/>
        <v>64</v>
      </c>
      <c r="AS24" s="113">
        <f t="shared" si="2"/>
        <v>64</v>
      </c>
      <c r="AT24" s="113">
        <f t="shared" si="2"/>
        <v>64</v>
      </c>
      <c r="AU24" s="113">
        <f t="shared" si="2"/>
        <v>64</v>
      </c>
      <c r="AV24" s="113">
        <f t="shared" si="2"/>
        <v>64</v>
      </c>
    </row>
    <row r="25" spans="1:48" s="4" customFormat="1" ht="15.75" customHeight="1" outlineLevel="1" thickBot="1">
      <c r="A25" s="13"/>
      <c r="B25" s="120" t="s">
        <v>76</v>
      </c>
      <c r="C25" s="120"/>
      <c r="D25" s="13"/>
      <c r="E25" s="15"/>
      <c r="F25" s="15"/>
      <c r="G25" s="15"/>
      <c r="I25" s="113">
        <v>11533.136363636364</v>
      </c>
      <c r="J25" s="113">
        <v>33050.36363636364</v>
      </c>
      <c r="K25" s="113">
        <v>54652.63636363636</v>
      </c>
      <c r="L25" s="113">
        <v>71993.545454545456</v>
      </c>
      <c r="M25" s="113">
        <v>81909.454545454544</v>
      </c>
      <c r="N25" s="113">
        <f t="shared" ref="N25:Q25" si="3">M25</f>
        <v>81909.454545454544</v>
      </c>
      <c r="O25" s="113">
        <f t="shared" si="3"/>
        <v>81909.454545454544</v>
      </c>
      <c r="P25" s="113">
        <f t="shared" si="3"/>
        <v>81909.454545454544</v>
      </c>
      <c r="Q25" s="113">
        <f t="shared" si="3"/>
        <v>81909.454545454544</v>
      </c>
      <c r="R25" s="113">
        <f t="shared" ref="R25:AV25" si="4">Q25</f>
        <v>81909.454545454544</v>
      </c>
      <c r="S25" s="113">
        <f t="shared" si="4"/>
        <v>81909.454545454544</v>
      </c>
      <c r="T25" s="113">
        <f t="shared" si="4"/>
        <v>81909.454545454544</v>
      </c>
      <c r="U25" s="113">
        <f t="shared" si="4"/>
        <v>81909.454545454544</v>
      </c>
      <c r="V25" s="113">
        <f t="shared" si="4"/>
        <v>81909.454545454544</v>
      </c>
      <c r="W25" s="113">
        <f t="shared" si="4"/>
        <v>81909.454545454544</v>
      </c>
      <c r="X25" s="113">
        <f t="shared" si="4"/>
        <v>81909.454545454544</v>
      </c>
      <c r="Y25" s="113">
        <f t="shared" si="4"/>
        <v>81909.454545454544</v>
      </c>
      <c r="Z25" s="113">
        <f t="shared" si="4"/>
        <v>81909.454545454544</v>
      </c>
      <c r="AA25" s="113">
        <f t="shared" si="4"/>
        <v>81909.454545454544</v>
      </c>
      <c r="AB25" s="113">
        <f t="shared" si="4"/>
        <v>81909.454545454544</v>
      </c>
      <c r="AC25" s="113">
        <f t="shared" si="4"/>
        <v>81909.454545454544</v>
      </c>
      <c r="AD25" s="113">
        <f t="shared" si="4"/>
        <v>81909.454545454544</v>
      </c>
      <c r="AE25" s="113">
        <f t="shared" si="4"/>
        <v>81909.454545454544</v>
      </c>
      <c r="AF25" s="113">
        <f t="shared" si="4"/>
        <v>81909.454545454544</v>
      </c>
      <c r="AG25" s="113">
        <f t="shared" si="4"/>
        <v>81909.454545454544</v>
      </c>
      <c r="AH25" s="113">
        <f t="shared" si="4"/>
        <v>81909.454545454544</v>
      </c>
      <c r="AI25" s="113">
        <f t="shared" si="4"/>
        <v>81909.454545454544</v>
      </c>
      <c r="AJ25" s="113">
        <f t="shared" si="4"/>
        <v>81909.454545454544</v>
      </c>
      <c r="AK25" s="113">
        <f t="shared" si="4"/>
        <v>81909.454545454544</v>
      </c>
      <c r="AL25" s="113">
        <f t="shared" si="4"/>
        <v>81909.454545454544</v>
      </c>
      <c r="AM25" s="113">
        <f t="shared" si="4"/>
        <v>81909.454545454544</v>
      </c>
      <c r="AN25" s="113">
        <f t="shared" si="4"/>
        <v>81909.454545454544</v>
      </c>
      <c r="AO25" s="113">
        <f t="shared" si="4"/>
        <v>81909.454545454544</v>
      </c>
      <c r="AP25" s="113">
        <f t="shared" si="4"/>
        <v>81909.454545454544</v>
      </c>
      <c r="AQ25" s="113">
        <f t="shared" si="4"/>
        <v>81909.454545454544</v>
      </c>
      <c r="AR25" s="113">
        <f t="shared" si="4"/>
        <v>81909.454545454544</v>
      </c>
      <c r="AS25" s="113">
        <f t="shared" si="4"/>
        <v>81909.454545454544</v>
      </c>
      <c r="AT25" s="113">
        <f t="shared" si="4"/>
        <v>81909.454545454544</v>
      </c>
      <c r="AU25" s="113">
        <f t="shared" si="4"/>
        <v>81909.454545454544</v>
      </c>
      <c r="AV25" s="113">
        <f t="shared" si="4"/>
        <v>81909.454545454544</v>
      </c>
    </row>
    <row r="26" spans="1:48" s="4" customFormat="1" ht="15.75" customHeight="1" outlineLevel="1" thickBot="1">
      <c r="A26" s="32"/>
      <c r="B26" s="118" t="s">
        <v>77</v>
      </c>
      <c r="C26" s="118"/>
      <c r="D26" s="32"/>
      <c r="E26" s="44"/>
      <c r="F26" s="44"/>
      <c r="G26" s="44"/>
      <c r="H26" s="44"/>
      <c r="I26" s="117">
        <v>37.655172644829726</v>
      </c>
      <c r="J26" s="117">
        <v>38.830315578978649</v>
      </c>
      <c r="K26" s="117">
        <v>39.235301199809044</v>
      </c>
      <c r="L26" s="117">
        <v>39.386512843954449</v>
      </c>
      <c r="M26" s="117">
        <v>39.457112854104977</v>
      </c>
      <c r="N26" s="117">
        <f t="shared" ref="N26" si="5">M26</f>
        <v>39.457112854104977</v>
      </c>
      <c r="O26" s="117">
        <f t="shared" ref="O26" si="6">N26</f>
        <v>39.457112854104977</v>
      </c>
      <c r="P26" s="117">
        <f t="shared" ref="P26:AV26" si="7">O26</f>
        <v>39.457112854104977</v>
      </c>
      <c r="Q26" s="117">
        <f t="shared" si="7"/>
        <v>39.457112854104977</v>
      </c>
      <c r="R26" s="117">
        <f t="shared" si="7"/>
        <v>39.457112854104977</v>
      </c>
      <c r="S26" s="117">
        <f t="shared" si="7"/>
        <v>39.457112854104977</v>
      </c>
      <c r="T26" s="117">
        <f t="shared" si="7"/>
        <v>39.457112854104977</v>
      </c>
      <c r="U26" s="117">
        <f t="shared" si="7"/>
        <v>39.457112854104977</v>
      </c>
      <c r="V26" s="117">
        <f t="shared" si="7"/>
        <v>39.457112854104977</v>
      </c>
      <c r="W26" s="117">
        <f t="shared" si="7"/>
        <v>39.457112854104977</v>
      </c>
      <c r="X26" s="117">
        <f t="shared" si="7"/>
        <v>39.457112854104977</v>
      </c>
      <c r="Y26" s="117">
        <f t="shared" si="7"/>
        <v>39.457112854104977</v>
      </c>
      <c r="Z26" s="117">
        <f t="shared" si="7"/>
        <v>39.457112854104977</v>
      </c>
      <c r="AA26" s="117">
        <f t="shared" si="7"/>
        <v>39.457112854104977</v>
      </c>
      <c r="AB26" s="117">
        <f t="shared" si="7"/>
        <v>39.457112854104977</v>
      </c>
      <c r="AC26" s="117">
        <f t="shared" si="7"/>
        <v>39.457112854104977</v>
      </c>
      <c r="AD26" s="117">
        <f t="shared" si="7"/>
        <v>39.457112854104977</v>
      </c>
      <c r="AE26" s="117">
        <f t="shared" si="7"/>
        <v>39.457112854104977</v>
      </c>
      <c r="AF26" s="117">
        <f t="shared" si="7"/>
        <v>39.457112854104977</v>
      </c>
      <c r="AG26" s="117">
        <f t="shared" si="7"/>
        <v>39.457112854104977</v>
      </c>
      <c r="AH26" s="117">
        <f t="shared" si="7"/>
        <v>39.457112854104977</v>
      </c>
      <c r="AI26" s="117">
        <f t="shared" si="7"/>
        <v>39.457112854104977</v>
      </c>
      <c r="AJ26" s="117">
        <f t="shared" si="7"/>
        <v>39.457112854104977</v>
      </c>
      <c r="AK26" s="117">
        <f t="shared" si="7"/>
        <v>39.457112854104977</v>
      </c>
      <c r="AL26" s="117">
        <f t="shared" si="7"/>
        <v>39.457112854104977</v>
      </c>
      <c r="AM26" s="117">
        <f t="shared" si="7"/>
        <v>39.457112854104977</v>
      </c>
      <c r="AN26" s="117">
        <f t="shared" si="7"/>
        <v>39.457112854104977</v>
      </c>
      <c r="AO26" s="117">
        <f t="shared" si="7"/>
        <v>39.457112854104977</v>
      </c>
      <c r="AP26" s="117">
        <f t="shared" si="7"/>
        <v>39.457112854104977</v>
      </c>
      <c r="AQ26" s="117">
        <f t="shared" si="7"/>
        <v>39.457112854104977</v>
      </c>
      <c r="AR26" s="117">
        <f t="shared" si="7"/>
        <v>39.457112854104977</v>
      </c>
      <c r="AS26" s="117">
        <f t="shared" si="7"/>
        <v>39.457112854104977</v>
      </c>
      <c r="AT26" s="117">
        <f t="shared" si="7"/>
        <v>39.457112854104977</v>
      </c>
      <c r="AU26" s="117">
        <f t="shared" si="7"/>
        <v>39.457112854104977</v>
      </c>
      <c r="AV26" s="117">
        <f t="shared" si="7"/>
        <v>39.457112854104977</v>
      </c>
    </row>
    <row r="27" spans="1:48" s="4" customFormat="1" ht="15.75" customHeight="1" outlineLevel="1">
      <c r="A27" s="32"/>
      <c r="B27" s="32" t="s">
        <v>78</v>
      </c>
      <c r="C27" s="32"/>
      <c r="D27" s="32"/>
      <c r="E27" s="44"/>
      <c r="F27" s="44"/>
      <c r="G27" s="44"/>
      <c r="H27" s="44"/>
      <c r="I27" s="27">
        <f t="shared" ref="I27:AV27" si="8">I26*I25/100</f>
        <v>4342.8224090909098</v>
      </c>
      <c r="J27" s="27">
        <f t="shared" si="8"/>
        <v>12833.560500000005</v>
      </c>
      <c r="K27" s="27">
        <f t="shared" si="8"/>
        <v>21443.12649090909</v>
      </c>
      <c r="L27" s="27">
        <f t="shared" si="8"/>
        <v>28355.74702727273</v>
      </c>
      <c r="M27" s="27">
        <f t="shared" si="8"/>
        <v>32319.105918181816</v>
      </c>
      <c r="N27" s="27">
        <f t="shared" si="8"/>
        <v>32319.105918181816</v>
      </c>
      <c r="O27" s="27">
        <f t="shared" si="8"/>
        <v>32319.105918181816</v>
      </c>
      <c r="P27" s="27">
        <f t="shared" si="8"/>
        <v>32319.105918181816</v>
      </c>
      <c r="Q27" s="27">
        <f t="shared" si="8"/>
        <v>32319.105918181816</v>
      </c>
      <c r="R27" s="27">
        <f t="shared" si="8"/>
        <v>32319.105918181816</v>
      </c>
      <c r="S27" s="27">
        <f t="shared" si="8"/>
        <v>32319.105918181816</v>
      </c>
      <c r="T27" s="27">
        <f t="shared" si="8"/>
        <v>32319.105918181816</v>
      </c>
      <c r="U27" s="27">
        <f t="shared" si="8"/>
        <v>32319.105918181816</v>
      </c>
      <c r="V27" s="27">
        <f t="shared" si="8"/>
        <v>32319.105918181816</v>
      </c>
      <c r="W27" s="27">
        <f t="shared" si="8"/>
        <v>32319.105918181816</v>
      </c>
      <c r="X27" s="27">
        <f t="shared" si="8"/>
        <v>32319.105918181816</v>
      </c>
      <c r="Y27" s="27">
        <f t="shared" si="8"/>
        <v>32319.105918181816</v>
      </c>
      <c r="Z27" s="27">
        <f t="shared" si="8"/>
        <v>32319.105918181816</v>
      </c>
      <c r="AA27" s="27">
        <f t="shared" si="8"/>
        <v>32319.105918181816</v>
      </c>
      <c r="AB27" s="27">
        <f t="shared" si="8"/>
        <v>32319.105918181816</v>
      </c>
      <c r="AC27" s="27">
        <f t="shared" si="8"/>
        <v>32319.105918181816</v>
      </c>
      <c r="AD27" s="27">
        <f t="shared" si="8"/>
        <v>32319.105918181816</v>
      </c>
      <c r="AE27" s="27">
        <f t="shared" si="8"/>
        <v>32319.105918181816</v>
      </c>
      <c r="AF27" s="27">
        <f t="shared" si="8"/>
        <v>32319.105918181816</v>
      </c>
      <c r="AG27" s="27">
        <f t="shared" si="8"/>
        <v>32319.105918181816</v>
      </c>
      <c r="AH27" s="27">
        <f t="shared" si="8"/>
        <v>32319.105918181816</v>
      </c>
      <c r="AI27" s="27">
        <f t="shared" si="8"/>
        <v>32319.105918181816</v>
      </c>
      <c r="AJ27" s="27">
        <f t="shared" si="8"/>
        <v>32319.105918181816</v>
      </c>
      <c r="AK27" s="27">
        <f t="shared" si="8"/>
        <v>32319.105918181816</v>
      </c>
      <c r="AL27" s="27">
        <f t="shared" si="8"/>
        <v>32319.105918181816</v>
      </c>
      <c r="AM27" s="27">
        <f t="shared" si="8"/>
        <v>32319.105918181816</v>
      </c>
      <c r="AN27" s="27">
        <f t="shared" si="8"/>
        <v>32319.105918181816</v>
      </c>
      <c r="AO27" s="27">
        <f t="shared" si="8"/>
        <v>32319.105918181816</v>
      </c>
      <c r="AP27" s="27">
        <f t="shared" si="8"/>
        <v>32319.105918181816</v>
      </c>
      <c r="AQ27" s="27">
        <f t="shared" si="8"/>
        <v>32319.105918181816</v>
      </c>
      <c r="AR27" s="27">
        <f t="shared" si="8"/>
        <v>32319.105918181816</v>
      </c>
      <c r="AS27" s="27">
        <f t="shared" si="8"/>
        <v>32319.105918181816</v>
      </c>
      <c r="AT27" s="27">
        <f t="shared" si="8"/>
        <v>32319.105918181816</v>
      </c>
      <c r="AU27" s="27">
        <f t="shared" si="8"/>
        <v>32319.105918181816</v>
      </c>
      <c r="AV27" s="27">
        <f t="shared" si="8"/>
        <v>32319.105918181816</v>
      </c>
    </row>
    <row r="28" spans="1:48" s="4" customFormat="1" ht="15" customHeight="1">
      <c r="A28" s="13"/>
      <c r="B28" s="13"/>
      <c r="C28" s="13"/>
      <c r="D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s="182" customFormat="1" ht="18">
      <c r="A29" s="177" t="s">
        <v>34</v>
      </c>
      <c r="B29" s="178" t="s">
        <v>79</v>
      </c>
      <c r="C29" s="178"/>
      <c r="D29" s="179"/>
      <c r="E29" s="179"/>
      <c r="F29" s="179"/>
      <c r="G29" s="179"/>
      <c r="H29" s="181">
        <f>I29-1</f>
        <v>2017</v>
      </c>
      <c r="I29" s="181">
        <f>$I$22</f>
        <v>2018</v>
      </c>
      <c r="J29" s="181">
        <f>I29+1</f>
        <v>2019</v>
      </c>
      <c r="K29" s="181">
        <f t="shared" ref="K29:AV29" si="9">J29+1</f>
        <v>2020</v>
      </c>
      <c r="L29" s="181">
        <f t="shared" si="9"/>
        <v>2021</v>
      </c>
      <c r="M29" s="181">
        <f t="shared" si="9"/>
        <v>2022</v>
      </c>
      <c r="N29" s="181">
        <f t="shared" si="9"/>
        <v>2023</v>
      </c>
      <c r="O29" s="181">
        <f t="shared" si="9"/>
        <v>2024</v>
      </c>
      <c r="P29" s="181">
        <f t="shared" si="9"/>
        <v>2025</v>
      </c>
      <c r="Q29" s="181">
        <f t="shared" si="9"/>
        <v>2026</v>
      </c>
      <c r="R29" s="181">
        <f t="shared" si="9"/>
        <v>2027</v>
      </c>
      <c r="S29" s="181">
        <f t="shared" si="9"/>
        <v>2028</v>
      </c>
      <c r="T29" s="181">
        <f t="shared" si="9"/>
        <v>2029</v>
      </c>
      <c r="U29" s="181">
        <f t="shared" si="9"/>
        <v>2030</v>
      </c>
      <c r="V29" s="181">
        <f t="shared" si="9"/>
        <v>2031</v>
      </c>
      <c r="W29" s="181">
        <f t="shared" si="9"/>
        <v>2032</v>
      </c>
      <c r="X29" s="181">
        <f t="shared" si="9"/>
        <v>2033</v>
      </c>
      <c r="Y29" s="181">
        <f t="shared" si="9"/>
        <v>2034</v>
      </c>
      <c r="Z29" s="181">
        <f t="shared" si="9"/>
        <v>2035</v>
      </c>
      <c r="AA29" s="181">
        <f t="shared" si="9"/>
        <v>2036</v>
      </c>
      <c r="AB29" s="181">
        <f t="shared" si="9"/>
        <v>2037</v>
      </c>
      <c r="AC29" s="181">
        <f t="shared" si="9"/>
        <v>2038</v>
      </c>
      <c r="AD29" s="181">
        <f t="shared" si="9"/>
        <v>2039</v>
      </c>
      <c r="AE29" s="181">
        <f t="shared" si="9"/>
        <v>2040</v>
      </c>
      <c r="AF29" s="181">
        <f t="shared" si="9"/>
        <v>2041</v>
      </c>
      <c r="AG29" s="181">
        <f t="shared" si="9"/>
        <v>2042</v>
      </c>
      <c r="AH29" s="181">
        <f t="shared" si="9"/>
        <v>2043</v>
      </c>
      <c r="AI29" s="181">
        <f t="shared" si="9"/>
        <v>2044</v>
      </c>
      <c r="AJ29" s="181">
        <f t="shared" si="9"/>
        <v>2045</v>
      </c>
      <c r="AK29" s="181">
        <f t="shared" si="9"/>
        <v>2046</v>
      </c>
      <c r="AL29" s="181">
        <f t="shared" si="9"/>
        <v>2047</v>
      </c>
      <c r="AM29" s="181">
        <f t="shared" si="9"/>
        <v>2048</v>
      </c>
      <c r="AN29" s="181">
        <f t="shared" si="9"/>
        <v>2049</v>
      </c>
      <c r="AO29" s="181">
        <f t="shared" si="9"/>
        <v>2050</v>
      </c>
      <c r="AP29" s="181">
        <f t="shared" si="9"/>
        <v>2051</v>
      </c>
      <c r="AQ29" s="181">
        <f t="shared" si="9"/>
        <v>2052</v>
      </c>
      <c r="AR29" s="181">
        <f t="shared" si="9"/>
        <v>2053</v>
      </c>
      <c r="AS29" s="181">
        <f t="shared" si="9"/>
        <v>2054</v>
      </c>
      <c r="AT29" s="181">
        <f t="shared" si="9"/>
        <v>2055</v>
      </c>
      <c r="AU29" s="181">
        <f t="shared" si="9"/>
        <v>2056</v>
      </c>
      <c r="AV29" s="181">
        <f t="shared" si="9"/>
        <v>2057</v>
      </c>
    </row>
    <row r="30" spans="1:48" s="4" customFormat="1" ht="15" customHeight="1">
      <c r="A30" s="13"/>
      <c r="B30" s="14"/>
      <c r="C30" s="14"/>
      <c r="D30" s="13"/>
      <c r="H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s="4" customFormat="1" ht="15.75" customHeight="1" outlineLevel="1">
      <c r="A31" s="13"/>
      <c r="D31" s="24" t="s">
        <v>89</v>
      </c>
      <c r="E31" s="24" t="s">
        <v>90</v>
      </c>
      <c r="K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s="4" customFormat="1" ht="15.75" customHeight="1" outlineLevel="1" thickBot="1">
      <c r="A32" s="13"/>
      <c r="B32" s="13"/>
      <c r="C32" s="13"/>
      <c r="D32" s="25" t="s">
        <v>88</v>
      </c>
      <c r="E32" s="25" t="s">
        <v>88</v>
      </c>
      <c r="F32" s="25" t="s">
        <v>91</v>
      </c>
      <c r="H32" s="13"/>
      <c r="K32" s="13"/>
      <c r="O32" s="16"/>
      <c r="P32" s="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s="4" customFormat="1" ht="15.75" customHeight="1" outlineLevel="1" thickBot="1">
      <c r="A33" s="13"/>
      <c r="B33" s="190" t="s">
        <v>80</v>
      </c>
      <c r="C33" s="190"/>
      <c r="D33"/>
      <c r="E33"/>
      <c r="F33"/>
      <c r="H33" s="100">
        <v>120635.90909090909</v>
      </c>
      <c r="I33" s="100">
        <v>0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>
        <v>0</v>
      </c>
    </row>
    <row r="34" spans="1:48" s="4" customFormat="1" ht="15.75" customHeight="1" outlineLevel="1" thickBot="1">
      <c r="A34" s="13"/>
      <c r="B34" s="190" t="s">
        <v>81</v>
      </c>
      <c r="C34" s="190"/>
      <c r="D34"/>
      <c r="E34"/>
      <c r="F34"/>
      <c r="H34" s="103">
        <v>11802.8</v>
      </c>
      <c r="I34" s="103">
        <v>0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>
        <v>0</v>
      </c>
    </row>
    <row r="35" spans="1:48" s="4" customFormat="1" ht="15" outlineLevel="1" thickBot="1">
      <c r="A35" s="13"/>
      <c r="B35" s="101" t="s">
        <v>82</v>
      </c>
      <c r="C35" s="101"/>
      <c r="D35" s="163">
        <f>1/2.2538%</f>
        <v>44.369509273227443</v>
      </c>
      <c r="E35" s="114">
        <v>0.06</v>
      </c>
      <c r="F35" s="115">
        <v>0.14530000000000001</v>
      </c>
      <c r="H35" s="191">
        <f>H33+H34</f>
        <v>132438.70909090908</v>
      </c>
      <c r="I35" s="191">
        <f t="shared" ref="I35:AV35" si="10">I33+I34</f>
        <v>0</v>
      </c>
      <c r="J35" s="191">
        <f t="shared" si="10"/>
        <v>0</v>
      </c>
      <c r="K35" s="191">
        <f t="shared" si="10"/>
        <v>0</v>
      </c>
      <c r="L35" s="191">
        <f t="shared" si="10"/>
        <v>0</v>
      </c>
      <c r="M35" s="191">
        <f t="shared" si="10"/>
        <v>0</v>
      </c>
      <c r="N35" s="191">
        <f t="shared" si="10"/>
        <v>0</v>
      </c>
      <c r="O35" s="191">
        <f t="shared" si="10"/>
        <v>0</v>
      </c>
      <c r="P35" s="191">
        <f t="shared" si="10"/>
        <v>0</v>
      </c>
      <c r="Q35" s="191">
        <f t="shared" si="10"/>
        <v>0</v>
      </c>
      <c r="R35" s="191">
        <f t="shared" si="10"/>
        <v>0</v>
      </c>
      <c r="S35" s="191">
        <f t="shared" si="10"/>
        <v>0</v>
      </c>
      <c r="T35" s="191">
        <f t="shared" si="10"/>
        <v>0</v>
      </c>
      <c r="U35" s="191">
        <f t="shared" si="10"/>
        <v>0</v>
      </c>
      <c r="V35" s="191">
        <f t="shared" si="10"/>
        <v>0</v>
      </c>
      <c r="W35" s="191">
        <f t="shared" si="10"/>
        <v>0</v>
      </c>
      <c r="X35" s="191">
        <f t="shared" si="10"/>
        <v>0</v>
      </c>
      <c r="Y35" s="191">
        <f t="shared" si="10"/>
        <v>0</v>
      </c>
      <c r="Z35" s="191">
        <f t="shared" si="10"/>
        <v>0</v>
      </c>
      <c r="AA35" s="191">
        <f t="shared" si="10"/>
        <v>0</v>
      </c>
      <c r="AB35" s="191">
        <f t="shared" si="10"/>
        <v>0</v>
      </c>
      <c r="AC35" s="191">
        <f t="shared" si="10"/>
        <v>0</v>
      </c>
      <c r="AD35" s="191">
        <f t="shared" si="10"/>
        <v>0</v>
      </c>
      <c r="AE35" s="191">
        <f t="shared" si="10"/>
        <v>0</v>
      </c>
      <c r="AF35" s="191">
        <f t="shared" si="10"/>
        <v>0</v>
      </c>
      <c r="AG35" s="191">
        <f t="shared" si="10"/>
        <v>0</v>
      </c>
      <c r="AH35" s="191">
        <f t="shared" si="10"/>
        <v>0</v>
      </c>
      <c r="AI35" s="191">
        <f t="shared" si="10"/>
        <v>0</v>
      </c>
      <c r="AJ35" s="191">
        <f t="shared" si="10"/>
        <v>0</v>
      </c>
      <c r="AK35" s="191">
        <f t="shared" si="10"/>
        <v>0</v>
      </c>
      <c r="AL35" s="191">
        <f t="shared" si="10"/>
        <v>0</v>
      </c>
      <c r="AM35" s="191">
        <f t="shared" si="10"/>
        <v>0</v>
      </c>
      <c r="AN35" s="191">
        <f t="shared" si="10"/>
        <v>0</v>
      </c>
      <c r="AO35" s="191">
        <f t="shared" si="10"/>
        <v>0</v>
      </c>
      <c r="AP35" s="191">
        <f t="shared" si="10"/>
        <v>0</v>
      </c>
      <c r="AQ35" s="191">
        <f t="shared" si="10"/>
        <v>0</v>
      </c>
      <c r="AR35" s="191">
        <f t="shared" si="10"/>
        <v>0</v>
      </c>
      <c r="AS35" s="191">
        <f t="shared" si="10"/>
        <v>0</v>
      </c>
      <c r="AT35" s="191">
        <f t="shared" si="10"/>
        <v>0</v>
      </c>
      <c r="AU35" s="191">
        <f t="shared" si="10"/>
        <v>0</v>
      </c>
      <c r="AV35" s="191">
        <f t="shared" si="10"/>
        <v>0</v>
      </c>
    </row>
    <row r="36" spans="1:48" customFormat="1" ht="4.9000000000000004" customHeight="1" outlineLevel="1" thickBot="1"/>
    <row r="37" spans="1:48" s="4" customFormat="1" ht="15.75" customHeight="1" outlineLevel="1" thickBot="1">
      <c r="A37" s="13"/>
      <c r="B37" s="190" t="s">
        <v>83</v>
      </c>
      <c r="C37" s="190"/>
      <c r="D37"/>
      <c r="E37"/>
      <c r="F37"/>
      <c r="H37" s="100">
        <v>45202.36363636364</v>
      </c>
      <c r="I37" s="100">
        <v>27618.454545454544</v>
      </c>
      <c r="J37" s="100">
        <v>27953.545454545456</v>
      </c>
      <c r="K37" s="100">
        <v>16903.363636363636</v>
      </c>
      <c r="L37" s="100">
        <v>8137.181818181818</v>
      </c>
      <c r="M37" s="100">
        <v>5935.909090909091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>
        <v>0</v>
      </c>
    </row>
    <row r="38" spans="1:48" s="4" customFormat="1" ht="15.75" customHeight="1" outlineLevel="1" thickBot="1">
      <c r="A38" s="13"/>
      <c r="B38" s="190" t="s">
        <v>84</v>
      </c>
      <c r="C38" s="190"/>
      <c r="D38"/>
      <c r="E38"/>
      <c r="F38"/>
      <c r="H38" s="100">
        <v>5949.1</v>
      </c>
      <c r="I38" s="100">
        <v>3434.1</v>
      </c>
      <c r="J38" s="100">
        <v>3402.9</v>
      </c>
      <c r="K38" s="100">
        <v>1697.4</v>
      </c>
      <c r="L38" s="100">
        <v>335.4</v>
      </c>
      <c r="M38" s="100">
        <v>503.1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>
        <v>0</v>
      </c>
    </row>
    <row r="39" spans="1:48" s="4" customFormat="1" ht="15.75" customHeight="1" outlineLevel="1" thickBot="1">
      <c r="A39" s="13"/>
      <c r="B39" s="190" t="s">
        <v>85</v>
      </c>
      <c r="C39" s="190"/>
      <c r="D39"/>
      <c r="E39"/>
      <c r="F39"/>
      <c r="H39" s="103">
        <v>1610.4</v>
      </c>
      <c r="I39" s="103">
        <v>1650</v>
      </c>
      <c r="J39" s="103">
        <v>1610.4</v>
      </c>
      <c r="K39" s="103">
        <v>858</v>
      </c>
      <c r="L39" s="103">
        <v>343.2</v>
      </c>
      <c r="M39" s="103">
        <v>514.79999999999995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>
        <v>0</v>
      </c>
    </row>
    <row r="40" spans="1:48" s="4" customFormat="1" ht="15.75" customHeight="1" outlineLevel="1" thickBot="1">
      <c r="A40" s="13"/>
      <c r="B40" s="101" t="s">
        <v>86</v>
      </c>
      <c r="C40" s="101"/>
      <c r="D40" s="163">
        <f>1/4.7554%</f>
        <v>21.028725238676031</v>
      </c>
      <c r="E40" s="114">
        <v>0.06</v>
      </c>
      <c r="F40" s="115">
        <v>0.14530000000000001</v>
      </c>
      <c r="H40" s="191">
        <f>H37+H38+H39</f>
        <v>52761.86363636364</v>
      </c>
      <c r="I40" s="191">
        <f t="shared" ref="I40:AV40" si="11">I37+I38+I39</f>
        <v>32702.554545454543</v>
      </c>
      <c r="J40" s="191">
        <f t="shared" si="11"/>
        <v>32966.845454545459</v>
      </c>
      <c r="K40" s="191">
        <f t="shared" si="11"/>
        <v>19458.763636363637</v>
      </c>
      <c r="L40" s="191">
        <f t="shared" si="11"/>
        <v>8815.7818181818184</v>
      </c>
      <c r="M40" s="191">
        <f t="shared" si="11"/>
        <v>6953.8090909090915</v>
      </c>
      <c r="N40" s="191">
        <f t="shared" si="11"/>
        <v>0</v>
      </c>
      <c r="O40" s="191">
        <f t="shared" si="11"/>
        <v>0</v>
      </c>
      <c r="P40" s="191">
        <f t="shared" si="11"/>
        <v>0</v>
      </c>
      <c r="Q40" s="191">
        <f t="shared" si="11"/>
        <v>0</v>
      </c>
      <c r="R40" s="191">
        <f t="shared" si="11"/>
        <v>0</v>
      </c>
      <c r="S40" s="191">
        <f t="shared" si="11"/>
        <v>0</v>
      </c>
      <c r="T40" s="191">
        <f t="shared" si="11"/>
        <v>0</v>
      </c>
      <c r="U40" s="191">
        <f t="shared" si="11"/>
        <v>0</v>
      </c>
      <c r="V40" s="191">
        <f t="shared" si="11"/>
        <v>0</v>
      </c>
      <c r="W40" s="191">
        <f t="shared" si="11"/>
        <v>0</v>
      </c>
      <c r="X40" s="191">
        <f t="shared" si="11"/>
        <v>0</v>
      </c>
      <c r="Y40" s="191">
        <f t="shared" si="11"/>
        <v>0</v>
      </c>
      <c r="Z40" s="191">
        <f t="shared" si="11"/>
        <v>0</v>
      </c>
      <c r="AA40" s="191">
        <f t="shared" si="11"/>
        <v>0</v>
      </c>
      <c r="AB40" s="191">
        <f t="shared" si="11"/>
        <v>0</v>
      </c>
      <c r="AC40" s="191">
        <f t="shared" si="11"/>
        <v>0</v>
      </c>
      <c r="AD40" s="191">
        <f t="shared" si="11"/>
        <v>0</v>
      </c>
      <c r="AE40" s="191">
        <f t="shared" si="11"/>
        <v>0</v>
      </c>
      <c r="AF40" s="191">
        <f t="shared" si="11"/>
        <v>0</v>
      </c>
      <c r="AG40" s="191">
        <f t="shared" si="11"/>
        <v>0</v>
      </c>
      <c r="AH40" s="191">
        <f t="shared" si="11"/>
        <v>0</v>
      </c>
      <c r="AI40" s="191">
        <f t="shared" si="11"/>
        <v>0</v>
      </c>
      <c r="AJ40" s="191">
        <f t="shared" si="11"/>
        <v>0</v>
      </c>
      <c r="AK40" s="191">
        <f t="shared" si="11"/>
        <v>0</v>
      </c>
      <c r="AL40" s="191">
        <f t="shared" si="11"/>
        <v>0</v>
      </c>
      <c r="AM40" s="191">
        <f t="shared" si="11"/>
        <v>0</v>
      </c>
      <c r="AN40" s="191">
        <f t="shared" si="11"/>
        <v>0</v>
      </c>
      <c r="AO40" s="191">
        <f t="shared" si="11"/>
        <v>0</v>
      </c>
      <c r="AP40" s="191">
        <f t="shared" si="11"/>
        <v>0</v>
      </c>
      <c r="AQ40" s="191">
        <f t="shared" si="11"/>
        <v>0</v>
      </c>
      <c r="AR40" s="191">
        <f t="shared" si="11"/>
        <v>0</v>
      </c>
      <c r="AS40" s="191">
        <f t="shared" si="11"/>
        <v>0</v>
      </c>
      <c r="AT40" s="191">
        <f t="shared" si="11"/>
        <v>0</v>
      </c>
      <c r="AU40" s="191">
        <f t="shared" si="11"/>
        <v>0</v>
      </c>
      <c r="AV40" s="191">
        <f t="shared" si="11"/>
        <v>0</v>
      </c>
    </row>
    <row r="41" spans="1:48" s="4" customFormat="1" ht="15.75" hidden="1" customHeight="1" outlineLevel="1" thickBot="1">
      <c r="A41" s="13"/>
      <c r="B41" s="101" t="s">
        <v>0</v>
      </c>
      <c r="C41" s="101"/>
      <c r="D41" s="163">
        <v>20</v>
      </c>
      <c r="E41" s="114">
        <v>0.2</v>
      </c>
      <c r="F41" s="115">
        <v>0.14530000000000001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</row>
    <row r="42" spans="1:48" s="4" customFormat="1" ht="15.75" hidden="1" customHeight="1" outlineLevel="1" thickBot="1">
      <c r="A42" s="13"/>
      <c r="B42" s="101" t="s">
        <v>23</v>
      </c>
      <c r="C42" s="101"/>
      <c r="D42" s="163">
        <v>65</v>
      </c>
      <c r="E42" s="114">
        <v>7.0000000000000007E-2</v>
      </c>
      <c r="F42" s="115">
        <v>0.14530000000000001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</row>
    <row r="43" spans="1:48" s="4" customFormat="1" ht="15.75" hidden="1" customHeight="1" outlineLevel="1" thickBot="1">
      <c r="A43" s="13"/>
      <c r="B43" s="101" t="s">
        <v>8</v>
      </c>
      <c r="C43" s="101"/>
      <c r="D43" s="163">
        <v>65</v>
      </c>
      <c r="E43" s="114">
        <v>0.08</v>
      </c>
      <c r="F43" s="115">
        <v>0.14530000000000001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</row>
    <row r="44" spans="1:48" s="4" customFormat="1" ht="21" hidden="1" customHeight="1" outlineLevel="1" thickBot="1">
      <c r="A44" s="13"/>
      <c r="B44" s="101" t="s">
        <v>53</v>
      </c>
      <c r="C44" s="101"/>
      <c r="F44" s="115">
        <v>0</v>
      </c>
      <c r="G44" s="15"/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</row>
    <row r="45" spans="1:48" s="4" customFormat="1" ht="15.75" customHeight="1" outlineLevel="1" thickBot="1">
      <c r="A45" s="13"/>
      <c r="B45" s="101" t="s">
        <v>87</v>
      </c>
      <c r="C45" s="192">
        <v>0.02</v>
      </c>
      <c r="F45" s="115">
        <v>0.14530000000000001</v>
      </c>
      <c r="G45" s="15"/>
      <c r="H45" s="127">
        <f t="shared" ref="H45:AV45" si="12">$C$45*(H33+H37)</f>
        <v>3316.7654545454548</v>
      </c>
      <c r="I45" s="127">
        <f t="shared" si="12"/>
        <v>552.36909090909091</v>
      </c>
      <c r="J45" s="127">
        <f t="shared" si="12"/>
        <v>559.07090909090914</v>
      </c>
      <c r="K45" s="127">
        <f t="shared" si="12"/>
        <v>338.06727272727272</v>
      </c>
      <c r="L45" s="127">
        <f t="shared" si="12"/>
        <v>162.74363636363637</v>
      </c>
      <c r="M45" s="127">
        <f t="shared" si="12"/>
        <v>118.71818181818182</v>
      </c>
      <c r="N45" s="127">
        <f t="shared" si="12"/>
        <v>0</v>
      </c>
      <c r="O45" s="127">
        <f t="shared" si="12"/>
        <v>0</v>
      </c>
      <c r="P45" s="127">
        <f t="shared" si="12"/>
        <v>0</v>
      </c>
      <c r="Q45" s="127">
        <f t="shared" si="12"/>
        <v>0</v>
      </c>
      <c r="R45" s="127">
        <f t="shared" si="12"/>
        <v>0</v>
      </c>
      <c r="S45" s="127">
        <f t="shared" si="12"/>
        <v>0</v>
      </c>
      <c r="T45" s="127">
        <f t="shared" si="12"/>
        <v>0</v>
      </c>
      <c r="U45" s="127">
        <f t="shared" si="12"/>
        <v>0</v>
      </c>
      <c r="V45" s="127">
        <f t="shared" si="12"/>
        <v>0</v>
      </c>
      <c r="W45" s="127">
        <f t="shared" si="12"/>
        <v>0</v>
      </c>
      <c r="X45" s="127">
        <f t="shared" si="12"/>
        <v>0</v>
      </c>
      <c r="Y45" s="127">
        <f t="shared" si="12"/>
        <v>0</v>
      </c>
      <c r="Z45" s="127">
        <f t="shared" si="12"/>
        <v>0</v>
      </c>
      <c r="AA45" s="127">
        <f t="shared" si="12"/>
        <v>0</v>
      </c>
      <c r="AB45" s="127">
        <f t="shared" si="12"/>
        <v>0</v>
      </c>
      <c r="AC45" s="127">
        <f t="shared" si="12"/>
        <v>0</v>
      </c>
      <c r="AD45" s="127">
        <f t="shared" si="12"/>
        <v>0</v>
      </c>
      <c r="AE45" s="127">
        <f t="shared" si="12"/>
        <v>0</v>
      </c>
      <c r="AF45" s="127">
        <f t="shared" si="12"/>
        <v>0</v>
      </c>
      <c r="AG45" s="127">
        <f t="shared" si="12"/>
        <v>0</v>
      </c>
      <c r="AH45" s="127">
        <f t="shared" si="12"/>
        <v>0</v>
      </c>
      <c r="AI45" s="127">
        <f t="shared" si="12"/>
        <v>0</v>
      </c>
      <c r="AJ45" s="127">
        <f t="shared" si="12"/>
        <v>0</v>
      </c>
      <c r="AK45" s="127">
        <f t="shared" si="12"/>
        <v>0</v>
      </c>
      <c r="AL45" s="127">
        <f t="shared" si="12"/>
        <v>0</v>
      </c>
      <c r="AM45" s="127">
        <f t="shared" si="12"/>
        <v>0</v>
      </c>
      <c r="AN45" s="127">
        <f t="shared" si="12"/>
        <v>0</v>
      </c>
      <c r="AO45" s="127">
        <f t="shared" si="12"/>
        <v>0</v>
      </c>
      <c r="AP45" s="127">
        <f t="shared" si="12"/>
        <v>0</v>
      </c>
      <c r="AQ45" s="127">
        <f t="shared" si="12"/>
        <v>0</v>
      </c>
      <c r="AR45" s="127">
        <f t="shared" si="12"/>
        <v>0</v>
      </c>
      <c r="AS45" s="127">
        <f t="shared" si="12"/>
        <v>0</v>
      </c>
      <c r="AT45" s="127">
        <f t="shared" si="12"/>
        <v>0</v>
      </c>
      <c r="AU45" s="127">
        <f t="shared" si="12"/>
        <v>0</v>
      </c>
      <c r="AV45" s="127">
        <f t="shared" si="12"/>
        <v>0</v>
      </c>
    </row>
    <row r="46" spans="1:48" s="4" customFormat="1" ht="15.75" customHeight="1" outlineLevel="1">
      <c r="A46" s="13"/>
      <c r="B46" s="101" t="s">
        <v>91</v>
      </c>
      <c r="C46" s="101"/>
      <c r="E46" s="15"/>
      <c r="F46" s="15"/>
      <c r="H46" s="127">
        <f t="shared" ref="H46:AV46" si="13">$F$35*H35+SUMPRODUCT($F$40:$F$45,H40:H45)</f>
        <v>27391.569237818185</v>
      </c>
      <c r="I46" s="127">
        <f t="shared" si="13"/>
        <v>4831.9404043636359</v>
      </c>
      <c r="J46" s="127">
        <f t="shared" si="13"/>
        <v>4871.3156476363647</v>
      </c>
      <c r="K46" s="127">
        <f t="shared" si="13"/>
        <v>2876.4795310909094</v>
      </c>
      <c r="L46" s="127">
        <f t="shared" si="13"/>
        <v>1304.5797485454548</v>
      </c>
      <c r="M46" s="127">
        <f t="shared" si="13"/>
        <v>1027.638212727273</v>
      </c>
      <c r="N46" s="127">
        <f t="shared" si="13"/>
        <v>0</v>
      </c>
      <c r="O46" s="127">
        <f t="shared" si="13"/>
        <v>0</v>
      </c>
      <c r="P46" s="127">
        <f t="shared" si="13"/>
        <v>0</v>
      </c>
      <c r="Q46" s="127">
        <f t="shared" si="13"/>
        <v>0</v>
      </c>
      <c r="R46" s="127">
        <f t="shared" si="13"/>
        <v>0</v>
      </c>
      <c r="S46" s="127">
        <f t="shared" si="13"/>
        <v>0</v>
      </c>
      <c r="T46" s="127">
        <f t="shared" si="13"/>
        <v>0</v>
      </c>
      <c r="U46" s="127">
        <f t="shared" si="13"/>
        <v>0</v>
      </c>
      <c r="V46" s="127">
        <f t="shared" si="13"/>
        <v>0</v>
      </c>
      <c r="W46" s="127">
        <f t="shared" si="13"/>
        <v>0</v>
      </c>
      <c r="X46" s="127">
        <f t="shared" si="13"/>
        <v>0</v>
      </c>
      <c r="Y46" s="127">
        <f t="shared" si="13"/>
        <v>0</v>
      </c>
      <c r="Z46" s="127">
        <f t="shared" si="13"/>
        <v>0</v>
      </c>
      <c r="AA46" s="127">
        <f t="shared" si="13"/>
        <v>0</v>
      </c>
      <c r="AB46" s="127">
        <f t="shared" si="13"/>
        <v>0</v>
      </c>
      <c r="AC46" s="127">
        <f t="shared" si="13"/>
        <v>0</v>
      </c>
      <c r="AD46" s="127">
        <f t="shared" si="13"/>
        <v>0</v>
      </c>
      <c r="AE46" s="127">
        <f t="shared" si="13"/>
        <v>0</v>
      </c>
      <c r="AF46" s="127">
        <f t="shared" si="13"/>
        <v>0</v>
      </c>
      <c r="AG46" s="127">
        <f t="shared" si="13"/>
        <v>0</v>
      </c>
      <c r="AH46" s="127">
        <f t="shared" si="13"/>
        <v>0</v>
      </c>
      <c r="AI46" s="127">
        <f t="shared" si="13"/>
        <v>0</v>
      </c>
      <c r="AJ46" s="127">
        <f t="shared" si="13"/>
        <v>0</v>
      </c>
      <c r="AK46" s="127">
        <f t="shared" si="13"/>
        <v>0</v>
      </c>
      <c r="AL46" s="127">
        <f t="shared" si="13"/>
        <v>0</v>
      </c>
      <c r="AM46" s="127">
        <f t="shared" si="13"/>
        <v>0</v>
      </c>
      <c r="AN46" s="127">
        <f t="shared" si="13"/>
        <v>0</v>
      </c>
      <c r="AO46" s="127">
        <f t="shared" si="13"/>
        <v>0</v>
      </c>
      <c r="AP46" s="127">
        <f t="shared" si="13"/>
        <v>0</v>
      </c>
      <c r="AQ46" s="127">
        <f t="shared" si="13"/>
        <v>0</v>
      </c>
      <c r="AR46" s="127">
        <f t="shared" si="13"/>
        <v>0</v>
      </c>
      <c r="AS46" s="127">
        <f t="shared" si="13"/>
        <v>0</v>
      </c>
      <c r="AT46" s="127">
        <f t="shared" si="13"/>
        <v>0</v>
      </c>
      <c r="AU46" s="127">
        <f t="shared" si="13"/>
        <v>0</v>
      </c>
      <c r="AV46" s="127">
        <f t="shared" si="13"/>
        <v>0</v>
      </c>
    </row>
    <row r="47" spans="1:48" s="4" customFormat="1" ht="15.75" customHeight="1" outlineLevel="1">
      <c r="A47" s="13"/>
      <c r="B47" s="101"/>
      <c r="C47" s="101"/>
      <c r="E47" s="15"/>
      <c r="F47" s="15"/>
      <c r="H47" s="128">
        <f>H35+SUM(H40:H46)</f>
        <v>215908.90741963635</v>
      </c>
      <c r="I47" s="128">
        <f>I35+SUM(I40:I46)</f>
        <v>38086.864040727269</v>
      </c>
      <c r="J47" s="128">
        <f t="shared" ref="J47:AV47" si="14">J35+SUM(J40:J46)</f>
        <v>38397.232011272732</v>
      </c>
      <c r="K47" s="128">
        <f t="shared" si="14"/>
        <v>22673.31044018182</v>
      </c>
      <c r="L47" s="128">
        <f t="shared" si="14"/>
        <v>10283.10520309091</v>
      </c>
      <c r="M47" s="128">
        <f t="shared" si="14"/>
        <v>8100.1654854545459</v>
      </c>
      <c r="N47" s="128">
        <f t="shared" si="14"/>
        <v>0</v>
      </c>
      <c r="O47" s="128">
        <f t="shared" si="14"/>
        <v>0</v>
      </c>
      <c r="P47" s="128">
        <f t="shared" si="14"/>
        <v>0</v>
      </c>
      <c r="Q47" s="128">
        <f t="shared" si="14"/>
        <v>0</v>
      </c>
      <c r="R47" s="128">
        <f t="shared" si="14"/>
        <v>0</v>
      </c>
      <c r="S47" s="128">
        <f t="shared" si="14"/>
        <v>0</v>
      </c>
      <c r="T47" s="128">
        <f t="shared" si="14"/>
        <v>0</v>
      </c>
      <c r="U47" s="128">
        <f t="shared" si="14"/>
        <v>0</v>
      </c>
      <c r="V47" s="128">
        <f t="shared" si="14"/>
        <v>0</v>
      </c>
      <c r="W47" s="128">
        <f t="shared" si="14"/>
        <v>0</v>
      </c>
      <c r="X47" s="128">
        <f t="shared" si="14"/>
        <v>0</v>
      </c>
      <c r="Y47" s="128">
        <f t="shared" si="14"/>
        <v>0</v>
      </c>
      <c r="Z47" s="128">
        <f t="shared" si="14"/>
        <v>0</v>
      </c>
      <c r="AA47" s="128">
        <f t="shared" si="14"/>
        <v>0</v>
      </c>
      <c r="AB47" s="128">
        <f t="shared" si="14"/>
        <v>0</v>
      </c>
      <c r="AC47" s="128">
        <f t="shared" si="14"/>
        <v>0</v>
      </c>
      <c r="AD47" s="128">
        <f t="shared" si="14"/>
        <v>0</v>
      </c>
      <c r="AE47" s="128">
        <f t="shared" si="14"/>
        <v>0</v>
      </c>
      <c r="AF47" s="128">
        <f t="shared" si="14"/>
        <v>0</v>
      </c>
      <c r="AG47" s="128">
        <f t="shared" si="14"/>
        <v>0</v>
      </c>
      <c r="AH47" s="128">
        <f t="shared" si="14"/>
        <v>0</v>
      </c>
      <c r="AI47" s="128">
        <f t="shared" si="14"/>
        <v>0</v>
      </c>
      <c r="AJ47" s="128">
        <f t="shared" si="14"/>
        <v>0</v>
      </c>
      <c r="AK47" s="128">
        <f t="shared" si="14"/>
        <v>0</v>
      </c>
      <c r="AL47" s="128">
        <f t="shared" si="14"/>
        <v>0</v>
      </c>
      <c r="AM47" s="128">
        <f t="shared" si="14"/>
        <v>0</v>
      </c>
      <c r="AN47" s="128">
        <f t="shared" si="14"/>
        <v>0</v>
      </c>
      <c r="AO47" s="128">
        <f t="shared" si="14"/>
        <v>0</v>
      </c>
      <c r="AP47" s="128">
        <f t="shared" si="14"/>
        <v>0</v>
      </c>
      <c r="AQ47" s="128">
        <f t="shared" si="14"/>
        <v>0</v>
      </c>
      <c r="AR47" s="128">
        <f t="shared" si="14"/>
        <v>0</v>
      </c>
      <c r="AS47" s="128">
        <f t="shared" si="14"/>
        <v>0</v>
      </c>
      <c r="AT47" s="128">
        <f t="shared" si="14"/>
        <v>0</v>
      </c>
      <c r="AU47" s="128">
        <f t="shared" si="14"/>
        <v>0</v>
      </c>
      <c r="AV47" s="128">
        <f t="shared" si="14"/>
        <v>0</v>
      </c>
    </row>
    <row r="48" spans="1:48" s="4" customFormat="1" ht="5.25" customHeight="1" outlineLevel="1" thickBot="1">
      <c r="A48" s="13"/>
      <c r="B48" s="101"/>
      <c r="C48" s="101"/>
      <c r="E48" s="15"/>
      <c r="F48" s="15"/>
      <c r="H48" s="1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</row>
    <row r="49" spans="1:48" s="4" customFormat="1" ht="15.75" customHeight="1" outlineLevel="1" thickBot="1">
      <c r="A49" s="13"/>
      <c r="B49" s="101" t="s">
        <v>92</v>
      </c>
      <c r="C49" s="101"/>
      <c r="D49" s="163">
        <v>5</v>
      </c>
      <c r="E49" s="163">
        <v>5</v>
      </c>
      <c r="F49" s="15"/>
      <c r="G49" s="15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>
        <v>0</v>
      </c>
    </row>
    <row r="50" spans="1:48" s="4" customFormat="1" ht="15.75" customHeight="1" outlineLevel="1" thickBot="1">
      <c r="A50" s="13"/>
      <c r="B50" s="101" t="s">
        <v>93</v>
      </c>
      <c r="C50" s="101"/>
      <c r="D50" s="163">
        <v>10</v>
      </c>
      <c r="E50" s="163">
        <f>D50</f>
        <v>10</v>
      </c>
      <c r="F50" s="15"/>
      <c r="G50" s="15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>
        <v>0</v>
      </c>
    </row>
    <row r="51" spans="1:48" s="4" customFormat="1" ht="15.75" customHeight="1" outlineLevel="1" thickBot="1">
      <c r="A51" s="13"/>
      <c r="B51" s="101" t="s">
        <v>94</v>
      </c>
      <c r="C51" s="101"/>
      <c r="D51"/>
      <c r="E51"/>
      <c r="F51" s="126"/>
      <c r="G51" s="15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>
        <v>0</v>
      </c>
    </row>
    <row r="52" spans="1:48" s="4" customFormat="1" ht="15.75" customHeight="1" outlineLevel="1" thickBot="1">
      <c r="A52" s="13"/>
      <c r="B52" s="101" t="s">
        <v>96</v>
      </c>
      <c r="C52" s="101"/>
      <c r="F52" s="126"/>
      <c r="G52" s="126"/>
      <c r="H52" s="100"/>
      <c r="I52" s="100">
        <v>-4527.272727272727</v>
      </c>
      <c r="J52" s="100">
        <v>-4936.363636363636</v>
      </c>
      <c r="K52" s="100">
        <v>-4881.818181818182</v>
      </c>
      <c r="L52" s="100">
        <v>-3018.181818181818</v>
      </c>
      <c r="M52" s="100">
        <v>-1609.090909090909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>
        <v>0</v>
      </c>
    </row>
    <row r="53" spans="1:48" s="4" customFormat="1" ht="15.75" customHeight="1" outlineLevel="1" thickBot="1">
      <c r="A53" s="13"/>
      <c r="B53" s="172" t="s">
        <v>95</v>
      </c>
      <c r="C53" s="172"/>
      <c r="F53" s="126"/>
      <c r="G53" s="126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>
        <v>0</v>
      </c>
    </row>
    <row r="54" spans="1:48" s="4" customFormat="1" ht="15.75" customHeight="1" outlineLevel="1" thickBot="1">
      <c r="A54" s="13"/>
      <c r="B54" s="101" t="s">
        <v>97</v>
      </c>
      <c r="C54" s="101"/>
      <c r="F54" s="126"/>
      <c r="G54" s="126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>
        <v>0</v>
      </c>
    </row>
    <row r="55" spans="1:48" s="4" customFormat="1" ht="15.75" customHeight="1" outlineLevel="1">
      <c r="A55" s="13"/>
      <c r="B55" s="101" t="s">
        <v>98</v>
      </c>
      <c r="C55" s="101"/>
      <c r="F55" s="126"/>
      <c r="G55" s="126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21">
        <v>0</v>
      </c>
    </row>
    <row r="56" spans="1:48" s="4" customFormat="1" ht="15.75" customHeight="1" outlineLevel="1">
      <c r="A56" s="13"/>
      <c r="B56" s="107" t="s">
        <v>13</v>
      </c>
      <c r="C56" s="107"/>
      <c r="D56" s="3"/>
      <c r="E56" s="29"/>
      <c r="F56" s="59">
        <f>SUM(H56:AV56)</f>
        <v>314476.85732763633</v>
      </c>
      <c r="G56" s="29"/>
      <c r="H56" s="19">
        <f>SUM(H47:H55)</f>
        <v>215908.90741963635</v>
      </c>
      <c r="I56" s="19">
        <f>SUM(I47:I55)</f>
        <v>33559.591313454541</v>
      </c>
      <c r="J56" s="19">
        <f t="shared" ref="J56:AV56" si="15">SUM(J47:J55)</f>
        <v>33460.8683749091</v>
      </c>
      <c r="K56" s="19">
        <f t="shared" si="15"/>
        <v>17791.492258363636</v>
      </c>
      <c r="L56" s="19">
        <f t="shared" si="15"/>
        <v>7264.9233849090924</v>
      </c>
      <c r="M56" s="19">
        <f t="shared" si="15"/>
        <v>6491.0745763636369</v>
      </c>
      <c r="N56" s="19">
        <f t="shared" si="15"/>
        <v>0</v>
      </c>
      <c r="O56" s="19">
        <f t="shared" si="15"/>
        <v>0</v>
      </c>
      <c r="P56" s="19">
        <f t="shared" si="15"/>
        <v>0</v>
      </c>
      <c r="Q56" s="19">
        <f t="shared" si="15"/>
        <v>0</v>
      </c>
      <c r="R56" s="19">
        <f t="shared" si="15"/>
        <v>0</v>
      </c>
      <c r="S56" s="19">
        <f t="shared" si="15"/>
        <v>0</v>
      </c>
      <c r="T56" s="19">
        <f t="shared" si="15"/>
        <v>0</v>
      </c>
      <c r="U56" s="19">
        <f t="shared" si="15"/>
        <v>0</v>
      </c>
      <c r="V56" s="19">
        <f t="shared" si="15"/>
        <v>0</v>
      </c>
      <c r="W56" s="19">
        <f t="shared" si="15"/>
        <v>0</v>
      </c>
      <c r="X56" s="19">
        <f t="shared" si="15"/>
        <v>0</v>
      </c>
      <c r="Y56" s="19">
        <f t="shared" si="15"/>
        <v>0</v>
      </c>
      <c r="Z56" s="19">
        <f t="shared" si="15"/>
        <v>0</v>
      </c>
      <c r="AA56" s="19">
        <f t="shared" si="15"/>
        <v>0</v>
      </c>
      <c r="AB56" s="19">
        <f t="shared" si="15"/>
        <v>0</v>
      </c>
      <c r="AC56" s="19">
        <f t="shared" si="15"/>
        <v>0</v>
      </c>
      <c r="AD56" s="19">
        <f t="shared" si="15"/>
        <v>0</v>
      </c>
      <c r="AE56" s="19">
        <f t="shared" si="15"/>
        <v>0</v>
      </c>
      <c r="AF56" s="19">
        <f t="shared" si="15"/>
        <v>0</v>
      </c>
      <c r="AG56" s="19">
        <f t="shared" si="15"/>
        <v>0</v>
      </c>
      <c r="AH56" s="19">
        <f t="shared" si="15"/>
        <v>0</v>
      </c>
      <c r="AI56" s="19">
        <f t="shared" si="15"/>
        <v>0</v>
      </c>
      <c r="AJ56" s="19">
        <f t="shared" si="15"/>
        <v>0</v>
      </c>
      <c r="AK56" s="19">
        <f t="shared" si="15"/>
        <v>0</v>
      </c>
      <c r="AL56" s="19">
        <f t="shared" si="15"/>
        <v>0</v>
      </c>
      <c r="AM56" s="19">
        <f t="shared" si="15"/>
        <v>0</v>
      </c>
      <c r="AN56" s="19">
        <f t="shared" si="15"/>
        <v>0</v>
      </c>
      <c r="AO56" s="19">
        <f t="shared" si="15"/>
        <v>0</v>
      </c>
      <c r="AP56" s="19">
        <f t="shared" si="15"/>
        <v>0</v>
      </c>
      <c r="AQ56" s="19">
        <f t="shared" si="15"/>
        <v>0</v>
      </c>
      <c r="AR56" s="19">
        <f t="shared" si="15"/>
        <v>0</v>
      </c>
      <c r="AS56" s="19">
        <f t="shared" si="15"/>
        <v>0</v>
      </c>
      <c r="AT56" s="19">
        <f t="shared" si="15"/>
        <v>0</v>
      </c>
      <c r="AU56" s="19">
        <f t="shared" si="15"/>
        <v>0</v>
      </c>
      <c r="AV56" s="19">
        <f t="shared" si="15"/>
        <v>0</v>
      </c>
    </row>
    <row r="57" spans="1:48" s="4" customFormat="1" ht="15" customHeight="1">
      <c r="A57" s="13"/>
      <c r="B57" s="14"/>
      <c r="C57" s="14"/>
      <c r="D57" s="13"/>
      <c r="E57" s="13"/>
      <c r="F57" s="13"/>
      <c r="G57" s="13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8" s="182" customFormat="1" ht="18">
      <c r="A58" s="177" t="s">
        <v>35</v>
      </c>
      <c r="B58" s="178" t="s">
        <v>99</v>
      </c>
      <c r="C58" s="178"/>
      <c r="D58" s="179"/>
      <c r="E58" s="179"/>
      <c r="F58" s="179"/>
      <c r="G58" s="179"/>
      <c r="H58" s="180"/>
      <c r="I58" s="181">
        <f>$I$22</f>
        <v>2018</v>
      </c>
      <c r="J58" s="181">
        <f>I58+1</f>
        <v>2019</v>
      </c>
      <c r="K58" s="181">
        <f t="shared" ref="K58:AV58" si="16">J58+1</f>
        <v>2020</v>
      </c>
      <c r="L58" s="181">
        <f t="shared" si="16"/>
        <v>2021</v>
      </c>
      <c r="M58" s="181">
        <f t="shared" si="16"/>
        <v>2022</v>
      </c>
      <c r="N58" s="181">
        <f t="shared" si="16"/>
        <v>2023</v>
      </c>
      <c r="O58" s="181">
        <f t="shared" si="16"/>
        <v>2024</v>
      </c>
      <c r="P58" s="181">
        <f t="shared" si="16"/>
        <v>2025</v>
      </c>
      <c r="Q58" s="181">
        <f t="shared" si="16"/>
        <v>2026</v>
      </c>
      <c r="R58" s="181">
        <f t="shared" si="16"/>
        <v>2027</v>
      </c>
      <c r="S58" s="181">
        <f t="shared" si="16"/>
        <v>2028</v>
      </c>
      <c r="T58" s="181">
        <f t="shared" si="16"/>
        <v>2029</v>
      </c>
      <c r="U58" s="181">
        <f t="shared" si="16"/>
        <v>2030</v>
      </c>
      <c r="V58" s="181">
        <f t="shared" si="16"/>
        <v>2031</v>
      </c>
      <c r="W58" s="181">
        <f t="shared" si="16"/>
        <v>2032</v>
      </c>
      <c r="X58" s="181">
        <f t="shared" si="16"/>
        <v>2033</v>
      </c>
      <c r="Y58" s="181">
        <f t="shared" si="16"/>
        <v>2034</v>
      </c>
      <c r="Z58" s="181">
        <f t="shared" si="16"/>
        <v>2035</v>
      </c>
      <c r="AA58" s="181">
        <f t="shared" si="16"/>
        <v>2036</v>
      </c>
      <c r="AB58" s="181">
        <f t="shared" si="16"/>
        <v>2037</v>
      </c>
      <c r="AC58" s="181">
        <f t="shared" si="16"/>
        <v>2038</v>
      </c>
      <c r="AD58" s="181">
        <f t="shared" si="16"/>
        <v>2039</v>
      </c>
      <c r="AE58" s="181">
        <f t="shared" si="16"/>
        <v>2040</v>
      </c>
      <c r="AF58" s="181">
        <f t="shared" si="16"/>
        <v>2041</v>
      </c>
      <c r="AG58" s="181">
        <f t="shared" si="16"/>
        <v>2042</v>
      </c>
      <c r="AH58" s="181">
        <f t="shared" si="16"/>
        <v>2043</v>
      </c>
      <c r="AI58" s="181">
        <f t="shared" si="16"/>
        <v>2044</v>
      </c>
      <c r="AJ58" s="181">
        <f t="shared" si="16"/>
        <v>2045</v>
      </c>
      <c r="AK58" s="181">
        <f t="shared" si="16"/>
        <v>2046</v>
      </c>
      <c r="AL58" s="181">
        <f t="shared" si="16"/>
        <v>2047</v>
      </c>
      <c r="AM58" s="181">
        <f t="shared" si="16"/>
        <v>2048</v>
      </c>
      <c r="AN58" s="181">
        <f t="shared" si="16"/>
        <v>2049</v>
      </c>
      <c r="AO58" s="181">
        <f t="shared" si="16"/>
        <v>2050</v>
      </c>
      <c r="AP58" s="181">
        <f t="shared" si="16"/>
        <v>2051</v>
      </c>
      <c r="AQ58" s="181">
        <f t="shared" si="16"/>
        <v>2052</v>
      </c>
      <c r="AR58" s="181">
        <f t="shared" si="16"/>
        <v>2053</v>
      </c>
      <c r="AS58" s="181">
        <f t="shared" si="16"/>
        <v>2054</v>
      </c>
      <c r="AT58" s="181">
        <f t="shared" si="16"/>
        <v>2055</v>
      </c>
      <c r="AU58" s="181">
        <f t="shared" si="16"/>
        <v>2056</v>
      </c>
      <c r="AV58" s="181">
        <f t="shared" si="16"/>
        <v>2057</v>
      </c>
    </row>
    <row r="59" spans="1:48" ht="15" customHeight="1" thickBot="1">
      <c r="A59" s="10"/>
      <c r="B59" s="30"/>
      <c r="C59" s="30"/>
      <c r="D59" s="10"/>
      <c r="E59" s="10"/>
      <c r="F59" s="10"/>
      <c r="G59" s="10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ht="15.75" customHeight="1" outlineLevel="1" thickBot="1">
      <c r="A60" s="10"/>
      <c r="B60" s="101" t="s">
        <v>14</v>
      </c>
      <c r="C60" s="164">
        <v>157</v>
      </c>
      <c r="D60" s="1" t="s">
        <v>16</v>
      </c>
      <c r="F60" s="4"/>
      <c r="G60" s="4"/>
      <c r="H60" s="4"/>
      <c r="I60" s="116">
        <f t="shared" ref="I60:AV60" si="17">$C60*I$24</f>
        <v>2355</v>
      </c>
      <c r="J60" s="116">
        <f t="shared" si="17"/>
        <v>5024</v>
      </c>
      <c r="K60" s="116">
        <f t="shared" si="17"/>
        <v>7536</v>
      </c>
      <c r="L60" s="116">
        <f t="shared" si="17"/>
        <v>9106</v>
      </c>
      <c r="M60" s="116">
        <f t="shared" si="17"/>
        <v>10048</v>
      </c>
      <c r="N60" s="116">
        <f t="shared" si="17"/>
        <v>10048</v>
      </c>
      <c r="O60" s="116">
        <f t="shared" si="17"/>
        <v>10048</v>
      </c>
      <c r="P60" s="116">
        <f t="shared" si="17"/>
        <v>10048</v>
      </c>
      <c r="Q60" s="116">
        <f t="shared" si="17"/>
        <v>10048</v>
      </c>
      <c r="R60" s="116">
        <f t="shared" si="17"/>
        <v>10048</v>
      </c>
      <c r="S60" s="116">
        <f t="shared" si="17"/>
        <v>10048</v>
      </c>
      <c r="T60" s="116">
        <f t="shared" si="17"/>
        <v>10048</v>
      </c>
      <c r="U60" s="116">
        <f t="shared" si="17"/>
        <v>10048</v>
      </c>
      <c r="V60" s="116">
        <f t="shared" si="17"/>
        <v>10048</v>
      </c>
      <c r="W60" s="116">
        <f t="shared" si="17"/>
        <v>10048</v>
      </c>
      <c r="X60" s="116">
        <f t="shared" si="17"/>
        <v>10048</v>
      </c>
      <c r="Y60" s="116">
        <f t="shared" si="17"/>
        <v>10048</v>
      </c>
      <c r="Z60" s="116">
        <f t="shared" si="17"/>
        <v>10048</v>
      </c>
      <c r="AA60" s="116">
        <f t="shared" si="17"/>
        <v>10048</v>
      </c>
      <c r="AB60" s="116">
        <f t="shared" si="17"/>
        <v>10048</v>
      </c>
      <c r="AC60" s="116">
        <f t="shared" si="17"/>
        <v>10048</v>
      </c>
      <c r="AD60" s="116">
        <f t="shared" si="17"/>
        <v>10048</v>
      </c>
      <c r="AE60" s="116">
        <f t="shared" si="17"/>
        <v>10048</v>
      </c>
      <c r="AF60" s="116">
        <f t="shared" si="17"/>
        <v>10048</v>
      </c>
      <c r="AG60" s="116">
        <f t="shared" si="17"/>
        <v>10048</v>
      </c>
      <c r="AH60" s="116">
        <f t="shared" si="17"/>
        <v>10048</v>
      </c>
      <c r="AI60" s="116">
        <f t="shared" si="17"/>
        <v>10048</v>
      </c>
      <c r="AJ60" s="116">
        <f t="shared" si="17"/>
        <v>10048</v>
      </c>
      <c r="AK60" s="116">
        <f t="shared" si="17"/>
        <v>10048</v>
      </c>
      <c r="AL60" s="116">
        <f t="shared" si="17"/>
        <v>10048</v>
      </c>
      <c r="AM60" s="116">
        <f t="shared" si="17"/>
        <v>10048</v>
      </c>
      <c r="AN60" s="116">
        <f t="shared" si="17"/>
        <v>10048</v>
      </c>
      <c r="AO60" s="116">
        <f t="shared" si="17"/>
        <v>10048</v>
      </c>
      <c r="AP60" s="116">
        <f t="shared" si="17"/>
        <v>10048</v>
      </c>
      <c r="AQ60" s="116">
        <f t="shared" si="17"/>
        <v>10048</v>
      </c>
      <c r="AR60" s="116">
        <f t="shared" si="17"/>
        <v>10048</v>
      </c>
      <c r="AS60" s="116">
        <f t="shared" si="17"/>
        <v>10048</v>
      </c>
      <c r="AT60" s="116">
        <f t="shared" si="17"/>
        <v>10048</v>
      </c>
      <c r="AU60" s="116">
        <f t="shared" si="17"/>
        <v>10048</v>
      </c>
      <c r="AV60" s="116">
        <f t="shared" si="17"/>
        <v>10048</v>
      </c>
    </row>
    <row r="61" spans="1:48" ht="15.75" hidden="1" customHeight="1" outlineLevel="1" thickBot="1">
      <c r="A61" s="87"/>
      <c r="B61" s="101" t="s">
        <v>46</v>
      </c>
      <c r="C61" s="101"/>
      <c r="E61" s="4"/>
      <c r="F61" s="4"/>
      <c r="G61" s="4"/>
      <c r="I61" s="100">
        <v>0</v>
      </c>
      <c r="J61" s="100">
        <f>I61</f>
        <v>0</v>
      </c>
      <c r="K61" s="100">
        <f t="shared" ref="K61:L61" si="18">J61</f>
        <v>0</v>
      </c>
      <c r="L61" s="100">
        <f t="shared" si="18"/>
        <v>0</v>
      </c>
      <c r="M61" s="100">
        <f t="shared" ref="M61" si="19">L61</f>
        <v>0</v>
      </c>
      <c r="N61" s="100">
        <f t="shared" ref="N61" si="20">M61</f>
        <v>0</v>
      </c>
      <c r="O61" s="100">
        <f t="shared" ref="O61" si="21">N61</f>
        <v>0</v>
      </c>
      <c r="P61" s="100">
        <f t="shared" ref="P61" si="22">O61</f>
        <v>0</v>
      </c>
      <c r="Q61" s="100">
        <f t="shared" ref="Q61" si="23">P61</f>
        <v>0</v>
      </c>
      <c r="R61" s="100">
        <f t="shared" ref="R61" si="24">Q61</f>
        <v>0</v>
      </c>
      <c r="S61" s="100">
        <f t="shared" ref="S61" si="25">R61</f>
        <v>0</v>
      </c>
      <c r="T61" s="100">
        <f t="shared" ref="T61" si="26">S61</f>
        <v>0</v>
      </c>
      <c r="U61" s="100">
        <f t="shared" ref="U61" si="27">T61</f>
        <v>0</v>
      </c>
      <c r="V61" s="100">
        <f t="shared" ref="V61" si="28">U61</f>
        <v>0</v>
      </c>
      <c r="W61" s="100">
        <f t="shared" ref="W61" si="29">V61</f>
        <v>0</v>
      </c>
      <c r="X61" s="100">
        <f t="shared" ref="X61" si="30">W61</f>
        <v>0</v>
      </c>
      <c r="Y61" s="100">
        <f t="shared" ref="Y61" si="31">X61</f>
        <v>0</v>
      </c>
      <c r="Z61" s="100">
        <f t="shared" ref="Z61" si="32">Y61</f>
        <v>0</v>
      </c>
      <c r="AA61" s="100">
        <f t="shared" ref="AA61" si="33">Z61</f>
        <v>0</v>
      </c>
      <c r="AB61" s="100">
        <f t="shared" ref="AB61" si="34">AA61</f>
        <v>0</v>
      </c>
      <c r="AC61" s="100">
        <f t="shared" ref="AC61" si="35">AB61</f>
        <v>0</v>
      </c>
      <c r="AD61" s="100">
        <f t="shared" ref="AD61" si="36">AC61</f>
        <v>0</v>
      </c>
      <c r="AE61" s="100">
        <f t="shared" ref="AE61" si="37">AD61</f>
        <v>0</v>
      </c>
      <c r="AF61" s="100">
        <f t="shared" ref="AF61" si="38">AE61</f>
        <v>0</v>
      </c>
      <c r="AG61" s="100">
        <f t="shared" ref="AG61" si="39">AF61</f>
        <v>0</v>
      </c>
      <c r="AH61" s="100">
        <f t="shared" ref="AH61" si="40">AG61</f>
        <v>0</v>
      </c>
      <c r="AI61" s="100">
        <f t="shared" ref="AI61" si="41">AH61</f>
        <v>0</v>
      </c>
      <c r="AJ61" s="100">
        <f t="shared" ref="AJ61" si="42">AI61</f>
        <v>0</v>
      </c>
      <c r="AK61" s="100">
        <f t="shared" ref="AK61" si="43">AJ61</f>
        <v>0</v>
      </c>
      <c r="AL61" s="100">
        <f t="shared" ref="AL61" si="44">AK61</f>
        <v>0</v>
      </c>
      <c r="AM61" s="100">
        <f t="shared" ref="AM61" si="45">AL61</f>
        <v>0</v>
      </c>
      <c r="AN61" s="100">
        <f t="shared" ref="AN61" si="46">AM61</f>
        <v>0</v>
      </c>
      <c r="AO61" s="100">
        <f t="shared" ref="AO61" si="47">AN61</f>
        <v>0</v>
      </c>
      <c r="AP61" s="100">
        <f t="shared" ref="AP61" si="48">AO61</f>
        <v>0</v>
      </c>
      <c r="AQ61" s="100">
        <f t="shared" ref="AQ61" si="49">AP61</f>
        <v>0</v>
      </c>
      <c r="AR61" s="100">
        <f t="shared" ref="AR61" si="50">AQ61</f>
        <v>0</v>
      </c>
      <c r="AS61" s="100">
        <f t="shared" ref="AS61" si="51">AR61</f>
        <v>0</v>
      </c>
      <c r="AT61" s="100">
        <f t="shared" ref="AT61" si="52">AS61</f>
        <v>0</v>
      </c>
      <c r="AU61" s="100">
        <f t="shared" ref="AU61" si="53">AT61</f>
        <v>0</v>
      </c>
      <c r="AV61" s="100">
        <f t="shared" ref="AV61" si="54">AU61</f>
        <v>0</v>
      </c>
    </row>
    <row r="62" spans="1:48" ht="15.75" hidden="1" customHeight="1" outlineLevel="1" thickBot="1">
      <c r="A62" s="87"/>
      <c r="B62" s="101" t="s">
        <v>11</v>
      </c>
      <c r="C62" s="101"/>
      <c r="E62" s="4"/>
      <c r="F62" s="4"/>
      <c r="G62" s="4"/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0">
        <v>0</v>
      </c>
    </row>
    <row r="63" spans="1:48" ht="15.75" hidden="1" customHeight="1" outlineLevel="1" thickBot="1">
      <c r="A63" s="10"/>
      <c r="B63" s="101" t="s">
        <v>12</v>
      </c>
      <c r="C63" s="101"/>
      <c r="E63" s="4"/>
      <c r="F63" s="4"/>
      <c r="G63" s="4"/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</row>
    <row r="64" spans="1:48" ht="15.75" hidden="1" customHeight="1" outlineLevel="1">
      <c r="A64" s="10"/>
      <c r="B64" s="101" t="s">
        <v>15</v>
      </c>
      <c r="C64" s="101"/>
      <c r="E64" s="4"/>
      <c r="F64" s="4"/>
      <c r="G64" s="4"/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21">
        <v>0</v>
      </c>
    </row>
    <row r="65" spans="1:48" ht="15.75" customHeight="1" outlineLevel="1">
      <c r="A65" s="10"/>
      <c r="B65" s="106" t="s">
        <v>100</v>
      </c>
      <c r="C65" s="106"/>
      <c r="E65" s="10"/>
      <c r="F65" s="10"/>
      <c r="G65" s="10"/>
      <c r="I65" s="18">
        <f>SUM(I60:I64)</f>
        <v>2355</v>
      </c>
      <c r="J65" s="18">
        <f>SUM(J60:J64)</f>
        <v>5024</v>
      </c>
      <c r="K65" s="18">
        <f t="shared" ref="K65:AI65" si="55">SUM(K60:K64)</f>
        <v>7536</v>
      </c>
      <c r="L65" s="18">
        <f t="shared" si="55"/>
        <v>9106</v>
      </c>
      <c r="M65" s="18">
        <f t="shared" si="55"/>
        <v>10048</v>
      </c>
      <c r="N65" s="18">
        <f t="shared" si="55"/>
        <v>10048</v>
      </c>
      <c r="O65" s="18">
        <f t="shared" si="55"/>
        <v>10048</v>
      </c>
      <c r="P65" s="18">
        <f t="shared" si="55"/>
        <v>10048</v>
      </c>
      <c r="Q65" s="18">
        <f t="shared" si="55"/>
        <v>10048</v>
      </c>
      <c r="R65" s="18">
        <f t="shared" si="55"/>
        <v>10048</v>
      </c>
      <c r="S65" s="18">
        <f t="shared" si="55"/>
        <v>10048</v>
      </c>
      <c r="T65" s="18">
        <f t="shared" si="55"/>
        <v>10048</v>
      </c>
      <c r="U65" s="18">
        <f t="shared" si="55"/>
        <v>10048</v>
      </c>
      <c r="V65" s="18">
        <f t="shared" si="55"/>
        <v>10048</v>
      </c>
      <c r="W65" s="18">
        <f t="shared" si="55"/>
        <v>10048</v>
      </c>
      <c r="X65" s="18">
        <f t="shared" si="55"/>
        <v>10048</v>
      </c>
      <c r="Y65" s="18">
        <f t="shared" si="55"/>
        <v>10048</v>
      </c>
      <c r="Z65" s="18">
        <f t="shared" si="55"/>
        <v>10048</v>
      </c>
      <c r="AA65" s="18">
        <f t="shared" si="55"/>
        <v>10048</v>
      </c>
      <c r="AB65" s="18">
        <f t="shared" si="55"/>
        <v>10048</v>
      </c>
      <c r="AC65" s="18">
        <f t="shared" si="55"/>
        <v>10048</v>
      </c>
      <c r="AD65" s="18">
        <f t="shared" si="55"/>
        <v>10048</v>
      </c>
      <c r="AE65" s="18">
        <f t="shared" si="55"/>
        <v>10048</v>
      </c>
      <c r="AF65" s="18">
        <f t="shared" si="55"/>
        <v>10048</v>
      </c>
      <c r="AG65" s="18">
        <f t="shared" si="55"/>
        <v>10048</v>
      </c>
      <c r="AH65" s="18">
        <f t="shared" si="55"/>
        <v>10048</v>
      </c>
      <c r="AI65" s="18">
        <f t="shared" si="55"/>
        <v>10048</v>
      </c>
      <c r="AJ65" s="18">
        <f t="shared" ref="AJ65:AV65" si="56">SUM(AJ60:AJ64)</f>
        <v>10048</v>
      </c>
      <c r="AK65" s="18">
        <f t="shared" si="56"/>
        <v>10048</v>
      </c>
      <c r="AL65" s="18">
        <f t="shared" si="56"/>
        <v>10048</v>
      </c>
      <c r="AM65" s="18">
        <f t="shared" si="56"/>
        <v>10048</v>
      </c>
      <c r="AN65" s="18">
        <f t="shared" si="56"/>
        <v>10048</v>
      </c>
      <c r="AO65" s="18">
        <f t="shared" si="56"/>
        <v>10048</v>
      </c>
      <c r="AP65" s="18">
        <f t="shared" si="56"/>
        <v>10048</v>
      </c>
      <c r="AQ65" s="18">
        <f t="shared" si="56"/>
        <v>10048</v>
      </c>
      <c r="AR65" s="18">
        <f t="shared" si="56"/>
        <v>10048</v>
      </c>
      <c r="AS65" s="18">
        <f t="shared" si="56"/>
        <v>10048</v>
      </c>
      <c r="AT65" s="18">
        <f t="shared" si="56"/>
        <v>10048</v>
      </c>
      <c r="AU65" s="18">
        <f t="shared" si="56"/>
        <v>10048</v>
      </c>
      <c r="AV65" s="18">
        <f t="shared" si="56"/>
        <v>10048</v>
      </c>
    </row>
    <row r="66" spans="1:48" ht="15">
      <c r="A66" s="10"/>
      <c r="B66" s="22"/>
      <c r="C66" s="22"/>
      <c r="E66" s="10"/>
      <c r="F66" s="10"/>
      <c r="G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s="182" customFormat="1" ht="18">
      <c r="A67" s="177" t="s">
        <v>36</v>
      </c>
      <c r="B67" s="178" t="s">
        <v>101</v>
      </c>
      <c r="C67" s="178"/>
      <c r="D67" s="179"/>
      <c r="E67" s="179"/>
      <c r="F67" s="179"/>
      <c r="G67" s="179"/>
      <c r="H67" s="180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</row>
    <row r="68" spans="1:48" ht="15" customHeight="1" thickBot="1">
      <c r="A68" s="10"/>
      <c r="J68" s="31"/>
      <c r="K68" s="31"/>
      <c r="L68" s="31"/>
    </row>
    <row r="69" spans="1:48" ht="15.75" customHeight="1" outlineLevel="1" thickBot="1">
      <c r="A69" s="10"/>
      <c r="B69" s="32" t="s">
        <v>102</v>
      </c>
      <c r="C69" s="32"/>
      <c r="D69" s="34"/>
      <c r="E69" s="33"/>
      <c r="F69" s="165">
        <v>1.4999999999999999E-2</v>
      </c>
      <c r="G69" s="4"/>
      <c r="H69" s="175"/>
      <c r="K69" s="12"/>
    </row>
    <row r="70" spans="1:48" ht="15.75" customHeight="1" outlineLevel="1" thickBot="1">
      <c r="A70" s="10"/>
      <c r="B70" s="32" t="s">
        <v>103</v>
      </c>
      <c r="C70" s="32"/>
      <c r="D70" s="28"/>
      <c r="E70" s="28"/>
      <c r="F70" s="166">
        <v>0.60455000000000003</v>
      </c>
      <c r="G70" s="4"/>
      <c r="H70" s="4"/>
      <c r="K70" s="12"/>
    </row>
    <row r="71" spans="1:48" ht="15.75" customHeight="1" outlineLevel="1" thickBot="1">
      <c r="A71" s="10"/>
      <c r="B71" s="32" t="s">
        <v>104</v>
      </c>
      <c r="C71" s="32"/>
      <c r="D71" s="28"/>
      <c r="E71" s="28"/>
      <c r="F71" s="166">
        <v>0.45600000000000002</v>
      </c>
      <c r="G71" s="4"/>
      <c r="H71" s="4"/>
      <c r="K71" s="12"/>
    </row>
    <row r="72" spans="1:48" ht="15" outlineLevel="1" thickBot="1">
      <c r="A72" s="10"/>
      <c r="B72" s="32" t="s">
        <v>105</v>
      </c>
      <c r="C72" s="32"/>
      <c r="D72" s="28"/>
      <c r="F72" s="165">
        <v>0.26900000000000002</v>
      </c>
      <c r="G72" s="4"/>
      <c r="J72" s="4"/>
      <c r="K72" s="12"/>
    </row>
    <row r="73" spans="1:48" ht="15" customHeight="1">
      <c r="A73" s="10"/>
      <c r="B73" s="11"/>
      <c r="C73" s="11"/>
      <c r="D73" s="10"/>
      <c r="E73" s="10"/>
      <c r="F73" s="10"/>
      <c r="G73" s="10"/>
      <c r="H73" s="10"/>
      <c r="I73" s="12"/>
      <c r="J73" s="12"/>
      <c r="K73" s="12"/>
      <c r="L73" s="12"/>
      <c r="M73" s="12"/>
      <c r="N73" s="1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48" s="182" customFormat="1" ht="18">
      <c r="A74" s="177" t="s">
        <v>37</v>
      </c>
      <c r="B74" s="178" t="s">
        <v>106</v>
      </c>
      <c r="C74" s="178"/>
      <c r="D74" s="179"/>
      <c r="E74" s="179"/>
      <c r="F74" s="179"/>
      <c r="G74" s="179"/>
      <c r="H74" s="180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</row>
    <row r="75" spans="1:48" ht="15" customHeight="1">
      <c r="A75" s="1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48" ht="15.75" customHeight="1" outlineLevel="1">
      <c r="A76" s="13"/>
      <c r="B76" s="32" t="s">
        <v>107</v>
      </c>
      <c r="C76" s="32"/>
      <c r="D76" s="10"/>
      <c r="E76" s="10"/>
      <c r="F76" s="167" t="s">
        <v>115</v>
      </c>
      <c r="G76" s="4"/>
      <c r="I76" s="4"/>
      <c r="J76" s="4"/>
      <c r="K76" s="4"/>
      <c r="M76" s="4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48" ht="15.75" customHeight="1" outlineLevel="1">
      <c r="A77" s="13"/>
      <c r="B77" s="32"/>
      <c r="C77" s="32"/>
      <c r="D77" s="4"/>
      <c r="E77" s="4"/>
      <c r="J77" s="208" t="s">
        <v>113</v>
      </c>
      <c r="K77" s="208"/>
      <c r="L77" s="4"/>
      <c r="M77" s="4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48" ht="15.75" customHeight="1" outlineLevel="1" thickBot="1">
      <c r="A78" s="13"/>
      <c r="B78" s="32" t="s">
        <v>108</v>
      </c>
      <c r="C78" s="32"/>
      <c r="E78" s="25" t="s">
        <v>3</v>
      </c>
      <c r="F78" s="25" t="s">
        <v>111</v>
      </c>
      <c r="G78" s="24"/>
      <c r="I78" s="35"/>
      <c r="J78" s="36" t="s">
        <v>114</v>
      </c>
      <c r="K78" s="36" t="s">
        <v>115</v>
      </c>
      <c r="L78" s="4"/>
      <c r="M78" s="4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48" ht="15.75" customHeight="1" outlineLevel="1" thickBot="1">
      <c r="A79" s="13"/>
      <c r="B79" s="93" t="s">
        <v>109</v>
      </c>
      <c r="C79" s="93"/>
      <c r="E79" s="114">
        <v>0.54</v>
      </c>
      <c r="F79" s="123">
        <f>IF($F$76="WACC",$J$79,IF($F$76="WACC prospective",$K$79,$L$79))</f>
        <v>2.8199999999999999E-2</v>
      </c>
      <c r="G79" s="123"/>
      <c r="I79" s="93" t="s">
        <v>109</v>
      </c>
      <c r="J79" s="168">
        <v>4.7899999999999998E-2</v>
      </c>
      <c r="K79" s="168">
        <v>2.8199999999999999E-2</v>
      </c>
      <c r="L79" s="4"/>
      <c r="M79" s="4"/>
      <c r="N79" s="2"/>
      <c r="O79" s="4"/>
      <c r="P79" s="4"/>
      <c r="Q79" s="4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48" ht="15.75" customHeight="1" outlineLevel="1" thickBot="1">
      <c r="A80" s="10"/>
      <c r="B80" s="93" t="s">
        <v>110</v>
      </c>
      <c r="C80" s="93"/>
      <c r="E80" s="114">
        <v>0.46</v>
      </c>
      <c r="F80" s="123">
        <f>IF($F$76="WACC",$J$80,IF($F$76="WACC prospective",$K$80,$L$80))</f>
        <v>8.1678261702535213E-2</v>
      </c>
      <c r="G80" s="123"/>
      <c r="I80" s="93" t="s">
        <v>110</v>
      </c>
      <c r="J80" s="169">
        <v>8.3334782608700031E-2</v>
      </c>
      <c r="K80" s="169">
        <v>8.1678261702535213E-2</v>
      </c>
      <c r="L80" s="4"/>
      <c r="M80" s="4"/>
      <c r="N80" s="2"/>
      <c r="O80" s="4"/>
      <c r="P80" s="4"/>
      <c r="Q80" s="4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52" ht="15.75" customHeight="1" outlineLevel="1">
      <c r="A81" s="13"/>
      <c r="B81" s="32" t="s">
        <v>116</v>
      </c>
      <c r="C81" s="32"/>
      <c r="F81" s="124">
        <f>$E79*F79+$E80*F80</f>
        <v>5.28000003831662E-2</v>
      </c>
      <c r="G81" s="123"/>
      <c r="I81" s="170" t="s">
        <v>112</v>
      </c>
      <c r="J81" s="122">
        <f>$E79*J79+$E80*J80</f>
        <v>6.4200000000002019E-2</v>
      </c>
      <c r="K81" s="122">
        <f>$E79*K79+$E80*K80</f>
        <v>5.28000003831662E-2</v>
      </c>
      <c r="L81" s="4"/>
      <c r="M81" s="4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52" ht="15.75" customHeight="1" outlineLevel="1">
      <c r="A82" s="13"/>
      <c r="B82" s="32"/>
      <c r="C82" s="32"/>
      <c r="I82" s="32"/>
      <c r="J82" s="105"/>
      <c r="K82" s="105"/>
      <c r="L82" s="4"/>
      <c r="M82" s="4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52" ht="15" customHeight="1">
      <c r="A83" s="110"/>
      <c r="B83" s="110"/>
      <c r="C83" s="110"/>
      <c r="D83" s="37"/>
      <c r="E83" s="37"/>
      <c r="F83" s="37"/>
      <c r="G83" s="37"/>
      <c r="H83" s="37"/>
      <c r="I83" s="37"/>
      <c r="J83" s="110"/>
      <c r="K83" s="110"/>
      <c r="L83" s="110"/>
      <c r="M83" s="110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</row>
    <row r="84" spans="1:52" ht="20.25">
      <c r="A84" s="39" t="s">
        <v>117</v>
      </c>
      <c r="H84" s="96">
        <v>0</v>
      </c>
      <c r="I84" s="96">
        <v>1</v>
      </c>
      <c r="J84" s="96">
        <v>2</v>
      </c>
      <c r="K84" s="96">
        <v>3</v>
      </c>
      <c r="L84" s="96">
        <v>4</v>
      </c>
      <c r="M84" s="96">
        <v>5</v>
      </c>
      <c r="N84" s="96">
        <v>6</v>
      </c>
      <c r="O84" s="96">
        <v>7</v>
      </c>
      <c r="P84" s="96">
        <v>8</v>
      </c>
      <c r="Q84" s="96">
        <v>9</v>
      </c>
      <c r="R84" s="96">
        <v>10</v>
      </c>
      <c r="S84" s="96">
        <v>11</v>
      </c>
      <c r="T84" s="96">
        <v>12</v>
      </c>
      <c r="U84" s="96">
        <v>13</v>
      </c>
      <c r="V84" s="96">
        <v>14</v>
      </c>
      <c r="W84" s="96">
        <v>15</v>
      </c>
      <c r="X84" s="96">
        <v>16</v>
      </c>
      <c r="Y84" s="96">
        <v>17</v>
      </c>
      <c r="Z84" s="96">
        <v>18</v>
      </c>
      <c r="AA84" s="96">
        <v>19</v>
      </c>
      <c r="AB84" s="96">
        <v>20</v>
      </c>
      <c r="AC84" s="96">
        <v>21</v>
      </c>
      <c r="AD84" s="96">
        <v>22</v>
      </c>
      <c r="AE84" s="96">
        <v>23</v>
      </c>
      <c r="AF84" s="96">
        <v>24</v>
      </c>
      <c r="AG84" s="96">
        <v>25</v>
      </c>
      <c r="AH84" s="96">
        <v>26</v>
      </c>
      <c r="AI84" s="96">
        <v>27</v>
      </c>
      <c r="AJ84" s="96">
        <v>28</v>
      </c>
      <c r="AK84" s="96">
        <v>29</v>
      </c>
      <c r="AL84" s="96">
        <v>30</v>
      </c>
      <c r="AM84" s="96">
        <v>31</v>
      </c>
      <c r="AN84" s="96">
        <v>32</v>
      </c>
      <c r="AO84" s="96">
        <v>33</v>
      </c>
      <c r="AP84" s="96">
        <v>34</v>
      </c>
      <c r="AQ84" s="96">
        <v>35</v>
      </c>
      <c r="AR84" s="96">
        <v>36</v>
      </c>
      <c r="AS84" s="96">
        <v>37</v>
      </c>
      <c r="AT84" s="96">
        <v>38</v>
      </c>
      <c r="AU84" s="96">
        <v>39</v>
      </c>
      <c r="AV84" s="96">
        <v>40</v>
      </c>
    </row>
    <row r="85" spans="1:52" s="35" customFormat="1" ht="4.5" customHeight="1">
      <c r="A85" s="40"/>
      <c r="B85" s="41"/>
      <c r="C85" s="41"/>
      <c r="D85" s="42"/>
      <c r="E85" s="43"/>
      <c r="F85" s="43"/>
      <c r="G85" s="43"/>
    </row>
    <row r="86" spans="1:52" s="182" customFormat="1" ht="18">
      <c r="A86" s="177" t="s">
        <v>38</v>
      </c>
      <c r="B86" s="178" t="s">
        <v>118</v>
      </c>
      <c r="C86" s="178"/>
      <c r="D86" s="179"/>
      <c r="E86" s="179"/>
      <c r="F86" s="179"/>
      <c r="G86" s="179"/>
      <c r="H86" s="180"/>
      <c r="I86" s="181">
        <f>$I$22</f>
        <v>2018</v>
      </c>
      <c r="J86" s="181">
        <f>I86+1</f>
        <v>2019</v>
      </c>
      <c r="K86" s="181">
        <f t="shared" ref="K86:AV86" si="57">J86+1</f>
        <v>2020</v>
      </c>
      <c r="L86" s="181">
        <f t="shared" si="57"/>
        <v>2021</v>
      </c>
      <c r="M86" s="181">
        <f t="shared" si="57"/>
        <v>2022</v>
      </c>
      <c r="N86" s="181">
        <f t="shared" si="57"/>
        <v>2023</v>
      </c>
      <c r="O86" s="181">
        <f t="shared" si="57"/>
        <v>2024</v>
      </c>
      <c r="P86" s="181">
        <f t="shared" si="57"/>
        <v>2025</v>
      </c>
      <c r="Q86" s="181">
        <f t="shared" si="57"/>
        <v>2026</v>
      </c>
      <c r="R86" s="181">
        <f t="shared" si="57"/>
        <v>2027</v>
      </c>
      <c r="S86" s="181">
        <f t="shared" si="57"/>
        <v>2028</v>
      </c>
      <c r="T86" s="181">
        <f t="shared" si="57"/>
        <v>2029</v>
      </c>
      <c r="U86" s="181">
        <f t="shared" si="57"/>
        <v>2030</v>
      </c>
      <c r="V86" s="181">
        <f t="shared" si="57"/>
        <v>2031</v>
      </c>
      <c r="W86" s="181">
        <f t="shared" si="57"/>
        <v>2032</v>
      </c>
      <c r="X86" s="181">
        <f t="shared" si="57"/>
        <v>2033</v>
      </c>
      <c r="Y86" s="181">
        <f t="shared" si="57"/>
        <v>2034</v>
      </c>
      <c r="Z86" s="181">
        <f t="shared" si="57"/>
        <v>2035</v>
      </c>
      <c r="AA86" s="181">
        <f t="shared" si="57"/>
        <v>2036</v>
      </c>
      <c r="AB86" s="181">
        <f t="shared" si="57"/>
        <v>2037</v>
      </c>
      <c r="AC86" s="181">
        <f t="shared" si="57"/>
        <v>2038</v>
      </c>
      <c r="AD86" s="181">
        <f t="shared" si="57"/>
        <v>2039</v>
      </c>
      <c r="AE86" s="181">
        <f t="shared" si="57"/>
        <v>2040</v>
      </c>
      <c r="AF86" s="181">
        <f t="shared" si="57"/>
        <v>2041</v>
      </c>
      <c r="AG86" s="181">
        <f t="shared" si="57"/>
        <v>2042</v>
      </c>
      <c r="AH86" s="181">
        <f t="shared" si="57"/>
        <v>2043</v>
      </c>
      <c r="AI86" s="181">
        <f t="shared" si="57"/>
        <v>2044</v>
      </c>
      <c r="AJ86" s="181">
        <f t="shared" si="57"/>
        <v>2045</v>
      </c>
      <c r="AK86" s="181">
        <f t="shared" si="57"/>
        <v>2046</v>
      </c>
      <c r="AL86" s="181">
        <f t="shared" si="57"/>
        <v>2047</v>
      </c>
      <c r="AM86" s="181">
        <f t="shared" si="57"/>
        <v>2048</v>
      </c>
      <c r="AN86" s="181">
        <f t="shared" si="57"/>
        <v>2049</v>
      </c>
      <c r="AO86" s="181">
        <f t="shared" si="57"/>
        <v>2050</v>
      </c>
      <c r="AP86" s="181">
        <f t="shared" si="57"/>
        <v>2051</v>
      </c>
      <c r="AQ86" s="181">
        <f t="shared" si="57"/>
        <v>2052</v>
      </c>
      <c r="AR86" s="181">
        <f t="shared" si="57"/>
        <v>2053</v>
      </c>
      <c r="AS86" s="181">
        <f t="shared" si="57"/>
        <v>2054</v>
      </c>
      <c r="AT86" s="181">
        <f t="shared" si="57"/>
        <v>2055</v>
      </c>
      <c r="AU86" s="181">
        <f t="shared" si="57"/>
        <v>2056</v>
      </c>
      <c r="AV86" s="181">
        <f t="shared" si="57"/>
        <v>2057</v>
      </c>
    </row>
    <row r="87" spans="1:52" s="4" customFormat="1" ht="1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52" s="4" customFormat="1" ht="15.75" customHeight="1" outlineLevel="1">
      <c r="A88" s="32"/>
      <c r="B88" s="93" t="s">
        <v>119</v>
      </c>
      <c r="C88" s="93"/>
      <c r="D88" s="20"/>
      <c r="E88" s="44"/>
      <c r="F88" s="44"/>
      <c r="G88" s="44"/>
      <c r="H88" s="50"/>
      <c r="I88" s="27">
        <f>I65</f>
        <v>2355</v>
      </c>
      <c r="J88" s="27">
        <f t="shared" ref="J88:AV88" si="58">J65</f>
        <v>5024</v>
      </c>
      <c r="K88" s="27">
        <f t="shared" si="58"/>
        <v>7536</v>
      </c>
      <c r="L88" s="27">
        <f t="shared" si="58"/>
        <v>9106</v>
      </c>
      <c r="M88" s="27">
        <f t="shared" si="58"/>
        <v>10048</v>
      </c>
      <c r="N88" s="27">
        <f t="shared" si="58"/>
        <v>10048</v>
      </c>
      <c r="O88" s="27">
        <f t="shared" si="58"/>
        <v>10048</v>
      </c>
      <c r="P88" s="27">
        <f t="shared" si="58"/>
        <v>10048</v>
      </c>
      <c r="Q88" s="27">
        <f t="shared" si="58"/>
        <v>10048</v>
      </c>
      <c r="R88" s="27">
        <f t="shared" si="58"/>
        <v>10048</v>
      </c>
      <c r="S88" s="27">
        <f t="shared" si="58"/>
        <v>10048</v>
      </c>
      <c r="T88" s="27">
        <f t="shared" si="58"/>
        <v>10048</v>
      </c>
      <c r="U88" s="27">
        <f t="shared" si="58"/>
        <v>10048</v>
      </c>
      <c r="V88" s="27">
        <f t="shared" si="58"/>
        <v>10048</v>
      </c>
      <c r="W88" s="27">
        <f t="shared" si="58"/>
        <v>10048</v>
      </c>
      <c r="X88" s="27">
        <f t="shared" si="58"/>
        <v>10048</v>
      </c>
      <c r="Y88" s="27">
        <f t="shared" si="58"/>
        <v>10048</v>
      </c>
      <c r="Z88" s="27">
        <f t="shared" si="58"/>
        <v>10048</v>
      </c>
      <c r="AA88" s="27">
        <f t="shared" si="58"/>
        <v>10048</v>
      </c>
      <c r="AB88" s="27">
        <f t="shared" si="58"/>
        <v>10048</v>
      </c>
      <c r="AC88" s="27">
        <f t="shared" si="58"/>
        <v>10048</v>
      </c>
      <c r="AD88" s="27">
        <f t="shared" si="58"/>
        <v>10048</v>
      </c>
      <c r="AE88" s="27">
        <f t="shared" si="58"/>
        <v>10048</v>
      </c>
      <c r="AF88" s="27">
        <f t="shared" si="58"/>
        <v>10048</v>
      </c>
      <c r="AG88" s="27">
        <f t="shared" si="58"/>
        <v>10048</v>
      </c>
      <c r="AH88" s="27">
        <f t="shared" si="58"/>
        <v>10048</v>
      </c>
      <c r="AI88" s="27">
        <f t="shared" si="58"/>
        <v>10048</v>
      </c>
      <c r="AJ88" s="27">
        <f t="shared" si="58"/>
        <v>10048</v>
      </c>
      <c r="AK88" s="27">
        <f t="shared" si="58"/>
        <v>10048</v>
      </c>
      <c r="AL88" s="27">
        <f t="shared" si="58"/>
        <v>10048</v>
      </c>
      <c r="AM88" s="27">
        <f t="shared" si="58"/>
        <v>10048</v>
      </c>
      <c r="AN88" s="27">
        <f t="shared" si="58"/>
        <v>10048</v>
      </c>
      <c r="AO88" s="27">
        <f t="shared" si="58"/>
        <v>10048</v>
      </c>
      <c r="AP88" s="27">
        <f t="shared" si="58"/>
        <v>10048</v>
      </c>
      <c r="AQ88" s="27">
        <f t="shared" si="58"/>
        <v>10048</v>
      </c>
      <c r="AR88" s="27">
        <f t="shared" si="58"/>
        <v>10048</v>
      </c>
      <c r="AS88" s="27">
        <f t="shared" si="58"/>
        <v>10048</v>
      </c>
      <c r="AT88" s="27">
        <f t="shared" si="58"/>
        <v>10048</v>
      </c>
      <c r="AU88" s="27">
        <f t="shared" si="58"/>
        <v>10048</v>
      </c>
      <c r="AV88" s="27">
        <f t="shared" si="58"/>
        <v>10048</v>
      </c>
    </row>
    <row r="89" spans="1:52" s="4" customFormat="1" ht="15.75" customHeight="1" outlineLevel="1">
      <c r="A89" s="20"/>
      <c r="B89" s="101" t="s">
        <v>102</v>
      </c>
      <c r="C89" s="101"/>
      <c r="D89" s="20"/>
      <c r="E89" s="44"/>
      <c r="F89" s="44"/>
      <c r="G89" s="44"/>
      <c r="H89" s="50"/>
      <c r="I89" s="27">
        <f ca="1">$F$69*I144</f>
        <v>3142.5776977953569</v>
      </c>
      <c r="J89" s="27">
        <f t="shared" ref="J89:AV89" ca="1" si="59">$F$69*J144</f>
        <v>3525.9772619181867</v>
      </c>
      <c r="K89" s="27">
        <f t="shared" ca="1" si="59"/>
        <v>3884.0280099423289</v>
      </c>
      <c r="L89" s="27">
        <f t="shared" ca="1" si="59"/>
        <v>3994.3472668754757</v>
      </c>
      <c r="M89" s="27">
        <f t="shared" ca="1" si="59"/>
        <v>3941.5858482071144</v>
      </c>
      <c r="N89" s="27">
        <f t="shared" ca="1" si="59"/>
        <v>3872.5865490045057</v>
      </c>
      <c r="O89" s="27">
        <f t="shared" ca="1" si="59"/>
        <v>3706.221131156442</v>
      </c>
      <c r="P89" s="27">
        <f t="shared" ca="1" si="59"/>
        <v>3539.8557133083787</v>
      </c>
      <c r="Q89" s="27">
        <f t="shared" ca="1" si="59"/>
        <v>3373.4902954603149</v>
      </c>
      <c r="R89" s="27">
        <f t="shared" ca="1" si="59"/>
        <v>3207.1248776122511</v>
      </c>
      <c r="S89" s="27">
        <f t="shared" ca="1" si="59"/>
        <v>3040.7594597641873</v>
      </c>
      <c r="T89" s="27">
        <f t="shared" ca="1" si="59"/>
        <v>2874.394041916124</v>
      </c>
      <c r="U89" s="27">
        <f t="shared" ca="1" si="59"/>
        <v>2708.0286240680603</v>
      </c>
      <c r="V89" s="27">
        <f t="shared" ca="1" si="59"/>
        <v>2541.6632062199965</v>
      </c>
      <c r="W89" s="27">
        <f t="shared" ca="1" si="59"/>
        <v>2375.2977883719327</v>
      </c>
      <c r="X89" s="27">
        <f t="shared" ca="1" si="59"/>
        <v>2208.9323705238694</v>
      </c>
      <c r="Y89" s="27">
        <f t="shared" ca="1" si="59"/>
        <v>2042.5669526758056</v>
      </c>
      <c r="Z89" s="27">
        <f t="shared" ca="1" si="59"/>
        <v>1876.2015348277421</v>
      </c>
      <c r="AA89" s="27">
        <f t="shared" ca="1" si="59"/>
        <v>1709.8361169796788</v>
      </c>
      <c r="AB89" s="27">
        <f t="shared" ca="1" si="59"/>
        <v>1543.4706991316152</v>
      </c>
      <c r="AC89" s="27">
        <f t="shared" ca="1" si="59"/>
        <v>1377.1052812835519</v>
      </c>
      <c r="AD89" s="27">
        <f t="shared" ca="1" si="59"/>
        <v>1253.3230524538687</v>
      </c>
      <c r="AE89" s="27">
        <f t="shared" ca="1" si="59"/>
        <v>1154.0509681814615</v>
      </c>
      <c r="AF89" s="27">
        <f t="shared" ca="1" si="59"/>
        <v>1078.6488787625713</v>
      </c>
      <c r="AG89" s="27">
        <f t="shared" ca="1" si="59"/>
        <v>1016.2587042031223</v>
      </c>
      <c r="AH89" s="27">
        <f t="shared" ca="1" si="59"/>
        <v>959.26636153958009</v>
      </c>
      <c r="AI89" s="27">
        <f t="shared" ca="1" si="59"/>
        <v>906.92002344419097</v>
      </c>
      <c r="AJ89" s="27">
        <f t="shared" ca="1" si="59"/>
        <v>854.70668746687147</v>
      </c>
      <c r="AK89" s="27">
        <f t="shared" ca="1" si="59"/>
        <v>802.49335148955197</v>
      </c>
      <c r="AL89" s="27">
        <f t="shared" ca="1" si="59"/>
        <v>750.28001551223247</v>
      </c>
      <c r="AM89" s="27">
        <f t="shared" ca="1" si="59"/>
        <v>698.06667953491308</v>
      </c>
      <c r="AN89" s="27">
        <f t="shared" ca="1" si="59"/>
        <v>645.85334355759358</v>
      </c>
      <c r="AO89" s="27">
        <f t="shared" ca="1" si="59"/>
        <v>593.64000758027407</v>
      </c>
      <c r="AP89" s="27">
        <f t="shared" ca="1" si="59"/>
        <v>541.42667160295457</v>
      </c>
      <c r="AQ89" s="27">
        <f t="shared" ca="1" si="59"/>
        <v>489.21333562563507</v>
      </c>
      <c r="AR89" s="27">
        <f t="shared" ca="1" si="59"/>
        <v>436.99999964831557</v>
      </c>
      <c r="AS89" s="27">
        <f t="shared" ca="1" si="59"/>
        <v>384.78666367099601</v>
      </c>
      <c r="AT89" s="27">
        <f t="shared" ca="1" si="59"/>
        <v>332.5733276936765</v>
      </c>
      <c r="AU89" s="27">
        <f t="shared" ca="1" si="59"/>
        <v>280.35999171635694</v>
      </c>
      <c r="AV89" s="27">
        <f t="shared" ca="1" si="59"/>
        <v>228.14665573903747</v>
      </c>
    </row>
    <row r="90" spans="1:52" s="4" customFormat="1" ht="15.75" customHeight="1" outlineLevel="1">
      <c r="A90" s="20"/>
      <c r="B90" s="101" t="s">
        <v>120</v>
      </c>
      <c r="C90" s="101"/>
      <c r="D90" s="20"/>
      <c r="E90" s="44"/>
      <c r="F90" s="44"/>
      <c r="G90" s="44"/>
      <c r="H90" s="50"/>
      <c r="I90" s="27">
        <f t="shared" ref="I90:AV90" si="60">($F$70+$F$71)*I25/1000</f>
        <v>12.231467770454547</v>
      </c>
      <c r="J90" s="27">
        <f t="shared" si="60"/>
        <v>35.051563154545462</v>
      </c>
      <c r="K90" s="27">
        <f t="shared" si="60"/>
        <v>57.961853495454548</v>
      </c>
      <c r="L90" s="27">
        <f t="shared" si="60"/>
        <v>76.352754631818186</v>
      </c>
      <c r="M90" s="27">
        <f t="shared" si="60"/>
        <v>86.869072018181839</v>
      </c>
      <c r="N90" s="27">
        <f t="shared" si="60"/>
        <v>86.869072018181839</v>
      </c>
      <c r="O90" s="27">
        <f t="shared" si="60"/>
        <v>86.869072018181839</v>
      </c>
      <c r="P90" s="27">
        <f t="shared" si="60"/>
        <v>86.869072018181839</v>
      </c>
      <c r="Q90" s="27">
        <f t="shared" si="60"/>
        <v>86.869072018181839</v>
      </c>
      <c r="R90" s="27">
        <f t="shared" si="60"/>
        <v>86.869072018181839</v>
      </c>
      <c r="S90" s="27">
        <f t="shared" si="60"/>
        <v>86.869072018181839</v>
      </c>
      <c r="T90" s="27">
        <f t="shared" si="60"/>
        <v>86.869072018181839</v>
      </c>
      <c r="U90" s="27">
        <f t="shared" si="60"/>
        <v>86.869072018181839</v>
      </c>
      <c r="V90" s="27">
        <f t="shared" si="60"/>
        <v>86.869072018181839</v>
      </c>
      <c r="W90" s="27">
        <f t="shared" si="60"/>
        <v>86.869072018181839</v>
      </c>
      <c r="X90" s="27">
        <f t="shared" si="60"/>
        <v>86.869072018181839</v>
      </c>
      <c r="Y90" s="27">
        <f t="shared" si="60"/>
        <v>86.869072018181839</v>
      </c>
      <c r="Z90" s="27">
        <f t="shared" si="60"/>
        <v>86.869072018181839</v>
      </c>
      <c r="AA90" s="27">
        <f t="shared" si="60"/>
        <v>86.869072018181839</v>
      </c>
      <c r="AB90" s="27">
        <f t="shared" si="60"/>
        <v>86.869072018181839</v>
      </c>
      <c r="AC90" s="27">
        <f t="shared" si="60"/>
        <v>86.869072018181839</v>
      </c>
      <c r="AD90" s="27">
        <f t="shared" si="60"/>
        <v>86.869072018181839</v>
      </c>
      <c r="AE90" s="27">
        <f t="shared" si="60"/>
        <v>86.869072018181839</v>
      </c>
      <c r="AF90" s="27">
        <f t="shared" si="60"/>
        <v>86.869072018181839</v>
      </c>
      <c r="AG90" s="27">
        <f t="shared" si="60"/>
        <v>86.869072018181839</v>
      </c>
      <c r="AH90" s="27">
        <f t="shared" si="60"/>
        <v>86.869072018181839</v>
      </c>
      <c r="AI90" s="27">
        <f t="shared" si="60"/>
        <v>86.869072018181839</v>
      </c>
      <c r="AJ90" s="27">
        <f t="shared" si="60"/>
        <v>86.869072018181839</v>
      </c>
      <c r="AK90" s="27">
        <f t="shared" si="60"/>
        <v>86.869072018181839</v>
      </c>
      <c r="AL90" s="27">
        <f t="shared" si="60"/>
        <v>86.869072018181839</v>
      </c>
      <c r="AM90" s="27">
        <f t="shared" si="60"/>
        <v>86.869072018181839</v>
      </c>
      <c r="AN90" s="27">
        <f t="shared" si="60"/>
        <v>86.869072018181839</v>
      </c>
      <c r="AO90" s="27">
        <f t="shared" si="60"/>
        <v>86.869072018181839</v>
      </c>
      <c r="AP90" s="27">
        <f t="shared" si="60"/>
        <v>86.869072018181839</v>
      </c>
      <c r="AQ90" s="27">
        <f t="shared" si="60"/>
        <v>86.869072018181839</v>
      </c>
      <c r="AR90" s="27">
        <f t="shared" si="60"/>
        <v>86.869072018181839</v>
      </c>
      <c r="AS90" s="27">
        <f t="shared" si="60"/>
        <v>86.869072018181839</v>
      </c>
      <c r="AT90" s="27">
        <f t="shared" si="60"/>
        <v>86.869072018181839</v>
      </c>
      <c r="AU90" s="27">
        <f t="shared" si="60"/>
        <v>86.869072018181839</v>
      </c>
      <c r="AV90" s="27">
        <f t="shared" si="60"/>
        <v>86.869072018181839</v>
      </c>
    </row>
    <row r="91" spans="1:52" s="4" customFormat="1" ht="15.75" customHeight="1" outlineLevel="1">
      <c r="A91" s="20"/>
      <c r="B91" s="101" t="s">
        <v>4</v>
      </c>
      <c r="C91" s="101"/>
      <c r="D91" s="20"/>
      <c r="E91" s="44"/>
      <c r="F91" s="44"/>
      <c r="G91" s="44"/>
      <c r="H91" s="50"/>
      <c r="I91" s="27">
        <f ca="1">-I141</f>
        <v>6403.7275666125361</v>
      </c>
      <c r="J91" s="27">
        <f t="shared" ref="J91:AV91" ca="1" si="61">-J141</f>
        <v>7999.6203719325531</v>
      </c>
      <c r="K91" s="27">
        <f t="shared" ca="1" si="61"/>
        <v>9590.8185066329806</v>
      </c>
      <c r="L91" s="27">
        <f t="shared" ca="1" si="61"/>
        <v>10436.875129487205</v>
      </c>
      <c r="M91" s="27">
        <f t="shared" ca="1" si="61"/>
        <v>10782.351296133173</v>
      </c>
      <c r="N91" s="27">
        <f t="shared" ca="1" si="61"/>
        <v>11091.027856537568</v>
      </c>
      <c r="O91" s="27">
        <f t="shared" ca="1" si="61"/>
        <v>11091.027856537568</v>
      </c>
      <c r="P91" s="27">
        <f t="shared" ca="1" si="61"/>
        <v>11091.027856537568</v>
      </c>
      <c r="Q91" s="27">
        <f t="shared" ca="1" si="61"/>
        <v>11091.027856537568</v>
      </c>
      <c r="R91" s="27">
        <f t="shared" ca="1" si="61"/>
        <v>11091.027856537568</v>
      </c>
      <c r="S91" s="27">
        <f t="shared" ca="1" si="61"/>
        <v>11091.027856537568</v>
      </c>
      <c r="T91" s="27">
        <f t="shared" ca="1" si="61"/>
        <v>11091.027856537568</v>
      </c>
      <c r="U91" s="27">
        <f t="shared" ca="1" si="61"/>
        <v>11091.027856537568</v>
      </c>
      <c r="V91" s="27">
        <f t="shared" ca="1" si="61"/>
        <v>11091.027856537568</v>
      </c>
      <c r="W91" s="27">
        <f t="shared" ca="1" si="61"/>
        <v>11091.027856537568</v>
      </c>
      <c r="X91" s="27">
        <f t="shared" ca="1" si="61"/>
        <v>11091.027856537568</v>
      </c>
      <c r="Y91" s="27">
        <f t="shared" ca="1" si="61"/>
        <v>11091.027856537568</v>
      </c>
      <c r="Z91" s="27">
        <f t="shared" ca="1" si="61"/>
        <v>11091.027856537568</v>
      </c>
      <c r="AA91" s="27">
        <f t="shared" ca="1" si="61"/>
        <v>11091.027856537568</v>
      </c>
      <c r="AB91" s="27">
        <f t="shared" ca="1" si="61"/>
        <v>11091.027856537568</v>
      </c>
      <c r="AC91" s="27">
        <f t="shared" ca="1" si="61"/>
        <v>11091.027856537568</v>
      </c>
      <c r="AD91" s="27">
        <f t="shared" ca="1" si="61"/>
        <v>8252.1485886455412</v>
      </c>
      <c r="AE91" s="27">
        <f t="shared" ca="1" si="61"/>
        <v>6618.1389514938237</v>
      </c>
      <c r="AF91" s="27">
        <f t="shared" ca="1" si="61"/>
        <v>5026.8059612593443</v>
      </c>
      <c r="AG91" s="27">
        <f t="shared" ca="1" si="61"/>
        <v>4159.3449706299225</v>
      </c>
      <c r="AH91" s="27">
        <f t="shared" ca="1" si="61"/>
        <v>3799.4895109028157</v>
      </c>
      <c r="AI91" s="27">
        <f t="shared" ca="1" si="61"/>
        <v>3489.7558730259466</v>
      </c>
      <c r="AJ91" s="27">
        <f t="shared" ca="1" si="61"/>
        <v>3480.889065154634</v>
      </c>
      <c r="AK91" s="27">
        <f t="shared" ca="1" si="61"/>
        <v>3480.889065154634</v>
      </c>
      <c r="AL91" s="27">
        <f t="shared" ca="1" si="61"/>
        <v>3480.889065154634</v>
      </c>
      <c r="AM91" s="27">
        <f t="shared" ca="1" si="61"/>
        <v>3480.889065154634</v>
      </c>
      <c r="AN91" s="27">
        <f t="shared" ca="1" si="61"/>
        <v>3480.889065154634</v>
      </c>
      <c r="AO91" s="27">
        <f t="shared" ca="1" si="61"/>
        <v>3480.889065154634</v>
      </c>
      <c r="AP91" s="27">
        <f t="shared" ca="1" si="61"/>
        <v>3480.889065154634</v>
      </c>
      <c r="AQ91" s="27">
        <f t="shared" ca="1" si="61"/>
        <v>3480.889065154634</v>
      </c>
      <c r="AR91" s="27">
        <f t="shared" ca="1" si="61"/>
        <v>3480.889065154634</v>
      </c>
      <c r="AS91" s="27">
        <f t="shared" ca="1" si="61"/>
        <v>3480.889065154634</v>
      </c>
      <c r="AT91" s="27">
        <f t="shared" ca="1" si="61"/>
        <v>3480.889065154634</v>
      </c>
      <c r="AU91" s="27">
        <f t="shared" ca="1" si="61"/>
        <v>3480.889065154634</v>
      </c>
      <c r="AV91" s="27">
        <f t="shared" ca="1" si="61"/>
        <v>3480.889065154634</v>
      </c>
    </row>
    <row r="92" spans="1:52" s="35" customFormat="1" ht="15.75" customHeight="1" outlineLevel="1">
      <c r="A92" s="32"/>
      <c r="B92" s="93" t="s">
        <v>121</v>
      </c>
      <c r="C92" s="93"/>
      <c r="D92" s="32"/>
      <c r="E92" s="40"/>
      <c r="F92" s="40"/>
      <c r="G92" s="40"/>
      <c r="H92" s="48"/>
      <c r="I92" s="27">
        <f ca="1">I171</f>
        <v>2913.8438675362695</v>
      </c>
      <c r="J92" s="27">
        <f t="shared" ref="J92:AV92" ca="1" si="62">J171</f>
        <v>1254.505244960269</v>
      </c>
      <c r="K92" s="27">
        <f t="shared" ca="1" si="62"/>
        <v>1740.8702292272474</v>
      </c>
      <c r="L92" s="27">
        <f t="shared" ca="1" si="62"/>
        <v>1920.0234298400155</v>
      </c>
      <c r="M92" s="27">
        <f t="shared" ca="1" si="62"/>
        <v>2064.7680264944256</v>
      </c>
      <c r="N92" s="27">
        <f t="shared" ca="1" si="62"/>
        <v>2301.6707600756672</v>
      </c>
      <c r="O92" s="27">
        <f t="shared" ca="1" si="62"/>
        <v>2402.2195085121966</v>
      </c>
      <c r="P92" s="27">
        <f t="shared" ca="1" si="62"/>
        <v>2559.1939346291838</v>
      </c>
      <c r="Q92" s="27">
        <f t="shared" ca="1" si="62"/>
        <v>2697.5491655753085</v>
      </c>
      <c r="R92" s="27">
        <f t="shared" ca="1" si="62"/>
        <v>2818.402353060821</v>
      </c>
      <c r="S92" s="27">
        <f t="shared" ca="1" si="62"/>
        <v>2922.8036196933554</v>
      </c>
      <c r="T92" s="27">
        <f t="shared" ca="1" si="62"/>
        <v>3011.7400807240938</v>
      </c>
      <c r="U92" s="27">
        <f t="shared" ca="1" si="62"/>
        <v>3086.1396244891403</v>
      </c>
      <c r="V92" s="27">
        <f t="shared" ca="1" si="62"/>
        <v>3146.8744660244411</v>
      </c>
      <c r="W92" s="27">
        <f t="shared" ca="1" si="62"/>
        <v>3194.7644874637754</v>
      </c>
      <c r="X92" s="27">
        <f t="shared" ca="1" si="62"/>
        <v>3230.5803780129045</v>
      </c>
      <c r="Y92" s="27">
        <f t="shared" ca="1" si="62"/>
        <v>3255.0465855252423</v>
      </c>
      <c r="Z92" s="27">
        <f t="shared" ca="1" si="62"/>
        <v>3268.8440909829915</v>
      </c>
      <c r="AA92" s="27">
        <f t="shared" ca="1" si="62"/>
        <v>3272.6130165094328</v>
      </c>
      <c r="AB92" s="27">
        <f t="shared" ca="1" si="62"/>
        <v>3266.95507690044</v>
      </c>
      <c r="AC92" s="27">
        <f t="shared" ca="1" si="62"/>
        <v>3252.4358840641416</v>
      </c>
      <c r="AD92" s="27">
        <f t="shared" ca="1" si="62"/>
        <v>2204.535904025377</v>
      </c>
      <c r="AE92" s="27">
        <f t="shared" ca="1" si="62"/>
        <v>1623.1062297603139</v>
      </c>
      <c r="AF92" s="27">
        <f t="shared" ca="1" si="62"/>
        <v>1072.3180099505021</v>
      </c>
      <c r="AG92" s="27">
        <f t="shared" ca="1" si="62"/>
        <v>797.98609699680674</v>
      </c>
      <c r="AH92" s="27">
        <f t="shared" ca="1" si="62"/>
        <v>712.42864559311101</v>
      </c>
      <c r="AI92" s="27">
        <f t="shared" ca="1" si="62"/>
        <v>643.83126315231857</v>
      </c>
      <c r="AJ92" s="27">
        <f t="shared" ca="1" si="62"/>
        <v>682.40575573396791</v>
      </c>
      <c r="AK92" s="27">
        <f t="shared" ca="1" si="62"/>
        <v>718.90288847023839</v>
      </c>
      <c r="AL92" s="27">
        <f t="shared" ca="1" si="62"/>
        <v>750.32256916603137</v>
      </c>
      <c r="AM92" s="27">
        <f t="shared" ca="1" si="62"/>
        <v>776.96944494377431</v>
      </c>
      <c r="AN92" s="27">
        <f t="shared" ca="1" si="62"/>
        <v>799.12988409855188</v>
      </c>
      <c r="AO92" s="27">
        <f t="shared" ca="1" si="62"/>
        <v>817.07307282774082</v>
      </c>
      <c r="AP92" s="27">
        <f t="shared" ca="1" si="62"/>
        <v>831.05204615687626</v>
      </c>
      <c r="AQ92" s="27">
        <f t="shared" ca="1" si="62"/>
        <v>841.30465700996274</v>
      </c>
      <c r="AR92" s="27">
        <f t="shared" ca="1" si="62"/>
        <v>848.05448713556143</v>
      </c>
      <c r="AS92" s="27">
        <f t="shared" ca="1" si="62"/>
        <v>851.5117033773231</v>
      </c>
      <c r="AT92" s="27">
        <f t="shared" ca="1" si="62"/>
        <v>851.87386256827676</v>
      </c>
      <c r="AU92" s="27">
        <f t="shared" ca="1" si="62"/>
        <v>849.32666813147171</v>
      </c>
      <c r="AV92" s="27">
        <f t="shared" ca="1" si="62"/>
        <v>844.04468128457347</v>
      </c>
      <c r="AY92" s="4"/>
      <c r="AZ92" s="4"/>
    </row>
    <row r="93" spans="1:52" s="35" customFormat="1" ht="15.75" customHeight="1" outlineLevel="1">
      <c r="A93" s="32"/>
      <c r="B93" s="93" t="s">
        <v>122</v>
      </c>
      <c r="C93" s="93"/>
      <c r="D93" s="32"/>
      <c r="E93" s="40"/>
      <c r="F93" s="40"/>
      <c r="G93" s="40"/>
      <c r="H93" s="50"/>
      <c r="I93" s="27">
        <f ca="1">$F$81*I105</f>
        <v>11230.93198550038</v>
      </c>
      <c r="J93" s="27">
        <f t="shared" ref="J93:AV93" ca="1" si="63">$F$81*J105</f>
        <v>12622.630031372652</v>
      </c>
      <c r="K93" s="27">
        <f t="shared" ca="1" si="63"/>
        <v>13924.976304624766</v>
      </c>
      <c r="L93" s="27">
        <f t="shared" ca="1" si="63"/>
        <v>14335.635986852922</v>
      </c>
      <c r="M93" s="27">
        <f t="shared" ca="1" si="63"/>
        <v>14159.036362658173</v>
      </c>
      <c r="N93" s="27">
        <f t="shared" ca="1" si="63"/>
        <v>13924.307888956257</v>
      </c>
      <c r="O93" s="27">
        <f t="shared" ca="1" si="63"/>
        <v>13338.701613881365</v>
      </c>
      <c r="P93" s="27">
        <f t="shared" ca="1" si="63"/>
        <v>12753.095338806475</v>
      </c>
      <c r="Q93" s="27">
        <f t="shared" ca="1" si="63"/>
        <v>12167.489063731586</v>
      </c>
      <c r="R93" s="27">
        <f t="shared" ca="1" si="63"/>
        <v>11581.882788656694</v>
      </c>
      <c r="S93" s="27">
        <f t="shared" ca="1" si="63"/>
        <v>10996.276513581803</v>
      </c>
      <c r="T93" s="27">
        <f t="shared" ca="1" si="63"/>
        <v>10410.670238506913</v>
      </c>
      <c r="U93" s="27">
        <f t="shared" ca="1" si="63"/>
        <v>9825.0639634320232</v>
      </c>
      <c r="V93" s="27">
        <f t="shared" ca="1" si="63"/>
        <v>9239.4576883571335</v>
      </c>
      <c r="W93" s="27">
        <f t="shared" ca="1" si="63"/>
        <v>8653.851413282242</v>
      </c>
      <c r="X93" s="27">
        <f t="shared" ca="1" si="63"/>
        <v>8068.2451382073523</v>
      </c>
      <c r="Y93" s="27">
        <f t="shared" ca="1" si="63"/>
        <v>7482.6388631324626</v>
      </c>
      <c r="Z93" s="27">
        <f t="shared" ca="1" si="63"/>
        <v>6897.032588057572</v>
      </c>
      <c r="AA93" s="27">
        <f t="shared" ca="1" si="63"/>
        <v>6311.4263129826813</v>
      </c>
      <c r="AB93" s="27">
        <f t="shared" ca="1" si="63"/>
        <v>5725.8200379077907</v>
      </c>
      <c r="AC93" s="27">
        <f t="shared" ca="1" si="63"/>
        <v>5140.213762832901</v>
      </c>
      <c r="AD93" s="27">
        <f t="shared" ca="1" si="63"/>
        <v>4629.5539009742406</v>
      </c>
      <c r="AE93" s="27">
        <f t="shared" ca="1" si="63"/>
        <v>4236.9783070656658</v>
      </c>
      <c r="AF93" s="27">
        <f t="shared" ca="1" si="63"/>
        <v>3929.551759138008</v>
      </c>
      <c r="AG93" s="27">
        <f t="shared" ca="1" si="63"/>
        <v>3687.0373727762199</v>
      </c>
      <c r="AH93" s="27">
        <f t="shared" ca="1" si="63"/>
        <v>3476.924140938977</v>
      </c>
      <c r="AI93" s="27">
        <f t="shared" ca="1" si="63"/>
        <v>3284.4880614067615</v>
      </c>
      <c r="AJ93" s="27">
        <f t="shared" ca="1" si="63"/>
        <v>3100.4630337033368</v>
      </c>
      <c r="AK93" s="27">
        <f t="shared" ca="1" si="63"/>
        <v>2916.6720897294126</v>
      </c>
      <c r="AL93" s="27">
        <f t="shared" ca="1" si="63"/>
        <v>2732.8811457554889</v>
      </c>
      <c r="AM93" s="27">
        <f t="shared" ca="1" si="63"/>
        <v>2549.0902017815656</v>
      </c>
      <c r="AN93" s="27">
        <f t="shared" ca="1" si="63"/>
        <v>2365.2992578076414</v>
      </c>
      <c r="AO93" s="27">
        <f t="shared" ca="1" si="63"/>
        <v>2181.5083138337177</v>
      </c>
      <c r="AP93" s="27">
        <f t="shared" ca="1" si="63"/>
        <v>1997.717369859794</v>
      </c>
      <c r="AQ93" s="27">
        <f t="shared" ca="1" si="63"/>
        <v>1813.9264258858705</v>
      </c>
      <c r="AR93" s="27">
        <f t="shared" ca="1" si="63"/>
        <v>1630.1354819119465</v>
      </c>
      <c r="AS93" s="27">
        <f t="shared" ca="1" si="63"/>
        <v>1446.3445379380225</v>
      </c>
      <c r="AT93" s="27">
        <f t="shared" ca="1" si="63"/>
        <v>1262.5535939640988</v>
      </c>
      <c r="AU93" s="27">
        <f t="shared" ca="1" si="63"/>
        <v>1078.7626499901751</v>
      </c>
      <c r="AV93" s="27">
        <f t="shared" ca="1" si="63"/>
        <v>894.97170601625123</v>
      </c>
      <c r="AX93" s="51"/>
      <c r="AY93" s="4"/>
      <c r="AZ93" s="4"/>
    </row>
    <row r="94" spans="1:52" s="49" customFormat="1" ht="15.75" customHeight="1" outlineLevel="1">
      <c r="A94" s="47"/>
      <c r="B94" s="14" t="s">
        <v>123</v>
      </c>
      <c r="C94" s="14"/>
      <c r="D94" s="14"/>
      <c r="E94" s="14"/>
      <c r="F94" s="40"/>
      <c r="G94" s="40"/>
      <c r="H94" s="48"/>
      <c r="I94" s="19">
        <f t="shared" ref="I94:AV94" ca="1" si="64">SUM(I88:I93)</f>
        <v>26058.312585214997</v>
      </c>
      <c r="J94" s="19">
        <f t="shared" ca="1" si="64"/>
        <v>30461.784473338208</v>
      </c>
      <c r="K94" s="19">
        <f t="shared" ca="1" si="64"/>
        <v>36734.654903922776</v>
      </c>
      <c r="L94" s="19">
        <f t="shared" ca="1" si="64"/>
        <v>39869.234567687439</v>
      </c>
      <c r="M94" s="19">
        <f t="shared" ca="1" si="64"/>
        <v>41082.610605511065</v>
      </c>
      <c r="N94" s="19">
        <f t="shared" ca="1" si="64"/>
        <v>41324.462126592181</v>
      </c>
      <c r="O94" s="19">
        <f t="shared" ca="1" si="64"/>
        <v>40673.039182105756</v>
      </c>
      <c r="P94" s="19">
        <f t="shared" ca="1" si="64"/>
        <v>40078.041915299786</v>
      </c>
      <c r="Q94" s="19">
        <f t="shared" ca="1" si="64"/>
        <v>39464.425453322954</v>
      </c>
      <c r="R94" s="19">
        <f t="shared" ca="1" si="64"/>
        <v>38833.306947885518</v>
      </c>
      <c r="S94" s="19">
        <f t="shared" ca="1" si="64"/>
        <v>38185.736521595099</v>
      </c>
      <c r="T94" s="19">
        <f t="shared" ca="1" si="64"/>
        <v>37522.701289702884</v>
      </c>
      <c r="U94" s="19">
        <f t="shared" ca="1" si="64"/>
        <v>36845.129140544974</v>
      </c>
      <c r="V94" s="19">
        <f t="shared" ca="1" si="64"/>
        <v>36153.892289157324</v>
      </c>
      <c r="W94" s="19">
        <f t="shared" ca="1" si="64"/>
        <v>35449.810617673706</v>
      </c>
      <c r="X94" s="19">
        <f t="shared" ca="1" si="64"/>
        <v>34733.654815299873</v>
      </c>
      <c r="Y94" s="19">
        <f t="shared" ca="1" si="64"/>
        <v>34006.14932988926</v>
      </c>
      <c r="Z94" s="19">
        <f t="shared" ca="1" si="64"/>
        <v>33267.975142424053</v>
      </c>
      <c r="AA94" s="19">
        <f t="shared" ca="1" si="64"/>
        <v>32519.772375027547</v>
      </c>
      <c r="AB94" s="19">
        <f t="shared" ca="1" si="64"/>
        <v>31762.142742495598</v>
      </c>
      <c r="AC94" s="19">
        <f t="shared" ca="1" si="64"/>
        <v>30995.651856736346</v>
      </c>
      <c r="AD94" s="19">
        <f t="shared" ca="1" si="64"/>
        <v>26474.430518117209</v>
      </c>
      <c r="AE94" s="19">
        <f t="shared" ca="1" si="64"/>
        <v>23767.143528519449</v>
      </c>
      <c r="AF94" s="19">
        <f t="shared" ca="1" si="64"/>
        <v>21242.193681128607</v>
      </c>
      <c r="AG94" s="19">
        <f t="shared" ca="1" si="64"/>
        <v>19795.496216624255</v>
      </c>
      <c r="AH94" s="19">
        <f t="shared" ca="1" si="64"/>
        <v>19082.977730992665</v>
      </c>
      <c r="AI94" s="19">
        <f t="shared" ca="1" si="64"/>
        <v>18459.864293047398</v>
      </c>
      <c r="AJ94" s="19">
        <f t="shared" ca="1" si="64"/>
        <v>18253.33361407699</v>
      </c>
      <c r="AK94" s="19">
        <f t="shared" ca="1" si="64"/>
        <v>18053.826466862018</v>
      </c>
      <c r="AL94" s="19">
        <f t="shared" ca="1" si="64"/>
        <v>17849.241867606568</v>
      </c>
      <c r="AM94" s="19">
        <f t="shared" ca="1" si="64"/>
        <v>17639.884463433067</v>
      </c>
      <c r="AN94" s="19">
        <f t="shared" ca="1" si="64"/>
        <v>17426.040622636603</v>
      </c>
      <c r="AO94" s="19">
        <f t="shared" ca="1" si="64"/>
        <v>17207.979531414549</v>
      </c>
      <c r="AP94" s="19">
        <f t="shared" ca="1" si="64"/>
        <v>16985.95422479244</v>
      </c>
      <c r="AQ94" s="19">
        <f t="shared" ca="1" si="64"/>
        <v>16760.202555694283</v>
      </c>
      <c r="AR94" s="19">
        <f t="shared" ca="1" si="64"/>
        <v>16530.94810586864</v>
      </c>
      <c r="AS94" s="19">
        <f t="shared" ca="1" si="64"/>
        <v>16298.401042159157</v>
      </c>
      <c r="AT94" s="19">
        <f t="shared" ca="1" si="64"/>
        <v>16062.758921398869</v>
      </c>
      <c r="AU94" s="19">
        <f t="shared" ca="1" si="64"/>
        <v>15824.20744701082</v>
      </c>
      <c r="AV94" s="19">
        <f t="shared" ca="1" si="64"/>
        <v>15582.921180212677</v>
      </c>
      <c r="AY94" s="4"/>
      <c r="AZ94" s="4"/>
    </row>
    <row r="95" spans="1:52" s="49" customFormat="1" ht="15.75" customHeight="1" outlineLevel="1">
      <c r="A95" s="47"/>
      <c r="B95" s="14"/>
      <c r="C95" s="14"/>
      <c r="D95" s="14"/>
      <c r="E95" s="14"/>
      <c r="F95" s="40"/>
      <c r="G95" s="40"/>
      <c r="H95" s="4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Y95" s="4"/>
      <c r="AZ95" s="4"/>
    </row>
    <row r="96" spans="1:52" s="55" customFormat="1" ht="15.75" customHeight="1" outlineLevel="1">
      <c r="A96" s="81"/>
      <c r="B96" s="99" t="s">
        <v>124</v>
      </c>
      <c r="C96" s="99"/>
      <c r="D96" s="81"/>
      <c r="E96" s="98"/>
      <c r="F96" s="98"/>
      <c r="G96" s="98"/>
      <c r="H96" s="98"/>
      <c r="I96" s="132">
        <f t="shared" ref="I96:AV96" ca="1" si="65">IFERROR(100*I94/I25,"-")</f>
        <v>225.94298518290375</v>
      </c>
      <c r="J96" s="132">
        <f t="shared" ca="1" si="65"/>
        <v>92.167774032666458</v>
      </c>
      <c r="K96" s="132">
        <f t="shared" ca="1" si="65"/>
        <v>67.214790260995571</v>
      </c>
      <c r="L96" s="132">
        <f t="shared" ca="1" si="65"/>
        <v>55.378901422294398</v>
      </c>
      <c r="M96" s="132">
        <f t="shared" ca="1" si="65"/>
        <v>50.156127682077077</v>
      </c>
      <c r="N96" s="132">
        <f t="shared" ca="1" si="65"/>
        <v>50.451394598971149</v>
      </c>
      <c r="O96" s="132">
        <f t="shared" ca="1" si="65"/>
        <v>49.656098197473412</v>
      </c>
      <c r="P96" s="132">
        <f t="shared" ca="1" si="65"/>
        <v>48.92968966489579</v>
      </c>
      <c r="Q96" s="132">
        <f t="shared" ca="1" si="65"/>
        <v>48.180549696400071</v>
      </c>
      <c r="R96" s="132">
        <f t="shared" ca="1" si="65"/>
        <v>47.410042178141353</v>
      </c>
      <c r="S96" s="132">
        <f t="shared" ca="1" si="65"/>
        <v>46.619449163105394</v>
      </c>
      <c r="T96" s="132">
        <f t="shared" ca="1" si="65"/>
        <v>45.809975781098828</v>
      </c>
      <c r="U96" s="132">
        <f t="shared" ca="1" si="65"/>
        <v>44.982754854139905</v>
      </c>
      <c r="V96" s="132">
        <f t="shared" ca="1" si="65"/>
        <v>44.138851234925767</v>
      </c>
      <c r="W96" s="132">
        <f t="shared" ca="1" si="65"/>
        <v>43.279265884991716</v>
      </c>
      <c r="X96" s="132">
        <f t="shared" ca="1" si="65"/>
        <v>42.40493970818094</v>
      </c>
      <c r="Y96" s="132">
        <f t="shared" ca="1" si="65"/>
        <v>41.516757154106067</v>
      </c>
      <c r="Z96" s="132">
        <f t="shared" ca="1" si="65"/>
        <v>40.615549605402926</v>
      </c>
      <c r="AA96" s="132">
        <f t="shared" ca="1" si="65"/>
        <v>39.702098561749231</v>
      </c>
      <c r="AB96" s="132">
        <f t="shared" ca="1" si="65"/>
        <v>38.777138632841982</v>
      </c>
      <c r="AC96" s="132">
        <f t="shared" ca="1" si="65"/>
        <v>37.841360351796418</v>
      </c>
      <c r="AD96" s="132">
        <f t="shared" ca="1" si="65"/>
        <v>32.321580780916548</v>
      </c>
      <c r="AE96" s="132">
        <f t="shared" ca="1" si="65"/>
        <v>29.016361615898926</v>
      </c>
      <c r="AF96" s="132">
        <f t="shared" ca="1" si="65"/>
        <v>25.933750626236364</v>
      </c>
      <c r="AG96" s="132">
        <f t="shared" ca="1" si="65"/>
        <v>24.167535147775904</v>
      </c>
      <c r="AH96" s="132">
        <f t="shared" ca="1" si="65"/>
        <v>23.297649626518783</v>
      </c>
      <c r="AI96" s="132">
        <f t="shared" ca="1" si="65"/>
        <v>22.53691517723799</v>
      </c>
      <c r="AJ96" s="132">
        <f t="shared" ca="1" si="65"/>
        <v>22.28477007370077</v>
      </c>
      <c r="AK96" s="132">
        <f t="shared" ca="1" si="65"/>
        <v>22.041199721142437</v>
      </c>
      <c r="AL96" s="132">
        <f t="shared" ca="1" si="65"/>
        <v>21.791430509040165</v>
      </c>
      <c r="AM96" s="132">
        <f t="shared" ca="1" si="65"/>
        <v>21.53583436896659</v>
      </c>
      <c r="AN96" s="132">
        <f t="shared" ca="1" si="65"/>
        <v>21.274760916599998</v>
      </c>
      <c r="AO96" s="132">
        <f t="shared" ca="1" si="65"/>
        <v>21.00853879067796</v>
      </c>
      <c r="AP96" s="132">
        <f t="shared" ca="1" si="65"/>
        <v>20.737476911613804</v>
      </c>
      <c r="AQ96" s="132">
        <f t="shared" ca="1" si="65"/>
        <v>20.461865664596061</v>
      </c>
      <c r="AR96" s="132">
        <f t="shared" ca="1" si="65"/>
        <v>20.18197801170195</v>
      </c>
      <c r="AS96" s="132">
        <f t="shared" ca="1" si="65"/>
        <v>19.898070537284045</v>
      </c>
      <c r="AT96" s="132">
        <f t="shared" ca="1" si="65"/>
        <v>19.610384430633779</v>
      </c>
      <c r="AU96" s="132">
        <f t="shared" ca="1" si="65"/>
        <v>19.319146409685086</v>
      </c>
      <c r="AV96" s="132">
        <f t="shared" ca="1" si="65"/>
        <v>19.024569589295879</v>
      </c>
    </row>
    <row r="97" spans="1:48" ht="14.25" customHeight="1">
      <c r="A97" s="11"/>
      <c r="B97" s="11"/>
      <c r="C97" s="11"/>
      <c r="D97" s="11"/>
      <c r="E97" s="46"/>
      <c r="F97" s="46"/>
      <c r="G97" s="46"/>
      <c r="H97" s="46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</row>
    <row r="98" spans="1:48" s="182" customFormat="1" ht="18">
      <c r="A98" s="177" t="s">
        <v>39</v>
      </c>
      <c r="B98" s="178" t="s">
        <v>125</v>
      </c>
      <c r="C98" s="178"/>
      <c r="D98" s="179"/>
      <c r="E98" s="179"/>
      <c r="F98" s="179"/>
      <c r="G98" s="179"/>
      <c r="H98" s="180"/>
      <c r="I98" s="181">
        <f>$I$22</f>
        <v>2018</v>
      </c>
      <c r="J98" s="181">
        <f>I98+1</f>
        <v>2019</v>
      </c>
      <c r="K98" s="181">
        <f t="shared" ref="K98:AV98" si="66">J98+1</f>
        <v>2020</v>
      </c>
      <c r="L98" s="181">
        <f t="shared" si="66"/>
        <v>2021</v>
      </c>
      <c r="M98" s="181">
        <f t="shared" si="66"/>
        <v>2022</v>
      </c>
      <c r="N98" s="181">
        <f t="shared" si="66"/>
        <v>2023</v>
      </c>
      <c r="O98" s="181">
        <f t="shared" si="66"/>
        <v>2024</v>
      </c>
      <c r="P98" s="181">
        <f t="shared" si="66"/>
        <v>2025</v>
      </c>
      <c r="Q98" s="181">
        <f t="shared" si="66"/>
        <v>2026</v>
      </c>
      <c r="R98" s="181">
        <f t="shared" si="66"/>
        <v>2027</v>
      </c>
      <c r="S98" s="181">
        <f t="shared" si="66"/>
        <v>2028</v>
      </c>
      <c r="T98" s="181">
        <f t="shared" si="66"/>
        <v>2029</v>
      </c>
      <c r="U98" s="181">
        <f t="shared" si="66"/>
        <v>2030</v>
      </c>
      <c r="V98" s="181">
        <f t="shared" si="66"/>
        <v>2031</v>
      </c>
      <c r="W98" s="181">
        <f t="shared" si="66"/>
        <v>2032</v>
      </c>
      <c r="X98" s="181">
        <f t="shared" si="66"/>
        <v>2033</v>
      </c>
      <c r="Y98" s="181">
        <f t="shared" si="66"/>
        <v>2034</v>
      </c>
      <c r="Z98" s="181">
        <f t="shared" si="66"/>
        <v>2035</v>
      </c>
      <c r="AA98" s="181">
        <f t="shared" si="66"/>
        <v>2036</v>
      </c>
      <c r="AB98" s="181">
        <f t="shared" si="66"/>
        <v>2037</v>
      </c>
      <c r="AC98" s="181">
        <f t="shared" si="66"/>
        <v>2038</v>
      </c>
      <c r="AD98" s="181">
        <f t="shared" si="66"/>
        <v>2039</v>
      </c>
      <c r="AE98" s="181">
        <f t="shared" si="66"/>
        <v>2040</v>
      </c>
      <c r="AF98" s="181">
        <f t="shared" si="66"/>
        <v>2041</v>
      </c>
      <c r="AG98" s="181">
        <f t="shared" si="66"/>
        <v>2042</v>
      </c>
      <c r="AH98" s="181">
        <f t="shared" si="66"/>
        <v>2043</v>
      </c>
      <c r="AI98" s="181">
        <f t="shared" si="66"/>
        <v>2044</v>
      </c>
      <c r="AJ98" s="181">
        <f t="shared" si="66"/>
        <v>2045</v>
      </c>
      <c r="AK98" s="181">
        <f t="shared" si="66"/>
        <v>2046</v>
      </c>
      <c r="AL98" s="181">
        <f t="shared" si="66"/>
        <v>2047</v>
      </c>
      <c r="AM98" s="181">
        <f t="shared" si="66"/>
        <v>2048</v>
      </c>
      <c r="AN98" s="181">
        <f t="shared" si="66"/>
        <v>2049</v>
      </c>
      <c r="AO98" s="181">
        <f t="shared" si="66"/>
        <v>2050</v>
      </c>
      <c r="AP98" s="181">
        <f t="shared" si="66"/>
        <v>2051</v>
      </c>
      <c r="AQ98" s="181">
        <f t="shared" si="66"/>
        <v>2052</v>
      </c>
      <c r="AR98" s="181">
        <f t="shared" si="66"/>
        <v>2053</v>
      </c>
      <c r="AS98" s="181">
        <f t="shared" si="66"/>
        <v>2054</v>
      </c>
      <c r="AT98" s="181">
        <f t="shared" si="66"/>
        <v>2055</v>
      </c>
      <c r="AU98" s="181">
        <f t="shared" si="66"/>
        <v>2056</v>
      </c>
      <c r="AV98" s="181">
        <f t="shared" si="66"/>
        <v>2057</v>
      </c>
    </row>
    <row r="99" spans="1:48" s="4" customFormat="1" ht="15" customHeight="1">
      <c r="A99" s="13"/>
    </row>
    <row r="100" spans="1:48" s="35" customFormat="1" ht="15.75" customHeight="1" outlineLevel="1">
      <c r="A100" s="32"/>
      <c r="B100" s="54" t="s">
        <v>126</v>
      </c>
      <c r="C100" s="54"/>
      <c r="D100" s="32"/>
      <c r="E100" s="40"/>
      <c r="F100" s="40"/>
      <c r="G100" s="40"/>
      <c r="H100" s="40"/>
      <c r="I100" s="27">
        <f ca="1">-$E$80*I141/2-$E$80*I129*9/13-$E$80*I130*9/13-$E$80*I131*9/13</f>
        <v>1472.8573403208834</v>
      </c>
      <c r="J100" s="27">
        <f ca="1">-$E$80*I$132+$E$80*I129*9/13+$E$80*I130*9/13+$E$80*I131*9/13-$E$80*I141/2-$E$80*J141/2-$E$80*J129*9/13-$E$80*J130*9/13-$E$80*J131*9/13</f>
        <v>-12124.64197832372</v>
      </c>
      <c r="K100" s="27">
        <f t="shared" ref="K100:AV100" ca="1" si="67">-$E$80*J$132+$E$80*J129*9/13+$E$80*J130*9/13+$E$80*J131*9/13-$E$80*J141/2-$E$80*K141/2-$E$80*K129*9/13-$E$80*K130*9/13-$E$80*K131*9/13</f>
        <v>-11346.198510388114</v>
      </c>
      <c r="L100" s="27">
        <f t="shared" ca="1" si="67"/>
        <v>-3577.7169025396292</v>
      </c>
      <c r="M100" s="27">
        <f t="shared" ca="1" si="67"/>
        <v>1538.5573208345045</v>
      </c>
      <c r="N100" s="27">
        <f t="shared" ca="1" si="67"/>
        <v>2044.9828999869974</v>
      </c>
      <c r="O100" s="27">
        <f t="shared" ca="1" si="67"/>
        <v>5101.8728140072817</v>
      </c>
      <c r="P100" s="27">
        <f t="shared" ca="1" si="67"/>
        <v>5101.8728140072817</v>
      </c>
      <c r="Q100" s="27">
        <f t="shared" ca="1" si="67"/>
        <v>5101.8728140072817</v>
      </c>
      <c r="R100" s="27">
        <f t="shared" ca="1" si="67"/>
        <v>5101.8728140072817</v>
      </c>
      <c r="S100" s="27">
        <f t="shared" ca="1" si="67"/>
        <v>5101.8728140072817</v>
      </c>
      <c r="T100" s="27">
        <f t="shared" ca="1" si="67"/>
        <v>5101.8728140072817</v>
      </c>
      <c r="U100" s="27">
        <f t="shared" ca="1" si="67"/>
        <v>5101.8728140072817</v>
      </c>
      <c r="V100" s="27">
        <f t="shared" ca="1" si="67"/>
        <v>5101.8728140072817</v>
      </c>
      <c r="W100" s="27">
        <f t="shared" ca="1" si="67"/>
        <v>5101.8728140072817</v>
      </c>
      <c r="X100" s="27">
        <f t="shared" ca="1" si="67"/>
        <v>5101.8728140072817</v>
      </c>
      <c r="Y100" s="27">
        <f t="shared" ca="1" si="67"/>
        <v>5101.8728140072817</v>
      </c>
      <c r="Z100" s="27">
        <f t="shared" ca="1" si="67"/>
        <v>5101.8728140072817</v>
      </c>
      <c r="AA100" s="27">
        <f t="shared" ca="1" si="67"/>
        <v>5101.8728140072817</v>
      </c>
      <c r="AB100" s="27">
        <f t="shared" ca="1" si="67"/>
        <v>5101.8728140072817</v>
      </c>
      <c r="AC100" s="27">
        <f t="shared" ca="1" si="67"/>
        <v>5101.8728140072817</v>
      </c>
      <c r="AD100" s="27">
        <f t="shared" ca="1" si="67"/>
        <v>4448.930582392115</v>
      </c>
      <c r="AE100" s="27">
        <f t="shared" ca="1" si="67"/>
        <v>3420.166134232054</v>
      </c>
      <c r="AF100" s="27">
        <f t="shared" ca="1" si="67"/>
        <v>2678.3373299332288</v>
      </c>
      <c r="AG100" s="27">
        <f t="shared" ca="1" si="67"/>
        <v>2112.8147143345313</v>
      </c>
      <c r="AH100" s="27">
        <f t="shared" ca="1" si="67"/>
        <v>1830.5319307525297</v>
      </c>
      <c r="AI100" s="27">
        <f t="shared" ca="1" si="67"/>
        <v>1676.5264383036154</v>
      </c>
      <c r="AJ100" s="27">
        <f t="shared" ca="1" si="67"/>
        <v>1603.2483357815336</v>
      </c>
      <c r="AK100" s="27">
        <f t="shared" ca="1" si="67"/>
        <v>1601.2089699711316</v>
      </c>
      <c r="AL100" s="27">
        <f t="shared" ca="1" si="67"/>
        <v>1601.2089699711316</v>
      </c>
      <c r="AM100" s="27">
        <f t="shared" ca="1" si="67"/>
        <v>1601.2089699711316</v>
      </c>
      <c r="AN100" s="27">
        <f t="shared" ca="1" si="67"/>
        <v>1601.2089699711316</v>
      </c>
      <c r="AO100" s="27">
        <f t="shared" ca="1" si="67"/>
        <v>1601.2089699711316</v>
      </c>
      <c r="AP100" s="27">
        <f t="shared" ca="1" si="67"/>
        <v>1601.2089699711316</v>
      </c>
      <c r="AQ100" s="27">
        <f t="shared" ca="1" si="67"/>
        <v>1601.2089699711316</v>
      </c>
      <c r="AR100" s="27">
        <f t="shared" ca="1" si="67"/>
        <v>1601.2089699711316</v>
      </c>
      <c r="AS100" s="27">
        <f t="shared" ca="1" si="67"/>
        <v>1601.2089699711316</v>
      </c>
      <c r="AT100" s="27">
        <f t="shared" ca="1" si="67"/>
        <v>1601.2089699711316</v>
      </c>
      <c r="AU100" s="27">
        <f t="shared" ca="1" si="67"/>
        <v>1601.2089699711316</v>
      </c>
      <c r="AV100" s="27">
        <f t="shared" ca="1" si="67"/>
        <v>1601.2089699711316</v>
      </c>
    </row>
    <row r="101" spans="1:48" s="35" customFormat="1" ht="15.75" customHeight="1" outlineLevel="1">
      <c r="A101" s="32"/>
      <c r="B101" s="54" t="s">
        <v>127</v>
      </c>
      <c r="C101" s="54"/>
      <c r="D101" s="32"/>
      <c r="E101" s="40"/>
      <c r="F101" s="40"/>
      <c r="G101" s="40"/>
      <c r="H101" s="40"/>
      <c r="I101" s="27">
        <f ca="1">-$E$79*I141/2-$E$79*I129*9/13-$E$79*I130*9/13-$E$79*I131*9/13</f>
        <v>1729.0064429853849</v>
      </c>
      <c r="J101" s="27">
        <f ca="1">-$E$79*I$132+$E$79*I129*9/13+$E$79*I130*9/13+$E$79*I131*9/13-$E$79*I141/2-$E$79*J141/2-$E$79*J129*9/13-$E$79*J130*9/13-$E$79*J131*9/13</f>
        <v>-14233.275365858277</v>
      </c>
      <c r="K101" s="27">
        <f t="shared" ref="K101:AV101" ca="1" si="68">-$E$79*J$132+$E$79*J129*9/13+$E$79*J130*9/13+$E$79*J131*9/13-$E$79*J141/2-$E$79*K141/2-$E$79*K129*9/13-$E$79*K130*9/13-$E$79*K131*9/13</f>
        <v>-13319.450425238219</v>
      </c>
      <c r="L101" s="27">
        <f t="shared" ca="1" si="68"/>
        <v>-4199.9285377639126</v>
      </c>
      <c r="M101" s="27">
        <f t="shared" ca="1" si="68"/>
        <v>1806.1325070665926</v>
      </c>
      <c r="N101" s="27">
        <f t="shared" ca="1" si="68"/>
        <v>2400.6320999847362</v>
      </c>
      <c r="O101" s="27">
        <f t="shared" ca="1" si="68"/>
        <v>5989.1550425302876</v>
      </c>
      <c r="P101" s="27">
        <f t="shared" ca="1" si="68"/>
        <v>5989.1550425302876</v>
      </c>
      <c r="Q101" s="27">
        <f t="shared" ca="1" si="68"/>
        <v>5989.1550425302876</v>
      </c>
      <c r="R101" s="27">
        <f t="shared" ca="1" si="68"/>
        <v>5989.1550425302876</v>
      </c>
      <c r="S101" s="27">
        <f t="shared" ca="1" si="68"/>
        <v>5989.1550425302876</v>
      </c>
      <c r="T101" s="27">
        <f t="shared" ca="1" si="68"/>
        <v>5989.1550425302876</v>
      </c>
      <c r="U101" s="27">
        <f t="shared" ca="1" si="68"/>
        <v>5989.1550425302876</v>
      </c>
      <c r="V101" s="27">
        <f t="shared" ca="1" si="68"/>
        <v>5989.1550425302876</v>
      </c>
      <c r="W101" s="27">
        <f t="shared" ca="1" si="68"/>
        <v>5989.1550425302876</v>
      </c>
      <c r="X101" s="27">
        <f t="shared" ca="1" si="68"/>
        <v>5989.1550425302876</v>
      </c>
      <c r="Y101" s="27">
        <f t="shared" ca="1" si="68"/>
        <v>5989.1550425302876</v>
      </c>
      <c r="Z101" s="27">
        <f t="shared" ca="1" si="68"/>
        <v>5989.1550425302876</v>
      </c>
      <c r="AA101" s="27">
        <f t="shared" ca="1" si="68"/>
        <v>5989.1550425302876</v>
      </c>
      <c r="AB101" s="27">
        <f t="shared" ca="1" si="68"/>
        <v>5989.1550425302876</v>
      </c>
      <c r="AC101" s="27">
        <f t="shared" ca="1" si="68"/>
        <v>5989.1550425302876</v>
      </c>
      <c r="AD101" s="27">
        <f t="shared" ca="1" si="68"/>
        <v>5222.6576401994407</v>
      </c>
      <c r="AE101" s="27">
        <f t="shared" ca="1" si="68"/>
        <v>4014.9776358376289</v>
      </c>
      <c r="AF101" s="27">
        <f t="shared" ca="1" si="68"/>
        <v>3144.1351264433551</v>
      </c>
      <c r="AG101" s="27">
        <f t="shared" ca="1" si="68"/>
        <v>2480.260751610102</v>
      </c>
      <c r="AH101" s="27">
        <f t="shared" ca="1" si="68"/>
        <v>2148.8853100138394</v>
      </c>
      <c r="AI101" s="27">
        <f t="shared" ca="1" si="68"/>
        <v>1968.096253660766</v>
      </c>
      <c r="AJ101" s="27">
        <f t="shared" ca="1" si="68"/>
        <v>1882.0741333087569</v>
      </c>
      <c r="AK101" s="27">
        <f t="shared" ca="1" si="68"/>
        <v>1879.6800951835025</v>
      </c>
      <c r="AL101" s="27">
        <f t="shared" ca="1" si="68"/>
        <v>1879.6800951835025</v>
      </c>
      <c r="AM101" s="27">
        <f t="shared" ca="1" si="68"/>
        <v>1879.6800951835025</v>
      </c>
      <c r="AN101" s="27">
        <f t="shared" ca="1" si="68"/>
        <v>1879.6800951835025</v>
      </c>
      <c r="AO101" s="27">
        <f t="shared" ca="1" si="68"/>
        <v>1879.6800951835025</v>
      </c>
      <c r="AP101" s="27">
        <f t="shared" ca="1" si="68"/>
        <v>1879.6800951835025</v>
      </c>
      <c r="AQ101" s="27">
        <f t="shared" ca="1" si="68"/>
        <v>1879.6800951835025</v>
      </c>
      <c r="AR101" s="27">
        <f t="shared" ca="1" si="68"/>
        <v>1879.6800951835025</v>
      </c>
      <c r="AS101" s="27">
        <f t="shared" ca="1" si="68"/>
        <v>1879.6800951835025</v>
      </c>
      <c r="AT101" s="27">
        <f t="shared" ca="1" si="68"/>
        <v>1879.6800951835025</v>
      </c>
      <c r="AU101" s="27">
        <f t="shared" ca="1" si="68"/>
        <v>1879.6800951835025</v>
      </c>
      <c r="AV101" s="27">
        <f t="shared" ca="1" si="68"/>
        <v>1879.6800951835025</v>
      </c>
    </row>
    <row r="102" spans="1:48" s="4" customFormat="1" ht="15.75" customHeight="1" outlineLevel="1">
      <c r="A102" s="13"/>
      <c r="J102" s="27"/>
    </row>
    <row r="103" spans="1:48" s="35" customFormat="1" ht="15.75" customHeight="1" outlineLevel="1">
      <c r="A103" s="32"/>
      <c r="B103" s="93" t="s">
        <v>110</v>
      </c>
      <c r="C103" s="93"/>
      <c r="D103" s="32"/>
      <c r="E103" s="40"/>
      <c r="F103" s="40"/>
      <c r="G103" s="40"/>
      <c r="H103" s="56">
        <f>($H$132)*$E$80</f>
        <v>99318.097413032723</v>
      </c>
      <c r="I103" s="27">
        <f ca="1">H103-I100</f>
        <v>97845.240072711837</v>
      </c>
      <c r="J103" s="27">
        <f ca="1">I103-J100</f>
        <v>109969.88205103556</v>
      </c>
      <c r="K103" s="27">
        <f t="shared" ref="J103:AV104" ca="1" si="69">J103-K100</f>
        <v>121316.08056142367</v>
      </c>
      <c r="L103" s="27">
        <f t="shared" ca="1" si="69"/>
        <v>124893.7974639633</v>
      </c>
      <c r="M103" s="27">
        <f t="shared" ca="1" si="69"/>
        <v>123355.2401431288</v>
      </c>
      <c r="N103" s="27">
        <f t="shared" ca="1" si="69"/>
        <v>121310.25724314181</v>
      </c>
      <c r="O103" s="27">
        <f t="shared" ca="1" si="69"/>
        <v>116208.38442913453</v>
      </c>
      <c r="P103" s="27">
        <f t="shared" ca="1" si="69"/>
        <v>111106.51161512725</v>
      </c>
      <c r="Q103" s="27">
        <f t="shared" ca="1" si="69"/>
        <v>106004.63880111997</v>
      </c>
      <c r="R103" s="27">
        <f t="shared" ca="1" si="69"/>
        <v>100902.7659871127</v>
      </c>
      <c r="S103" s="27">
        <f t="shared" ca="1" si="69"/>
        <v>95800.893173105418</v>
      </c>
      <c r="T103" s="27">
        <f t="shared" ca="1" si="69"/>
        <v>90699.02035909814</v>
      </c>
      <c r="U103" s="27">
        <f t="shared" ca="1" si="69"/>
        <v>85597.147545090862</v>
      </c>
      <c r="V103" s="27">
        <f t="shared" ca="1" si="69"/>
        <v>80495.274731083584</v>
      </c>
      <c r="W103" s="27">
        <f t="shared" ca="1" si="69"/>
        <v>75393.401917076306</v>
      </c>
      <c r="X103" s="27">
        <f t="shared" ca="1" si="69"/>
        <v>70291.529103069028</v>
      </c>
      <c r="Y103" s="27">
        <f t="shared" ca="1" si="69"/>
        <v>65189.65628906175</v>
      </c>
      <c r="Z103" s="27">
        <f t="shared" ca="1" si="69"/>
        <v>60087.783475054472</v>
      </c>
      <c r="AA103" s="27">
        <f t="shared" ca="1" si="69"/>
        <v>54985.910661047194</v>
      </c>
      <c r="AB103" s="27">
        <f t="shared" ca="1" si="69"/>
        <v>49884.037847039916</v>
      </c>
      <c r="AC103" s="27">
        <f t="shared" ca="1" si="69"/>
        <v>44782.165033032637</v>
      </c>
      <c r="AD103" s="27">
        <f t="shared" ca="1" si="69"/>
        <v>40333.234450640521</v>
      </c>
      <c r="AE103" s="27">
        <f t="shared" ca="1" si="69"/>
        <v>36913.068316408469</v>
      </c>
      <c r="AF103" s="27">
        <f t="shared" ca="1" si="69"/>
        <v>34234.730986475239</v>
      </c>
      <c r="AG103" s="27">
        <f t="shared" ca="1" si="69"/>
        <v>32121.916272140708</v>
      </c>
      <c r="AH103" s="27">
        <f t="shared" ca="1" si="69"/>
        <v>30291.384341388177</v>
      </c>
      <c r="AI103" s="27">
        <f t="shared" ca="1" si="69"/>
        <v>28614.857903084561</v>
      </c>
      <c r="AJ103" s="27">
        <f t="shared" ca="1" si="69"/>
        <v>27011.609567303029</v>
      </c>
      <c r="AK103" s="27">
        <f t="shared" ca="1" si="69"/>
        <v>25410.400597331896</v>
      </c>
      <c r="AL103" s="27">
        <f t="shared" ca="1" si="69"/>
        <v>23809.191627360764</v>
      </c>
      <c r="AM103" s="27">
        <f t="shared" ca="1" si="69"/>
        <v>22207.982657389632</v>
      </c>
      <c r="AN103" s="27">
        <f t="shared" ca="1" si="69"/>
        <v>20606.773687418499</v>
      </c>
      <c r="AO103" s="27">
        <f t="shared" ca="1" si="69"/>
        <v>19005.564717447367</v>
      </c>
      <c r="AP103" s="27">
        <f t="shared" ca="1" si="69"/>
        <v>17404.355747476235</v>
      </c>
      <c r="AQ103" s="27">
        <f t="shared" ca="1" si="69"/>
        <v>15803.146777505102</v>
      </c>
      <c r="AR103" s="27">
        <f t="shared" ca="1" si="69"/>
        <v>14201.93780753397</v>
      </c>
      <c r="AS103" s="27">
        <f t="shared" ca="1" si="69"/>
        <v>12600.728837562838</v>
      </c>
      <c r="AT103" s="27">
        <f t="shared" ca="1" si="69"/>
        <v>10999.519867591705</v>
      </c>
      <c r="AU103" s="27">
        <f t="shared" ca="1" si="69"/>
        <v>9398.3108976205731</v>
      </c>
      <c r="AV103" s="27">
        <f t="shared" ca="1" si="69"/>
        <v>7797.1019276494417</v>
      </c>
    </row>
    <row r="104" spans="1:48" s="35" customFormat="1" ht="15.75" customHeight="1" outlineLevel="1">
      <c r="A104" s="32"/>
      <c r="B104" s="93" t="s">
        <v>128</v>
      </c>
      <c r="C104" s="93"/>
      <c r="D104" s="32"/>
      <c r="E104" s="40"/>
      <c r="F104" s="40"/>
      <c r="G104" s="40"/>
      <c r="H104" s="57">
        <f>($H$132)*$E$79</f>
        <v>116590.81000660364</v>
      </c>
      <c r="I104" s="27">
        <f ca="1">H104-I101</f>
        <v>114861.80356361826</v>
      </c>
      <c r="J104" s="27">
        <f t="shared" ca="1" si="69"/>
        <v>129095.07892947654</v>
      </c>
      <c r="K104" s="27">
        <f t="shared" ca="1" si="69"/>
        <v>142414.52935471476</v>
      </c>
      <c r="L104" s="27">
        <f t="shared" ca="1" si="69"/>
        <v>146614.45789247868</v>
      </c>
      <c r="M104" s="27">
        <f t="shared" ca="1" si="69"/>
        <v>144808.32538541208</v>
      </c>
      <c r="N104" s="27">
        <f t="shared" ca="1" si="69"/>
        <v>142407.69328542735</v>
      </c>
      <c r="O104" s="27">
        <f t="shared" ca="1" si="69"/>
        <v>136418.53824289705</v>
      </c>
      <c r="P104" s="27">
        <f t="shared" ca="1" si="69"/>
        <v>130429.38320036676</v>
      </c>
      <c r="Q104" s="27">
        <f t="shared" ca="1" si="69"/>
        <v>124440.22815783648</v>
      </c>
      <c r="R104" s="27">
        <f t="shared" ca="1" si="69"/>
        <v>118451.07311530619</v>
      </c>
      <c r="S104" s="27">
        <f t="shared" ca="1" si="69"/>
        <v>112461.91807277591</v>
      </c>
      <c r="T104" s="27">
        <f t="shared" ca="1" si="69"/>
        <v>106472.76303024562</v>
      </c>
      <c r="U104" s="27">
        <f t="shared" ca="1" si="69"/>
        <v>100483.60798771534</v>
      </c>
      <c r="V104" s="27">
        <f t="shared" ca="1" si="69"/>
        <v>94494.452945185054</v>
      </c>
      <c r="W104" s="27">
        <f t="shared" ca="1" si="69"/>
        <v>88505.297902654769</v>
      </c>
      <c r="X104" s="27">
        <f t="shared" ca="1" si="69"/>
        <v>82516.142860124484</v>
      </c>
      <c r="Y104" s="27">
        <f t="shared" ca="1" si="69"/>
        <v>76526.987817594199</v>
      </c>
      <c r="Z104" s="27">
        <f t="shared" ca="1" si="69"/>
        <v>70537.832775063915</v>
      </c>
      <c r="AA104" s="27">
        <f t="shared" ca="1" si="69"/>
        <v>64548.67773253363</v>
      </c>
      <c r="AB104" s="27">
        <f t="shared" ca="1" si="69"/>
        <v>58559.522690003345</v>
      </c>
      <c r="AC104" s="27">
        <f t="shared" ca="1" si="69"/>
        <v>52570.36764747306</v>
      </c>
      <c r="AD104" s="27">
        <f t="shared" ca="1" si="69"/>
        <v>47347.710007273621</v>
      </c>
      <c r="AE104" s="27">
        <f t="shared" ca="1" si="69"/>
        <v>43332.732371435995</v>
      </c>
      <c r="AF104" s="27">
        <f t="shared" ca="1" si="69"/>
        <v>40188.597244992641</v>
      </c>
      <c r="AG104" s="27">
        <f t="shared" ca="1" si="69"/>
        <v>37708.336493382536</v>
      </c>
      <c r="AH104" s="27">
        <f t="shared" ca="1" si="69"/>
        <v>35559.451183368699</v>
      </c>
      <c r="AI104" s="27">
        <f t="shared" ca="1" si="69"/>
        <v>33591.35492970793</v>
      </c>
      <c r="AJ104" s="27">
        <f t="shared" ca="1" si="69"/>
        <v>31709.280796399173</v>
      </c>
      <c r="AK104" s="27">
        <f t="shared" ca="1" si="69"/>
        <v>29829.60070121567</v>
      </c>
      <c r="AL104" s="27">
        <f t="shared" ca="1" si="69"/>
        <v>27949.920606032167</v>
      </c>
      <c r="AM104" s="27">
        <f t="shared" ca="1" si="69"/>
        <v>26070.240510848664</v>
      </c>
      <c r="AN104" s="27">
        <f t="shared" ca="1" si="69"/>
        <v>24190.560415665161</v>
      </c>
      <c r="AO104" s="27">
        <f t="shared" ca="1" si="69"/>
        <v>22310.880320481658</v>
      </c>
      <c r="AP104" s="27">
        <f t="shared" ca="1" si="69"/>
        <v>20431.200225298155</v>
      </c>
      <c r="AQ104" s="27">
        <f t="shared" ca="1" si="69"/>
        <v>18551.520130114652</v>
      </c>
      <c r="AR104" s="27">
        <f t="shared" ca="1" si="69"/>
        <v>16671.840034931149</v>
      </c>
      <c r="AS104" s="27">
        <f t="shared" ca="1" si="69"/>
        <v>14792.159939747646</v>
      </c>
      <c r="AT104" s="27">
        <f t="shared" ca="1" si="69"/>
        <v>12912.479844564143</v>
      </c>
      <c r="AU104" s="27">
        <f t="shared" ca="1" si="69"/>
        <v>11032.79974938064</v>
      </c>
      <c r="AV104" s="27">
        <f t="shared" ca="1" si="69"/>
        <v>9153.1196541971367</v>
      </c>
    </row>
    <row r="105" spans="1:48" s="61" customFormat="1" ht="15.75" customHeight="1" outlineLevel="1">
      <c r="A105" s="45"/>
      <c r="B105" s="53" t="s">
        <v>129</v>
      </c>
      <c r="C105" s="53"/>
      <c r="D105" s="45"/>
      <c r="E105" s="58"/>
      <c r="F105" s="58"/>
      <c r="G105" s="58"/>
      <c r="H105" s="59">
        <f>H103+H104</f>
        <v>215908.90741963638</v>
      </c>
      <c r="I105" s="60">
        <f ca="1">I103+I104</f>
        <v>212707.04363633011</v>
      </c>
      <c r="J105" s="19">
        <f ca="1">J103+J104</f>
        <v>239064.96098051209</v>
      </c>
      <c r="K105" s="19">
        <f t="shared" ref="K105:AV105" ca="1" si="70">K103+K104</f>
        <v>263730.60991613846</v>
      </c>
      <c r="L105" s="19">
        <f t="shared" ca="1" si="70"/>
        <v>271508.25535644195</v>
      </c>
      <c r="M105" s="19">
        <f t="shared" ca="1" si="70"/>
        <v>268163.56552854087</v>
      </c>
      <c r="N105" s="19">
        <f t="shared" ca="1" si="70"/>
        <v>263717.95052856917</v>
      </c>
      <c r="O105" s="19">
        <f t="shared" ca="1" si="70"/>
        <v>252626.92267203156</v>
      </c>
      <c r="P105" s="19">
        <f t="shared" ca="1" si="70"/>
        <v>241535.89481549402</v>
      </c>
      <c r="Q105" s="19">
        <f t="shared" ca="1" si="70"/>
        <v>230444.86695895647</v>
      </c>
      <c r="R105" s="19">
        <f t="shared" ca="1" si="70"/>
        <v>219353.83910241889</v>
      </c>
      <c r="S105" s="19">
        <f t="shared" ca="1" si="70"/>
        <v>208262.81124588131</v>
      </c>
      <c r="T105" s="19">
        <f t="shared" ca="1" si="70"/>
        <v>197171.78338934376</v>
      </c>
      <c r="U105" s="19">
        <f t="shared" ca="1" si="70"/>
        <v>186080.75553280622</v>
      </c>
      <c r="V105" s="19">
        <f t="shared" ca="1" si="70"/>
        <v>174989.72767626864</v>
      </c>
      <c r="W105" s="19">
        <f t="shared" ca="1" si="70"/>
        <v>163898.69981973106</v>
      </c>
      <c r="X105" s="19">
        <f t="shared" ca="1" si="70"/>
        <v>152807.67196319351</v>
      </c>
      <c r="Y105" s="19">
        <f t="shared" ca="1" si="70"/>
        <v>141716.64410665596</v>
      </c>
      <c r="Z105" s="19">
        <f t="shared" ca="1" si="70"/>
        <v>130625.61625011839</v>
      </c>
      <c r="AA105" s="19">
        <f t="shared" ca="1" si="70"/>
        <v>119534.58839358082</v>
      </c>
      <c r="AB105" s="19">
        <f t="shared" ca="1" si="70"/>
        <v>108443.56053704326</v>
      </c>
      <c r="AC105" s="19">
        <f t="shared" ca="1" si="70"/>
        <v>97352.532680505697</v>
      </c>
      <c r="AD105" s="19">
        <f t="shared" ca="1" si="70"/>
        <v>87680.944457914142</v>
      </c>
      <c r="AE105" s="19">
        <f t="shared" ca="1" si="70"/>
        <v>80245.800687844458</v>
      </c>
      <c r="AF105" s="19">
        <f t="shared" ca="1" si="70"/>
        <v>74423.32823146788</v>
      </c>
      <c r="AG105" s="19">
        <f t="shared" ca="1" si="70"/>
        <v>69830.252765523241</v>
      </c>
      <c r="AH105" s="19">
        <f t="shared" ca="1" si="70"/>
        <v>65850.835524756869</v>
      </c>
      <c r="AI105" s="19">
        <f t="shared" ca="1" si="70"/>
        <v>62206.212832792487</v>
      </c>
      <c r="AJ105" s="19">
        <f t="shared" ca="1" si="70"/>
        <v>58720.890363702201</v>
      </c>
      <c r="AK105" s="19">
        <f t="shared" ca="1" si="70"/>
        <v>55240.001298547562</v>
      </c>
      <c r="AL105" s="19">
        <f t="shared" ca="1" si="70"/>
        <v>51759.112233392931</v>
      </c>
      <c r="AM105" s="19">
        <f t="shared" ca="1" si="70"/>
        <v>48278.223168238299</v>
      </c>
      <c r="AN105" s="19">
        <f t="shared" ca="1" si="70"/>
        <v>44797.33410308366</v>
      </c>
      <c r="AO105" s="19">
        <f t="shared" ca="1" si="70"/>
        <v>41316.445037929021</v>
      </c>
      <c r="AP105" s="19">
        <f t="shared" ca="1" si="70"/>
        <v>37835.555972774389</v>
      </c>
      <c r="AQ105" s="19">
        <f t="shared" ca="1" si="70"/>
        <v>34354.666907619758</v>
      </c>
      <c r="AR105" s="19">
        <f t="shared" ca="1" si="70"/>
        <v>30873.777842465119</v>
      </c>
      <c r="AS105" s="19">
        <f t="shared" ca="1" si="70"/>
        <v>27392.888777310483</v>
      </c>
      <c r="AT105" s="19">
        <f t="shared" ca="1" si="70"/>
        <v>23911.999712155848</v>
      </c>
      <c r="AU105" s="19">
        <f t="shared" ca="1" si="70"/>
        <v>20431.110647001213</v>
      </c>
      <c r="AV105" s="19">
        <f t="shared" ca="1" si="70"/>
        <v>16950.221581846577</v>
      </c>
    </row>
    <row r="106" spans="1:48" s="35" customFormat="1" ht="15" customHeight="1">
      <c r="A106" s="32"/>
      <c r="B106" s="26"/>
      <c r="C106" s="26"/>
      <c r="D106" s="32"/>
      <c r="E106" s="40"/>
      <c r="F106" s="40"/>
      <c r="G106" s="40"/>
      <c r="H106" s="40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</row>
    <row r="107" spans="1:48" s="182" customFormat="1" ht="18">
      <c r="A107" s="177" t="s">
        <v>40</v>
      </c>
      <c r="B107" s="178" t="s">
        <v>130</v>
      </c>
      <c r="C107" s="178"/>
      <c r="D107" s="179"/>
      <c r="E107" s="179"/>
      <c r="F107" s="179"/>
      <c r="G107" s="179"/>
      <c r="H107" s="181">
        <f>I107-1</f>
        <v>2017</v>
      </c>
      <c r="I107" s="181">
        <f>$I$22</f>
        <v>2018</v>
      </c>
      <c r="J107" s="181">
        <f>I107+1</f>
        <v>2019</v>
      </c>
      <c r="K107" s="181">
        <f t="shared" ref="K107:AV107" si="71">J107+1</f>
        <v>2020</v>
      </c>
      <c r="L107" s="181">
        <f t="shared" si="71"/>
        <v>2021</v>
      </c>
      <c r="M107" s="181">
        <f t="shared" si="71"/>
        <v>2022</v>
      </c>
      <c r="N107" s="181">
        <f t="shared" si="71"/>
        <v>2023</v>
      </c>
      <c r="O107" s="181">
        <f t="shared" si="71"/>
        <v>2024</v>
      </c>
      <c r="P107" s="181">
        <f t="shared" si="71"/>
        <v>2025</v>
      </c>
      <c r="Q107" s="181">
        <f t="shared" si="71"/>
        <v>2026</v>
      </c>
      <c r="R107" s="181">
        <f t="shared" si="71"/>
        <v>2027</v>
      </c>
      <c r="S107" s="181">
        <f t="shared" si="71"/>
        <v>2028</v>
      </c>
      <c r="T107" s="181">
        <f t="shared" si="71"/>
        <v>2029</v>
      </c>
      <c r="U107" s="181">
        <f t="shared" si="71"/>
        <v>2030</v>
      </c>
      <c r="V107" s="181">
        <f t="shared" si="71"/>
        <v>2031</v>
      </c>
      <c r="W107" s="181">
        <f t="shared" si="71"/>
        <v>2032</v>
      </c>
      <c r="X107" s="181">
        <f t="shared" si="71"/>
        <v>2033</v>
      </c>
      <c r="Y107" s="181">
        <f t="shared" si="71"/>
        <v>2034</v>
      </c>
      <c r="Z107" s="181">
        <f t="shared" si="71"/>
        <v>2035</v>
      </c>
      <c r="AA107" s="181">
        <f t="shared" si="71"/>
        <v>2036</v>
      </c>
      <c r="AB107" s="181">
        <f t="shared" si="71"/>
        <v>2037</v>
      </c>
      <c r="AC107" s="181">
        <f t="shared" si="71"/>
        <v>2038</v>
      </c>
      <c r="AD107" s="181">
        <f t="shared" si="71"/>
        <v>2039</v>
      </c>
      <c r="AE107" s="181">
        <f t="shared" si="71"/>
        <v>2040</v>
      </c>
      <c r="AF107" s="181">
        <f t="shared" si="71"/>
        <v>2041</v>
      </c>
      <c r="AG107" s="181">
        <f t="shared" si="71"/>
        <v>2042</v>
      </c>
      <c r="AH107" s="181">
        <f t="shared" si="71"/>
        <v>2043</v>
      </c>
      <c r="AI107" s="181">
        <f t="shared" si="71"/>
        <v>2044</v>
      </c>
      <c r="AJ107" s="181">
        <f t="shared" si="71"/>
        <v>2045</v>
      </c>
      <c r="AK107" s="181">
        <f t="shared" si="71"/>
        <v>2046</v>
      </c>
      <c r="AL107" s="181">
        <f t="shared" si="71"/>
        <v>2047</v>
      </c>
      <c r="AM107" s="181">
        <f t="shared" si="71"/>
        <v>2048</v>
      </c>
      <c r="AN107" s="181">
        <f t="shared" si="71"/>
        <v>2049</v>
      </c>
      <c r="AO107" s="181">
        <f t="shared" si="71"/>
        <v>2050</v>
      </c>
      <c r="AP107" s="181">
        <f t="shared" si="71"/>
        <v>2051</v>
      </c>
      <c r="AQ107" s="181">
        <f t="shared" si="71"/>
        <v>2052</v>
      </c>
      <c r="AR107" s="181">
        <f t="shared" si="71"/>
        <v>2053</v>
      </c>
      <c r="AS107" s="181">
        <f t="shared" si="71"/>
        <v>2054</v>
      </c>
      <c r="AT107" s="181">
        <f t="shared" si="71"/>
        <v>2055</v>
      </c>
      <c r="AU107" s="181">
        <f t="shared" si="71"/>
        <v>2056</v>
      </c>
      <c r="AV107" s="181">
        <f t="shared" si="71"/>
        <v>2057</v>
      </c>
    </row>
    <row r="108" spans="1:48" s="4" customFormat="1" ht="15" customHeight="1">
      <c r="A108" s="13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</row>
    <row r="109" spans="1:48" s="4" customFormat="1" ht="15" customHeight="1">
      <c r="A109" s="13"/>
      <c r="B109" s="92" t="s">
        <v>134</v>
      </c>
      <c r="C109" s="92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</row>
    <row r="110" spans="1:48" s="4" customFormat="1" ht="15" customHeight="1">
      <c r="A110" s="13"/>
      <c r="D110"/>
      <c r="E110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</row>
    <row r="111" spans="1:48" s="4" customFormat="1" ht="15" hidden="1" customHeight="1">
      <c r="A111" s="13"/>
      <c r="B111" s="202" t="s">
        <v>47</v>
      </c>
      <c r="D111" s="201"/>
      <c r="E111" s="201"/>
      <c r="F111" s="201"/>
      <c r="H111" s="203">
        <f t="shared" ref="H111:AV111" si="72">IFERROR(H33/(H33+H37),0)</f>
        <v>0.7274310513912513</v>
      </c>
      <c r="I111" s="203">
        <f t="shared" si="72"/>
        <v>0</v>
      </c>
      <c r="J111" s="203">
        <f t="shared" si="72"/>
        <v>0</v>
      </c>
      <c r="K111" s="203">
        <f t="shared" si="72"/>
        <v>0</v>
      </c>
      <c r="L111" s="203">
        <f t="shared" si="72"/>
        <v>0</v>
      </c>
      <c r="M111" s="203">
        <f t="shared" si="72"/>
        <v>0</v>
      </c>
      <c r="N111" s="203">
        <f t="shared" si="72"/>
        <v>0</v>
      </c>
      <c r="O111" s="203">
        <f t="shared" si="72"/>
        <v>0</v>
      </c>
      <c r="P111" s="203">
        <f t="shared" si="72"/>
        <v>0</v>
      </c>
      <c r="Q111" s="203">
        <f t="shared" si="72"/>
        <v>0</v>
      </c>
      <c r="R111" s="203">
        <f t="shared" si="72"/>
        <v>0</v>
      </c>
      <c r="S111" s="203">
        <f t="shared" si="72"/>
        <v>0</v>
      </c>
      <c r="T111" s="203">
        <f t="shared" si="72"/>
        <v>0</v>
      </c>
      <c r="U111" s="203">
        <f t="shared" si="72"/>
        <v>0</v>
      </c>
      <c r="V111" s="203">
        <f t="shared" si="72"/>
        <v>0</v>
      </c>
      <c r="W111" s="203">
        <f t="shared" si="72"/>
        <v>0</v>
      </c>
      <c r="X111" s="203">
        <f t="shared" si="72"/>
        <v>0</v>
      </c>
      <c r="Y111" s="203">
        <f t="shared" si="72"/>
        <v>0</v>
      </c>
      <c r="Z111" s="203">
        <f t="shared" si="72"/>
        <v>0</v>
      </c>
      <c r="AA111" s="203">
        <f t="shared" si="72"/>
        <v>0</v>
      </c>
      <c r="AB111" s="203">
        <f t="shared" si="72"/>
        <v>0</v>
      </c>
      <c r="AC111" s="203">
        <f t="shared" si="72"/>
        <v>0</v>
      </c>
      <c r="AD111" s="203">
        <f t="shared" si="72"/>
        <v>0</v>
      </c>
      <c r="AE111" s="203">
        <f t="shared" si="72"/>
        <v>0</v>
      </c>
      <c r="AF111" s="203">
        <f t="shared" si="72"/>
        <v>0</v>
      </c>
      <c r="AG111" s="203">
        <f t="shared" si="72"/>
        <v>0</v>
      </c>
      <c r="AH111" s="203">
        <f t="shared" si="72"/>
        <v>0</v>
      </c>
      <c r="AI111" s="203">
        <f t="shared" si="72"/>
        <v>0</v>
      </c>
      <c r="AJ111" s="203">
        <f t="shared" si="72"/>
        <v>0</v>
      </c>
      <c r="AK111" s="203">
        <f t="shared" si="72"/>
        <v>0</v>
      </c>
      <c r="AL111" s="203">
        <f t="shared" si="72"/>
        <v>0</v>
      </c>
      <c r="AM111" s="203">
        <f t="shared" si="72"/>
        <v>0</v>
      </c>
      <c r="AN111" s="203">
        <f t="shared" si="72"/>
        <v>0</v>
      </c>
      <c r="AO111" s="203">
        <f t="shared" si="72"/>
        <v>0</v>
      </c>
      <c r="AP111" s="203">
        <f t="shared" si="72"/>
        <v>0</v>
      </c>
      <c r="AQ111" s="203">
        <f t="shared" si="72"/>
        <v>0</v>
      </c>
      <c r="AR111" s="203">
        <f t="shared" si="72"/>
        <v>0</v>
      </c>
      <c r="AS111" s="203">
        <f t="shared" si="72"/>
        <v>0</v>
      </c>
      <c r="AT111" s="203">
        <f t="shared" si="72"/>
        <v>0</v>
      </c>
      <c r="AU111" s="203">
        <f t="shared" si="72"/>
        <v>0</v>
      </c>
      <c r="AV111" s="203">
        <f t="shared" si="72"/>
        <v>0</v>
      </c>
    </row>
    <row r="112" spans="1:48" s="4" customFormat="1" ht="15" hidden="1" customHeight="1">
      <c r="A112" s="13"/>
      <c r="B112" s="202" t="s">
        <v>48</v>
      </c>
      <c r="D112" s="201"/>
      <c r="E112" s="201"/>
      <c r="F112" s="201"/>
      <c r="H112" s="203">
        <f t="shared" ref="H112:AV112" si="73">IFERROR(H37/(H33+H37),0)</f>
        <v>0.27256894860874864</v>
      </c>
      <c r="I112" s="203">
        <f t="shared" si="73"/>
        <v>1</v>
      </c>
      <c r="J112" s="203">
        <f t="shared" si="73"/>
        <v>1</v>
      </c>
      <c r="K112" s="203">
        <f t="shared" si="73"/>
        <v>1</v>
      </c>
      <c r="L112" s="203">
        <f t="shared" si="73"/>
        <v>1</v>
      </c>
      <c r="M112" s="203">
        <f t="shared" si="73"/>
        <v>1</v>
      </c>
      <c r="N112" s="203">
        <f t="shared" si="73"/>
        <v>0</v>
      </c>
      <c r="O112" s="203">
        <f t="shared" si="73"/>
        <v>0</v>
      </c>
      <c r="P112" s="203">
        <f t="shared" si="73"/>
        <v>0</v>
      </c>
      <c r="Q112" s="203">
        <f t="shared" si="73"/>
        <v>0</v>
      </c>
      <c r="R112" s="203">
        <f t="shared" si="73"/>
        <v>0</v>
      </c>
      <c r="S112" s="203">
        <f t="shared" si="73"/>
        <v>0</v>
      </c>
      <c r="T112" s="203">
        <f t="shared" si="73"/>
        <v>0</v>
      </c>
      <c r="U112" s="203">
        <f t="shared" si="73"/>
        <v>0</v>
      </c>
      <c r="V112" s="203">
        <f t="shared" si="73"/>
        <v>0</v>
      </c>
      <c r="W112" s="203">
        <f t="shared" si="73"/>
        <v>0</v>
      </c>
      <c r="X112" s="203">
        <f t="shared" si="73"/>
        <v>0</v>
      </c>
      <c r="Y112" s="203">
        <f t="shared" si="73"/>
        <v>0</v>
      </c>
      <c r="Z112" s="203">
        <f t="shared" si="73"/>
        <v>0</v>
      </c>
      <c r="AA112" s="203">
        <f t="shared" si="73"/>
        <v>0</v>
      </c>
      <c r="AB112" s="203">
        <f t="shared" si="73"/>
        <v>0</v>
      </c>
      <c r="AC112" s="203">
        <f t="shared" si="73"/>
        <v>0</v>
      </c>
      <c r="AD112" s="203">
        <f t="shared" si="73"/>
        <v>0</v>
      </c>
      <c r="AE112" s="203">
        <f t="shared" si="73"/>
        <v>0</v>
      </c>
      <c r="AF112" s="203">
        <f t="shared" si="73"/>
        <v>0</v>
      </c>
      <c r="AG112" s="203">
        <f t="shared" si="73"/>
        <v>0</v>
      </c>
      <c r="AH112" s="203">
        <f t="shared" si="73"/>
        <v>0</v>
      </c>
      <c r="AI112" s="203">
        <f t="shared" si="73"/>
        <v>0</v>
      </c>
      <c r="AJ112" s="203">
        <f t="shared" si="73"/>
        <v>0</v>
      </c>
      <c r="AK112" s="203">
        <f t="shared" si="73"/>
        <v>0</v>
      </c>
      <c r="AL112" s="203">
        <f t="shared" si="73"/>
        <v>0</v>
      </c>
      <c r="AM112" s="203">
        <f t="shared" si="73"/>
        <v>0</v>
      </c>
      <c r="AN112" s="203">
        <f t="shared" si="73"/>
        <v>0</v>
      </c>
      <c r="AO112" s="203">
        <f t="shared" si="73"/>
        <v>0</v>
      </c>
      <c r="AP112" s="203">
        <f t="shared" si="73"/>
        <v>0</v>
      </c>
      <c r="AQ112" s="203">
        <f t="shared" si="73"/>
        <v>0</v>
      </c>
      <c r="AR112" s="203">
        <f t="shared" si="73"/>
        <v>0</v>
      </c>
      <c r="AS112" s="203">
        <f t="shared" si="73"/>
        <v>0</v>
      </c>
      <c r="AT112" s="203">
        <f t="shared" si="73"/>
        <v>0</v>
      </c>
      <c r="AU112" s="203">
        <f t="shared" si="73"/>
        <v>0</v>
      </c>
      <c r="AV112" s="203">
        <f t="shared" si="73"/>
        <v>0</v>
      </c>
    </row>
    <row r="113" spans="1:48" s="4" customFormat="1" ht="7.5" hidden="1" customHeight="1">
      <c r="A113" s="13"/>
      <c r="B113" s="202"/>
      <c r="D113" s="201"/>
      <c r="E113" s="201"/>
      <c r="F113" s="201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</row>
    <row r="114" spans="1:48" s="4" customFormat="1" ht="15" customHeight="1">
      <c r="A114" s="13"/>
      <c r="B114" s="202" t="s">
        <v>135</v>
      </c>
      <c r="D114" s="201"/>
      <c r="E114" s="201"/>
      <c r="F114" s="201"/>
      <c r="H114" s="203">
        <f>IFERROR((H33+H34+H45*H111)/(H33+H34+H37+H38+H39+H41+H42+H43+H45),0)</f>
        <v>0.71532639158456568</v>
      </c>
      <c r="I114" s="203">
        <f t="shared" ref="I114:AV114" si="74">IFERROR((I33+I34+I45*I111)/(I33+I34+I37+I38+I39+I45),0)</f>
        <v>0</v>
      </c>
      <c r="J114" s="203">
        <f t="shared" si="74"/>
        <v>0</v>
      </c>
      <c r="K114" s="203">
        <f t="shared" si="74"/>
        <v>0</v>
      </c>
      <c r="L114" s="203">
        <f t="shared" si="74"/>
        <v>0</v>
      </c>
      <c r="M114" s="203">
        <f t="shared" si="74"/>
        <v>0</v>
      </c>
      <c r="N114" s="203">
        <f t="shared" si="74"/>
        <v>0</v>
      </c>
      <c r="O114" s="203">
        <f t="shared" si="74"/>
        <v>0</v>
      </c>
      <c r="P114" s="203">
        <f t="shared" si="74"/>
        <v>0</v>
      </c>
      <c r="Q114" s="203">
        <f t="shared" si="74"/>
        <v>0</v>
      </c>
      <c r="R114" s="203">
        <f t="shared" si="74"/>
        <v>0</v>
      </c>
      <c r="S114" s="203">
        <f t="shared" si="74"/>
        <v>0</v>
      </c>
      <c r="T114" s="203">
        <f t="shared" si="74"/>
        <v>0</v>
      </c>
      <c r="U114" s="203">
        <f t="shared" si="74"/>
        <v>0</v>
      </c>
      <c r="V114" s="203">
        <f t="shared" si="74"/>
        <v>0</v>
      </c>
      <c r="W114" s="203">
        <f t="shared" si="74"/>
        <v>0</v>
      </c>
      <c r="X114" s="203">
        <f t="shared" si="74"/>
        <v>0</v>
      </c>
      <c r="Y114" s="203">
        <f t="shared" si="74"/>
        <v>0</v>
      </c>
      <c r="Z114" s="203">
        <f t="shared" si="74"/>
        <v>0</v>
      </c>
      <c r="AA114" s="203">
        <f t="shared" si="74"/>
        <v>0</v>
      </c>
      <c r="AB114" s="203">
        <f t="shared" si="74"/>
        <v>0</v>
      </c>
      <c r="AC114" s="203">
        <f t="shared" si="74"/>
        <v>0</v>
      </c>
      <c r="AD114" s="203">
        <f t="shared" si="74"/>
        <v>0</v>
      </c>
      <c r="AE114" s="203">
        <f t="shared" si="74"/>
        <v>0</v>
      </c>
      <c r="AF114" s="203">
        <f t="shared" si="74"/>
        <v>0</v>
      </c>
      <c r="AG114" s="203">
        <f t="shared" si="74"/>
        <v>0</v>
      </c>
      <c r="AH114" s="203">
        <f t="shared" si="74"/>
        <v>0</v>
      </c>
      <c r="AI114" s="203">
        <f t="shared" si="74"/>
        <v>0</v>
      </c>
      <c r="AJ114" s="203">
        <f t="shared" si="74"/>
        <v>0</v>
      </c>
      <c r="AK114" s="203">
        <f t="shared" si="74"/>
        <v>0</v>
      </c>
      <c r="AL114" s="203">
        <f t="shared" si="74"/>
        <v>0</v>
      </c>
      <c r="AM114" s="203">
        <f t="shared" si="74"/>
        <v>0</v>
      </c>
      <c r="AN114" s="203">
        <f t="shared" si="74"/>
        <v>0</v>
      </c>
      <c r="AO114" s="203">
        <f t="shared" si="74"/>
        <v>0</v>
      </c>
      <c r="AP114" s="203">
        <f t="shared" si="74"/>
        <v>0</v>
      </c>
      <c r="AQ114" s="203">
        <f t="shared" si="74"/>
        <v>0</v>
      </c>
      <c r="AR114" s="203">
        <f t="shared" si="74"/>
        <v>0</v>
      </c>
      <c r="AS114" s="203">
        <f t="shared" si="74"/>
        <v>0</v>
      </c>
      <c r="AT114" s="203">
        <f t="shared" si="74"/>
        <v>0</v>
      </c>
      <c r="AU114" s="203">
        <f t="shared" si="74"/>
        <v>0</v>
      </c>
      <c r="AV114" s="203">
        <f t="shared" si="74"/>
        <v>0</v>
      </c>
    </row>
    <row r="115" spans="1:48" s="4" customFormat="1" ht="15" customHeight="1">
      <c r="A115" s="13"/>
      <c r="B115" s="202" t="s">
        <v>136</v>
      </c>
      <c r="D115" s="201"/>
      <c r="E115" s="201"/>
      <c r="F115" s="201"/>
      <c r="H115" s="203">
        <f>IFERROR((H37+H38+H39+H45*H112)/(H33+H34+H37+H38+H39+H41+H42+H43+H45),0)</f>
        <v>0.28467360841543432</v>
      </c>
      <c r="I115" s="203">
        <f t="shared" ref="I115:AV115" si="75">IFERROR((I37+I38+I39+I45*I112)/(I33+I34+I37+I38+I39+I45),0)</f>
        <v>1</v>
      </c>
      <c r="J115" s="203">
        <f t="shared" si="75"/>
        <v>1</v>
      </c>
      <c r="K115" s="203">
        <f t="shared" si="75"/>
        <v>1</v>
      </c>
      <c r="L115" s="203">
        <f t="shared" si="75"/>
        <v>1</v>
      </c>
      <c r="M115" s="203">
        <f t="shared" si="75"/>
        <v>1</v>
      </c>
      <c r="N115" s="203">
        <f t="shared" si="75"/>
        <v>0</v>
      </c>
      <c r="O115" s="203">
        <f t="shared" si="75"/>
        <v>0</v>
      </c>
      <c r="P115" s="203">
        <f t="shared" si="75"/>
        <v>0</v>
      </c>
      <c r="Q115" s="203">
        <f t="shared" si="75"/>
        <v>0</v>
      </c>
      <c r="R115" s="203">
        <f t="shared" si="75"/>
        <v>0</v>
      </c>
      <c r="S115" s="203">
        <f t="shared" si="75"/>
        <v>0</v>
      </c>
      <c r="T115" s="203">
        <f t="shared" si="75"/>
        <v>0</v>
      </c>
      <c r="U115" s="203">
        <f t="shared" si="75"/>
        <v>0</v>
      </c>
      <c r="V115" s="203">
        <f t="shared" si="75"/>
        <v>0</v>
      </c>
      <c r="W115" s="203">
        <f t="shared" si="75"/>
        <v>0</v>
      </c>
      <c r="X115" s="203">
        <f t="shared" si="75"/>
        <v>0</v>
      </c>
      <c r="Y115" s="203">
        <f t="shared" si="75"/>
        <v>0</v>
      </c>
      <c r="Z115" s="203">
        <f t="shared" si="75"/>
        <v>0</v>
      </c>
      <c r="AA115" s="203">
        <f t="shared" si="75"/>
        <v>0</v>
      </c>
      <c r="AB115" s="203">
        <f t="shared" si="75"/>
        <v>0</v>
      </c>
      <c r="AC115" s="203">
        <f t="shared" si="75"/>
        <v>0</v>
      </c>
      <c r="AD115" s="203">
        <f t="shared" si="75"/>
        <v>0</v>
      </c>
      <c r="AE115" s="203">
        <f t="shared" si="75"/>
        <v>0</v>
      </c>
      <c r="AF115" s="203">
        <f t="shared" si="75"/>
        <v>0</v>
      </c>
      <c r="AG115" s="203">
        <f t="shared" si="75"/>
        <v>0</v>
      </c>
      <c r="AH115" s="203">
        <f t="shared" si="75"/>
        <v>0</v>
      </c>
      <c r="AI115" s="203">
        <f t="shared" si="75"/>
        <v>0</v>
      </c>
      <c r="AJ115" s="203">
        <f t="shared" si="75"/>
        <v>0</v>
      </c>
      <c r="AK115" s="203">
        <f t="shared" si="75"/>
        <v>0</v>
      </c>
      <c r="AL115" s="203">
        <f t="shared" si="75"/>
        <v>0</v>
      </c>
      <c r="AM115" s="203">
        <f t="shared" si="75"/>
        <v>0</v>
      </c>
      <c r="AN115" s="203">
        <f t="shared" si="75"/>
        <v>0</v>
      </c>
      <c r="AO115" s="203">
        <f t="shared" si="75"/>
        <v>0</v>
      </c>
      <c r="AP115" s="203">
        <f t="shared" si="75"/>
        <v>0</v>
      </c>
      <c r="AQ115" s="203">
        <f t="shared" si="75"/>
        <v>0</v>
      </c>
      <c r="AR115" s="203">
        <f t="shared" si="75"/>
        <v>0</v>
      </c>
      <c r="AS115" s="203">
        <f t="shared" si="75"/>
        <v>0</v>
      </c>
      <c r="AT115" s="203">
        <f t="shared" si="75"/>
        <v>0</v>
      </c>
      <c r="AU115" s="203">
        <f t="shared" si="75"/>
        <v>0</v>
      </c>
      <c r="AV115" s="203">
        <f t="shared" si="75"/>
        <v>0</v>
      </c>
    </row>
    <row r="116" spans="1:48" s="4" customFormat="1" ht="15" hidden="1" customHeight="1">
      <c r="A116" s="13"/>
      <c r="B116" s="202" t="str">
        <f>"Répartition Fais généraux - "&amp;$B$41</f>
        <v>Répartition Fais généraux - Compression</v>
      </c>
      <c r="D116" s="201"/>
      <c r="E116" s="201"/>
      <c r="F116" s="201"/>
      <c r="H116" s="203">
        <f t="shared" ref="H116:AV116" si="76">IFERROR(H$41/(H$33+H$34+H$37+H$38+H$39+H$41+H$42+H$43+H$45),0)</f>
        <v>0</v>
      </c>
      <c r="I116" s="203">
        <f t="shared" si="76"/>
        <v>0</v>
      </c>
      <c r="J116" s="203">
        <f t="shared" si="76"/>
        <v>0</v>
      </c>
      <c r="K116" s="203">
        <f t="shared" si="76"/>
        <v>0</v>
      </c>
      <c r="L116" s="203">
        <f t="shared" si="76"/>
        <v>0</v>
      </c>
      <c r="M116" s="203">
        <f t="shared" si="76"/>
        <v>0</v>
      </c>
      <c r="N116" s="203">
        <f t="shared" si="76"/>
        <v>0</v>
      </c>
      <c r="O116" s="203">
        <f t="shared" si="76"/>
        <v>0</v>
      </c>
      <c r="P116" s="203">
        <f t="shared" si="76"/>
        <v>0</v>
      </c>
      <c r="Q116" s="203">
        <f t="shared" si="76"/>
        <v>0</v>
      </c>
      <c r="R116" s="203">
        <f t="shared" si="76"/>
        <v>0</v>
      </c>
      <c r="S116" s="203">
        <f t="shared" si="76"/>
        <v>0</v>
      </c>
      <c r="T116" s="203">
        <f t="shared" si="76"/>
        <v>0</v>
      </c>
      <c r="U116" s="203">
        <f t="shared" si="76"/>
        <v>0</v>
      </c>
      <c r="V116" s="203">
        <f t="shared" si="76"/>
        <v>0</v>
      </c>
      <c r="W116" s="203">
        <f t="shared" si="76"/>
        <v>0</v>
      </c>
      <c r="X116" s="203">
        <f t="shared" si="76"/>
        <v>0</v>
      </c>
      <c r="Y116" s="203">
        <f t="shared" si="76"/>
        <v>0</v>
      </c>
      <c r="Z116" s="203">
        <f t="shared" si="76"/>
        <v>0</v>
      </c>
      <c r="AA116" s="203">
        <f t="shared" si="76"/>
        <v>0</v>
      </c>
      <c r="AB116" s="203">
        <f t="shared" si="76"/>
        <v>0</v>
      </c>
      <c r="AC116" s="203">
        <f t="shared" si="76"/>
        <v>0</v>
      </c>
      <c r="AD116" s="203">
        <f t="shared" si="76"/>
        <v>0</v>
      </c>
      <c r="AE116" s="203">
        <f t="shared" si="76"/>
        <v>0</v>
      </c>
      <c r="AF116" s="203">
        <f t="shared" si="76"/>
        <v>0</v>
      </c>
      <c r="AG116" s="203">
        <f t="shared" si="76"/>
        <v>0</v>
      </c>
      <c r="AH116" s="203">
        <f t="shared" si="76"/>
        <v>0</v>
      </c>
      <c r="AI116" s="203">
        <f t="shared" si="76"/>
        <v>0</v>
      </c>
      <c r="AJ116" s="203">
        <f t="shared" si="76"/>
        <v>0</v>
      </c>
      <c r="AK116" s="203">
        <f t="shared" si="76"/>
        <v>0</v>
      </c>
      <c r="AL116" s="203">
        <f t="shared" si="76"/>
        <v>0</v>
      </c>
      <c r="AM116" s="203">
        <f t="shared" si="76"/>
        <v>0</v>
      </c>
      <c r="AN116" s="203">
        <f t="shared" si="76"/>
        <v>0</v>
      </c>
      <c r="AO116" s="203">
        <f t="shared" si="76"/>
        <v>0</v>
      </c>
      <c r="AP116" s="203">
        <f t="shared" si="76"/>
        <v>0</v>
      </c>
      <c r="AQ116" s="203">
        <f t="shared" si="76"/>
        <v>0</v>
      </c>
      <c r="AR116" s="203">
        <f t="shared" si="76"/>
        <v>0</v>
      </c>
      <c r="AS116" s="203">
        <f t="shared" si="76"/>
        <v>0</v>
      </c>
      <c r="AT116" s="203">
        <f t="shared" si="76"/>
        <v>0</v>
      </c>
      <c r="AU116" s="203">
        <f t="shared" si="76"/>
        <v>0</v>
      </c>
      <c r="AV116" s="203">
        <f t="shared" si="76"/>
        <v>0</v>
      </c>
    </row>
    <row r="117" spans="1:48" s="4" customFormat="1" ht="15" hidden="1" customHeight="1">
      <c r="A117" s="13"/>
      <c r="B117" s="202" t="str">
        <f>"Répartition Fais généraux - "&amp;$B$42</f>
        <v>Répartition Fais généraux - Servitude</v>
      </c>
      <c r="D117" s="201"/>
      <c r="E117" s="201"/>
      <c r="F117" s="201"/>
      <c r="H117" s="203">
        <f t="shared" ref="H117:AV117" si="77">IFERROR(H$42/(H$33+H$34+H$37+H$38+H$39+H$41+H$42+H$43+H$45),0)</f>
        <v>0</v>
      </c>
      <c r="I117" s="203">
        <f t="shared" si="77"/>
        <v>0</v>
      </c>
      <c r="J117" s="203">
        <f t="shared" si="77"/>
        <v>0</v>
      </c>
      <c r="K117" s="203">
        <f t="shared" si="77"/>
        <v>0</v>
      </c>
      <c r="L117" s="203">
        <f t="shared" si="77"/>
        <v>0</v>
      </c>
      <c r="M117" s="203">
        <f t="shared" si="77"/>
        <v>0</v>
      </c>
      <c r="N117" s="203">
        <f t="shared" si="77"/>
        <v>0</v>
      </c>
      <c r="O117" s="203">
        <f t="shared" si="77"/>
        <v>0</v>
      </c>
      <c r="P117" s="203">
        <f t="shared" si="77"/>
        <v>0</v>
      </c>
      <c r="Q117" s="203">
        <f t="shared" si="77"/>
        <v>0</v>
      </c>
      <c r="R117" s="203">
        <f t="shared" si="77"/>
        <v>0</v>
      </c>
      <c r="S117" s="203">
        <f t="shared" si="77"/>
        <v>0</v>
      </c>
      <c r="T117" s="203">
        <f t="shared" si="77"/>
        <v>0</v>
      </c>
      <c r="U117" s="203">
        <f t="shared" si="77"/>
        <v>0</v>
      </c>
      <c r="V117" s="203">
        <f t="shared" si="77"/>
        <v>0</v>
      </c>
      <c r="W117" s="203">
        <f t="shared" si="77"/>
        <v>0</v>
      </c>
      <c r="X117" s="203">
        <f t="shared" si="77"/>
        <v>0</v>
      </c>
      <c r="Y117" s="203">
        <f t="shared" si="77"/>
        <v>0</v>
      </c>
      <c r="Z117" s="203">
        <f t="shared" si="77"/>
        <v>0</v>
      </c>
      <c r="AA117" s="203">
        <f t="shared" si="77"/>
        <v>0</v>
      </c>
      <c r="AB117" s="203">
        <f t="shared" si="77"/>
        <v>0</v>
      </c>
      <c r="AC117" s="203">
        <f t="shared" si="77"/>
        <v>0</v>
      </c>
      <c r="AD117" s="203">
        <f t="shared" si="77"/>
        <v>0</v>
      </c>
      <c r="AE117" s="203">
        <f t="shared" si="77"/>
        <v>0</v>
      </c>
      <c r="AF117" s="203">
        <f t="shared" si="77"/>
        <v>0</v>
      </c>
      <c r="AG117" s="203">
        <f t="shared" si="77"/>
        <v>0</v>
      </c>
      <c r="AH117" s="203">
        <f t="shared" si="77"/>
        <v>0</v>
      </c>
      <c r="AI117" s="203">
        <f t="shared" si="77"/>
        <v>0</v>
      </c>
      <c r="AJ117" s="203">
        <f t="shared" si="77"/>
        <v>0</v>
      </c>
      <c r="AK117" s="203">
        <f t="shared" si="77"/>
        <v>0</v>
      </c>
      <c r="AL117" s="203">
        <f t="shared" si="77"/>
        <v>0</v>
      </c>
      <c r="AM117" s="203">
        <f t="shared" si="77"/>
        <v>0</v>
      </c>
      <c r="AN117" s="203">
        <f t="shared" si="77"/>
        <v>0</v>
      </c>
      <c r="AO117" s="203">
        <f t="shared" si="77"/>
        <v>0</v>
      </c>
      <c r="AP117" s="203">
        <f t="shared" si="77"/>
        <v>0</v>
      </c>
      <c r="AQ117" s="203">
        <f t="shared" si="77"/>
        <v>0</v>
      </c>
      <c r="AR117" s="203">
        <f t="shared" si="77"/>
        <v>0</v>
      </c>
      <c r="AS117" s="203">
        <f t="shared" si="77"/>
        <v>0</v>
      </c>
      <c r="AT117" s="203">
        <f t="shared" si="77"/>
        <v>0</v>
      </c>
      <c r="AU117" s="203">
        <f t="shared" si="77"/>
        <v>0</v>
      </c>
      <c r="AV117" s="203">
        <f t="shared" si="77"/>
        <v>0</v>
      </c>
    </row>
    <row r="118" spans="1:48" s="4" customFormat="1" ht="15" hidden="1" customHeight="1">
      <c r="A118" s="13"/>
      <c r="B118" s="202" t="str">
        <f>"Répartition Fais généraux - "&amp;$B$43</f>
        <v>Répartition Fais généraux - Transport</v>
      </c>
      <c r="D118" s="201"/>
      <c r="E118" s="201"/>
      <c r="F118" s="201"/>
      <c r="H118" s="203">
        <f t="shared" ref="H118:AV118" si="78">IFERROR(H$43/(H$33+H$34+H$37+H$38+H$39+H$41+H$42+H$43+H$45),0)</f>
        <v>0</v>
      </c>
      <c r="I118" s="203">
        <f t="shared" si="78"/>
        <v>0</v>
      </c>
      <c r="J118" s="203">
        <f t="shared" si="78"/>
        <v>0</v>
      </c>
      <c r="K118" s="203">
        <f t="shared" si="78"/>
        <v>0</v>
      </c>
      <c r="L118" s="203">
        <f t="shared" si="78"/>
        <v>0</v>
      </c>
      <c r="M118" s="203">
        <f t="shared" si="78"/>
        <v>0</v>
      </c>
      <c r="N118" s="203">
        <f t="shared" si="78"/>
        <v>0</v>
      </c>
      <c r="O118" s="203">
        <f t="shared" si="78"/>
        <v>0</v>
      </c>
      <c r="P118" s="203">
        <f t="shared" si="78"/>
        <v>0</v>
      </c>
      <c r="Q118" s="203">
        <f t="shared" si="78"/>
        <v>0</v>
      </c>
      <c r="R118" s="203">
        <f t="shared" si="78"/>
        <v>0</v>
      </c>
      <c r="S118" s="203">
        <f t="shared" si="78"/>
        <v>0</v>
      </c>
      <c r="T118" s="203">
        <f t="shared" si="78"/>
        <v>0</v>
      </c>
      <c r="U118" s="203">
        <f t="shared" si="78"/>
        <v>0</v>
      </c>
      <c r="V118" s="203">
        <f t="shared" si="78"/>
        <v>0</v>
      </c>
      <c r="W118" s="203">
        <f t="shared" si="78"/>
        <v>0</v>
      </c>
      <c r="X118" s="203">
        <f t="shared" si="78"/>
        <v>0</v>
      </c>
      <c r="Y118" s="203">
        <f t="shared" si="78"/>
        <v>0</v>
      </c>
      <c r="Z118" s="203">
        <f t="shared" si="78"/>
        <v>0</v>
      </c>
      <c r="AA118" s="203">
        <f t="shared" si="78"/>
        <v>0</v>
      </c>
      <c r="AB118" s="203">
        <f t="shared" si="78"/>
        <v>0</v>
      </c>
      <c r="AC118" s="203">
        <f t="shared" si="78"/>
        <v>0</v>
      </c>
      <c r="AD118" s="203">
        <f t="shared" si="78"/>
        <v>0</v>
      </c>
      <c r="AE118" s="203">
        <f t="shared" si="78"/>
        <v>0</v>
      </c>
      <c r="AF118" s="203">
        <f t="shared" si="78"/>
        <v>0</v>
      </c>
      <c r="AG118" s="203">
        <f t="shared" si="78"/>
        <v>0</v>
      </c>
      <c r="AH118" s="203">
        <f t="shared" si="78"/>
        <v>0</v>
      </c>
      <c r="AI118" s="203">
        <f t="shared" si="78"/>
        <v>0</v>
      </c>
      <c r="AJ118" s="203">
        <f t="shared" si="78"/>
        <v>0</v>
      </c>
      <c r="AK118" s="203">
        <f t="shared" si="78"/>
        <v>0</v>
      </c>
      <c r="AL118" s="203">
        <f t="shared" si="78"/>
        <v>0</v>
      </c>
      <c r="AM118" s="203">
        <f t="shared" si="78"/>
        <v>0</v>
      </c>
      <c r="AN118" s="203">
        <f t="shared" si="78"/>
        <v>0</v>
      </c>
      <c r="AO118" s="203">
        <f t="shared" si="78"/>
        <v>0</v>
      </c>
      <c r="AP118" s="203">
        <f t="shared" si="78"/>
        <v>0</v>
      </c>
      <c r="AQ118" s="203">
        <f t="shared" si="78"/>
        <v>0</v>
      </c>
      <c r="AR118" s="203">
        <f t="shared" si="78"/>
        <v>0</v>
      </c>
      <c r="AS118" s="203">
        <f t="shared" si="78"/>
        <v>0</v>
      </c>
      <c r="AT118" s="203">
        <f t="shared" si="78"/>
        <v>0</v>
      </c>
      <c r="AU118" s="203">
        <f t="shared" si="78"/>
        <v>0</v>
      </c>
      <c r="AV118" s="203">
        <f t="shared" si="78"/>
        <v>0</v>
      </c>
    </row>
    <row r="119" spans="1:48" s="4" customFormat="1" ht="7.5" customHeight="1">
      <c r="A119" s="13"/>
      <c r="B119" s="202"/>
      <c r="D119" s="201"/>
      <c r="E119" s="201"/>
      <c r="F119" s="201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</row>
    <row r="120" spans="1:48" s="4" customFormat="1" ht="15" customHeight="1">
      <c r="A120" s="13"/>
      <c r="B120" s="202" t="s">
        <v>137</v>
      </c>
      <c r="D120" s="201"/>
      <c r="E120" s="201"/>
      <c r="F120" s="201"/>
      <c r="H120" s="203">
        <f t="shared" ref="H120:AV120" si="79">(SUM($H$35:$AV$35)+SUMPRODUCT($H$114:$AV$114,$H$46:$AV$46))/(SUM($H$35:$AV$35)+SUM($H$40:$AV$40)+SUM($H$46:$AV$46))</f>
        <v>0.46294690924614579</v>
      </c>
      <c r="I120" s="203">
        <f t="shared" si="79"/>
        <v>0.46294690924614579</v>
      </c>
      <c r="J120" s="203">
        <f t="shared" si="79"/>
        <v>0.46294690924614579</v>
      </c>
      <c r="K120" s="203">
        <f t="shared" si="79"/>
        <v>0.46294690924614579</v>
      </c>
      <c r="L120" s="203">
        <f t="shared" si="79"/>
        <v>0.46294690924614579</v>
      </c>
      <c r="M120" s="203">
        <f t="shared" si="79"/>
        <v>0.46294690924614579</v>
      </c>
      <c r="N120" s="203">
        <f t="shared" si="79"/>
        <v>0.46294690924614579</v>
      </c>
      <c r="O120" s="203">
        <f t="shared" si="79"/>
        <v>0.46294690924614579</v>
      </c>
      <c r="P120" s="203">
        <f t="shared" si="79"/>
        <v>0.46294690924614579</v>
      </c>
      <c r="Q120" s="203">
        <f t="shared" si="79"/>
        <v>0.46294690924614579</v>
      </c>
      <c r="R120" s="203">
        <f t="shared" si="79"/>
        <v>0.46294690924614579</v>
      </c>
      <c r="S120" s="203">
        <f t="shared" si="79"/>
        <v>0.46294690924614579</v>
      </c>
      <c r="T120" s="203">
        <f t="shared" si="79"/>
        <v>0.46294690924614579</v>
      </c>
      <c r="U120" s="203">
        <f t="shared" si="79"/>
        <v>0.46294690924614579</v>
      </c>
      <c r="V120" s="203">
        <f t="shared" si="79"/>
        <v>0.46294690924614579</v>
      </c>
      <c r="W120" s="203">
        <f t="shared" si="79"/>
        <v>0.46294690924614579</v>
      </c>
      <c r="X120" s="203">
        <f t="shared" si="79"/>
        <v>0.46294690924614579</v>
      </c>
      <c r="Y120" s="203">
        <f t="shared" si="79"/>
        <v>0.46294690924614579</v>
      </c>
      <c r="Z120" s="203">
        <f t="shared" si="79"/>
        <v>0.46294690924614579</v>
      </c>
      <c r="AA120" s="203">
        <f t="shared" si="79"/>
        <v>0.46294690924614579</v>
      </c>
      <c r="AB120" s="203">
        <f t="shared" si="79"/>
        <v>0.46294690924614579</v>
      </c>
      <c r="AC120" s="203">
        <f t="shared" si="79"/>
        <v>0.46294690924614579</v>
      </c>
      <c r="AD120" s="203">
        <f t="shared" si="79"/>
        <v>0.46294690924614579</v>
      </c>
      <c r="AE120" s="203">
        <f t="shared" si="79"/>
        <v>0.46294690924614579</v>
      </c>
      <c r="AF120" s="203">
        <f t="shared" si="79"/>
        <v>0.46294690924614579</v>
      </c>
      <c r="AG120" s="203">
        <f t="shared" si="79"/>
        <v>0.46294690924614579</v>
      </c>
      <c r="AH120" s="203">
        <f t="shared" si="79"/>
        <v>0.46294690924614579</v>
      </c>
      <c r="AI120" s="203">
        <f t="shared" si="79"/>
        <v>0.46294690924614579</v>
      </c>
      <c r="AJ120" s="203">
        <f t="shared" si="79"/>
        <v>0.46294690924614579</v>
      </c>
      <c r="AK120" s="203">
        <f t="shared" si="79"/>
        <v>0.46294690924614579</v>
      </c>
      <c r="AL120" s="203">
        <f t="shared" si="79"/>
        <v>0.46294690924614579</v>
      </c>
      <c r="AM120" s="203">
        <f t="shared" si="79"/>
        <v>0.46294690924614579</v>
      </c>
      <c r="AN120" s="203">
        <f t="shared" si="79"/>
        <v>0.46294690924614579</v>
      </c>
      <c r="AO120" s="203">
        <f t="shared" si="79"/>
        <v>0.46294690924614579</v>
      </c>
      <c r="AP120" s="203">
        <f t="shared" si="79"/>
        <v>0.46294690924614579</v>
      </c>
      <c r="AQ120" s="203">
        <f t="shared" si="79"/>
        <v>0.46294690924614579</v>
      </c>
      <c r="AR120" s="203">
        <f t="shared" si="79"/>
        <v>0.46294690924614579</v>
      </c>
      <c r="AS120" s="203">
        <f t="shared" si="79"/>
        <v>0.46294690924614579</v>
      </c>
      <c r="AT120" s="203">
        <f t="shared" si="79"/>
        <v>0.46294690924614579</v>
      </c>
      <c r="AU120" s="203">
        <f t="shared" si="79"/>
        <v>0.46294690924614579</v>
      </c>
      <c r="AV120" s="203">
        <f t="shared" si="79"/>
        <v>0.46294690924614579</v>
      </c>
    </row>
    <row r="121" spans="1:48" s="4" customFormat="1" ht="15" customHeight="1">
      <c r="A121" s="13"/>
      <c r="B121" s="202" t="s">
        <v>138</v>
      </c>
      <c r="D121" s="201"/>
      <c r="E121" s="201"/>
      <c r="F121" s="201"/>
      <c r="H121" s="203">
        <f t="shared" ref="H121:AV121" si="80">(SUM($H$40:$AV$40)+SUMPRODUCT($H$115:$AV$115,$H$46:$AV$46))/(SUM($H$35:$AV$35)+SUM($H$40:$AV$40)+SUM($H$46:$AV$46))</f>
        <v>0.53705309075385432</v>
      </c>
      <c r="I121" s="203">
        <f t="shared" si="80"/>
        <v>0.53705309075385432</v>
      </c>
      <c r="J121" s="203">
        <f t="shared" si="80"/>
        <v>0.53705309075385432</v>
      </c>
      <c r="K121" s="203">
        <f t="shared" si="80"/>
        <v>0.53705309075385432</v>
      </c>
      <c r="L121" s="203">
        <f t="shared" si="80"/>
        <v>0.53705309075385432</v>
      </c>
      <c r="M121" s="203">
        <f t="shared" si="80"/>
        <v>0.53705309075385432</v>
      </c>
      <c r="N121" s="203">
        <f t="shared" si="80"/>
        <v>0.53705309075385432</v>
      </c>
      <c r="O121" s="203">
        <f t="shared" si="80"/>
        <v>0.53705309075385432</v>
      </c>
      <c r="P121" s="203">
        <f t="shared" si="80"/>
        <v>0.53705309075385432</v>
      </c>
      <c r="Q121" s="203">
        <f t="shared" si="80"/>
        <v>0.53705309075385432</v>
      </c>
      <c r="R121" s="203">
        <f t="shared" si="80"/>
        <v>0.53705309075385432</v>
      </c>
      <c r="S121" s="203">
        <f t="shared" si="80"/>
        <v>0.53705309075385432</v>
      </c>
      <c r="T121" s="203">
        <f t="shared" si="80"/>
        <v>0.53705309075385432</v>
      </c>
      <c r="U121" s="203">
        <f t="shared" si="80"/>
        <v>0.53705309075385432</v>
      </c>
      <c r="V121" s="203">
        <f t="shared" si="80"/>
        <v>0.53705309075385432</v>
      </c>
      <c r="W121" s="203">
        <f t="shared" si="80"/>
        <v>0.53705309075385432</v>
      </c>
      <c r="X121" s="203">
        <f t="shared" si="80"/>
        <v>0.53705309075385432</v>
      </c>
      <c r="Y121" s="203">
        <f t="shared" si="80"/>
        <v>0.53705309075385432</v>
      </c>
      <c r="Z121" s="203">
        <f t="shared" si="80"/>
        <v>0.53705309075385432</v>
      </c>
      <c r="AA121" s="203">
        <f t="shared" si="80"/>
        <v>0.53705309075385432</v>
      </c>
      <c r="AB121" s="203">
        <f t="shared" si="80"/>
        <v>0.53705309075385432</v>
      </c>
      <c r="AC121" s="203">
        <f t="shared" si="80"/>
        <v>0.53705309075385432</v>
      </c>
      <c r="AD121" s="203">
        <f t="shared" si="80"/>
        <v>0.53705309075385432</v>
      </c>
      <c r="AE121" s="203">
        <f t="shared" si="80"/>
        <v>0.53705309075385432</v>
      </c>
      <c r="AF121" s="203">
        <f t="shared" si="80"/>
        <v>0.53705309075385432</v>
      </c>
      <c r="AG121" s="203">
        <f t="shared" si="80"/>
        <v>0.53705309075385432</v>
      </c>
      <c r="AH121" s="203">
        <f t="shared" si="80"/>
        <v>0.53705309075385432</v>
      </c>
      <c r="AI121" s="203">
        <f t="shared" si="80"/>
        <v>0.53705309075385432</v>
      </c>
      <c r="AJ121" s="203">
        <f t="shared" si="80"/>
        <v>0.53705309075385432</v>
      </c>
      <c r="AK121" s="203">
        <f t="shared" si="80"/>
        <v>0.53705309075385432</v>
      </c>
      <c r="AL121" s="203">
        <f t="shared" si="80"/>
        <v>0.53705309075385432</v>
      </c>
      <c r="AM121" s="203">
        <f t="shared" si="80"/>
        <v>0.53705309075385432</v>
      </c>
      <c r="AN121" s="203">
        <f t="shared" si="80"/>
        <v>0.53705309075385432</v>
      </c>
      <c r="AO121" s="203">
        <f t="shared" si="80"/>
        <v>0.53705309075385432</v>
      </c>
      <c r="AP121" s="203">
        <f t="shared" si="80"/>
        <v>0.53705309075385432</v>
      </c>
      <c r="AQ121" s="203">
        <f t="shared" si="80"/>
        <v>0.53705309075385432</v>
      </c>
      <c r="AR121" s="203">
        <f t="shared" si="80"/>
        <v>0.53705309075385432</v>
      </c>
      <c r="AS121" s="203">
        <f t="shared" si="80"/>
        <v>0.53705309075385432</v>
      </c>
      <c r="AT121" s="203">
        <f t="shared" si="80"/>
        <v>0.53705309075385432</v>
      </c>
      <c r="AU121" s="203">
        <f t="shared" si="80"/>
        <v>0.53705309075385432</v>
      </c>
      <c r="AV121" s="203">
        <f t="shared" si="80"/>
        <v>0.53705309075385432</v>
      </c>
    </row>
    <row r="122" spans="1:48" s="4" customFormat="1" ht="15" customHeight="1">
      <c r="A122" s="13"/>
      <c r="B122" s="202"/>
      <c r="D122" s="201"/>
      <c r="E122" s="201"/>
      <c r="F122" s="162" t="s">
        <v>19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</row>
    <row r="123" spans="1:48" s="4" customFormat="1" ht="15" customHeight="1">
      <c r="A123" s="13"/>
      <c r="B123" s="17" t="str">
        <f>B35</f>
        <v>Main line - Total</v>
      </c>
      <c r="C123" s="17"/>
      <c r="D123"/>
      <c r="E123"/>
      <c r="F123" s="159">
        <f>SUM(H123:AV123)</f>
        <v>154445.33965545453</v>
      </c>
      <c r="H123" s="102">
        <f t="shared" ref="H123:AV123" si="81">H35+H$111*H$45+H$114*H$46+H$120*(H$53+H$54+H$55)</f>
        <v>154445.33965545453</v>
      </c>
      <c r="I123" s="102">
        <f t="shared" si="81"/>
        <v>0</v>
      </c>
      <c r="J123" s="102">
        <f t="shared" si="81"/>
        <v>0</v>
      </c>
      <c r="K123" s="102">
        <f t="shared" si="81"/>
        <v>0</v>
      </c>
      <c r="L123" s="102">
        <f t="shared" si="81"/>
        <v>0</v>
      </c>
      <c r="M123" s="102">
        <f t="shared" si="81"/>
        <v>0</v>
      </c>
      <c r="N123" s="102">
        <f t="shared" si="81"/>
        <v>0</v>
      </c>
      <c r="O123" s="102">
        <f t="shared" si="81"/>
        <v>0</v>
      </c>
      <c r="P123" s="102">
        <f t="shared" si="81"/>
        <v>0</v>
      </c>
      <c r="Q123" s="102">
        <f t="shared" si="81"/>
        <v>0</v>
      </c>
      <c r="R123" s="102">
        <f t="shared" si="81"/>
        <v>0</v>
      </c>
      <c r="S123" s="102">
        <f t="shared" si="81"/>
        <v>0</v>
      </c>
      <c r="T123" s="102">
        <f t="shared" si="81"/>
        <v>0</v>
      </c>
      <c r="U123" s="102">
        <f t="shared" si="81"/>
        <v>0</v>
      </c>
      <c r="V123" s="102">
        <f t="shared" si="81"/>
        <v>0</v>
      </c>
      <c r="W123" s="102">
        <f t="shared" si="81"/>
        <v>0</v>
      </c>
      <c r="X123" s="102">
        <f t="shared" si="81"/>
        <v>0</v>
      </c>
      <c r="Y123" s="102">
        <f t="shared" si="81"/>
        <v>0</v>
      </c>
      <c r="Z123" s="102">
        <f t="shared" si="81"/>
        <v>0</v>
      </c>
      <c r="AA123" s="102">
        <f t="shared" si="81"/>
        <v>0</v>
      </c>
      <c r="AB123" s="102">
        <f t="shared" si="81"/>
        <v>0</v>
      </c>
      <c r="AC123" s="102">
        <f t="shared" si="81"/>
        <v>0</v>
      </c>
      <c r="AD123" s="102">
        <f t="shared" si="81"/>
        <v>0</v>
      </c>
      <c r="AE123" s="102">
        <f t="shared" si="81"/>
        <v>0</v>
      </c>
      <c r="AF123" s="102">
        <f t="shared" si="81"/>
        <v>0</v>
      </c>
      <c r="AG123" s="102">
        <f t="shared" si="81"/>
        <v>0</v>
      </c>
      <c r="AH123" s="102">
        <f t="shared" si="81"/>
        <v>0</v>
      </c>
      <c r="AI123" s="102">
        <f t="shared" si="81"/>
        <v>0</v>
      </c>
      <c r="AJ123" s="102">
        <f t="shared" si="81"/>
        <v>0</v>
      </c>
      <c r="AK123" s="102">
        <f t="shared" si="81"/>
        <v>0</v>
      </c>
      <c r="AL123" s="102">
        <f t="shared" si="81"/>
        <v>0</v>
      </c>
      <c r="AM123" s="102">
        <f t="shared" si="81"/>
        <v>0</v>
      </c>
      <c r="AN123" s="102">
        <f t="shared" si="81"/>
        <v>0</v>
      </c>
      <c r="AO123" s="102">
        <f t="shared" si="81"/>
        <v>0</v>
      </c>
      <c r="AP123" s="102">
        <f t="shared" si="81"/>
        <v>0</v>
      </c>
      <c r="AQ123" s="102">
        <f t="shared" si="81"/>
        <v>0</v>
      </c>
      <c r="AR123" s="102">
        <f t="shared" si="81"/>
        <v>0</v>
      </c>
      <c r="AS123" s="102">
        <f t="shared" si="81"/>
        <v>0</v>
      </c>
      <c r="AT123" s="102">
        <f t="shared" si="81"/>
        <v>0</v>
      </c>
      <c r="AU123" s="102">
        <f t="shared" si="81"/>
        <v>0</v>
      </c>
      <c r="AV123" s="102">
        <f t="shared" si="81"/>
        <v>0</v>
      </c>
    </row>
    <row r="124" spans="1:48" s="4" customFormat="1" ht="15" customHeight="1">
      <c r="A124" s="13"/>
      <c r="B124" s="17" t="str">
        <f>B40</f>
        <v>Connection - Total</v>
      </c>
      <c r="C124" s="17"/>
      <c r="D124"/>
      <c r="E124"/>
      <c r="F124" s="160">
        <f t="shared" ref="F124:F127" si="82">SUM(H124:AV124)</f>
        <v>160031.51767218183</v>
      </c>
      <c r="H124" s="102">
        <f t="shared" ref="H124:AV124" si="83">H40+H$112*H$45+H$115*H$46+H$121*(H$53+H$54+H$55)+H$52</f>
        <v>61463.567764181818</v>
      </c>
      <c r="I124" s="102">
        <f t="shared" si="83"/>
        <v>33559.591313454541</v>
      </c>
      <c r="J124" s="102">
        <f t="shared" si="83"/>
        <v>33460.8683749091</v>
      </c>
      <c r="K124" s="102">
        <f t="shared" si="83"/>
        <v>17791.492258363636</v>
      </c>
      <c r="L124" s="102">
        <f t="shared" si="83"/>
        <v>7264.9233849090924</v>
      </c>
      <c r="M124" s="102">
        <f t="shared" si="83"/>
        <v>6491.0745763636369</v>
      </c>
      <c r="N124" s="102">
        <f t="shared" si="83"/>
        <v>0</v>
      </c>
      <c r="O124" s="102">
        <f t="shared" si="83"/>
        <v>0</v>
      </c>
      <c r="P124" s="102">
        <f t="shared" si="83"/>
        <v>0</v>
      </c>
      <c r="Q124" s="102">
        <f t="shared" si="83"/>
        <v>0</v>
      </c>
      <c r="R124" s="102">
        <f t="shared" si="83"/>
        <v>0</v>
      </c>
      <c r="S124" s="102">
        <f t="shared" si="83"/>
        <v>0</v>
      </c>
      <c r="T124" s="102">
        <f t="shared" si="83"/>
        <v>0</v>
      </c>
      <c r="U124" s="102">
        <f t="shared" si="83"/>
        <v>0</v>
      </c>
      <c r="V124" s="102">
        <f t="shared" si="83"/>
        <v>0</v>
      </c>
      <c r="W124" s="102">
        <f t="shared" si="83"/>
        <v>0</v>
      </c>
      <c r="X124" s="102">
        <f t="shared" si="83"/>
        <v>0</v>
      </c>
      <c r="Y124" s="102">
        <f t="shared" si="83"/>
        <v>0</v>
      </c>
      <c r="Z124" s="102">
        <f t="shared" si="83"/>
        <v>0</v>
      </c>
      <c r="AA124" s="102">
        <f t="shared" si="83"/>
        <v>0</v>
      </c>
      <c r="AB124" s="102">
        <f t="shared" si="83"/>
        <v>0</v>
      </c>
      <c r="AC124" s="102">
        <f t="shared" si="83"/>
        <v>0</v>
      </c>
      <c r="AD124" s="102">
        <f t="shared" si="83"/>
        <v>0</v>
      </c>
      <c r="AE124" s="102">
        <f t="shared" si="83"/>
        <v>0</v>
      </c>
      <c r="AF124" s="102">
        <f t="shared" si="83"/>
        <v>0</v>
      </c>
      <c r="AG124" s="102">
        <f t="shared" si="83"/>
        <v>0</v>
      </c>
      <c r="AH124" s="102">
        <f t="shared" si="83"/>
        <v>0</v>
      </c>
      <c r="AI124" s="102">
        <f t="shared" si="83"/>
        <v>0</v>
      </c>
      <c r="AJ124" s="102">
        <f t="shared" si="83"/>
        <v>0</v>
      </c>
      <c r="AK124" s="102">
        <f t="shared" si="83"/>
        <v>0</v>
      </c>
      <c r="AL124" s="102">
        <f t="shared" si="83"/>
        <v>0</v>
      </c>
      <c r="AM124" s="102">
        <f t="shared" si="83"/>
        <v>0</v>
      </c>
      <c r="AN124" s="102">
        <f t="shared" si="83"/>
        <v>0</v>
      </c>
      <c r="AO124" s="102">
        <f t="shared" si="83"/>
        <v>0</v>
      </c>
      <c r="AP124" s="102">
        <f t="shared" si="83"/>
        <v>0</v>
      </c>
      <c r="AQ124" s="102">
        <f t="shared" si="83"/>
        <v>0</v>
      </c>
      <c r="AR124" s="102">
        <f t="shared" si="83"/>
        <v>0</v>
      </c>
      <c r="AS124" s="102">
        <f t="shared" si="83"/>
        <v>0</v>
      </c>
      <c r="AT124" s="102">
        <f t="shared" si="83"/>
        <v>0</v>
      </c>
      <c r="AU124" s="102">
        <f t="shared" si="83"/>
        <v>0</v>
      </c>
      <c r="AV124" s="102">
        <f t="shared" si="83"/>
        <v>0</v>
      </c>
    </row>
    <row r="125" spans="1:48" s="4" customFormat="1" ht="15" hidden="1" customHeight="1">
      <c r="A125" s="13"/>
      <c r="B125" s="17" t="str">
        <f>B41</f>
        <v>Compression</v>
      </c>
      <c r="C125" s="17"/>
      <c r="D125"/>
      <c r="E125"/>
      <c r="F125" s="160">
        <f t="shared" si="82"/>
        <v>0</v>
      </c>
      <c r="H125" s="102">
        <f t="shared" ref="H125:AV125" si="84">H41+H$116*H$46</f>
        <v>0</v>
      </c>
      <c r="I125" s="102">
        <f t="shared" si="84"/>
        <v>0</v>
      </c>
      <c r="J125" s="102">
        <f t="shared" si="84"/>
        <v>0</v>
      </c>
      <c r="K125" s="102">
        <f t="shared" si="84"/>
        <v>0</v>
      </c>
      <c r="L125" s="102">
        <f t="shared" si="84"/>
        <v>0</v>
      </c>
      <c r="M125" s="102">
        <f t="shared" si="84"/>
        <v>0</v>
      </c>
      <c r="N125" s="102">
        <f t="shared" si="84"/>
        <v>0</v>
      </c>
      <c r="O125" s="102">
        <f t="shared" si="84"/>
        <v>0</v>
      </c>
      <c r="P125" s="102">
        <f t="shared" si="84"/>
        <v>0</v>
      </c>
      <c r="Q125" s="102">
        <f t="shared" si="84"/>
        <v>0</v>
      </c>
      <c r="R125" s="102">
        <f t="shared" si="84"/>
        <v>0</v>
      </c>
      <c r="S125" s="102">
        <f t="shared" si="84"/>
        <v>0</v>
      </c>
      <c r="T125" s="102">
        <f t="shared" si="84"/>
        <v>0</v>
      </c>
      <c r="U125" s="102">
        <f t="shared" si="84"/>
        <v>0</v>
      </c>
      <c r="V125" s="102">
        <f t="shared" si="84"/>
        <v>0</v>
      </c>
      <c r="W125" s="102">
        <f t="shared" si="84"/>
        <v>0</v>
      </c>
      <c r="X125" s="102">
        <f t="shared" si="84"/>
        <v>0</v>
      </c>
      <c r="Y125" s="102">
        <f t="shared" si="84"/>
        <v>0</v>
      </c>
      <c r="Z125" s="102">
        <f t="shared" si="84"/>
        <v>0</v>
      </c>
      <c r="AA125" s="102">
        <f t="shared" si="84"/>
        <v>0</v>
      </c>
      <c r="AB125" s="102">
        <f t="shared" si="84"/>
        <v>0</v>
      </c>
      <c r="AC125" s="102">
        <f t="shared" si="84"/>
        <v>0</v>
      </c>
      <c r="AD125" s="102">
        <f t="shared" si="84"/>
        <v>0</v>
      </c>
      <c r="AE125" s="102">
        <f t="shared" si="84"/>
        <v>0</v>
      </c>
      <c r="AF125" s="102">
        <f t="shared" si="84"/>
        <v>0</v>
      </c>
      <c r="AG125" s="102">
        <f t="shared" si="84"/>
        <v>0</v>
      </c>
      <c r="AH125" s="102">
        <f t="shared" si="84"/>
        <v>0</v>
      </c>
      <c r="AI125" s="102">
        <f t="shared" si="84"/>
        <v>0</v>
      </c>
      <c r="AJ125" s="102">
        <f t="shared" si="84"/>
        <v>0</v>
      </c>
      <c r="AK125" s="102">
        <f t="shared" si="84"/>
        <v>0</v>
      </c>
      <c r="AL125" s="102">
        <f t="shared" si="84"/>
        <v>0</v>
      </c>
      <c r="AM125" s="102">
        <f t="shared" si="84"/>
        <v>0</v>
      </c>
      <c r="AN125" s="102">
        <f t="shared" si="84"/>
        <v>0</v>
      </c>
      <c r="AO125" s="102">
        <f t="shared" si="84"/>
        <v>0</v>
      </c>
      <c r="AP125" s="102">
        <f t="shared" si="84"/>
        <v>0</v>
      </c>
      <c r="AQ125" s="102">
        <f t="shared" si="84"/>
        <v>0</v>
      </c>
      <c r="AR125" s="102">
        <f t="shared" si="84"/>
        <v>0</v>
      </c>
      <c r="AS125" s="102">
        <f t="shared" si="84"/>
        <v>0</v>
      </c>
      <c r="AT125" s="102">
        <f t="shared" si="84"/>
        <v>0</v>
      </c>
      <c r="AU125" s="102">
        <f t="shared" si="84"/>
        <v>0</v>
      </c>
      <c r="AV125" s="102">
        <f t="shared" si="84"/>
        <v>0</v>
      </c>
    </row>
    <row r="126" spans="1:48" s="4" customFormat="1" ht="15" hidden="1" customHeight="1">
      <c r="A126" s="13"/>
      <c r="B126" s="17" t="str">
        <f>B42</f>
        <v>Servitude</v>
      </c>
      <c r="C126" s="17"/>
      <c r="D126"/>
      <c r="E126"/>
      <c r="F126" s="160">
        <f t="shared" si="82"/>
        <v>0</v>
      </c>
      <c r="H126" s="102">
        <f t="shared" ref="H126:AV126" si="85">H42+H$117*H$46</f>
        <v>0</v>
      </c>
      <c r="I126" s="102">
        <f t="shared" si="85"/>
        <v>0</v>
      </c>
      <c r="J126" s="102">
        <f t="shared" si="85"/>
        <v>0</v>
      </c>
      <c r="K126" s="102">
        <f t="shared" si="85"/>
        <v>0</v>
      </c>
      <c r="L126" s="102">
        <f t="shared" si="85"/>
        <v>0</v>
      </c>
      <c r="M126" s="102">
        <f t="shared" si="85"/>
        <v>0</v>
      </c>
      <c r="N126" s="102">
        <f t="shared" si="85"/>
        <v>0</v>
      </c>
      <c r="O126" s="102">
        <f t="shared" si="85"/>
        <v>0</v>
      </c>
      <c r="P126" s="102">
        <f t="shared" si="85"/>
        <v>0</v>
      </c>
      <c r="Q126" s="102">
        <f t="shared" si="85"/>
        <v>0</v>
      </c>
      <c r="R126" s="102">
        <f t="shared" si="85"/>
        <v>0</v>
      </c>
      <c r="S126" s="102">
        <f t="shared" si="85"/>
        <v>0</v>
      </c>
      <c r="T126" s="102">
        <f t="shared" si="85"/>
        <v>0</v>
      </c>
      <c r="U126" s="102">
        <f t="shared" si="85"/>
        <v>0</v>
      </c>
      <c r="V126" s="102">
        <f t="shared" si="85"/>
        <v>0</v>
      </c>
      <c r="W126" s="102">
        <f t="shared" si="85"/>
        <v>0</v>
      </c>
      <c r="X126" s="102">
        <f t="shared" si="85"/>
        <v>0</v>
      </c>
      <c r="Y126" s="102">
        <f t="shared" si="85"/>
        <v>0</v>
      </c>
      <c r="Z126" s="102">
        <f t="shared" si="85"/>
        <v>0</v>
      </c>
      <c r="AA126" s="102">
        <f t="shared" si="85"/>
        <v>0</v>
      </c>
      <c r="AB126" s="102">
        <f t="shared" si="85"/>
        <v>0</v>
      </c>
      <c r="AC126" s="102">
        <f t="shared" si="85"/>
        <v>0</v>
      </c>
      <c r="AD126" s="102">
        <f t="shared" si="85"/>
        <v>0</v>
      </c>
      <c r="AE126" s="102">
        <f t="shared" si="85"/>
        <v>0</v>
      </c>
      <c r="AF126" s="102">
        <f t="shared" si="85"/>
        <v>0</v>
      </c>
      <c r="AG126" s="102">
        <f t="shared" si="85"/>
        <v>0</v>
      </c>
      <c r="AH126" s="102">
        <f t="shared" si="85"/>
        <v>0</v>
      </c>
      <c r="AI126" s="102">
        <f t="shared" si="85"/>
        <v>0</v>
      </c>
      <c r="AJ126" s="102">
        <f t="shared" si="85"/>
        <v>0</v>
      </c>
      <c r="AK126" s="102">
        <f t="shared" si="85"/>
        <v>0</v>
      </c>
      <c r="AL126" s="102">
        <f t="shared" si="85"/>
        <v>0</v>
      </c>
      <c r="AM126" s="102">
        <f t="shared" si="85"/>
        <v>0</v>
      </c>
      <c r="AN126" s="102">
        <f t="shared" si="85"/>
        <v>0</v>
      </c>
      <c r="AO126" s="102">
        <f t="shared" si="85"/>
        <v>0</v>
      </c>
      <c r="AP126" s="102">
        <f t="shared" si="85"/>
        <v>0</v>
      </c>
      <c r="AQ126" s="102">
        <f t="shared" si="85"/>
        <v>0</v>
      </c>
      <c r="AR126" s="102">
        <f t="shared" si="85"/>
        <v>0</v>
      </c>
      <c r="AS126" s="102">
        <f t="shared" si="85"/>
        <v>0</v>
      </c>
      <c r="AT126" s="102">
        <f t="shared" si="85"/>
        <v>0</v>
      </c>
      <c r="AU126" s="102">
        <f t="shared" si="85"/>
        <v>0</v>
      </c>
      <c r="AV126" s="102">
        <f t="shared" si="85"/>
        <v>0</v>
      </c>
    </row>
    <row r="127" spans="1:48" s="4" customFormat="1" ht="15" hidden="1" customHeight="1">
      <c r="A127" s="13"/>
      <c r="B127" s="17" t="str">
        <f>B43</f>
        <v>Transport</v>
      </c>
      <c r="C127" s="17"/>
      <c r="D127"/>
      <c r="E127"/>
      <c r="F127" s="160">
        <f t="shared" si="82"/>
        <v>0</v>
      </c>
      <c r="H127" s="102">
        <f t="shared" ref="H127:AV127" si="86">H43+H$118*H$46</f>
        <v>0</v>
      </c>
      <c r="I127" s="102">
        <f t="shared" si="86"/>
        <v>0</v>
      </c>
      <c r="J127" s="102">
        <f t="shared" si="86"/>
        <v>0</v>
      </c>
      <c r="K127" s="102">
        <f t="shared" si="86"/>
        <v>0</v>
      </c>
      <c r="L127" s="102">
        <f t="shared" si="86"/>
        <v>0</v>
      </c>
      <c r="M127" s="102">
        <f t="shared" si="86"/>
        <v>0</v>
      </c>
      <c r="N127" s="102">
        <f t="shared" si="86"/>
        <v>0</v>
      </c>
      <c r="O127" s="102">
        <f t="shared" si="86"/>
        <v>0</v>
      </c>
      <c r="P127" s="102">
        <f t="shared" si="86"/>
        <v>0</v>
      </c>
      <c r="Q127" s="102">
        <f t="shared" si="86"/>
        <v>0</v>
      </c>
      <c r="R127" s="102">
        <f t="shared" si="86"/>
        <v>0</v>
      </c>
      <c r="S127" s="102">
        <f t="shared" si="86"/>
        <v>0</v>
      </c>
      <c r="T127" s="102">
        <f t="shared" si="86"/>
        <v>0</v>
      </c>
      <c r="U127" s="102">
        <f t="shared" si="86"/>
        <v>0</v>
      </c>
      <c r="V127" s="102">
        <f t="shared" si="86"/>
        <v>0</v>
      </c>
      <c r="W127" s="102">
        <f t="shared" si="86"/>
        <v>0</v>
      </c>
      <c r="X127" s="102">
        <f t="shared" si="86"/>
        <v>0</v>
      </c>
      <c r="Y127" s="102">
        <f t="shared" si="86"/>
        <v>0</v>
      </c>
      <c r="Z127" s="102">
        <f t="shared" si="86"/>
        <v>0</v>
      </c>
      <c r="AA127" s="102">
        <f t="shared" si="86"/>
        <v>0</v>
      </c>
      <c r="AB127" s="102">
        <f t="shared" si="86"/>
        <v>0</v>
      </c>
      <c r="AC127" s="102">
        <f t="shared" si="86"/>
        <v>0</v>
      </c>
      <c r="AD127" s="102">
        <f t="shared" si="86"/>
        <v>0</v>
      </c>
      <c r="AE127" s="102">
        <f t="shared" si="86"/>
        <v>0</v>
      </c>
      <c r="AF127" s="102">
        <f t="shared" si="86"/>
        <v>0</v>
      </c>
      <c r="AG127" s="102">
        <f t="shared" si="86"/>
        <v>0</v>
      </c>
      <c r="AH127" s="102">
        <f t="shared" si="86"/>
        <v>0</v>
      </c>
      <c r="AI127" s="102">
        <f t="shared" si="86"/>
        <v>0</v>
      </c>
      <c r="AJ127" s="102">
        <f t="shared" si="86"/>
        <v>0</v>
      </c>
      <c r="AK127" s="102">
        <f t="shared" si="86"/>
        <v>0</v>
      </c>
      <c r="AL127" s="102">
        <f t="shared" si="86"/>
        <v>0</v>
      </c>
      <c r="AM127" s="102">
        <f t="shared" si="86"/>
        <v>0</v>
      </c>
      <c r="AN127" s="102">
        <f t="shared" si="86"/>
        <v>0</v>
      </c>
      <c r="AO127" s="102">
        <f t="shared" si="86"/>
        <v>0</v>
      </c>
      <c r="AP127" s="102">
        <f t="shared" si="86"/>
        <v>0</v>
      </c>
      <c r="AQ127" s="102">
        <f t="shared" si="86"/>
        <v>0</v>
      </c>
      <c r="AR127" s="102">
        <f t="shared" si="86"/>
        <v>0</v>
      </c>
      <c r="AS127" s="102">
        <f t="shared" si="86"/>
        <v>0</v>
      </c>
      <c r="AT127" s="102">
        <f t="shared" si="86"/>
        <v>0</v>
      </c>
      <c r="AU127" s="102">
        <f t="shared" si="86"/>
        <v>0</v>
      </c>
      <c r="AV127" s="102">
        <f t="shared" si="86"/>
        <v>0</v>
      </c>
    </row>
    <row r="128" spans="1:48" s="4" customFormat="1" ht="15" hidden="1" customHeight="1">
      <c r="A128" s="13"/>
      <c r="B128" s="17" t="s">
        <v>10</v>
      </c>
      <c r="C128" s="17"/>
      <c r="D128"/>
      <c r="F128" s="160">
        <f>SUM(H128:AV128)</f>
        <v>0</v>
      </c>
      <c r="H128" s="102">
        <f>H44*(1+$F44)</f>
        <v>0</v>
      </c>
      <c r="I128" s="102">
        <f>I44*(1+$F44)</f>
        <v>0</v>
      </c>
      <c r="J128" s="102">
        <f t="shared" ref="J128:AV128" si="87">J44*(1+$F44)</f>
        <v>0</v>
      </c>
      <c r="K128" s="102">
        <f t="shared" si="87"/>
        <v>0</v>
      </c>
      <c r="L128" s="102">
        <f t="shared" si="87"/>
        <v>0</v>
      </c>
      <c r="M128" s="102">
        <f t="shared" si="87"/>
        <v>0</v>
      </c>
      <c r="N128" s="102">
        <f t="shared" si="87"/>
        <v>0</v>
      </c>
      <c r="O128" s="102">
        <f t="shared" si="87"/>
        <v>0</v>
      </c>
      <c r="P128" s="102">
        <f t="shared" si="87"/>
        <v>0</v>
      </c>
      <c r="Q128" s="102">
        <f t="shared" si="87"/>
        <v>0</v>
      </c>
      <c r="R128" s="102">
        <f t="shared" si="87"/>
        <v>0</v>
      </c>
      <c r="S128" s="102">
        <f t="shared" si="87"/>
        <v>0</v>
      </c>
      <c r="T128" s="102">
        <f t="shared" si="87"/>
        <v>0</v>
      </c>
      <c r="U128" s="102">
        <f t="shared" si="87"/>
        <v>0</v>
      </c>
      <c r="V128" s="102">
        <f t="shared" si="87"/>
        <v>0</v>
      </c>
      <c r="W128" s="102">
        <f t="shared" si="87"/>
        <v>0</v>
      </c>
      <c r="X128" s="102">
        <f t="shared" si="87"/>
        <v>0</v>
      </c>
      <c r="Y128" s="102">
        <f t="shared" si="87"/>
        <v>0</v>
      </c>
      <c r="Z128" s="102">
        <f t="shared" si="87"/>
        <v>0</v>
      </c>
      <c r="AA128" s="102">
        <f t="shared" si="87"/>
        <v>0</v>
      </c>
      <c r="AB128" s="102">
        <f t="shared" si="87"/>
        <v>0</v>
      </c>
      <c r="AC128" s="102">
        <f t="shared" si="87"/>
        <v>0</v>
      </c>
      <c r="AD128" s="102">
        <f t="shared" si="87"/>
        <v>0</v>
      </c>
      <c r="AE128" s="102">
        <f t="shared" si="87"/>
        <v>0</v>
      </c>
      <c r="AF128" s="102">
        <f t="shared" si="87"/>
        <v>0</v>
      </c>
      <c r="AG128" s="102">
        <f t="shared" si="87"/>
        <v>0</v>
      </c>
      <c r="AH128" s="102">
        <f t="shared" si="87"/>
        <v>0</v>
      </c>
      <c r="AI128" s="102">
        <f t="shared" si="87"/>
        <v>0</v>
      </c>
      <c r="AJ128" s="102">
        <f t="shared" si="87"/>
        <v>0</v>
      </c>
      <c r="AK128" s="102">
        <f t="shared" si="87"/>
        <v>0</v>
      </c>
      <c r="AL128" s="102">
        <f t="shared" si="87"/>
        <v>0</v>
      </c>
      <c r="AM128" s="102">
        <f t="shared" si="87"/>
        <v>0</v>
      </c>
      <c r="AN128" s="102">
        <f t="shared" si="87"/>
        <v>0</v>
      </c>
      <c r="AO128" s="102">
        <f t="shared" si="87"/>
        <v>0</v>
      </c>
      <c r="AP128" s="102">
        <f t="shared" si="87"/>
        <v>0</v>
      </c>
      <c r="AQ128" s="102">
        <f t="shared" si="87"/>
        <v>0</v>
      </c>
      <c r="AR128" s="102">
        <f t="shared" si="87"/>
        <v>0</v>
      </c>
      <c r="AS128" s="102">
        <f t="shared" si="87"/>
        <v>0</v>
      </c>
      <c r="AT128" s="102">
        <f t="shared" si="87"/>
        <v>0</v>
      </c>
      <c r="AU128" s="102">
        <f t="shared" si="87"/>
        <v>0</v>
      </c>
      <c r="AV128" s="102">
        <f t="shared" si="87"/>
        <v>0</v>
      </c>
    </row>
    <row r="129" spans="1:49" s="4" customFormat="1" ht="15" customHeight="1">
      <c r="A129" s="13"/>
      <c r="B129" s="17" t="s">
        <v>49</v>
      </c>
      <c r="C129" s="17"/>
      <c r="D129"/>
      <c r="F129" s="160">
        <f>SUM(H129:AV129)</f>
        <v>0</v>
      </c>
      <c r="H129" s="66"/>
      <c r="I129" s="102">
        <f t="shared" ref="I129:AV129" si="88">I49</f>
        <v>0</v>
      </c>
      <c r="J129" s="102">
        <f t="shared" si="88"/>
        <v>0</v>
      </c>
      <c r="K129" s="102">
        <f t="shared" si="88"/>
        <v>0</v>
      </c>
      <c r="L129" s="102">
        <f t="shared" si="88"/>
        <v>0</v>
      </c>
      <c r="M129" s="102">
        <f t="shared" si="88"/>
        <v>0</v>
      </c>
      <c r="N129" s="102">
        <f t="shared" si="88"/>
        <v>0</v>
      </c>
      <c r="O129" s="102">
        <f t="shared" si="88"/>
        <v>0</v>
      </c>
      <c r="P129" s="102">
        <f t="shared" si="88"/>
        <v>0</v>
      </c>
      <c r="Q129" s="102">
        <f t="shared" si="88"/>
        <v>0</v>
      </c>
      <c r="R129" s="102">
        <f t="shared" si="88"/>
        <v>0</v>
      </c>
      <c r="S129" s="102">
        <f t="shared" si="88"/>
        <v>0</v>
      </c>
      <c r="T129" s="102">
        <f t="shared" si="88"/>
        <v>0</v>
      </c>
      <c r="U129" s="102">
        <f t="shared" si="88"/>
        <v>0</v>
      </c>
      <c r="V129" s="102">
        <f t="shared" si="88"/>
        <v>0</v>
      </c>
      <c r="W129" s="102">
        <f t="shared" si="88"/>
        <v>0</v>
      </c>
      <c r="X129" s="102">
        <f t="shared" si="88"/>
        <v>0</v>
      </c>
      <c r="Y129" s="102">
        <f t="shared" si="88"/>
        <v>0</v>
      </c>
      <c r="Z129" s="102">
        <f t="shared" si="88"/>
        <v>0</v>
      </c>
      <c r="AA129" s="102">
        <f t="shared" si="88"/>
        <v>0</v>
      </c>
      <c r="AB129" s="102">
        <f t="shared" si="88"/>
        <v>0</v>
      </c>
      <c r="AC129" s="102">
        <f t="shared" si="88"/>
        <v>0</v>
      </c>
      <c r="AD129" s="102">
        <f t="shared" si="88"/>
        <v>0</v>
      </c>
      <c r="AE129" s="102">
        <f t="shared" si="88"/>
        <v>0</v>
      </c>
      <c r="AF129" s="102">
        <f t="shared" si="88"/>
        <v>0</v>
      </c>
      <c r="AG129" s="102">
        <f t="shared" si="88"/>
        <v>0</v>
      </c>
      <c r="AH129" s="102">
        <f t="shared" si="88"/>
        <v>0</v>
      </c>
      <c r="AI129" s="102">
        <f t="shared" si="88"/>
        <v>0</v>
      </c>
      <c r="AJ129" s="102">
        <f t="shared" si="88"/>
        <v>0</v>
      </c>
      <c r="AK129" s="102">
        <f t="shared" si="88"/>
        <v>0</v>
      </c>
      <c r="AL129" s="102">
        <f t="shared" si="88"/>
        <v>0</v>
      </c>
      <c r="AM129" s="102">
        <f t="shared" si="88"/>
        <v>0</v>
      </c>
      <c r="AN129" s="102">
        <f t="shared" si="88"/>
        <v>0</v>
      </c>
      <c r="AO129" s="102">
        <f t="shared" si="88"/>
        <v>0</v>
      </c>
      <c r="AP129" s="102">
        <f t="shared" si="88"/>
        <v>0</v>
      </c>
      <c r="AQ129" s="102">
        <f t="shared" si="88"/>
        <v>0</v>
      </c>
      <c r="AR129" s="102">
        <f t="shared" si="88"/>
        <v>0</v>
      </c>
      <c r="AS129" s="102">
        <f t="shared" si="88"/>
        <v>0</v>
      </c>
      <c r="AT129" s="102">
        <f t="shared" si="88"/>
        <v>0</v>
      </c>
      <c r="AU129" s="102">
        <f t="shared" si="88"/>
        <v>0</v>
      </c>
      <c r="AV129" s="102">
        <f t="shared" si="88"/>
        <v>0</v>
      </c>
    </row>
    <row r="130" spans="1:49" s="4" customFormat="1" ht="15" customHeight="1">
      <c r="A130" s="13"/>
      <c r="B130" s="17" t="s">
        <v>9</v>
      </c>
      <c r="C130" s="17"/>
      <c r="F130" s="160">
        <f>SUM(H130:AV130)</f>
        <v>0</v>
      </c>
      <c r="H130" s="66"/>
      <c r="I130" s="102">
        <f t="shared" ref="I130:AV130" si="89">I50</f>
        <v>0</v>
      </c>
      <c r="J130" s="102">
        <f t="shared" si="89"/>
        <v>0</v>
      </c>
      <c r="K130" s="102">
        <f t="shared" si="89"/>
        <v>0</v>
      </c>
      <c r="L130" s="102">
        <f t="shared" si="89"/>
        <v>0</v>
      </c>
      <c r="M130" s="102">
        <f t="shared" si="89"/>
        <v>0</v>
      </c>
      <c r="N130" s="102">
        <f t="shared" si="89"/>
        <v>0</v>
      </c>
      <c r="O130" s="102">
        <f t="shared" si="89"/>
        <v>0</v>
      </c>
      <c r="P130" s="102">
        <f t="shared" si="89"/>
        <v>0</v>
      </c>
      <c r="Q130" s="102">
        <f t="shared" si="89"/>
        <v>0</v>
      </c>
      <c r="R130" s="102">
        <f t="shared" si="89"/>
        <v>0</v>
      </c>
      <c r="S130" s="102">
        <f t="shared" si="89"/>
        <v>0</v>
      </c>
      <c r="T130" s="102">
        <f t="shared" si="89"/>
        <v>0</v>
      </c>
      <c r="U130" s="102">
        <f t="shared" si="89"/>
        <v>0</v>
      </c>
      <c r="V130" s="102">
        <f t="shared" si="89"/>
        <v>0</v>
      </c>
      <c r="W130" s="102">
        <f t="shared" si="89"/>
        <v>0</v>
      </c>
      <c r="X130" s="102">
        <f t="shared" si="89"/>
        <v>0</v>
      </c>
      <c r="Y130" s="102">
        <f t="shared" si="89"/>
        <v>0</v>
      </c>
      <c r="Z130" s="102">
        <f t="shared" si="89"/>
        <v>0</v>
      </c>
      <c r="AA130" s="102">
        <f t="shared" si="89"/>
        <v>0</v>
      </c>
      <c r="AB130" s="102">
        <f t="shared" si="89"/>
        <v>0</v>
      </c>
      <c r="AC130" s="102">
        <f t="shared" si="89"/>
        <v>0</v>
      </c>
      <c r="AD130" s="102">
        <f t="shared" si="89"/>
        <v>0</v>
      </c>
      <c r="AE130" s="102">
        <f t="shared" si="89"/>
        <v>0</v>
      </c>
      <c r="AF130" s="102">
        <f t="shared" si="89"/>
        <v>0</v>
      </c>
      <c r="AG130" s="102">
        <f t="shared" si="89"/>
        <v>0</v>
      </c>
      <c r="AH130" s="102">
        <f t="shared" si="89"/>
        <v>0</v>
      </c>
      <c r="AI130" s="102">
        <f t="shared" si="89"/>
        <v>0</v>
      </c>
      <c r="AJ130" s="102">
        <f t="shared" si="89"/>
        <v>0</v>
      </c>
      <c r="AK130" s="102">
        <f t="shared" si="89"/>
        <v>0</v>
      </c>
      <c r="AL130" s="102">
        <f t="shared" si="89"/>
        <v>0</v>
      </c>
      <c r="AM130" s="102">
        <f t="shared" si="89"/>
        <v>0</v>
      </c>
      <c r="AN130" s="102">
        <f t="shared" si="89"/>
        <v>0</v>
      </c>
      <c r="AO130" s="102">
        <f t="shared" si="89"/>
        <v>0</v>
      </c>
      <c r="AP130" s="102">
        <f t="shared" si="89"/>
        <v>0</v>
      </c>
      <c r="AQ130" s="102">
        <f t="shared" si="89"/>
        <v>0</v>
      </c>
      <c r="AR130" s="102">
        <f t="shared" si="89"/>
        <v>0</v>
      </c>
      <c r="AS130" s="102">
        <f t="shared" si="89"/>
        <v>0</v>
      </c>
      <c r="AT130" s="102">
        <f t="shared" si="89"/>
        <v>0</v>
      </c>
      <c r="AU130" s="102">
        <f t="shared" si="89"/>
        <v>0</v>
      </c>
      <c r="AV130" s="102">
        <f t="shared" si="89"/>
        <v>0</v>
      </c>
    </row>
    <row r="131" spans="1:49" s="4" customFormat="1" ht="15" customHeight="1">
      <c r="A131" s="13"/>
      <c r="B131" s="17" t="s">
        <v>52</v>
      </c>
      <c r="C131" s="17"/>
      <c r="F131" s="160">
        <f>SUM(H131:AV131)</f>
        <v>0</v>
      </c>
      <c r="H131" s="66"/>
      <c r="I131" s="102">
        <f t="shared" ref="I131:AV131" si="90">I51</f>
        <v>0</v>
      </c>
      <c r="J131" s="102">
        <f t="shared" si="90"/>
        <v>0</v>
      </c>
      <c r="K131" s="102">
        <f t="shared" si="90"/>
        <v>0</v>
      </c>
      <c r="L131" s="102">
        <f t="shared" si="90"/>
        <v>0</v>
      </c>
      <c r="M131" s="102">
        <f t="shared" si="90"/>
        <v>0</v>
      </c>
      <c r="N131" s="102">
        <f t="shared" si="90"/>
        <v>0</v>
      </c>
      <c r="O131" s="102">
        <f t="shared" si="90"/>
        <v>0</v>
      </c>
      <c r="P131" s="102">
        <f t="shared" si="90"/>
        <v>0</v>
      </c>
      <c r="Q131" s="102">
        <f t="shared" si="90"/>
        <v>0</v>
      </c>
      <c r="R131" s="102">
        <f t="shared" si="90"/>
        <v>0</v>
      </c>
      <c r="S131" s="102">
        <f t="shared" si="90"/>
        <v>0</v>
      </c>
      <c r="T131" s="102">
        <f t="shared" si="90"/>
        <v>0</v>
      </c>
      <c r="U131" s="102">
        <f t="shared" si="90"/>
        <v>0</v>
      </c>
      <c r="V131" s="102">
        <f t="shared" si="90"/>
        <v>0</v>
      </c>
      <c r="W131" s="102">
        <f t="shared" si="90"/>
        <v>0</v>
      </c>
      <c r="X131" s="102">
        <f t="shared" si="90"/>
        <v>0</v>
      </c>
      <c r="Y131" s="102">
        <f t="shared" si="90"/>
        <v>0</v>
      </c>
      <c r="Z131" s="102">
        <f t="shared" si="90"/>
        <v>0</v>
      </c>
      <c r="AA131" s="102">
        <f t="shared" si="90"/>
        <v>0</v>
      </c>
      <c r="AB131" s="102">
        <f t="shared" si="90"/>
        <v>0</v>
      </c>
      <c r="AC131" s="102">
        <f t="shared" si="90"/>
        <v>0</v>
      </c>
      <c r="AD131" s="102">
        <f t="shared" si="90"/>
        <v>0</v>
      </c>
      <c r="AE131" s="102">
        <f t="shared" si="90"/>
        <v>0</v>
      </c>
      <c r="AF131" s="102">
        <f t="shared" si="90"/>
        <v>0</v>
      </c>
      <c r="AG131" s="102">
        <f t="shared" si="90"/>
        <v>0</v>
      </c>
      <c r="AH131" s="102">
        <f t="shared" si="90"/>
        <v>0</v>
      </c>
      <c r="AI131" s="102">
        <f t="shared" si="90"/>
        <v>0</v>
      </c>
      <c r="AJ131" s="102">
        <f t="shared" si="90"/>
        <v>0</v>
      </c>
      <c r="AK131" s="102">
        <f t="shared" si="90"/>
        <v>0</v>
      </c>
      <c r="AL131" s="102">
        <f t="shared" si="90"/>
        <v>0</v>
      </c>
      <c r="AM131" s="102">
        <f t="shared" si="90"/>
        <v>0</v>
      </c>
      <c r="AN131" s="102">
        <f t="shared" si="90"/>
        <v>0</v>
      </c>
      <c r="AO131" s="102">
        <f t="shared" si="90"/>
        <v>0</v>
      </c>
      <c r="AP131" s="102">
        <f t="shared" si="90"/>
        <v>0</v>
      </c>
      <c r="AQ131" s="102">
        <f t="shared" si="90"/>
        <v>0</v>
      </c>
      <c r="AR131" s="102">
        <f t="shared" si="90"/>
        <v>0</v>
      </c>
      <c r="AS131" s="102">
        <f t="shared" si="90"/>
        <v>0</v>
      </c>
      <c r="AT131" s="102">
        <f t="shared" si="90"/>
        <v>0</v>
      </c>
      <c r="AU131" s="102">
        <f t="shared" si="90"/>
        <v>0</v>
      </c>
      <c r="AV131" s="102">
        <f t="shared" si="90"/>
        <v>0</v>
      </c>
    </row>
    <row r="132" spans="1:49" s="4" customFormat="1" ht="15" customHeight="1">
      <c r="A132" s="13"/>
      <c r="F132" s="161">
        <f>SUM(H132:AV132)</f>
        <v>314476.85732763633</v>
      </c>
      <c r="H132" s="19">
        <f>SUM(H123:H131)</f>
        <v>215908.90741963635</v>
      </c>
      <c r="I132" s="19">
        <f>SUM(I123:I131)</f>
        <v>33559.591313454541</v>
      </c>
      <c r="J132" s="19">
        <f t="shared" ref="J132:AU132" si="91">SUM(J123:J131)</f>
        <v>33460.8683749091</v>
      </c>
      <c r="K132" s="19">
        <f t="shared" si="91"/>
        <v>17791.492258363636</v>
      </c>
      <c r="L132" s="19">
        <f t="shared" si="91"/>
        <v>7264.9233849090924</v>
      </c>
      <c r="M132" s="19">
        <f t="shared" si="91"/>
        <v>6491.0745763636369</v>
      </c>
      <c r="N132" s="19">
        <f t="shared" si="91"/>
        <v>0</v>
      </c>
      <c r="O132" s="19">
        <f t="shared" si="91"/>
        <v>0</v>
      </c>
      <c r="P132" s="19">
        <f t="shared" si="91"/>
        <v>0</v>
      </c>
      <c r="Q132" s="19">
        <f t="shared" si="91"/>
        <v>0</v>
      </c>
      <c r="R132" s="19">
        <f t="shared" si="91"/>
        <v>0</v>
      </c>
      <c r="S132" s="19">
        <f t="shared" si="91"/>
        <v>0</v>
      </c>
      <c r="T132" s="19">
        <f t="shared" si="91"/>
        <v>0</v>
      </c>
      <c r="U132" s="19">
        <f t="shared" si="91"/>
        <v>0</v>
      </c>
      <c r="V132" s="19">
        <f t="shared" si="91"/>
        <v>0</v>
      </c>
      <c r="W132" s="19">
        <f t="shared" si="91"/>
        <v>0</v>
      </c>
      <c r="X132" s="19">
        <f t="shared" si="91"/>
        <v>0</v>
      </c>
      <c r="Y132" s="19">
        <f t="shared" si="91"/>
        <v>0</v>
      </c>
      <c r="Z132" s="19">
        <f t="shared" si="91"/>
        <v>0</v>
      </c>
      <c r="AA132" s="19">
        <f t="shared" si="91"/>
        <v>0</v>
      </c>
      <c r="AB132" s="19">
        <f t="shared" si="91"/>
        <v>0</v>
      </c>
      <c r="AC132" s="19">
        <f t="shared" si="91"/>
        <v>0</v>
      </c>
      <c r="AD132" s="19">
        <f t="shared" si="91"/>
        <v>0</v>
      </c>
      <c r="AE132" s="19">
        <f t="shared" si="91"/>
        <v>0</v>
      </c>
      <c r="AF132" s="19">
        <f t="shared" si="91"/>
        <v>0</v>
      </c>
      <c r="AG132" s="19">
        <f t="shared" si="91"/>
        <v>0</v>
      </c>
      <c r="AH132" s="19">
        <f t="shared" si="91"/>
        <v>0</v>
      </c>
      <c r="AI132" s="19">
        <f t="shared" si="91"/>
        <v>0</v>
      </c>
      <c r="AJ132" s="19">
        <f t="shared" si="91"/>
        <v>0</v>
      </c>
      <c r="AK132" s="19">
        <f t="shared" si="91"/>
        <v>0</v>
      </c>
      <c r="AL132" s="19">
        <f t="shared" si="91"/>
        <v>0</v>
      </c>
      <c r="AM132" s="19">
        <f t="shared" si="91"/>
        <v>0</v>
      </c>
      <c r="AN132" s="19">
        <f t="shared" si="91"/>
        <v>0</v>
      </c>
      <c r="AO132" s="19">
        <f t="shared" si="91"/>
        <v>0</v>
      </c>
      <c r="AP132" s="19">
        <f t="shared" si="91"/>
        <v>0</v>
      </c>
      <c r="AQ132" s="19">
        <f t="shared" si="91"/>
        <v>0</v>
      </c>
      <c r="AR132" s="19">
        <f t="shared" si="91"/>
        <v>0</v>
      </c>
      <c r="AS132" s="19">
        <f t="shared" si="91"/>
        <v>0</v>
      </c>
      <c r="AT132" s="19">
        <f t="shared" si="91"/>
        <v>0</v>
      </c>
      <c r="AU132" s="19">
        <f t="shared" si="91"/>
        <v>0</v>
      </c>
      <c r="AV132" s="19">
        <f>SUM(AV123:AV131)</f>
        <v>0</v>
      </c>
    </row>
    <row r="133" spans="1:49" s="4" customFormat="1" ht="15" customHeight="1">
      <c r="A133" s="13"/>
      <c r="B133" s="92" t="s">
        <v>131</v>
      </c>
      <c r="C133" s="92"/>
      <c r="E133" s="102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</row>
    <row r="134" spans="1:49" s="49" customFormat="1" ht="15.75" customHeight="1" outlineLevel="1">
      <c r="A134" s="20"/>
      <c r="B134" s="67" t="str">
        <f>"Amort. -  "&amp;B35</f>
        <v>Amort. -  Main line - Total</v>
      </c>
      <c r="C134" s="67"/>
      <c r="D134" s="65"/>
      <c r="F134" s="200">
        <f>D35</f>
        <v>44.369509273227443</v>
      </c>
      <c r="G134" s="125"/>
      <c r="H134" s="14"/>
      <c r="I134" s="131">
        <f ca="1">-SUM(OFFSET(H123,0,-MIN(I$84-1,ROUNDDOWN($F134-1,0))):H123)/$F134-IF(I$84&gt;$F134,(OFFSET(H123,0,-ROUNDUP($F134-1,0))-(ROUNDDOWN($F134,0)*(OFFSET(H123,0,-ROUNDUP($F134-1,0))/$F134))),0)</f>
        <v>-3480.889065154634</v>
      </c>
      <c r="J134" s="131">
        <f ca="1">-SUM(OFFSET(I123,0,-MIN(J$84-1,ROUNDDOWN($F134-1,0))):I123)/$F134-IF(J$84&gt;$F134,(OFFSET(I123,0,-ROUNDUP($F134-1,0))-(ROUNDDOWN($F134,0)*(OFFSET(I123,0,-ROUNDUP($F134-1,0))/$F134))),0)</f>
        <v>-3480.889065154634</v>
      </c>
      <c r="K134" s="131">
        <f ca="1">-SUM(OFFSET(J123,0,-MIN(K$84-1,ROUNDDOWN($F134-1,0))):J123)/$F134-IF(K$84&gt;$F134,(OFFSET(J123,0,-ROUNDUP($F134-1,0))-(ROUNDDOWN($F134,0)*(OFFSET(J123,0,-ROUNDUP($F134-1,0))/$F134))),0)</f>
        <v>-3480.889065154634</v>
      </c>
      <c r="L134" s="131">
        <f ca="1">-SUM(OFFSET(K123,0,-MIN(L$84-1,ROUNDDOWN($F134-1,0))):K123)/$F134-IF(L$84&gt;$F134,(OFFSET(K123,0,-ROUNDUP($F134-1,0))-(ROUNDDOWN($F134,0)*(OFFSET(K123,0,-ROUNDUP($F134-1,0))/$F134))),0)</f>
        <v>-3480.889065154634</v>
      </c>
      <c r="M134" s="131">
        <f ca="1">-SUM(OFFSET(L123,0,-MIN(M$84-1,ROUNDDOWN($F134-1,0))):L123)/$F134-IF(M$84&gt;$F134,(OFFSET(L123,0,-ROUNDUP($F134-1,0))-(ROUNDDOWN($F134,0)*(OFFSET(L123,0,-ROUNDUP($F134-1,0))/$F134))),0)</f>
        <v>-3480.889065154634</v>
      </c>
      <c r="N134" s="131">
        <f ca="1">-SUM(OFFSET(M123,0,-MIN(N$84-1,ROUNDDOWN($F134-1,0))):M123)/$F134-IF(N$84&gt;$F134,(OFFSET(M123,0,-ROUNDUP($F134-1,0))-(ROUNDDOWN($F134,0)*(OFFSET(M123,0,-ROUNDUP($F134-1,0))/$F134))),0)</f>
        <v>-3480.889065154634</v>
      </c>
      <c r="O134" s="131">
        <f ca="1">-SUM(OFFSET(N123,0,-MIN(O$84-1,ROUNDDOWN($F134-1,0))):N123)/$F134-IF(O$84&gt;$F134,(OFFSET(N123,0,-ROUNDUP($F134-1,0))-(ROUNDDOWN($F134,0)*(OFFSET(N123,0,-ROUNDUP($F134-1,0))/$F134))),0)</f>
        <v>-3480.889065154634</v>
      </c>
      <c r="P134" s="131">
        <f ca="1">-SUM(OFFSET(O123,0,-MIN(P$84-1,ROUNDDOWN($F134-1,0))):O123)/$F134-IF(P$84&gt;$F134,(OFFSET(O123,0,-ROUNDUP($F134-1,0))-(ROUNDDOWN($F134,0)*(OFFSET(O123,0,-ROUNDUP($F134-1,0))/$F134))),0)</f>
        <v>-3480.889065154634</v>
      </c>
      <c r="Q134" s="131">
        <f ca="1">-SUM(OFFSET(P123,0,-MIN(Q$84-1,ROUNDDOWN($F134-1,0))):P123)/$F134-IF(Q$84&gt;$F134,(OFFSET(P123,0,-ROUNDUP($F134-1,0))-(ROUNDDOWN($F134,0)*(OFFSET(P123,0,-ROUNDUP($F134-1,0))/$F134))),0)</f>
        <v>-3480.889065154634</v>
      </c>
      <c r="R134" s="131">
        <f ca="1">-SUM(OFFSET(Q123,0,-MIN(R$84-1,ROUNDDOWN($F134-1,0))):Q123)/$F134-IF(R$84&gt;$F134,(OFFSET(Q123,0,-ROUNDUP($F134-1,0))-(ROUNDDOWN($F134,0)*(OFFSET(Q123,0,-ROUNDUP($F134-1,0))/$F134))),0)</f>
        <v>-3480.889065154634</v>
      </c>
      <c r="S134" s="131">
        <f ca="1">-SUM(OFFSET(R123,0,-MIN(S$84-1,ROUNDDOWN($F134-1,0))):R123)/$F134-IF(S$84&gt;$F134,(OFFSET(R123,0,-ROUNDUP($F134-1,0))-(ROUNDDOWN($F134,0)*(OFFSET(R123,0,-ROUNDUP($F134-1,0))/$F134))),0)</f>
        <v>-3480.889065154634</v>
      </c>
      <c r="T134" s="131">
        <f ca="1">-SUM(OFFSET(S123,0,-MIN(T$84-1,ROUNDDOWN($F134-1,0))):S123)/$F134-IF(T$84&gt;$F134,(OFFSET(S123,0,-ROUNDUP($F134-1,0))-(ROUNDDOWN($F134,0)*(OFFSET(S123,0,-ROUNDUP($F134-1,0))/$F134))),0)</f>
        <v>-3480.889065154634</v>
      </c>
      <c r="U134" s="131">
        <f ca="1">-SUM(OFFSET(T123,0,-MIN(U$84-1,ROUNDDOWN($F134-1,0))):T123)/$F134-IF(U$84&gt;$F134,(OFFSET(T123,0,-ROUNDUP($F134-1,0))-(ROUNDDOWN($F134,0)*(OFFSET(T123,0,-ROUNDUP($F134-1,0))/$F134))),0)</f>
        <v>-3480.889065154634</v>
      </c>
      <c r="V134" s="131">
        <f ca="1">-SUM(OFFSET(U123,0,-MIN(V$84-1,ROUNDDOWN($F134-1,0))):U123)/$F134-IF(V$84&gt;$F134,(OFFSET(U123,0,-ROUNDUP($F134-1,0))-(ROUNDDOWN($F134,0)*(OFFSET(U123,0,-ROUNDUP($F134-1,0))/$F134))),0)</f>
        <v>-3480.889065154634</v>
      </c>
      <c r="W134" s="131">
        <f ca="1">-SUM(OFFSET(V123,0,-MIN(W$84-1,ROUNDDOWN($F134-1,0))):V123)/$F134-IF(W$84&gt;$F134,(OFFSET(V123,0,-ROUNDUP($F134-1,0))-(ROUNDDOWN($F134,0)*(OFFSET(V123,0,-ROUNDUP($F134-1,0))/$F134))),0)</f>
        <v>-3480.889065154634</v>
      </c>
      <c r="X134" s="131">
        <f ca="1">-SUM(OFFSET(W123,0,-MIN(X$84-1,ROUNDDOWN($F134-1,0))):W123)/$F134-IF(X$84&gt;$F134,(OFFSET(W123,0,-ROUNDUP($F134-1,0))-(ROUNDDOWN($F134,0)*(OFFSET(W123,0,-ROUNDUP($F134-1,0))/$F134))),0)</f>
        <v>-3480.889065154634</v>
      </c>
      <c r="Y134" s="131">
        <f ca="1">-SUM(OFFSET(X123,0,-MIN(Y$84-1,ROUNDDOWN($F134-1,0))):X123)/$F134-IF(Y$84&gt;$F134,(OFFSET(X123,0,-ROUNDUP($F134-1,0))-(ROUNDDOWN($F134,0)*(OFFSET(X123,0,-ROUNDUP($F134-1,0))/$F134))),0)</f>
        <v>-3480.889065154634</v>
      </c>
      <c r="Z134" s="131">
        <f ca="1">-SUM(OFFSET(Y123,0,-MIN(Z$84-1,ROUNDDOWN($F134-1,0))):Y123)/$F134-IF(Z$84&gt;$F134,(OFFSET(Y123,0,-ROUNDUP($F134-1,0))-(ROUNDDOWN($F134,0)*(OFFSET(Y123,0,-ROUNDUP($F134-1,0))/$F134))),0)</f>
        <v>-3480.889065154634</v>
      </c>
      <c r="AA134" s="131">
        <f ca="1">-SUM(OFFSET(Z123,0,-MIN(AA$84-1,ROUNDDOWN($F134-1,0))):Z123)/$F134-IF(AA$84&gt;$F134,(OFFSET(Z123,0,-ROUNDUP($F134-1,0))-(ROUNDDOWN($F134,0)*(OFFSET(Z123,0,-ROUNDUP($F134-1,0))/$F134))),0)</f>
        <v>-3480.889065154634</v>
      </c>
      <c r="AB134" s="131">
        <f ca="1">-SUM(OFFSET(AA123,0,-MIN(AB$84-1,ROUNDDOWN($F134-1,0))):AA123)/$F134-IF(AB$84&gt;$F134,(OFFSET(AA123,0,-ROUNDUP($F134-1,0))-(ROUNDDOWN($F134,0)*(OFFSET(AA123,0,-ROUNDUP($F134-1,0))/$F134))),0)</f>
        <v>-3480.889065154634</v>
      </c>
      <c r="AC134" s="131">
        <f ca="1">-SUM(OFFSET(AB123,0,-MIN(AC$84-1,ROUNDDOWN($F134-1,0))):AB123)/$F134-IF(AC$84&gt;$F134,(OFFSET(AB123,0,-ROUNDUP($F134-1,0))-(ROUNDDOWN($F134,0)*(OFFSET(AB123,0,-ROUNDUP($F134-1,0))/$F134))),0)</f>
        <v>-3480.889065154634</v>
      </c>
      <c r="AD134" s="131">
        <f ca="1">-SUM(OFFSET(AC123,0,-MIN(AD$84-1,ROUNDDOWN($F134-1,0))):AC123)/$F134-IF(AD$84&gt;$F134,(OFFSET(AC123,0,-ROUNDUP($F134-1,0))-(ROUNDDOWN($F134,0)*(OFFSET(AC123,0,-ROUNDUP($F134-1,0))/$F134))),0)</f>
        <v>-3480.889065154634</v>
      </c>
      <c r="AE134" s="131">
        <f ca="1">-SUM(OFFSET(AD123,0,-MIN(AE$84-1,ROUNDDOWN($F134-1,0))):AD123)/$F134-IF(AE$84&gt;$F134,(OFFSET(AD123,0,-ROUNDUP($F134-1,0))-(ROUNDDOWN($F134,0)*(OFFSET(AD123,0,-ROUNDUP($F134-1,0))/$F134))),0)</f>
        <v>-3480.889065154634</v>
      </c>
      <c r="AF134" s="131">
        <f ca="1">-SUM(OFFSET(AE123,0,-MIN(AF$84-1,ROUNDDOWN($F134-1,0))):AE123)/$F134-IF(AF$84&gt;$F134,(OFFSET(AE123,0,-ROUNDUP($F134-1,0))-(ROUNDDOWN($F134,0)*(OFFSET(AE123,0,-ROUNDUP($F134-1,0))/$F134))),0)</f>
        <v>-3480.889065154634</v>
      </c>
      <c r="AG134" s="131">
        <f ca="1">-SUM(OFFSET(AF123,0,-MIN(AG$84-1,ROUNDDOWN($F134-1,0))):AF123)/$F134-IF(AG$84&gt;$F134,(OFFSET(AF123,0,-ROUNDUP($F134-1,0))-(ROUNDDOWN($F134,0)*(OFFSET(AF123,0,-ROUNDUP($F134-1,0))/$F134))),0)</f>
        <v>-3480.889065154634</v>
      </c>
      <c r="AH134" s="131">
        <f ca="1">-SUM(OFFSET(AG123,0,-MIN(AH$84-1,ROUNDDOWN($F134-1,0))):AG123)/$F134-IF(AH$84&gt;$F134,(OFFSET(AG123,0,-ROUNDUP($F134-1,0))-(ROUNDDOWN($F134,0)*(OFFSET(AG123,0,-ROUNDUP($F134-1,0))/$F134))),0)</f>
        <v>-3480.889065154634</v>
      </c>
      <c r="AI134" s="131">
        <f ca="1">-SUM(OFFSET(AH123,0,-MIN(AI$84-1,ROUNDDOWN($F134-1,0))):AH123)/$F134-IF(AI$84&gt;$F134,(OFFSET(AH123,0,-ROUNDUP($F134-1,0))-(ROUNDDOWN($F134,0)*(OFFSET(AH123,0,-ROUNDUP($F134-1,0))/$F134))),0)</f>
        <v>-3480.889065154634</v>
      </c>
      <c r="AJ134" s="131">
        <f ca="1">-SUM(OFFSET(AI123,0,-MIN(AJ$84-1,ROUNDDOWN($F134-1,0))):AI123)/$F134-IF(AJ$84&gt;$F134,(OFFSET(AI123,0,-ROUNDUP($F134-1,0))-(ROUNDDOWN($F134,0)*(OFFSET(AI123,0,-ROUNDUP($F134-1,0))/$F134))),0)</f>
        <v>-3480.889065154634</v>
      </c>
      <c r="AK134" s="131">
        <f ca="1">-SUM(OFFSET(AJ123,0,-MIN(AK$84-1,ROUNDDOWN($F134-1,0))):AJ123)/$F134-IF(AK$84&gt;$F134,(OFFSET(AJ123,0,-ROUNDUP($F134-1,0))-(ROUNDDOWN($F134,0)*(OFFSET(AJ123,0,-ROUNDUP($F134-1,0))/$F134))),0)</f>
        <v>-3480.889065154634</v>
      </c>
      <c r="AL134" s="131">
        <f ca="1">-SUM(OFFSET(AK123,0,-MIN(AL$84-1,ROUNDDOWN($F134-1,0))):AK123)/$F134-IF(AL$84&gt;$F134,(OFFSET(AK123,0,-ROUNDUP($F134-1,0))-(ROUNDDOWN($F134,0)*(OFFSET(AK123,0,-ROUNDUP($F134-1,0))/$F134))),0)</f>
        <v>-3480.889065154634</v>
      </c>
      <c r="AM134" s="131">
        <f ca="1">-SUM(OFFSET(AL123,0,-MIN(AM$84-1,ROUNDDOWN($F134-1,0))):AL123)/$F134-IF(AM$84&gt;$F134,(OFFSET(AL123,0,-ROUNDUP($F134-1,0))-(ROUNDDOWN($F134,0)*(OFFSET(AL123,0,-ROUNDUP($F134-1,0))/$F134))),0)</f>
        <v>-3480.889065154634</v>
      </c>
      <c r="AN134" s="131">
        <f ca="1">-SUM(OFFSET(AM123,0,-MIN(AN$84-1,ROUNDDOWN($F134-1,0))):AM123)/$F134-IF(AN$84&gt;$F134,(OFFSET(AM123,0,-ROUNDUP($F134-1,0))-(ROUNDDOWN($F134,0)*(OFFSET(AM123,0,-ROUNDUP($F134-1,0))/$F134))),0)</f>
        <v>-3480.889065154634</v>
      </c>
      <c r="AO134" s="131">
        <f ca="1">-SUM(OFFSET(AN123,0,-MIN(AO$84-1,ROUNDDOWN($F134-1,0))):AN123)/$F134-IF(AO$84&gt;$F134,(OFFSET(AN123,0,-ROUNDUP($F134-1,0))-(ROUNDDOWN($F134,0)*(OFFSET(AN123,0,-ROUNDUP($F134-1,0))/$F134))),0)</f>
        <v>-3480.889065154634</v>
      </c>
      <c r="AP134" s="131">
        <f ca="1">-SUM(OFFSET(AO123,0,-MIN(AP$84-1,ROUNDDOWN($F134-1,0))):AO123)/$F134-IF(AP$84&gt;$F134,(OFFSET(AO123,0,-ROUNDUP($F134-1,0))-(ROUNDDOWN($F134,0)*(OFFSET(AO123,0,-ROUNDUP($F134-1,0))/$F134))),0)</f>
        <v>-3480.889065154634</v>
      </c>
      <c r="AQ134" s="131">
        <f ca="1">-SUM(OFFSET(AP123,0,-MIN(AQ$84-1,ROUNDDOWN($F134-1,0))):AP123)/$F134-IF(AQ$84&gt;$F134,(OFFSET(AP123,0,-ROUNDUP($F134-1,0))-(ROUNDDOWN($F134,0)*(OFFSET(AP123,0,-ROUNDUP($F134-1,0))/$F134))),0)</f>
        <v>-3480.889065154634</v>
      </c>
      <c r="AR134" s="131">
        <f ca="1">-SUM(OFFSET(AQ123,0,-MIN(AR$84-1,ROUNDDOWN($F134-1,0))):AQ123)/$F134-IF(AR$84&gt;$F134,(OFFSET(AQ123,0,-ROUNDUP($F134-1,0))-(ROUNDDOWN($F134,0)*(OFFSET(AQ123,0,-ROUNDUP($F134-1,0))/$F134))),0)</f>
        <v>-3480.889065154634</v>
      </c>
      <c r="AS134" s="131">
        <f ca="1">-SUM(OFFSET(AR123,0,-MIN(AS$84-1,ROUNDDOWN($F134-1,0))):AR123)/$F134-IF(AS$84&gt;$F134,(OFFSET(AR123,0,-ROUNDUP($F134-1,0))-(ROUNDDOWN($F134,0)*(OFFSET(AR123,0,-ROUNDUP($F134-1,0))/$F134))),0)</f>
        <v>-3480.889065154634</v>
      </c>
      <c r="AT134" s="131">
        <f ca="1">-SUM(OFFSET(AS123,0,-MIN(AT$84-1,ROUNDDOWN($F134-1,0))):AS123)/$F134-IF(AT$84&gt;$F134,(OFFSET(AS123,0,-ROUNDUP($F134-1,0))-(ROUNDDOWN($F134,0)*(OFFSET(AS123,0,-ROUNDUP($F134-1,0))/$F134))),0)</f>
        <v>-3480.889065154634</v>
      </c>
      <c r="AU134" s="131">
        <f ca="1">-SUM(OFFSET(AT123,0,-MIN(AU$84-1,ROUNDDOWN($F134-1,0))):AT123)/$F134-IF(AU$84&gt;$F134,(OFFSET(AT123,0,-ROUNDUP($F134-1,0))-(ROUNDDOWN($F134,0)*(OFFSET(AT123,0,-ROUNDUP($F134-1,0))/$F134))),0)</f>
        <v>-3480.889065154634</v>
      </c>
      <c r="AV134" s="131">
        <f ca="1">-SUM(OFFSET(AU123,0,-MIN(AV$84-1,ROUNDDOWN($F134-1,0))):AU123)/$F134-IF(AV$84&gt;$F134,(OFFSET(AU123,0,-ROUNDUP($F134-1,0))-(ROUNDDOWN($F134,0)*(OFFSET(AU123,0,-ROUNDUP($F134-1,0))/$F134))),0)</f>
        <v>-3480.889065154634</v>
      </c>
    </row>
    <row r="135" spans="1:49" s="49" customFormat="1" ht="15.75" customHeight="1" outlineLevel="1">
      <c r="A135" s="20"/>
      <c r="B135" s="67" t="str">
        <f>"Amort. -  "&amp;B40</f>
        <v>Amort. -  Connection - Total</v>
      </c>
      <c r="C135" s="67"/>
      <c r="D135" s="65"/>
      <c r="F135" s="200">
        <f>D40</f>
        <v>21.028725238676031</v>
      </c>
      <c r="G135" s="125"/>
      <c r="H135" s="14"/>
      <c r="I135" s="131">
        <f ca="1">-SUM(OFFSET(H124,0,-MIN(I$84-1,ROUNDDOWN($F135-1,0))):H124)/$F135-IF(I$84&gt;$F135,(OFFSET(H124,0,-ROUNDUP($F135-1,0))-(ROUNDDOWN($F135,0)*(OFFSET(H124,0,-ROUNDUP($F135-1,0))/$F135))),0)</f>
        <v>-2922.8385014579021</v>
      </c>
      <c r="J135" s="131">
        <f ca="1">-SUM(OFFSET(I124,0,-MIN(J$84-1,ROUNDDOWN($F135-1,0))):I124)/$F135-IF(J$84&gt;$F135,(OFFSET(I124,0,-ROUNDUP($F135-1,0))-(ROUNDDOWN($F135,0)*(OFFSET(I124,0,-ROUNDUP($F135-1,0))/$F135))),0)</f>
        <v>-4518.7313067779196</v>
      </c>
      <c r="K135" s="131">
        <f ca="1">-SUM(OFFSET(J124,0,-MIN(K$84-1,ROUNDDOWN($F135-1,0))):J124)/$F135-IF(K$84&gt;$F135,(OFFSET(J124,0,-ROUNDUP($F135-1,0))-(ROUNDDOWN($F135,0)*(OFFSET(J124,0,-ROUNDUP($F135-1,0))/$F135))),0)</f>
        <v>-6109.9294414783471</v>
      </c>
      <c r="L135" s="131">
        <f ca="1">-SUM(OFFSET(K124,0,-MIN(L$84-1,ROUNDDOWN($F135-1,0))):K124)/$F135-IF(L$84&gt;$F135,(OFFSET(K124,0,-ROUNDUP($F135-1,0))-(ROUNDDOWN($F135,0)*(OFFSET(K124,0,-ROUNDUP($F135-1,0))/$F135))),0)</f>
        <v>-6955.9860643325719</v>
      </c>
      <c r="M135" s="131">
        <f ca="1">-SUM(OFFSET(L124,0,-MIN(M$84-1,ROUNDDOWN($F135-1,0))):L124)/$F135-IF(M$84&gt;$F135,(OFFSET(L124,0,-ROUNDUP($F135-1,0))-(ROUNDDOWN($F135,0)*(OFFSET(L124,0,-ROUNDUP($F135-1,0))/$F135))),0)</f>
        <v>-7301.4622309785382</v>
      </c>
      <c r="N135" s="131">
        <f ca="1">-SUM(OFFSET(M124,0,-MIN(N$84-1,ROUNDDOWN($F135-1,0))):M124)/$F135-IF(N$84&gt;$F135,(OFFSET(M124,0,-ROUNDUP($F135-1,0))-(ROUNDDOWN($F135,0)*(OFFSET(M124,0,-ROUNDUP($F135-1,0))/$F135))),0)</f>
        <v>-7610.1387913829349</v>
      </c>
      <c r="O135" s="131">
        <f ca="1">-SUM(OFFSET(N124,0,-MIN(O$84-1,ROUNDDOWN($F135-1,0))):N124)/$F135-IF(O$84&gt;$F135,(OFFSET(N124,0,-ROUNDUP($F135-1,0))-(ROUNDDOWN($F135,0)*(OFFSET(N124,0,-ROUNDUP($F135-1,0))/$F135))),0)</f>
        <v>-7610.1387913829349</v>
      </c>
      <c r="P135" s="131">
        <f ca="1">-SUM(OFFSET(O124,0,-MIN(P$84-1,ROUNDDOWN($F135-1,0))):O124)/$F135-IF(P$84&gt;$F135,(OFFSET(O124,0,-ROUNDUP($F135-1,0))-(ROUNDDOWN($F135,0)*(OFFSET(O124,0,-ROUNDUP($F135-1,0))/$F135))),0)</f>
        <v>-7610.1387913829349</v>
      </c>
      <c r="Q135" s="131">
        <f ca="1">-SUM(OFFSET(P124,0,-MIN(Q$84-1,ROUNDDOWN($F135-1,0))):P124)/$F135-IF(Q$84&gt;$F135,(OFFSET(P124,0,-ROUNDUP($F135-1,0))-(ROUNDDOWN($F135,0)*(OFFSET(P124,0,-ROUNDUP($F135-1,0))/$F135))),0)</f>
        <v>-7610.1387913829349</v>
      </c>
      <c r="R135" s="131">
        <f ca="1">-SUM(OFFSET(Q124,0,-MIN(R$84-1,ROUNDDOWN($F135-1,0))):Q124)/$F135-IF(R$84&gt;$F135,(OFFSET(Q124,0,-ROUNDUP($F135-1,0))-(ROUNDDOWN($F135,0)*(OFFSET(Q124,0,-ROUNDUP($F135-1,0))/$F135))),0)</f>
        <v>-7610.1387913829349</v>
      </c>
      <c r="S135" s="131">
        <f ca="1">-SUM(OFFSET(R124,0,-MIN(S$84-1,ROUNDDOWN($F135-1,0))):R124)/$F135-IF(S$84&gt;$F135,(OFFSET(R124,0,-ROUNDUP($F135-1,0))-(ROUNDDOWN($F135,0)*(OFFSET(R124,0,-ROUNDUP($F135-1,0))/$F135))),0)</f>
        <v>-7610.1387913829349</v>
      </c>
      <c r="T135" s="131">
        <f ca="1">-SUM(OFFSET(S124,0,-MIN(T$84-1,ROUNDDOWN($F135-1,0))):S124)/$F135-IF(T$84&gt;$F135,(OFFSET(S124,0,-ROUNDUP($F135-1,0))-(ROUNDDOWN($F135,0)*(OFFSET(S124,0,-ROUNDUP($F135-1,0))/$F135))),0)</f>
        <v>-7610.1387913829349</v>
      </c>
      <c r="U135" s="131">
        <f ca="1">-SUM(OFFSET(T124,0,-MIN(U$84-1,ROUNDDOWN($F135-1,0))):T124)/$F135-IF(U$84&gt;$F135,(OFFSET(T124,0,-ROUNDUP($F135-1,0))-(ROUNDDOWN($F135,0)*(OFFSET(T124,0,-ROUNDUP($F135-1,0))/$F135))),0)</f>
        <v>-7610.1387913829349</v>
      </c>
      <c r="V135" s="131">
        <f ca="1">-SUM(OFFSET(U124,0,-MIN(V$84-1,ROUNDDOWN($F135-1,0))):U124)/$F135-IF(V$84&gt;$F135,(OFFSET(U124,0,-ROUNDUP($F135-1,0))-(ROUNDDOWN($F135,0)*(OFFSET(U124,0,-ROUNDUP($F135-1,0))/$F135))),0)</f>
        <v>-7610.1387913829349</v>
      </c>
      <c r="W135" s="131">
        <f ca="1">-SUM(OFFSET(V124,0,-MIN(W$84-1,ROUNDDOWN($F135-1,0))):V124)/$F135-IF(W$84&gt;$F135,(OFFSET(V124,0,-ROUNDUP($F135-1,0))-(ROUNDDOWN($F135,0)*(OFFSET(V124,0,-ROUNDUP($F135-1,0))/$F135))),0)</f>
        <v>-7610.1387913829349</v>
      </c>
      <c r="X135" s="131">
        <f ca="1">-SUM(OFFSET(W124,0,-MIN(X$84-1,ROUNDDOWN($F135-1,0))):W124)/$F135-IF(X$84&gt;$F135,(OFFSET(W124,0,-ROUNDUP($F135-1,0))-(ROUNDDOWN($F135,0)*(OFFSET(W124,0,-ROUNDUP($F135-1,0))/$F135))),0)</f>
        <v>-7610.1387913829349</v>
      </c>
      <c r="Y135" s="131">
        <f ca="1">-SUM(OFFSET(X124,0,-MIN(Y$84-1,ROUNDDOWN($F135-1,0))):X124)/$F135-IF(Y$84&gt;$F135,(OFFSET(X124,0,-ROUNDUP($F135-1,0))-(ROUNDDOWN($F135,0)*(OFFSET(X124,0,-ROUNDUP($F135-1,0))/$F135))),0)</f>
        <v>-7610.1387913829349</v>
      </c>
      <c r="Z135" s="131">
        <f ca="1">-SUM(OFFSET(Y124,0,-MIN(Z$84-1,ROUNDDOWN($F135-1,0))):Y124)/$F135-IF(Z$84&gt;$F135,(OFFSET(Y124,0,-ROUNDUP($F135-1,0))-(ROUNDDOWN($F135,0)*(OFFSET(Y124,0,-ROUNDUP($F135-1,0))/$F135))),0)</f>
        <v>-7610.1387913829349</v>
      </c>
      <c r="AA135" s="131">
        <f ca="1">-SUM(OFFSET(Z124,0,-MIN(AA$84-1,ROUNDDOWN($F135-1,0))):Z124)/$F135-IF(AA$84&gt;$F135,(OFFSET(Z124,0,-ROUNDUP($F135-1,0))-(ROUNDDOWN($F135,0)*(OFFSET(Z124,0,-ROUNDUP($F135-1,0))/$F135))),0)</f>
        <v>-7610.1387913829349</v>
      </c>
      <c r="AB135" s="131">
        <f ca="1">-SUM(OFFSET(AA124,0,-MIN(AB$84-1,ROUNDDOWN($F135-1,0))):AA124)/$F135-IF(AB$84&gt;$F135,(OFFSET(AA124,0,-ROUNDUP($F135-1,0))-(ROUNDDOWN($F135,0)*(OFFSET(AA124,0,-ROUNDUP($F135-1,0))/$F135))),0)</f>
        <v>-7610.1387913829349</v>
      </c>
      <c r="AC135" s="131">
        <f ca="1">-SUM(OFFSET(AB124,0,-MIN(AC$84-1,ROUNDDOWN($F135-1,0))):AB124)/$F135-IF(AC$84&gt;$F135,(OFFSET(AB124,0,-ROUNDUP($F135-1,0))-(ROUNDDOWN($F135,0)*(OFFSET(AB124,0,-ROUNDUP($F135-1,0))/$F135))),0)</f>
        <v>-7610.1387913829349</v>
      </c>
      <c r="AD135" s="131">
        <f ca="1">-SUM(OFFSET(AC124,0,-MIN(AD$84-1,ROUNDDOWN($F135-1,0))):AC124)/$F135-IF(AD$84&gt;$F135,(OFFSET(AC124,0,-ROUNDUP($F135-1,0))-(ROUNDDOWN($F135,0)*(OFFSET(AC124,0,-ROUNDUP($F135-1,0))/$F135))),0)</f>
        <v>-4771.2595234909068</v>
      </c>
      <c r="AE135" s="131">
        <f ca="1">-SUM(OFFSET(AD124,0,-MIN(AE$84-1,ROUNDDOWN($F135-1,0))):AD124)/$F135-IF(AE$84&gt;$F135,(OFFSET(AD124,0,-ROUNDUP($F135-1,0))-(ROUNDDOWN($F135,0)*(OFFSET(AD124,0,-ROUNDUP($F135-1,0))/$F135))),0)</f>
        <v>-3137.2498863391902</v>
      </c>
      <c r="AF135" s="131">
        <f ca="1">-SUM(OFFSET(AE124,0,-MIN(AF$84-1,ROUNDDOWN($F135-1,0))):AE124)/$F135-IF(AF$84&gt;$F135,(OFFSET(AE124,0,-ROUNDUP($F135-1,0))-(ROUNDDOWN($F135,0)*(OFFSET(AE124,0,-ROUNDUP($F135-1,0))/$F135))),0)</f>
        <v>-1545.9168961047108</v>
      </c>
      <c r="AG135" s="131">
        <f ca="1">-SUM(OFFSET(AF124,0,-MIN(AG$84-1,ROUNDDOWN($F135-1,0))):AF124)/$F135-IF(AG$84&gt;$F135,(OFFSET(AF124,0,-ROUNDUP($F135-1,0))-(ROUNDDOWN($F135,0)*(OFFSET(AF124,0,-ROUNDUP($F135-1,0))/$F135))),0)</f>
        <v>-678.45590547528855</v>
      </c>
      <c r="AH135" s="131">
        <f ca="1">-SUM(OFFSET(AG124,0,-MIN(AH$84-1,ROUNDDOWN($F135-1,0))):AG124)/$F135-IF(AH$84&gt;$F135,(OFFSET(AG124,0,-ROUNDUP($F135-1,0))-(ROUNDDOWN($F135,0)*(OFFSET(AG124,0,-ROUNDUP($F135-1,0))/$F135))),0)</f>
        <v>-318.60044574818193</v>
      </c>
      <c r="AI135" s="131">
        <f ca="1">-SUM(OFFSET(AH124,0,-MIN(AI$84-1,ROUNDDOWN($F135-1,0))):AH124)/$F135-IF(AI$84&gt;$F135,(OFFSET(AH124,0,-ROUNDUP($F135-1,0))-(ROUNDDOWN($F135,0)*(OFFSET(AH124,0,-ROUNDUP($F135-1,0))/$F135))),0)</f>
        <v>-8.8668078713126306</v>
      </c>
      <c r="AJ135" s="131">
        <f ca="1">-SUM(OFFSET(AI124,0,-MIN(AJ$84-1,ROUNDDOWN($F135-1,0))):AI124)/$F135-IF(AJ$84&gt;$F135,(OFFSET(AI124,0,-ROUNDUP($F135-1,0))-(ROUNDDOWN($F135,0)*(OFFSET(AI124,0,-ROUNDUP($F135-1,0))/$F135))),0)</f>
        <v>0</v>
      </c>
      <c r="AK135" s="131">
        <f ca="1">-SUM(OFFSET(AJ124,0,-MIN(AK$84-1,ROUNDDOWN($F135-1,0))):AJ124)/$F135-IF(AK$84&gt;$F135,(OFFSET(AJ124,0,-ROUNDUP($F135-1,0))-(ROUNDDOWN($F135,0)*(OFFSET(AJ124,0,-ROUNDUP($F135-1,0))/$F135))),0)</f>
        <v>0</v>
      </c>
      <c r="AL135" s="131">
        <f ca="1">-SUM(OFFSET(AK124,0,-MIN(AL$84-1,ROUNDDOWN($F135-1,0))):AK124)/$F135-IF(AL$84&gt;$F135,(OFFSET(AK124,0,-ROUNDUP($F135-1,0))-(ROUNDDOWN($F135,0)*(OFFSET(AK124,0,-ROUNDUP($F135-1,0))/$F135))),0)</f>
        <v>0</v>
      </c>
      <c r="AM135" s="131">
        <f ca="1">-SUM(OFFSET(AL124,0,-MIN(AM$84-1,ROUNDDOWN($F135-1,0))):AL124)/$F135-IF(AM$84&gt;$F135,(OFFSET(AL124,0,-ROUNDUP($F135-1,0))-(ROUNDDOWN($F135,0)*(OFFSET(AL124,0,-ROUNDUP($F135-1,0))/$F135))),0)</f>
        <v>0</v>
      </c>
      <c r="AN135" s="131">
        <f ca="1">-SUM(OFFSET(AM124,0,-MIN(AN$84-1,ROUNDDOWN($F135-1,0))):AM124)/$F135-IF(AN$84&gt;$F135,(OFFSET(AM124,0,-ROUNDUP($F135-1,0))-(ROUNDDOWN($F135,0)*(OFFSET(AM124,0,-ROUNDUP($F135-1,0))/$F135))),0)</f>
        <v>0</v>
      </c>
      <c r="AO135" s="131">
        <f ca="1">-SUM(OFFSET(AN124,0,-MIN(AO$84-1,ROUNDDOWN($F135-1,0))):AN124)/$F135-IF(AO$84&gt;$F135,(OFFSET(AN124,0,-ROUNDUP($F135-1,0))-(ROUNDDOWN($F135,0)*(OFFSET(AN124,0,-ROUNDUP($F135-1,0))/$F135))),0)</f>
        <v>0</v>
      </c>
      <c r="AP135" s="131">
        <f ca="1">-SUM(OFFSET(AO124,0,-MIN(AP$84-1,ROUNDDOWN($F135-1,0))):AO124)/$F135-IF(AP$84&gt;$F135,(OFFSET(AO124,0,-ROUNDUP($F135-1,0))-(ROUNDDOWN($F135,0)*(OFFSET(AO124,0,-ROUNDUP($F135-1,0))/$F135))),0)</f>
        <v>0</v>
      </c>
      <c r="AQ135" s="131">
        <f ca="1">-SUM(OFFSET(AP124,0,-MIN(AQ$84-1,ROUNDDOWN($F135-1,0))):AP124)/$F135-IF(AQ$84&gt;$F135,(OFFSET(AP124,0,-ROUNDUP($F135-1,0))-(ROUNDDOWN($F135,0)*(OFFSET(AP124,0,-ROUNDUP($F135-1,0))/$F135))),0)</f>
        <v>0</v>
      </c>
      <c r="AR135" s="131">
        <f ca="1">-SUM(OFFSET(AQ124,0,-MIN(AR$84-1,ROUNDDOWN($F135-1,0))):AQ124)/$F135-IF(AR$84&gt;$F135,(OFFSET(AQ124,0,-ROUNDUP($F135-1,0))-(ROUNDDOWN($F135,0)*(OFFSET(AQ124,0,-ROUNDUP($F135-1,0))/$F135))),0)</f>
        <v>0</v>
      </c>
      <c r="AS135" s="131">
        <f ca="1">-SUM(OFFSET(AR124,0,-MIN(AS$84-1,ROUNDDOWN($F135-1,0))):AR124)/$F135-IF(AS$84&gt;$F135,(OFFSET(AR124,0,-ROUNDUP($F135-1,0))-(ROUNDDOWN($F135,0)*(OFFSET(AR124,0,-ROUNDUP($F135-1,0))/$F135))),0)</f>
        <v>0</v>
      </c>
      <c r="AT135" s="131">
        <f ca="1">-SUM(OFFSET(AS124,0,-MIN(AT$84-1,ROUNDDOWN($F135-1,0))):AS124)/$F135-IF(AT$84&gt;$F135,(OFFSET(AS124,0,-ROUNDUP($F135-1,0))-(ROUNDDOWN($F135,0)*(OFFSET(AS124,0,-ROUNDUP($F135-1,0))/$F135))),0)</f>
        <v>0</v>
      </c>
      <c r="AU135" s="131">
        <f ca="1">-SUM(OFFSET(AT124,0,-MIN(AU$84-1,ROUNDDOWN($F135-1,0))):AT124)/$F135-IF(AU$84&gt;$F135,(OFFSET(AT124,0,-ROUNDUP($F135-1,0))-(ROUNDDOWN($F135,0)*(OFFSET(AT124,0,-ROUNDUP($F135-1,0))/$F135))),0)</f>
        <v>0</v>
      </c>
      <c r="AV135" s="131">
        <f ca="1">-SUM(OFFSET(AU124,0,-MIN(AV$84-1,ROUNDDOWN($F135-1,0))):AU124)/$F135-IF(AV$84&gt;$F135,(OFFSET(AU124,0,-ROUNDUP($F135-1,0))-(ROUNDDOWN($F135,0)*(OFFSET(AU124,0,-ROUNDUP($F135-1,0))/$F135))),0)</f>
        <v>0</v>
      </c>
      <c r="AW135" s="4"/>
    </row>
    <row r="136" spans="1:49" s="49" customFormat="1" ht="15.75" hidden="1" customHeight="1" outlineLevel="1">
      <c r="A136" s="20"/>
      <c r="B136" s="67" t="str">
        <f>"Amort. -  "&amp;B41</f>
        <v>Amort. -  Compression</v>
      </c>
      <c r="C136" s="67"/>
      <c r="D136" s="65"/>
      <c r="F136" s="200">
        <f>D41</f>
        <v>20</v>
      </c>
      <c r="G136" s="125"/>
      <c r="H136" s="14"/>
      <c r="I136" s="131">
        <f ca="1">-SUM(OFFSET(H125,0,-MIN(I$84-1,ROUNDDOWN($F136-1,0))):H125)/$F136-IF(I$84&gt;$F136,(OFFSET(H125,0,-ROUNDUP($F136-1,0))-(ROUNDDOWN($F136,0)*(OFFSET(H125,0,-ROUNDUP($F136-1,0))/$F136))),0)</f>
        <v>0</v>
      </c>
      <c r="J136" s="131">
        <f ca="1">-SUM(OFFSET(I125,0,-MIN(J$84-1,ROUNDDOWN($F136-1,0))):I125)/$F136-IF(J$84&gt;$F136,(OFFSET(I125,0,-ROUNDUP($F136-1,0))-(ROUNDDOWN($F136,0)*(OFFSET(I125,0,-ROUNDUP($F136-1,0))/$F136))),0)</f>
        <v>0</v>
      </c>
      <c r="K136" s="131">
        <f ca="1">-SUM(OFFSET(J125,0,-MIN(K$84-1,ROUNDDOWN($F136-1,0))):J125)/$F136-IF(K$84&gt;$F136,(OFFSET(J125,0,-ROUNDUP($F136-1,0))-(ROUNDDOWN($F136,0)*(OFFSET(J125,0,-ROUNDUP($F136-1,0))/$F136))),0)</f>
        <v>0</v>
      </c>
      <c r="L136" s="131">
        <f ca="1">-SUM(OFFSET(K125,0,-MIN(L$84-1,ROUNDDOWN($F136-1,0))):K125)/$F136-IF(L$84&gt;$F136,(OFFSET(K125,0,-ROUNDUP($F136-1,0))-(ROUNDDOWN($F136,0)*(OFFSET(K125,0,-ROUNDUP($F136-1,0))/$F136))),0)</f>
        <v>0</v>
      </c>
      <c r="M136" s="131">
        <f ca="1">-SUM(OFFSET(L125,0,-MIN(M$84-1,ROUNDDOWN($F136-1,0))):L125)/$F136-IF(M$84&gt;$F136,(OFFSET(L125,0,-ROUNDUP($F136-1,0))-(ROUNDDOWN($F136,0)*(OFFSET(L125,0,-ROUNDUP($F136-1,0))/$F136))),0)</f>
        <v>0</v>
      </c>
      <c r="N136" s="131">
        <f ca="1">-SUM(OFFSET(M125,0,-MIN(N$84-1,ROUNDDOWN($F136-1,0))):M125)/$F136-IF(N$84&gt;$F136,(OFFSET(M125,0,-ROUNDUP($F136-1,0))-(ROUNDDOWN($F136,0)*(OFFSET(M125,0,-ROUNDUP($F136-1,0))/$F136))),0)</f>
        <v>0</v>
      </c>
      <c r="O136" s="131">
        <f ca="1">-SUM(OFFSET(N125,0,-MIN(O$84-1,ROUNDDOWN($F136-1,0))):N125)/$F136-IF(O$84&gt;$F136,(OFFSET(N125,0,-ROUNDUP($F136-1,0))-(ROUNDDOWN($F136,0)*(OFFSET(N125,0,-ROUNDUP($F136-1,0))/$F136))),0)</f>
        <v>0</v>
      </c>
      <c r="P136" s="131">
        <f ca="1">-SUM(OFFSET(O125,0,-MIN(P$84-1,ROUNDDOWN($F136-1,0))):O125)/$F136-IF(P$84&gt;$F136,(OFFSET(O125,0,-ROUNDUP($F136-1,0))-(ROUNDDOWN($F136,0)*(OFFSET(O125,0,-ROUNDUP($F136-1,0))/$F136))),0)</f>
        <v>0</v>
      </c>
      <c r="Q136" s="131">
        <f ca="1">-SUM(OFFSET(P125,0,-MIN(Q$84-1,ROUNDDOWN($F136-1,0))):P125)/$F136-IF(Q$84&gt;$F136,(OFFSET(P125,0,-ROUNDUP($F136-1,0))-(ROUNDDOWN($F136,0)*(OFFSET(P125,0,-ROUNDUP($F136-1,0))/$F136))),0)</f>
        <v>0</v>
      </c>
      <c r="R136" s="131">
        <f ca="1">-SUM(OFFSET(Q125,0,-MIN(R$84-1,ROUNDDOWN($F136-1,0))):Q125)/$F136-IF(R$84&gt;$F136,(OFFSET(Q125,0,-ROUNDUP($F136-1,0))-(ROUNDDOWN($F136,0)*(OFFSET(Q125,0,-ROUNDUP($F136-1,0))/$F136))),0)</f>
        <v>0</v>
      </c>
      <c r="S136" s="131">
        <f ca="1">-SUM(OFFSET(R125,0,-MIN(S$84-1,ROUNDDOWN($F136-1,0))):R125)/$F136-IF(S$84&gt;$F136,(OFFSET(R125,0,-ROUNDUP($F136-1,0))-(ROUNDDOWN($F136,0)*(OFFSET(R125,0,-ROUNDUP($F136-1,0))/$F136))),0)</f>
        <v>0</v>
      </c>
      <c r="T136" s="131">
        <f ca="1">-SUM(OFFSET(S125,0,-MIN(T$84-1,ROUNDDOWN($F136-1,0))):S125)/$F136-IF(T$84&gt;$F136,(OFFSET(S125,0,-ROUNDUP($F136-1,0))-(ROUNDDOWN($F136,0)*(OFFSET(S125,0,-ROUNDUP($F136-1,0))/$F136))),0)</f>
        <v>0</v>
      </c>
      <c r="U136" s="131">
        <f ca="1">-SUM(OFFSET(T125,0,-MIN(U$84-1,ROUNDDOWN($F136-1,0))):T125)/$F136-IF(U$84&gt;$F136,(OFFSET(T125,0,-ROUNDUP($F136-1,0))-(ROUNDDOWN($F136,0)*(OFFSET(T125,0,-ROUNDUP($F136-1,0))/$F136))),0)</f>
        <v>0</v>
      </c>
      <c r="V136" s="131">
        <f ca="1">-SUM(OFFSET(U125,0,-MIN(V$84-1,ROUNDDOWN($F136-1,0))):U125)/$F136-IF(V$84&gt;$F136,(OFFSET(U125,0,-ROUNDUP($F136-1,0))-(ROUNDDOWN($F136,0)*(OFFSET(U125,0,-ROUNDUP($F136-1,0))/$F136))),0)</f>
        <v>0</v>
      </c>
      <c r="W136" s="131">
        <f ca="1">-SUM(OFFSET(V125,0,-MIN(W$84-1,ROUNDDOWN($F136-1,0))):V125)/$F136-IF(W$84&gt;$F136,(OFFSET(V125,0,-ROUNDUP($F136-1,0))-(ROUNDDOWN($F136,0)*(OFFSET(V125,0,-ROUNDUP($F136-1,0))/$F136))),0)</f>
        <v>0</v>
      </c>
      <c r="X136" s="131">
        <f ca="1">-SUM(OFFSET(W125,0,-MIN(X$84-1,ROUNDDOWN($F136-1,0))):W125)/$F136-IF(X$84&gt;$F136,(OFFSET(W125,0,-ROUNDUP($F136-1,0))-(ROUNDDOWN($F136,0)*(OFFSET(W125,0,-ROUNDUP($F136-1,0))/$F136))),0)</f>
        <v>0</v>
      </c>
      <c r="Y136" s="131">
        <f ca="1">-SUM(OFFSET(X125,0,-MIN(Y$84-1,ROUNDDOWN($F136-1,0))):X125)/$F136-IF(Y$84&gt;$F136,(OFFSET(X125,0,-ROUNDUP($F136-1,0))-(ROUNDDOWN($F136,0)*(OFFSET(X125,0,-ROUNDUP($F136-1,0))/$F136))),0)</f>
        <v>0</v>
      </c>
      <c r="Z136" s="131">
        <f ca="1">-SUM(OFFSET(Y125,0,-MIN(Z$84-1,ROUNDDOWN($F136-1,0))):Y125)/$F136-IF(Z$84&gt;$F136,(OFFSET(Y125,0,-ROUNDUP($F136-1,0))-(ROUNDDOWN($F136,0)*(OFFSET(Y125,0,-ROUNDUP($F136-1,0))/$F136))),0)</f>
        <v>0</v>
      </c>
      <c r="AA136" s="131">
        <f ca="1">-SUM(OFFSET(Z125,0,-MIN(AA$84-1,ROUNDDOWN($F136-1,0))):Z125)/$F136-IF(AA$84&gt;$F136,(OFFSET(Z125,0,-ROUNDUP($F136-1,0))-(ROUNDDOWN($F136,0)*(OFFSET(Z125,0,-ROUNDUP($F136-1,0))/$F136))),0)</f>
        <v>0</v>
      </c>
      <c r="AB136" s="131">
        <f ca="1">-SUM(OFFSET(AA125,0,-MIN(AB$84-1,ROUNDDOWN($F136-1,0))):AA125)/$F136-IF(AB$84&gt;$F136,(OFFSET(AA125,0,-ROUNDUP($F136-1,0))-(ROUNDDOWN($F136,0)*(OFFSET(AA125,0,-ROUNDUP($F136-1,0))/$F136))),0)</f>
        <v>0</v>
      </c>
      <c r="AC136" s="131">
        <f ca="1">-SUM(OFFSET(AB125,0,-MIN(AC$84-1,ROUNDDOWN($F136-1,0))):AB125)/$F136-IF(AC$84&gt;$F136,(OFFSET(AB125,0,-ROUNDUP($F136-1,0))-(ROUNDDOWN($F136,0)*(OFFSET(AB125,0,-ROUNDUP($F136-1,0))/$F136))),0)</f>
        <v>0</v>
      </c>
      <c r="AD136" s="131">
        <f ca="1">-SUM(OFFSET(AC125,0,-MIN(AD$84-1,ROUNDDOWN($F136-1,0))):AC125)/$F136-IF(AD$84&gt;$F136,(OFFSET(AC125,0,-ROUNDUP($F136-1,0))-(ROUNDDOWN($F136,0)*(OFFSET(AC125,0,-ROUNDUP($F136-1,0))/$F136))),0)</f>
        <v>0</v>
      </c>
      <c r="AE136" s="131">
        <f ca="1">-SUM(OFFSET(AD125,0,-MIN(AE$84-1,ROUNDDOWN($F136-1,0))):AD125)/$F136-IF(AE$84&gt;$F136,(OFFSET(AD125,0,-ROUNDUP($F136-1,0))-(ROUNDDOWN($F136,0)*(OFFSET(AD125,0,-ROUNDUP($F136-1,0))/$F136))),0)</f>
        <v>0</v>
      </c>
      <c r="AF136" s="131">
        <f ca="1">-SUM(OFFSET(AE125,0,-MIN(AF$84-1,ROUNDDOWN($F136-1,0))):AE125)/$F136-IF(AF$84&gt;$F136,(OFFSET(AE125,0,-ROUNDUP($F136-1,0))-(ROUNDDOWN($F136,0)*(OFFSET(AE125,0,-ROUNDUP($F136-1,0))/$F136))),0)</f>
        <v>0</v>
      </c>
      <c r="AG136" s="131">
        <f ca="1">-SUM(OFFSET(AF125,0,-MIN(AG$84-1,ROUNDDOWN($F136-1,0))):AF125)/$F136-IF(AG$84&gt;$F136,(OFFSET(AF125,0,-ROUNDUP($F136-1,0))-(ROUNDDOWN($F136,0)*(OFFSET(AF125,0,-ROUNDUP($F136-1,0))/$F136))),0)</f>
        <v>0</v>
      </c>
      <c r="AH136" s="131">
        <f ca="1">-SUM(OFFSET(AG125,0,-MIN(AH$84-1,ROUNDDOWN($F136-1,0))):AG125)/$F136-IF(AH$84&gt;$F136,(OFFSET(AG125,0,-ROUNDUP($F136-1,0))-(ROUNDDOWN($F136,0)*(OFFSET(AG125,0,-ROUNDUP($F136-1,0))/$F136))),0)</f>
        <v>0</v>
      </c>
      <c r="AI136" s="131">
        <f ca="1">-SUM(OFFSET(AH125,0,-MIN(AI$84-1,ROUNDDOWN($F136-1,0))):AH125)/$F136-IF(AI$84&gt;$F136,(OFFSET(AH125,0,-ROUNDUP($F136-1,0))-(ROUNDDOWN($F136,0)*(OFFSET(AH125,0,-ROUNDUP($F136-1,0))/$F136))),0)</f>
        <v>0</v>
      </c>
      <c r="AJ136" s="131">
        <f ca="1">-SUM(OFFSET(AI125,0,-MIN(AJ$84-1,ROUNDDOWN($F136-1,0))):AI125)/$F136-IF(AJ$84&gt;$F136,(OFFSET(AI125,0,-ROUNDUP($F136-1,0))-(ROUNDDOWN($F136,0)*(OFFSET(AI125,0,-ROUNDUP($F136-1,0))/$F136))),0)</f>
        <v>0</v>
      </c>
      <c r="AK136" s="131">
        <f ca="1">-SUM(OFFSET(AJ125,0,-MIN(AK$84-1,ROUNDDOWN($F136-1,0))):AJ125)/$F136-IF(AK$84&gt;$F136,(OFFSET(AJ125,0,-ROUNDUP($F136-1,0))-(ROUNDDOWN($F136,0)*(OFFSET(AJ125,0,-ROUNDUP($F136-1,0))/$F136))),0)</f>
        <v>0</v>
      </c>
      <c r="AL136" s="131">
        <f ca="1">-SUM(OFFSET(AK125,0,-MIN(AL$84-1,ROUNDDOWN($F136-1,0))):AK125)/$F136-IF(AL$84&gt;$F136,(OFFSET(AK125,0,-ROUNDUP($F136-1,0))-(ROUNDDOWN($F136,0)*(OFFSET(AK125,0,-ROUNDUP($F136-1,0))/$F136))),0)</f>
        <v>0</v>
      </c>
      <c r="AM136" s="131">
        <f ca="1">-SUM(OFFSET(AL125,0,-MIN(AM$84-1,ROUNDDOWN($F136-1,0))):AL125)/$F136-IF(AM$84&gt;$F136,(OFFSET(AL125,0,-ROUNDUP($F136-1,0))-(ROUNDDOWN($F136,0)*(OFFSET(AL125,0,-ROUNDUP($F136-1,0))/$F136))),0)</f>
        <v>0</v>
      </c>
      <c r="AN136" s="131">
        <f ca="1">-SUM(OFFSET(AM125,0,-MIN(AN$84-1,ROUNDDOWN($F136-1,0))):AM125)/$F136-IF(AN$84&gt;$F136,(OFFSET(AM125,0,-ROUNDUP($F136-1,0))-(ROUNDDOWN($F136,0)*(OFFSET(AM125,0,-ROUNDUP($F136-1,0))/$F136))),0)</f>
        <v>0</v>
      </c>
      <c r="AO136" s="131">
        <f ca="1">-SUM(OFFSET(AN125,0,-MIN(AO$84-1,ROUNDDOWN($F136-1,0))):AN125)/$F136-IF(AO$84&gt;$F136,(OFFSET(AN125,0,-ROUNDUP($F136-1,0))-(ROUNDDOWN($F136,0)*(OFFSET(AN125,0,-ROUNDUP($F136-1,0))/$F136))),0)</f>
        <v>0</v>
      </c>
      <c r="AP136" s="131">
        <f ca="1">-SUM(OFFSET(AO125,0,-MIN(AP$84-1,ROUNDDOWN($F136-1,0))):AO125)/$F136-IF(AP$84&gt;$F136,(OFFSET(AO125,0,-ROUNDUP($F136-1,0))-(ROUNDDOWN($F136,0)*(OFFSET(AO125,0,-ROUNDUP($F136-1,0))/$F136))),0)</f>
        <v>0</v>
      </c>
      <c r="AQ136" s="131">
        <f ca="1">-SUM(OFFSET(AP125,0,-MIN(AQ$84-1,ROUNDDOWN($F136-1,0))):AP125)/$F136-IF(AQ$84&gt;$F136,(OFFSET(AP125,0,-ROUNDUP($F136-1,0))-(ROUNDDOWN($F136,0)*(OFFSET(AP125,0,-ROUNDUP($F136-1,0))/$F136))),0)</f>
        <v>0</v>
      </c>
      <c r="AR136" s="131">
        <f ca="1">-SUM(OFFSET(AQ125,0,-MIN(AR$84-1,ROUNDDOWN($F136-1,0))):AQ125)/$F136-IF(AR$84&gt;$F136,(OFFSET(AQ125,0,-ROUNDUP($F136-1,0))-(ROUNDDOWN($F136,0)*(OFFSET(AQ125,0,-ROUNDUP($F136-1,0))/$F136))),0)</f>
        <v>0</v>
      </c>
      <c r="AS136" s="131">
        <f ca="1">-SUM(OFFSET(AR125,0,-MIN(AS$84-1,ROUNDDOWN($F136-1,0))):AR125)/$F136-IF(AS$84&gt;$F136,(OFFSET(AR125,0,-ROUNDUP($F136-1,0))-(ROUNDDOWN($F136,0)*(OFFSET(AR125,0,-ROUNDUP($F136-1,0))/$F136))),0)</f>
        <v>0</v>
      </c>
      <c r="AT136" s="131">
        <f ca="1">-SUM(OFFSET(AS125,0,-MIN(AT$84-1,ROUNDDOWN($F136-1,0))):AS125)/$F136-IF(AT$84&gt;$F136,(OFFSET(AS125,0,-ROUNDUP($F136-1,0))-(ROUNDDOWN($F136,0)*(OFFSET(AS125,0,-ROUNDUP($F136-1,0))/$F136))),0)</f>
        <v>0</v>
      </c>
      <c r="AU136" s="131">
        <f ca="1">-SUM(OFFSET(AT125,0,-MIN(AU$84-1,ROUNDDOWN($F136-1,0))):AT125)/$F136-IF(AU$84&gt;$F136,(OFFSET(AT125,0,-ROUNDUP($F136-1,0))-(ROUNDDOWN($F136,0)*(OFFSET(AT125,0,-ROUNDUP($F136-1,0))/$F136))),0)</f>
        <v>0</v>
      </c>
      <c r="AV136" s="131">
        <f ca="1">-SUM(OFFSET(AU125,0,-MIN(AV$84-1,ROUNDDOWN($F136-1,0))):AU125)/$F136-IF(AV$84&gt;$F136,(OFFSET(AU125,0,-ROUNDUP($F136-1,0))-(ROUNDDOWN($F136,0)*(OFFSET(AU125,0,-ROUNDUP($F136-1,0))/$F136))),0)</f>
        <v>0</v>
      </c>
    </row>
    <row r="137" spans="1:49" s="49" customFormat="1" ht="15.75" hidden="1" customHeight="1" outlineLevel="1">
      <c r="A137" s="20"/>
      <c r="B137" s="67" t="str">
        <f>"Amort. -  "&amp;B42</f>
        <v>Amort. -  Servitude</v>
      </c>
      <c r="C137" s="67"/>
      <c r="D137" s="65"/>
      <c r="F137" s="200">
        <f>D42</f>
        <v>65</v>
      </c>
      <c r="G137" s="125"/>
      <c r="H137" s="14"/>
      <c r="I137" s="27">
        <f ca="1">-SUM(OFFSET(H126,0,-MIN(I$84-1,$F137-1)):H126)/$F137</f>
        <v>0</v>
      </c>
      <c r="J137" s="27">
        <f ca="1">-SUM(OFFSET(I126,0,-MIN(J$84-1,$F137-1)):I126)/$F137</f>
        <v>0</v>
      </c>
      <c r="K137" s="27">
        <f ca="1">-SUM(OFFSET(J126,0,-MIN(K$84-1,$F137-1)):J126)/$F137</f>
        <v>0</v>
      </c>
      <c r="L137" s="131">
        <f ca="1">-SUM(OFFSET(K126,0,-MIN(L$84-1,ROUNDDOWN($F137-1,0))):K126)/$F137-IF(L$84&gt;$F137,(OFFSET(K126,0,-ROUNDUP($F137-1,0))-(ROUNDDOWN($F137,0)*(OFFSET(K126,0,-ROUNDUP($F137-1,0))/$F137))),0)</f>
        <v>0</v>
      </c>
      <c r="M137" s="131">
        <f ca="1">-SUM(OFFSET(L126,0,-MIN(M$84-1,ROUNDDOWN($F137-1,0))):L126)/$F137-IF(M$84&gt;$F137,(OFFSET(L126,0,-ROUNDUP($F137-1,0))-(ROUNDDOWN($F137,0)*(OFFSET(L126,0,-ROUNDUP($F137-1,0))/$F137))),0)</f>
        <v>0</v>
      </c>
      <c r="N137" s="131">
        <f ca="1">-SUM(OFFSET(M126,0,-MIN(N$84-1,ROUNDDOWN($F137-1,0))):M126)/$F137-IF(N$84&gt;$F137,(OFFSET(M126,0,-ROUNDUP($F137-1,0))-(ROUNDDOWN($F137,0)*(OFFSET(M126,0,-ROUNDUP($F137-1,0))/$F137))),0)</f>
        <v>0</v>
      </c>
      <c r="O137" s="131">
        <f ca="1">-SUM(OFFSET(N126,0,-MIN(O$84-1,ROUNDDOWN($F137-1,0))):N126)/$F137-IF(O$84&gt;$F137,(OFFSET(N126,0,-ROUNDUP($F137-1,0))-(ROUNDDOWN($F137,0)*(OFFSET(N126,0,-ROUNDUP($F137-1,0))/$F137))),0)</f>
        <v>0</v>
      </c>
      <c r="P137" s="131">
        <f ca="1">-SUM(OFFSET(O126,0,-MIN(P$84-1,ROUNDDOWN($F137-1,0))):O126)/$F137-IF(P$84&gt;$F137,(OFFSET(O126,0,-ROUNDUP($F137-1,0))-(ROUNDDOWN($F137,0)*(OFFSET(O126,0,-ROUNDUP($F137-1,0))/$F137))),0)</f>
        <v>0</v>
      </c>
      <c r="Q137" s="131">
        <f ca="1">-SUM(OFFSET(P126,0,-MIN(Q$84-1,ROUNDDOWN($F137-1,0))):P126)/$F137-IF(Q$84&gt;$F137,(OFFSET(P126,0,-ROUNDUP($F137-1,0))-(ROUNDDOWN($F137,0)*(OFFSET(P126,0,-ROUNDUP($F137-1,0))/$F137))),0)</f>
        <v>0</v>
      </c>
      <c r="R137" s="131">
        <f ca="1">-SUM(OFFSET(Q126,0,-MIN(R$84-1,ROUNDDOWN($F137-1,0))):Q126)/$F137-IF(R$84&gt;$F137,(OFFSET(Q126,0,-ROUNDUP($F137-1,0))-(ROUNDDOWN($F137,0)*(OFFSET(Q126,0,-ROUNDUP($F137-1,0))/$F137))),0)</f>
        <v>0</v>
      </c>
      <c r="S137" s="131">
        <f ca="1">-SUM(OFFSET(R126,0,-MIN(S$84-1,ROUNDDOWN($F137-1,0))):R126)/$F137-IF(S$84&gt;$F137,(OFFSET(R126,0,-ROUNDUP($F137-1,0))-(ROUNDDOWN($F137,0)*(OFFSET(R126,0,-ROUNDUP($F137-1,0))/$F137))),0)</f>
        <v>0</v>
      </c>
      <c r="T137" s="131">
        <f ca="1">-SUM(OFFSET(S126,0,-MIN(T$84-1,ROUNDDOWN($F137-1,0))):S126)/$F137-IF(T$84&gt;$F137,(OFFSET(S126,0,-ROUNDUP($F137-1,0))-(ROUNDDOWN($F137,0)*(OFFSET(S126,0,-ROUNDUP($F137-1,0))/$F137))),0)</f>
        <v>0</v>
      </c>
      <c r="U137" s="131">
        <f ca="1">-SUM(OFFSET(T126,0,-MIN(U$84-1,ROUNDDOWN($F137-1,0))):T126)/$F137-IF(U$84&gt;$F137,(OFFSET(T126,0,-ROUNDUP($F137-1,0))-(ROUNDDOWN($F137,0)*(OFFSET(T126,0,-ROUNDUP($F137-1,0))/$F137))),0)</f>
        <v>0</v>
      </c>
      <c r="V137" s="131">
        <f ca="1">-SUM(OFFSET(U126,0,-MIN(V$84-1,ROUNDDOWN($F137-1,0))):U126)/$F137-IF(V$84&gt;$F137,(OFFSET(U126,0,-ROUNDUP($F137-1,0))-(ROUNDDOWN($F137,0)*(OFFSET(U126,0,-ROUNDUP($F137-1,0))/$F137))),0)</f>
        <v>0</v>
      </c>
      <c r="W137" s="131">
        <f ca="1">-SUM(OFFSET(V126,0,-MIN(W$84-1,ROUNDDOWN($F137-1,0))):V126)/$F137-IF(W$84&gt;$F137,(OFFSET(V126,0,-ROUNDUP($F137-1,0))-(ROUNDDOWN($F137,0)*(OFFSET(V126,0,-ROUNDUP($F137-1,0))/$F137))),0)</f>
        <v>0</v>
      </c>
      <c r="X137" s="131">
        <f ca="1">-SUM(OFFSET(W126,0,-MIN(X$84-1,ROUNDDOWN($F137-1,0))):W126)/$F137-IF(X$84&gt;$F137,(OFFSET(W126,0,-ROUNDUP($F137-1,0))-(ROUNDDOWN($F137,0)*(OFFSET(W126,0,-ROUNDUP($F137-1,0))/$F137))),0)</f>
        <v>0</v>
      </c>
      <c r="Y137" s="131">
        <f ca="1">-SUM(OFFSET(X126,0,-MIN(Y$84-1,ROUNDDOWN($F137-1,0))):X126)/$F137-IF(Y$84&gt;$F137,(OFFSET(X126,0,-ROUNDUP($F137-1,0))-(ROUNDDOWN($F137,0)*(OFFSET(X126,0,-ROUNDUP($F137-1,0))/$F137))),0)</f>
        <v>0</v>
      </c>
      <c r="Z137" s="131">
        <f ca="1">-SUM(OFFSET(Y126,0,-MIN(Z$84-1,ROUNDDOWN($F137-1,0))):Y126)/$F137-IF(Z$84&gt;$F137,(OFFSET(Y126,0,-ROUNDUP($F137-1,0))-(ROUNDDOWN($F137,0)*(OFFSET(Y126,0,-ROUNDUP($F137-1,0))/$F137))),0)</f>
        <v>0</v>
      </c>
      <c r="AA137" s="131">
        <f ca="1">-SUM(OFFSET(Z126,0,-MIN(AA$84-1,ROUNDDOWN($F137-1,0))):Z126)/$F137-IF(AA$84&gt;$F137,(OFFSET(Z126,0,-ROUNDUP($F137-1,0))-(ROUNDDOWN($F137,0)*(OFFSET(Z126,0,-ROUNDUP($F137-1,0))/$F137))),0)</f>
        <v>0</v>
      </c>
      <c r="AB137" s="131">
        <f ca="1">-SUM(OFFSET(AA126,0,-MIN(AB$84-1,ROUNDDOWN($F137-1,0))):AA126)/$F137-IF(AB$84&gt;$F137,(OFFSET(AA126,0,-ROUNDUP($F137-1,0))-(ROUNDDOWN($F137,0)*(OFFSET(AA126,0,-ROUNDUP($F137-1,0))/$F137))),0)</f>
        <v>0</v>
      </c>
      <c r="AC137" s="131">
        <f ca="1">-SUM(OFFSET(AB126,0,-MIN(AC$84-1,ROUNDDOWN($F137-1,0))):AB126)/$F137-IF(AC$84&gt;$F137,(OFFSET(AB126,0,-ROUNDUP($F137-1,0))-(ROUNDDOWN($F137,0)*(OFFSET(AB126,0,-ROUNDUP($F137-1,0))/$F137))),0)</f>
        <v>0</v>
      </c>
      <c r="AD137" s="131">
        <f ca="1">-SUM(OFFSET(AC126,0,-MIN(AD$84-1,ROUNDDOWN($F137-1,0))):AC126)/$F137-IF(AD$84&gt;$F137,(OFFSET(AC126,0,-ROUNDUP($F137-1,0))-(ROUNDDOWN($F137,0)*(OFFSET(AC126,0,-ROUNDUP($F137-1,0))/$F137))),0)</f>
        <v>0</v>
      </c>
      <c r="AE137" s="131">
        <f ca="1">-SUM(OFFSET(AD126,0,-MIN(AE$84-1,ROUNDDOWN($F137-1,0))):AD126)/$F137-IF(AE$84&gt;$F137,(OFFSET(AD126,0,-ROUNDUP($F137-1,0))-(ROUNDDOWN($F137,0)*(OFFSET(AD126,0,-ROUNDUP($F137-1,0))/$F137))),0)</f>
        <v>0</v>
      </c>
      <c r="AF137" s="131">
        <f ca="1">-SUM(OFFSET(AE126,0,-MIN(AF$84-1,ROUNDDOWN($F137-1,0))):AE126)/$F137-IF(AF$84&gt;$F137,(OFFSET(AE126,0,-ROUNDUP($F137-1,0))-(ROUNDDOWN($F137,0)*(OFFSET(AE126,0,-ROUNDUP($F137-1,0))/$F137))),0)</f>
        <v>0</v>
      </c>
      <c r="AG137" s="131">
        <f ca="1">-SUM(OFFSET(AF126,0,-MIN(AG$84-1,ROUNDDOWN($F137-1,0))):AF126)/$F137-IF(AG$84&gt;$F137,(OFFSET(AF126,0,-ROUNDUP($F137-1,0))-(ROUNDDOWN($F137,0)*(OFFSET(AF126,0,-ROUNDUP($F137-1,0))/$F137))),0)</f>
        <v>0</v>
      </c>
      <c r="AH137" s="131">
        <f ca="1">-SUM(OFFSET(AG126,0,-MIN(AH$84-1,ROUNDDOWN($F137-1,0))):AG126)/$F137-IF(AH$84&gt;$F137,(OFFSET(AG126,0,-ROUNDUP($F137-1,0))-(ROUNDDOWN($F137,0)*(OFFSET(AG126,0,-ROUNDUP($F137-1,0))/$F137))),0)</f>
        <v>0</v>
      </c>
      <c r="AI137" s="131">
        <f ca="1">-SUM(OFFSET(AH126,0,-MIN(AI$84-1,ROUNDDOWN($F137-1,0))):AH126)/$F137-IF(AI$84&gt;$F137,(OFFSET(AH126,0,-ROUNDUP($F137-1,0))-(ROUNDDOWN($F137,0)*(OFFSET(AH126,0,-ROUNDUP($F137-1,0))/$F137))),0)</f>
        <v>0</v>
      </c>
      <c r="AJ137" s="131">
        <f ca="1">-SUM(OFFSET(AI126,0,-MIN(AJ$84-1,ROUNDDOWN($F137-1,0))):AI126)/$F137-IF(AJ$84&gt;$F137,(OFFSET(AI126,0,-ROUNDUP($F137-1,0))-(ROUNDDOWN($F137,0)*(OFFSET(AI126,0,-ROUNDUP($F137-1,0))/$F137))),0)</f>
        <v>0</v>
      </c>
      <c r="AK137" s="131">
        <f ca="1">-SUM(OFFSET(AJ126,0,-MIN(AK$84-1,ROUNDDOWN($F137-1,0))):AJ126)/$F137-IF(AK$84&gt;$F137,(OFFSET(AJ126,0,-ROUNDUP($F137-1,0))-(ROUNDDOWN($F137,0)*(OFFSET(AJ126,0,-ROUNDUP($F137-1,0))/$F137))),0)</f>
        <v>0</v>
      </c>
      <c r="AL137" s="131">
        <f ca="1">-SUM(OFFSET(AK126,0,-MIN(AL$84-1,ROUNDDOWN($F137-1,0))):AK126)/$F137-IF(AL$84&gt;$F137,(OFFSET(AK126,0,-ROUNDUP($F137-1,0))-(ROUNDDOWN($F137,0)*(OFFSET(AK126,0,-ROUNDUP($F137-1,0))/$F137))),0)</f>
        <v>0</v>
      </c>
      <c r="AM137" s="131">
        <f ca="1">-SUM(OFFSET(AL126,0,-MIN(AM$84-1,ROUNDDOWN($F137-1,0))):AL126)/$F137-IF(AM$84&gt;$F137,(OFFSET(AL126,0,-ROUNDUP($F137-1,0))-(ROUNDDOWN($F137,0)*(OFFSET(AL126,0,-ROUNDUP($F137-1,0))/$F137))),0)</f>
        <v>0</v>
      </c>
      <c r="AN137" s="131">
        <f ca="1">-SUM(OFFSET(AM126,0,-MIN(AN$84-1,ROUNDDOWN($F137-1,0))):AM126)/$F137-IF(AN$84&gt;$F137,(OFFSET(AM126,0,-ROUNDUP($F137-1,0))-(ROUNDDOWN($F137,0)*(OFFSET(AM126,0,-ROUNDUP($F137-1,0))/$F137))),0)</f>
        <v>0</v>
      </c>
      <c r="AO137" s="131">
        <f ca="1">-SUM(OFFSET(AN126,0,-MIN(AO$84-1,ROUNDDOWN($F137-1,0))):AN126)/$F137-IF(AO$84&gt;$F137,(OFFSET(AN126,0,-ROUNDUP($F137-1,0))-(ROUNDDOWN($F137,0)*(OFFSET(AN126,0,-ROUNDUP($F137-1,0))/$F137))),0)</f>
        <v>0</v>
      </c>
      <c r="AP137" s="131">
        <f ca="1">-SUM(OFFSET(AO126,0,-MIN(AP$84-1,ROUNDDOWN($F137-1,0))):AO126)/$F137-IF(AP$84&gt;$F137,(OFFSET(AO126,0,-ROUNDUP($F137-1,0))-(ROUNDDOWN($F137,0)*(OFFSET(AO126,0,-ROUNDUP($F137-1,0))/$F137))),0)</f>
        <v>0</v>
      </c>
      <c r="AQ137" s="131">
        <f ca="1">-SUM(OFFSET(AP126,0,-MIN(AQ$84-1,ROUNDDOWN($F137-1,0))):AP126)/$F137-IF(AQ$84&gt;$F137,(OFFSET(AP126,0,-ROUNDUP($F137-1,0))-(ROUNDDOWN($F137,0)*(OFFSET(AP126,0,-ROUNDUP($F137-1,0))/$F137))),0)</f>
        <v>0</v>
      </c>
      <c r="AR137" s="131">
        <f ca="1">-SUM(OFFSET(AQ126,0,-MIN(AR$84-1,ROUNDDOWN($F137-1,0))):AQ126)/$F137-IF(AR$84&gt;$F137,(OFFSET(AQ126,0,-ROUNDUP($F137-1,0))-(ROUNDDOWN($F137,0)*(OFFSET(AQ126,0,-ROUNDUP($F137-1,0))/$F137))),0)</f>
        <v>0</v>
      </c>
      <c r="AS137" s="131">
        <f ca="1">-SUM(OFFSET(AR126,0,-MIN(AS$84-1,ROUNDDOWN($F137-1,0))):AR126)/$F137-IF(AS$84&gt;$F137,(OFFSET(AR126,0,-ROUNDUP($F137-1,0))-(ROUNDDOWN($F137,0)*(OFFSET(AR126,0,-ROUNDUP($F137-1,0))/$F137))),0)</f>
        <v>0</v>
      </c>
      <c r="AT137" s="131">
        <f ca="1">-SUM(OFFSET(AS126,0,-MIN(AT$84-1,ROUNDDOWN($F137-1,0))):AS126)/$F137-IF(AT$84&gt;$F137,(OFFSET(AS126,0,-ROUNDUP($F137-1,0))-(ROUNDDOWN($F137,0)*(OFFSET(AS126,0,-ROUNDUP($F137-1,0))/$F137))),0)</f>
        <v>0</v>
      </c>
      <c r="AU137" s="131">
        <f ca="1">-SUM(OFFSET(AT126,0,-MIN(AU$84-1,ROUNDDOWN($F137-1,0))):AT126)/$F137-IF(AU$84&gt;$F137,(OFFSET(AT126,0,-ROUNDUP($F137-1,0))-(ROUNDDOWN($F137,0)*(OFFSET(AT126,0,-ROUNDUP($F137-1,0))/$F137))),0)</f>
        <v>0</v>
      </c>
      <c r="AV137" s="131">
        <f ca="1">-SUM(OFFSET(AU126,0,-MIN(AV$84-1,ROUNDDOWN($F137-1,0))):AU126)/$F137-IF(AV$84&gt;$F137,(OFFSET(AU126,0,-ROUNDUP($F137-1,0))-(ROUNDDOWN($F137,0)*(OFFSET(AU126,0,-ROUNDUP($F137-1,0))/$F137))),0)</f>
        <v>0</v>
      </c>
    </row>
    <row r="138" spans="1:49" s="49" customFormat="1" ht="15.75" hidden="1" customHeight="1" outlineLevel="1">
      <c r="A138" s="20"/>
      <c r="B138" s="67" t="str">
        <f>"Amort. -  "&amp;B43</f>
        <v>Amort. -  Transport</v>
      </c>
      <c r="C138" s="67"/>
      <c r="D138" s="65"/>
      <c r="F138" s="200">
        <f>D43</f>
        <v>65</v>
      </c>
      <c r="G138" s="125"/>
      <c r="H138" s="14"/>
      <c r="I138" s="27">
        <f ca="1">-SUM(OFFSET(H127,0,-MIN(I$84-1,$F138-1)):H127)/$F138</f>
        <v>0</v>
      </c>
      <c r="J138" s="27">
        <f ca="1">-SUM(OFFSET(I127,0,-MIN(J$84-1,$F138-1)):I127)/$F138</f>
        <v>0</v>
      </c>
      <c r="K138" s="27">
        <f ca="1">-SUM(OFFSET(J127,0,-MIN(K$84-1,$F138-1)):J127)/$F138</f>
        <v>0</v>
      </c>
      <c r="L138" s="131">
        <f ca="1">-SUM(OFFSET(K127,0,-MIN(L$84-1,ROUNDDOWN($F138-1,0))):K127)/$F138-IF(L$84&gt;$F138,(OFFSET(K127,0,-ROUNDUP($F138-1,0))-(ROUNDDOWN($F138,0)*(OFFSET(K127,0,-ROUNDUP($F138-1,0))/$F138))),0)</f>
        <v>0</v>
      </c>
      <c r="M138" s="131">
        <f ca="1">-SUM(OFFSET(L127,0,-MIN(M$84-1,ROUNDDOWN($F138-1,0))):L127)/$F138-IF(M$84&gt;$F138,(OFFSET(L127,0,-ROUNDUP($F138-1,0))-(ROUNDDOWN($F138,0)*(OFFSET(L127,0,-ROUNDUP($F138-1,0))/$F138))),0)</f>
        <v>0</v>
      </c>
      <c r="N138" s="131">
        <f ca="1">-SUM(OFFSET(M127,0,-MIN(N$84-1,ROUNDDOWN($F138-1,0))):M127)/$F138-IF(N$84&gt;$F138,(OFFSET(M127,0,-ROUNDUP($F138-1,0))-(ROUNDDOWN($F138,0)*(OFFSET(M127,0,-ROUNDUP($F138-1,0))/$F138))),0)</f>
        <v>0</v>
      </c>
      <c r="O138" s="131">
        <f ca="1">-SUM(OFFSET(N127,0,-MIN(O$84-1,ROUNDDOWN($F138-1,0))):N127)/$F138-IF(O$84&gt;$F138,(OFFSET(N127,0,-ROUNDUP($F138-1,0))-(ROUNDDOWN($F138,0)*(OFFSET(N127,0,-ROUNDUP($F138-1,0))/$F138))),0)</f>
        <v>0</v>
      </c>
      <c r="P138" s="131">
        <f ca="1">-SUM(OFFSET(O127,0,-MIN(P$84-1,ROUNDDOWN($F138-1,0))):O127)/$F138-IF(P$84&gt;$F138,(OFFSET(O127,0,-ROUNDUP($F138-1,0))-(ROUNDDOWN($F138,0)*(OFFSET(O127,0,-ROUNDUP($F138-1,0))/$F138))),0)</f>
        <v>0</v>
      </c>
      <c r="Q138" s="131">
        <f ca="1">-SUM(OFFSET(P127,0,-MIN(Q$84-1,ROUNDDOWN($F138-1,0))):P127)/$F138-IF(Q$84&gt;$F138,(OFFSET(P127,0,-ROUNDUP($F138-1,0))-(ROUNDDOWN($F138,0)*(OFFSET(P127,0,-ROUNDUP($F138-1,0))/$F138))),0)</f>
        <v>0</v>
      </c>
      <c r="R138" s="131">
        <f ca="1">-SUM(OFFSET(Q127,0,-MIN(R$84-1,ROUNDDOWN($F138-1,0))):Q127)/$F138-IF(R$84&gt;$F138,(OFFSET(Q127,0,-ROUNDUP($F138-1,0))-(ROUNDDOWN($F138,0)*(OFFSET(Q127,0,-ROUNDUP($F138-1,0))/$F138))),0)</f>
        <v>0</v>
      </c>
      <c r="S138" s="131">
        <f ca="1">-SUM(OFFSET(R127,0,-MIN(S$84-1,ROUNDDOWN($F138-1,0))):R127)/$F138-IF(S$84&gt;$F138,(OFFSET(R127,0,-ROUNDUP($F138-1,0))-(ROUNDDOWN($F138,0)*(OFFSET(R127,0,-ROUNDUP($F138-1,0))/$F138))),0)</f>
        <v>0</v>
      </c>
      <c r="T138" s="131">
        <f ca="1">-SUM(OFFSET(S127,0,-MIN(T$84-1,ROUNDDOWN($F138-1,0))):S127)/$F138-IF(T$84&gt;$F138,(OFFSET(S127,0,-ROUNDUP($F138-1,0))-(ROUNDDOWN($F138,0)*(OFFSET(S127,0,-ROUNDUP($F138-1,0))/$F138))),0)</f>
        <v>0</v>
      </c>
      <c r="U138" s="131">
        <f ca="1">-SUM(OFFSET(T127,0,-MIN(U$84-1,ROUNDDOWN($F138-1,0))):T127)/$F138-IF(U$84&gt;$F138,(OFFSET(T127,0,-ROUNDUP($F138-1,0))-(ROUNDDOWN($F138,0)*(OFFSET(T127,0,-ROUNDUP($F138-1,0))/$F138))),0)</f>
        <v>0</v>
      </c>
      <c r="V138" s="131">
        <f ca="1">-SUM(OFFSET(U127,0,-MIN(V$84-1,ROUNDDOWN($F138-1,0))):U127)/$F138-IF(V$84&gt;$F138,(OFFSET(U127,0,-ROUNDUP($F138-1,0))-(ROUNDDOWN($F138,0)*(OFFSET(U127,0,-ROUNDUP($F138-1,0))/$F138))),0)</f>
        <v>0</v>
      </c>
      <c r="W138" s="131">
        <f ca="1">-SUM(OFFSET(V127,0,-MIN(W$84-1,ROUNDDOWN($F138-1,0))):V127)/$F138-IF(W$84&gt;$F138,(OFFSET(V127,0,-ROUNDUP($F138-1,0))-(ROUNDDOWN($F138,0)*(OFFSET(V127,0,-ROUNDUP($F138-1,0))/$F138))),0)</f>
        <v>0</v>
      </c>
      <c r="X138" s="131">
        <f ca="1">-SUM(OFFSET(W127,0,-MIN(X$84-1,ROUNDDOWN($F138-1,0))):W127)/$F138-IF(X$84&gt;$F138,(OFFSET(W127,0,-ROUNDUP($F138-1,0))-(ROUNDDOWN($F138,0)*(OFFSET(W127,0,-ROUNDUP($F138-1,0))/$F138))),0)</f>
        <v>0</v>
      </c>
      <c r="Y138" s="131">
        <f ca="1">-SUM(OFFSET(X127,0,-MIN(Y$84-1,ROUNDDOWN($F138-1,0))):X127)/$F138-IF(Y$84&gt;$F138,(OFFSET(X127,0,-ROUNDUP($F138-1,0))-(ROUNDDOWN($F138,0)*(OFFSET(X127,0,-ROUNDUP($F138-1,0))/$F138))),0)</f>
        <v>0</v>
      </c>
      <c r="Z138" s="131">
        <f ca="1">-SUM(OFFSET(Y127,0,-MIN(Z$84-1,ROUNDDOWN($F138-1,0))):Y127)/$F138-IF(Z$84&gt;$F138,(OFFSET(Y127,0,-ROUNDUP($F138-1,0))-(ROUNDDOWN($F138,0)*(OFFSET(Y127,0,-ROUNDUP($F138-1,0))/$F138))),0)</f>
        <v>0</v>
      </c>
      <c r="AA138" s="131">
        <f ca="1">-SUM(OFFSET(Z127,0,-MIN(AA$84-1,ROUNDDOWN($F138-1,0))):Z127)/$F138-IF(AA$84&gt;$F138,(OFFSET(Z127,0,-ROUNDUP($F138-1,0))-(ROUNDDOWN($F138,0)*(OFFSET(Z127,0,-ROUNDUP($F138-1,0))/$F138))),0)</f>
        <v>0</v>
      </c>
      <c r="AB138" s="131">
        <f ca="1">-SUM(OFFSET(AA127,0,-MIN(AB$84-1,ROUNDDOWN($F138-1,0))):AA127)/$F138-IF(AB$84&gt;$F138,(OFFSET(AA127,0,-ROUNDUP($F138-1,0))-(ROUNDDOWN($F138,0)*(OFFSET(AA127,0,-ROUNDUP($F138-1,0))/$F138))),0)</f>
        <v>0</v>
      </c>
      <c r="AC138" s="131">
        <f ca="1">-SUM(OFFSET(AB127,0,-MIN(AC$84-1,ROUNDDOWN($F138-1,0))):AB127)/$F138-IF(AC$84&gt;$F138,(OFFSET(AB127,0,-ROUNDUP($F138-1,0))-(ROUNDDOWN($F138,0)*(OFFSET(AB127,0,-ROUNDUP($F138-1,0))/$F138))),0)</f>
        <v>0</v>
      </c>
      <c r="AD138" s="131">
        <f ca="1">-SUM(OFFSET(AC127,0,-MIN(AD$84-1,ROUNDDOWN($F138-1,0))):AC127)/$F138-IF(AD$84&gt;$F138,(OFFSET(AC127,0,-ROUNDUP($F138-1,0))-(ROUNDDOWN($F138,0)*(OFFSET(AC127,0,-ROUNDUP($F138-1,0))/$F138))),0)</f>
        <v>0</v>
      </c>
      <c r="AE138" s="131">
        <f ca="1">-SUM(OFFSET(AD127,0,-MIN(AE$84-1,ROUNDDOWN($F138-1,0))):AD127)/$F138-IF(AE$84&gt;$F138,(OFFSET(AD127,0,-ROUNDUP($F138-1,0))-(ROUNDDOWN($F138,0)*(OFFSET(AD127,0,-ROUNDUP($F138-1,0))/$F138))),0)</f>
        <v>0</v>
      </c>
      <c r="AF138" s="131">
        <f ca="1">-SUM(OFFSET(AE127,0,-MIN(AF$84-1,ROUNDDOWN($F138-1,0))):AE127)/$F138-IF(AF$84&gt;$F138,(OFFSET(AE127,0,-ROUNDUP($F138-1,0))-(ROUNDDOWN($F138,0)*(OFFSET(AE127,0,-ROUNDUP($F138-1,0))/$F138))),0)</f>
        <v>0</v>
      </c>
      <c r="AG138" s="131">
        <f ca="1">-SUM(OFFSET(AF127,0,-MIN(AG$84-1,ROUNDDOWN($F138-1,0))):AF127)/$F138-IF(AG$84&gt;$F138,(OFFSET(AF127,0,-ROUNDUP($F138-1,0))-(ROUNDDOWN($F138,0)*(OFFSET(AF127,0,-ROUNDUP($F138-1,0))/$F138))),0)</f>
        <v>0</v>
      </c>
      <c r="AH138" s="131">
        <f ca="1">-SUM(OFFSET(AG127,0,-MIN(AH$84-1,ROUNDDOWN($F138-1,0))):AG127)/$F138-IF(AH$84&gt;$F138,(OFFSET(AG127,0,-ROUNDUP($F138-1,0))-(ROUNDDOWN($F138,0)*(OFFSET(AG127,0,-ROUNDUP($F138-1,0))/$F138))),0)</f>
        <v>0</v>
      </c>
      <c r="AI138" s="131">
        <f ca="1">-SUM(OFFSET(AH127,0,-MIN(AI$84-1,ROUNDDOWN($F138-1,0))):AH127)/$F138-IF(AI$84&gt;$F138,(OFFSET(AH127,0,-ROUNDUP($F138-1,0))-(ROUNDDOWN($F138,0)*(OFFSET(AH127,0,-ROUNDUP($F138-1,0))/$F138))),0)</f>
        <v>0</v>
      </c>
      <c r="AJ138" s="131">
        <f ca="1">-SUM(OFFSET(AI127,0,-MIN(AJ$84-1,ROUNDDOWN($F138-1,0))):AI127)/$F138-IF(AJ$84&gt;$F138,(OFFSET(AI127,0,-ROUNDUP($F138-1,0))-(ROUNDDOWN($F138,0)*(OFFSET(AI127,0,-ROUNDUP($F138-1,0))/$F138))),0)</f>
        <v>0</v>
      </c>
      <c r="AK138" s="131">
        <f ca="1">-SUM(OFFSET(AJ127,0,-MIN(AK$84-1,ROUNDDOWN($F138-1,0))):AJ127)/$F138-IF(AK$84&gt;$F138,(OFFSET(AJ127,0,-ROUNDUP($F138-1,0))-(ROUNDDOWN($F138,0)*(OFFSET(AJ127,0,-ROUNDUP($F138-1,0))/$F138))),0)</f>
        <v>0</v>
      </c>
      <c r="AL138" s="131">
        <f ca="1">-SUM(OFFSET(AK127,0,-MIN(AL$84-1,ROUNDDOWN($F138-1,0))):AK127)/$F138-IF(AL$84&gt;$F138,(OFFSET(AK127,0,-ROUNDUP($F138-1,0))-(ROUNDDOWN($F138,0)*(OFFSET(AK127,0,-ROUNDUP($F138-1,0))/$F138))),0)</f>
        <v>0</v>
      </c>
      <c r="AM138" s="131">
        <f ca="1">-SUM(OFFSET(AL127,0,-MIN(AM$84-1,ROUNDDOWN($F138-1,0))):AL127)/$F138-IF(AM$84&gt;$F138,(OFFSET(AL127,0,-ROUNDUP($F138-1,0))-(ROUNDDOWN($F138,0)*(OFFSET(AL127,0,-ROUNDUP($F138-1,0))/$F138))),0)</f>
        <v>0</v>
      </c>
      <c r="AN138" s="131">
        <f ca="1">-SUM(OFFSET(AM127,0,-MIN(AN$84-1,ROUNDDOWN($F138-1,0))):AM127)/$F138-IF(AN$84&gt;$F138,(OFFSET(AM127,0,-ROUNDUP($F138-1,0))-(ROUNDDOWN($F138,0)*(OFFSET(AM127,0,-ROUNDUP($F138-1,0))/$F138))),0)</f>
        <v>0</v>
      </c>
      <c r="AO138" s="131">
        <f ca="1">-SUM(OFFSET(AN127,0,-MIN(AO$84-1,ROUNDDOWN($F138-1,0))):AN127)/$F138-IF(AO$84&gt;$F138,(OFFSET(AN127,0,-ROUNDUP($F138-1,0))-(ROUNDDOWN($F138,0)*(OFFSET(AN127,0,-ROUNDUP($F138-1,0))/$F138))),0)</f>
        <v>0</v>
      </c>
      <c r="AP138" s="131">
        <f ca="1">-SUM(OFFSET(AO127,0,-MIN(AP$84-1,ROUNDDOWN($F138-1,0))):AO127)/$F138-IF(AP$84&gt;$F138,(OFFSET(AO127,0,-ROUNDUP($F138-1,0))-(ROUNDDOWN($F138,0)*(OFFSET(AO127,0,-ROUNDUP($F138-1,0))/$F138))),0)</f>
        <v>0</v>
      </c>
      <c r="AQ138" s="131">
        <f ca="1">-SUM(OFFSET(AP127,0,-MIN(AQ$84-1,ROUNDDOWN($F138-1,0))):AP127)/$F138-IF(AQ$84&gt;$F138,(OFFSET(AP127,0,-ROUNDUP($F138-1,0))-(ROUNDDOWN($F138,0)*(OFFSET(AP127,0,-ROUNDUP($F138-1,0))/$F138))),0)</f>
        <v>0</v>
      </c>
      <c r="AR138" s="131">
        <f ca="1">-SUM(OFFSET(AQ127,0,-MIN(AR$84-1,ROUNDDOWN($F138-1,0))):AQ127)/$F138-IF(AR$84&gt;$F138,(OFFSET(AQ127,0,-ROUNDUP($F138-1,0))-(ROUNDDOWN($F138,0)*(OFFSET(AQ127,0,-ROUNDUP($F138-1,0))/$F138))),0)</f>
        <v>0</v>
      </c>
      <c r="AS138" s="131">
        <f ca="1">-SUM(OFFSET(AR127,0,-MIN(AS$84-1,ROUNDDOWN($F138-1,0))):AR127)/$F138-IF(AS$84&gt;$F138,(OFFSET(AR127,0,-ROUNDUP($F138-1,0))-(ROUNDDOWN($F138,0)*(OFFSET(AR127,0,-ROUNDUP($F138-1,0))/$F138))),0)</f>
        <v>0</v>
      </c>
      <c r="AT138" s="131">
        <f ca="1">-SUM(OFFSET(AS127,0,-MIN(AT$84-1,ROUNDDOWN($F138-1,0))):AS127)/$F138-IF(AT$84&gt;$F138,(OFFSET(AS127,0,-ROUNDUP($F138-1,0))-(ROUNDDOWN($F138,0)*(OFFSET(AS127,0,-ROUNDUP($F138-1,0))/$F138))),0)</f>
        <v>0</v>
      </c>
      <c r="AU138" s="131">
        <f ca="1">-SUM(OFFSET(AT127,0,-MIN(AU$84-1,ROUNDDOWN($F138-1,0))):AT127)/$F138-IF(AU$84&gt;$F138,(OFFSET(AT127,0,-ROUNDUP($F138-1,0))-(ROUNDDOWN($F138,0)*(OFFSET(AT127,0,-ROUNDUP($F138-1,0))/$F138))),0)</f>
        <v>0</v>
      </c>
      <c r="AV138" s="131">
        <f ca="1">-SUM(OFFSET(AU127,0,-MIN(AV$84-1,ROUNDDOWN($F138-1,0))):AU127)/$F138-IF(AV$84&gt;$F138,(OFFSET(AU127,0,-ROUNDUP($F138-1,0))-(ROUNDDOWN($F138,0)*(OFFSET(AU127,0,-ROUNDUP($F138-1,0))/$F138))),0)</f>
        <v>0</v>
      </c>
    </row>
    <row r="139" spans="1:49" s="49" customFormat="1" ht="15.75" customHeight="1" outlineLevel="1">
      <c r="A139" s="20"/>
      <c r="B139" s="67" t="s">
        <v>51</v>
      </c>
      <c r="C139" s="67"/>
      <c r="D139" s="65"/>
      <c r="F139" s="200">
        <f>D49</f>
        <v>5</v>
      </c>
      <c r="G139" s="125"/>
      <c r="H139" s="14"/>
      <c r="I139" s="27">
        <f ca="1">-SUM(OFFSET(I129,0,-MIN(I$84-1,$F139-1)):I129)/$F139</f>
        <v>0</v>
      </c>
      <c r="J139" s="27">
        <f ca="1">-SUM(OFFSET(J129,0,-MIN(J$84-1,$F139-1)):J129)/$F139</f>
        <v>0</v>
      </c>
      <c r="K139" s="27">
        <f ca="1">-SUM(OFFSET(K129,0,-MIN(K$84-1,$F139-1)):K129)/$F139</f>
        <v>0</v>
      </c>
      <c r="L139" s="27">
        <f ca="1">-SUM(OFFSET(L129,0,-MIN(L$84-1,$F139-1)):L129)/$F139</f>
        <v>0</v>
      </c>
      <c r="M139" s="27">
        <f ca="1">-SUM(OFFSET(M129,0,-MIN(M$84-1,$F139-1)):M129)/$F139</f>
        <v>0</v>
      </c>
      <c r="N139" s="27">
        <f ca="1">-SUM(OFFSET(N129,0,-MIN(N$84-1,$F139-1)):N129)/$F139</f>
        <v>0</v>
      </c>
      <c r="O139" s="27">
        <f ca="1">-SUM(OFFSET(O129,0,-MIN(O$84-1,$F139-1)):O129)/$F139</f>
        <v>0</v>
      </c>
      <c r="P139" s="27">
        <f ca="1">-SUM(OFFSET(P129,0,-MIN(P$84-1,$F139-1)):P129)/$F139</f>
        <v>0</v>
      </c>
      <c r="Q139" s="27">
        <f ca="1">-SUM(OFFSET(Q129,0,-MIN(Q$84-1,$F139-1)):Q129)/$F139</f>
        <v>0</v>
      </c>
      <c r="R139" s="27">
        <f ca="1">-SUM(OFFSET(R129,0,-MIN(R$84-1,$F139-1)):R129)/$F139</f>
        <v>0</v>
      </c>
      <c r="S139" s="27">
        <f ca="1">-SUM(OFFSET(S129,0,-MIN(S$84-1,$F139-1)):S129)/$F139</f>
        <v>0</v>
      </c>
      <c r="T139" s="27">
        <f ca="1">-SUM(OFFSET(T129,0,-MIN(T$84-1,$F139-1)):T129)/$F139</f>
        <v>0</v>
      </c>
      <c r="U139" s="27">
        <f ca="1">-SUM(OFFSET(U129,0,-MIN(U$84-1,$F139-1)):U129)/$F139</f>
        <v>0</v>
      </c>
      <c r="V139" s="27">
        <f ca="1">-SUM(OFFSET(V129,0,-MIN(V$84-1,$F139-1)):V129)/$F139</f>
        <v>0</v>
      </c>
      <c r="W139" s="27">
        <f ca="1">-SUM(OFFSET(W129,0,-MIN(W$84-1,$F139-1)):W129)/$F139</f>
        <v>0</v>
      </c>
      <c r="X139" s="27">
        <f ca="1">-SUM(OFFSET(X129,0,-MIN(X$84-1,$F139-1)):X129)/$F139</f>
        <v>0</v>
      </c>
      <c r="Y139" s="27">
        <f ca="1">-SUM(OFFSET(Y129,0,-MIN(Y$84-1,$F139-1)):Y129)/$F139</f>
        <v>0</v>
      </c>
      <c r="Z139" s="27">
        <f ca="1">-SUM(OFFSET(Z129,0,-MIN(Z$84-1,$F139-1)):Z129)/$F139</f>
        <v>0</v>
      </c>
      <c r="AA139" s="27">
        <f ca="1">-SUM(OFFSET(AA129,0,-MIN(AA$84-1,$F139-1)):AA129)/$F139</f>
        <v>0</v>
      </c>
      <c r="AB139" s="27">
        <f ca="1">-SUM(OFFSET(AB129,0,-MIN(AB$84-1,$F139-1)):AB129)/$F139</f>
        <v>0</v>
      </c>
      <c r="AC139" s="27">
        <f ca="1">-SUM(OFFSET(AC129,0,-MIN(AC$84-1,$F139-1)):AC129)/$F139</f>
        <v>0</v>
      </c>
      <c r="AD139" s="27">
        <f ca="1">-SUM(OFFSET(AD129,0,-MIN(AD$84-1,$F139-1)):AD129)/$F139</f>
        <v>0</v>
      </c>
      <c r="AE139" s="27">
        <f ca="1">-SUM(OFFSET(AE129,0,-MIN(AE$84-1,$F139-1)):AE129)/$F139</f>
        <v>0</v>
      </c>
      <c r="AF139" s="27">
        <f ca="1">-SUM(OFFSET(AF129,0,-MIN(AF$84-1,$F139-1)):AF129)/$F139</f>
        <v>0</v>
      </c>
      <c r="AG139" s="27">
        <f ca="1">-SUM(OFFSET(AG129,0,-MIN(AG$84-1,$F139-1)):AG129)/$F139</f>
        <v>0</v>
      </c>
      <c r="AH139" s="27">
        <f ca="1">-SUM(OFFSET(AH129,0,-MIN(AH$84-1,$F139-1)):AH129)/$F139</f>
        <v>0</v>
      </c>
      <c r="AI139" s="27">
        <f ca="1">-SUM(OFFSET(AI129,0,-MIN(AI$84-1,$F139-1)):AI129)/$F139</f>
        <v>0</v>
      </c>
      <c r="AJ139" s="27">
        <f ca="1">-SUM(OFFSET(AJ129,0,-MIN(AJ$84-1,$F139-1)):AJ129)/$F139</f>
        <v>0</v>
      </c>
      <c r="AK139" s="27">
        <f ca="1">-SUM(OFFSET(AK129,0,-MIN(AK$84-1,$F139-1)):AK129)/$F139</f>
        <v>0</v>
      </c>
      <c r="AL139" s="27">
        <f ca="1">-SUM(OFFSET(AL129,0,-MIN(AL$84-1,$F139-1)):AL129)/$F139</f>
        <v>0</v>
      </c>
      <c r="AM139" s="27">
        <f ca="1">-SUM(OFFSET(AM129,0,-MIN(AM$84-1,$F139-1)):AM129)/$F139</f>
        <v>0</v>
      </c>
      <c r="AN139" s="27">
        <f ca="1">-SUM(OFFSET(AN129,0,-MIN(AN$84-1,$F139-1)):AN129)/$F139</f>
        <v>0</v>
      </c>
      <c r="AO139" s="27">
        <f ca="1">-SUM(OFFSET(AO129,0,-MIN(AO$84-1,$F139-1)):AO129)/$F139</f>
        <v>0</v>
      </c>
      <c r="AP139" s="27">
        <f ca="1">-SUM(OFFSET(AP129,0,-MIN(AP$84-1,$F139-1)):AP129)/$F139</f>
        <v>0</v>
      </c>
      <c r="AQ139" s="27">
        <f ca="1">-SUM(OFFSET(AQ129,0,-MIN(AQ$84-1,$F139-1)):AQ129)/$F139</f>
        <v>0</v>
      </c>
      <c r="AR139" s="27">
        <f ca="1">-SUM(OFFSET(AR129,0,-MIN(AR$84-1,$F139-1)):AR129)/$F139</f>
        <v>0</v>
      </c>
      <c r="AS139" s="27">
        <f ca="1">-SUM(OFFSET(AS129,0,-MIN(AS$84-1,$F139-1)):AS129)/$F139</f>
        <v>0</v>
      </c>
      <c r="AT139" s="27">
        <f ca="1">-SUM(OFFSET(AT129,0,-MIN(AT$84-1,$F139-1)):AT129)/$F139</f>
        <v>0</v>
      </c>
      <c r="AU139" s="27">
        <f ca="1">-SUM(OFFSET(AU129,0,-MIN(AU$84-1,$F139-1)):AU129)/$F139</f>
        <v>0</v>
      </c>
      <c r="AV139" s="27">
        <f ca="1">-SUM(OFFSET(AV129,0,-MIN(AV$84-1,$F139-1)):AV129)/$F139</f>
        <v>0</v>
      </c>
    </row>
    <row r="140" spans="1:49" s="49" customFormat="1" ht="15.75" customHeight="1" outlineLevel="1">
      <c r="A140" s="20"/>
      <c r="B140" s="67" t="s">
        <v>132</v>
      </c>
      <c r="C140" s="67"/>
      <c r="D140" s="65"/>
      <c r="F140" s="200">
        <f>D50</f>
        <v>10</v>
      </c>
      <c r="G140" s="125"/>
      <c r="H140" s="14"/>
      <c r="I140" s="27">
        <f ca="1">-SUM(OFFSET(I130,0,-MIN(I$84-1,$F140-1)):I130)/$F140-SUM(OFFSET(I131,0,-MIN(I$84-1,$F140-1)):I131)/$F140</f>
        <v>0</v>
      </c>
      <c r="J140" s="27">
        <f ca="1">-SUM(OFFSET(J130,0,-MIN(J$84-1,$F140-1)):J130)/$F140-SUM(OFFSET(J131,0,-MIN(J$84-1,$F140-1)):J131)/$F140</f>
        <v>0</v>
      </c>
      <c r="K140" s="27">
        <f ca="1">-SUM(OFFSET(K130,0,-MIN(K$84-1,$F140-1)):K130)/$F140-SUM(OFFSET(K131,0,-MIN(K$84-1,$F140-1)):K131)/$F140</f>
        <v>0</v>
      </c>
      <c r="L140" s="27">
        <f ca="1">-SUM(OFFSET(L130,0,-MIN(L$84-1,$F140-1)):L130)/$F140-SUM(OFFSET(L131,0,-MIN(L$84-1,$F140-1)):L131)/$F140</f>
        <v>0</v>
      </c>
      <c r="M140" s="27">
        <f ca="1">-SUM(OFFSET(M130,0,-MIN(M$84-1,$F140-1)):M130)/$F140-SUM(OFFSET(M131,0,-MIN(M$84-1,$F140-1)):M131)/$F140</f>
        <v>0</v>
      </c>
      <c r="N140" s="27">
        <f ca="1">-SUM(OFFSET(N130,0,-MIN(N$84-1,$F140-1)):N130)/$F140-SUM(OFFSET(N131,0,-MIN(N$84-1,$F140-1)):N131)/$F140</f>
        <v>0</v>
      </c>
      <c r="O140" s="27">
        <f ca="1">-SUM(OFFSET(O130,0,-MIN(O$84-1,$F140-1)):O130)/$F140-SUM(OFFSET(O131,0,-MIN(O$84-1,$F140-1)):O131)/$F140</f>
        <v>0</v>
      </c>
      <c r="P140" s="27">
        <f ca="1">-SUM(OFFSET(P130,0,-MIN(P$84-1,$F140-1)):P130)/$F140-SUM(OFFSET(P131,0,-MIN(P$84-1,$F140-1)):P131)/$F140</f>
        <v>0</v>
      </c>
      <c r="Q140" s="27">
        <f ca="1">-SUM(OFFSET(Q130,0,-MIN(Q$84-1,$F140-1)):Q130)/$F140-SUM(OFFSET(Q131,0,-MIN(Q$84-1,$F140-1)):Q131)/$F140</f>
        <v>0</v>
      </c>
      <c r="R140" s="27">
        <f ca="1">-SUM(OFFSET(R130,0,-MIN(R$84-1,$F140-1)):R130)/$F140-SUM(OFFSET(R131,0,-MIN(R$84-1,$F140-1)):R131)/$F140</f>
        <v>0</v>
      </c>
      <c r="S140" s="27">
        <f ca="1">-SUM(OFFSET(S130,0,-MIN(S$84-1,$F140-1)):S130)/$F140-SUM(OFFSET(S131,0,-MIN(S$84-1,$F140-1)):S131)/$F140</f>
        <v>0</v>
      </c>
      <c r="T140" s="27">
        <f ca="1">-SUM(OFFSET(T130,0,-MIN(T$84-1,$F140-1)):T130)/$F140-SUM(OFFSET(T131,0,-MIN(T$84-1,$F140-1)):T131)/$F140</f>
        <v>0</v>
      </c>
      <c r="U140" s="27">
        <f ca="1">-SUM(OFFSET(U130,0,-MIN(U$84-1,$F140-1)):U130)/$F140-SUM(OFFSET(U131,0,-MIN(U$84-1,$F140-1)):U131)/$F140</f>
        <v>0</v>
      </c>
      <c r="V140" s="27">
        <f ca="1">-SUM(OFFSET(V130,0,-MIN(V$84-1,$F140-1)):V130)/$F140-SUM(OFFSET(V131,0,-MIN(V$84-1,$F140-1)):V131)/$F140</f>
        <v>0</v>
      </c>
      <c r="W140" s="27">
        <f ca="1">-SUM(OFFSET(W130,0,-MIN(W$84-1,$F140-1)):W130)/$F140-SUM(OFFSET(W131,0,-MIN(W$84-1,$F140-1)):W131)/$F140</f>
        <v>0</v>
      </c>
      <c r="X140" s="27">
        <f ca="1">-SUM(OFFSET(X130,0,-MIN(X$84-1,$F140-1)):X130)/$F140-SUM(OFFSET(X131,0,-MIN(X$84-1,$F140-1)):X131)/$F140</f>
        <v>0</v>
      </c>
      <c r="Y140" s="27">
        <f ca="1">-SUM(OFFSET(Y130,0,-MIN(Y$84-1,$F140-1)):Y130)/$F140-SUM(OFFSET(Y131,0,-MIN(Y$84-1,$F140-1)):Y131)/$F140</f>
        <v>0</v>
      </c>
      <c r="Z140" s="27">
        <f ca="1">-SUM(OFFSET(Z130,0,-MIN(Z$84-1,$F140-1)):Z130)/$F140-SUM(OFFSET(Z131,0,-MIN(Z$84-1,$F140-1)):Z131)/$F140</f>
        <v>0</v>
      </c>
      <c r="AA140" s="27">
        <f ca="1">-SUM(OFFSET(AA130,0,-MIN(AA$84-1,$F140-1)):AA130)/$F140-SUM(OFFSET(AA131,0,-MIN(AA$84-1,$F140-1)):AA131)/$F140</f>
        <v>0</v>
      </c>
      <c r="AB140" s="27">
        <f ca="1">-SUM(OFFSET(AB130,0,-MIN(AB$84-1,$F140-1)):AB130)/$F140-SUM(OFFSET(AB131,0,-MIN(AB$84-1,$F140-1)):AB131)/$F140</f>
        <v>0</v>
      </c>
      <c r="AC140" s="27">
        <f ca="1">-SUM(OFFSET(AC130,0,-MIN(AC$84-1,$F140-1)):AC130)/$F140-SUM(OFFSET(AC131,0,-MIN(AC$84-1,$F140-1)):AC131)/$F140</f>
        <v>0</v>
      </c>
      <c r="AD140" s="27">
        <f ca="1">-SUM(OFFSET(AD130,0,-MIN(AD$84-1,$F140-1)):AD130)/$F140-SUM(OFFSET(AD131,0,-MIN(AD$84-1,$F140-1)):AD131)/$F140</f>
        <v>0</v>
      </c>
      <c r="AE140" s="27">
        <f ca="1">-SUM(OFFSET(AE130,0,-MIN(AE$84-1,$F140-1)):AE130)/$F140-SUM(OFFSET(AE131,0,-MIN(AE$84-1,$F140-1)):AE131)/$F140</f>
        <v>0</v>
      </c>
      <c r="AF140" s="27">
        <f ca="1">-SUM(OFFSET(AF130,0,-MIN(AF$84-1,$F140-1)):AF130)/$F140-SUM(OFFSET(AF131,0,-MIN(AF$84-1,$F140-1)):AF131)/$F140</f>
        <v>0</v>
      </c>
      <c r="AG140" s="27">
        <f ca="1">-SUM(OFFSET(AG130,0,-MIN(AG$84-1,$F140-1)):AG130)/$F140-SUM(OFFSET(AG131,0,-MIN(AG$84-1,$F140-1)):AG131)/$F140</f>
        <v>0</v>
      </c>
      <c r="AH140" s="27">
        <f ca="1">-SUM(OFFSET(AH130,0,-MIN(AH$84-1,$F140-1)):AH130)/$F140-SUM(OFFSET(AH131,0,-MIN(AH$84-1,$F140-1)):AH131)/$F140</f>
        <v>0</v>
      </c>
      <c r="AI140" s="27">
        <f ca="1">-SUM(OFFSET(AI130,0,-MIN(AI$84-1,$F140-1)):AI130)/$F140-SUM(OFFSET(AI131,0,-MIN(AI$84-1,$F140-1)):AI131)/$F140</f>
        <v>0</v>
      </c>
      <c r="AJ140" s="27">
        <f ca="1">-SUM(OFFSET(AJ130,0,-MIN(AJ$84-1,$F140-1)):AJ130)/$F140-SUM(OFFSET(AJ131,0,-MIN(AJ$84-1,$F140-1)):AJ131)/$F140</f>
        <v>0</v>
      </c>
      <c r="AK140" s="27">
        <f ca="1">-SUM(OFFSET(AK130,0,-MIN(AK$84-1,$F140-1)):AK130)/$F140-SUM(OFFSET(AK131,0,-MIN(AK$84-1,$F140-1)):AK131)/$F140</f>
        <v>0</v>
      </c>
      <c r="AL140" s="27">
        <f ca="1">-SUM(OFFSET(AL130,0,-MIN(AL$84-1,$F140-1)):AL130)/$F140-SUM(OFFSET(AL131,0,-MIN(AL$84-1,$F140-1)):AL131)/$F140</f>
        <v>0</v>
      </c>
      <c r="AM140" s="27">
        <f ca="1">-SUM(OFFSET(AM130,0,-MIN(AM$84-1,$F140-1)):AM130)/$F140-SUM(OFFSET(AM131,0,-MIN(AM$84-1,$F140-1)):AM131)/$F140</f>
        <v>0</v>
      </c>
      <c r="AN140" s="27">
        <f ca="1">-SUM(OFFSET(AN130,0,-MIN(AN$84-1,$F140-1)):AN130)/$F140-SUM(OFFSET(AN131,0,-MIN(AN$84-1,$F140-1)):AN131)/$F140</f>
        <v>0</v>
      </c>
      <c r="AO140" s="27">
        <f ca="1">-SUM(OFFSET(AO130,0,-MIN(AO$84-1,$F140-1)):AO130)/$F140-SUM(OFFSET(AO131,0,-MIN(AO$84-1,$F140-1)):AO131)/$F140</f>
        <v>0</v>
      </c>
      <c r="AP140" s="27">
        <f ca="1">-SUM(OFFSET(AP130,0,-MIN(AP$84-1,$F140-1)):AP130)/$F140-SUM(OFFSET(AP131,0,-MIN(AP$84-1,$F140-1)):AP131)/$F140</f>
        <v>0</v>
      </c>
      <c r="AQ140" s="27">
        <f ca="1">-SUM(OFFSET(AQ130,0,-MIN(AQ$84-1,$F140-1)):AQ130)/$F140-SUM(OFFSET(AQ131,0,-MIN(AQ$84-1,$F140-1)):AQ131)/$F140</f>
        <v>0</v>
      </c>
      <c r="AR140" s="27">
        <f ca="1">-SUM(OFFSET(AR130,0,-MIN(AR$84-1,$F140-1)):AR130)/$F140-SUM(OFFSET(AR131,0,-MIN(AR$84-1,$F140-1)):AR131)/$F140</f>
        <v>0</v>
      </c>
      <c r="AS140" s="27">
        <f ca="1">-SUM(OFFSET(AS130,0,-MIN(AS$84-1,$F140-1)):AS130)/$F140-SUM(OFFSET(AS131,0,-MIN(AS$84-1,$F140-1)):AS131)/$F140</f>
        <v>0</v>
      </c>
      <c r="AT140" s="27">
        <f ca="1">-SUM(OFFSET(AT130,0,-MIN(AT$84-1,$F140-1)):AT130)/$F140-SUM(OFFSET(AT131,0,-MIN(AT$84-1,$F140-1)):AT131)/$F140</f>
        <v>0</v>
      </c>
      <c r="AU140" s="27">
        <f ca="1">-SUM(OFFSET(AU130,0,-MIN(AU$84-1,$F140-1)):AU130)/$F140-SUM(OFFSET(AU131,0,-MIN(AU$84-1,$F140-1)):AU131)/$F140</f>
        <v>0</v>
      </c>
      <c r="AV140" s="27">
        <f ca="1">-SUM(OFFSET(AV130,0,-MIN(AV$84-1,$F140-1)):AV130)/$F140-SUM(OFFSET(AV131,0,-MIN(AV$84-1,$F140-1)):AV131)/$F140</f>
        <v>0</v>
      </c>
    </row>
    <row r="141" spans="1:49" s="49" customFormat="1" ht="15.75" customHeight="1" outlineLevel="1">
      <c r="A141" s="14"/>
      <c r="B141" s="14"/>
      <c r="C141" s="14"/>
      <c r="D141" s="68"/>
      <c r="E141" s="69"/>
      <c r="F141" s="69"/>
      <c r="G141" s="69"/>
      <c r="H141" s="14"/>
      <c r="I141" s="19">
        <f t="shared" ref="I141:AV141" ca="1" si="92">SUM(I134:I140)</f>
        <v>-6403.7275666125361</v>
      </c>
      <c r="J141" s="19">
        <f ca="1">SUM(J134:J140)</f>
        <v>-7999.6203719325531</v>
      </c>
      <c r="K141" s="19">
        <f t="shared" ca="1" si="92"/>
        <v>-9590.8185066329806</v>
      </c>
      <c r="L141" s="19">
        <f t="shared" ca="1" si="92"/>
        <v>-10436.875129487205</v>
      </c>
      <c r="M141" s="19">
        <f t="shared" ca="1" si="92"/>
        <v>-10782.351296133173</v>
      </c>
      <c r="N141" s="19">
        <f t="shared" ca="1" si="92"/>
        <v>-11091.027856537568</v>
      </c>
      <c r="O141" s="19">
        <f t="shared" ca="1" si="92"/>
        <v>-11091.027856537568</v>
      </c>
      <c r="P141" s="19">
        <f t="shared" ca="1" si="92"/>
        <v>-11091.027856537568</v>
      </c>
      <c r="Q141" s="19">
        <f t="shared" ca="1" si="92"/>
        <v>-11091.027856537568</v>
      </c>
      <c r="R141" s="19">
        <f t="shared" ca="1" si="92"/>
        <v>-11091.027856537568</v>
      </c>
      <c r="S141" s="19">
        <f t="shared" ca="1" si="92"/>
        <v>-11091.027856537568</v>
      </c>
      <c r="T141" s="19">
        <f t="shared" ca="1" si="92"/>
        <v>-11091.027856537568</v>
      </c>
      <c r="U141" s="19">
        <f t="shared" ca="1" si="92"/>
        <v>-11091.027856537568</v>
      </c>
      <c r="V141" s="19">
        <f t="shared" ca="1" si="92"/>
        <v>-11091.027856537568</v>
      </c>
      <c r="W141" s="19">
        <f t="shared" ca="1" si="92"/>
        <v>-11091.027856537568</v>
      </c>
      <c r="X141" s="19">
        <f t="shared" ca="1" si="92"/>
        <v>-11091.027856537568</v>
      </c>
      <c r="Y141" s="19">
        <f t="shared" ca="1" si="92"/>
        <v>-11091.027856537568</v>
      </c>
      <c r="Z141" s="19">
        <f t="shared" ca="1" si="92"/>
        <v>-11091.027856537568</v>
      </c>
      <c r="AA141" s="19">
        <f t="shared" ca="1" si="92"/>
        <v>-11091.027856537568</v>
      </c>
      <c r="AB141" s="19">
        <f t="shared" ca="1" si="92"/>
        <v>-11091.027856537568</v>
      </c>
      <c r="AC141" s="19">
        <f t="shared" ca="1" si="92"/>
        <v>-11091.027856537568</v>
      </c>
      <c r="AD141" s="19">
        <f t="shared" ca="1" si="92"/>
        <v>-8252.1485886455412</v>
      </c>
      <c r="AE141" s="19">
        <f t="shared" ca="1" si="92"/>
        <v>-6618.1389514938237</v>
      </c>
      <c r="AF141" s="19">
        <f t="shared" ca="1" si="92"/>
        <v>-5026.8059612593443</v>
      </c>
      <c r="AG141" s="19">
        <f t="shared" ca="1" si="92"/>
        <v>-4159.3449706299225</v>
      </c>
      <c r="AH141" s="19">
        <f t="shared" ca="1" si="92"/>
        <v>-3799.4895109028157</v>
      </c>
      <c r="AI141" s="19">
        <f t="shared" ca="1" si="92"/>
        <v>-3489.7558730259466</v>
      </c>
      <c r="AJ141" s="19">
        <f t="shared" ca="1" si="92"/>
        <v>-3480.889065154634</v>
      </c>
      <c r="AK141" s="19">
        <f t="shared" ca="1" si="92"/>
        <v>-3480.889065154634</v>
      </c>
      <c r="AL141" s="19">
        <f t="shared" ca="1" si="92"/>
        <v>-3480.889065154634</v>
      </c>
      <c r="AM141" s="19">
        <f t="shared" ca="1" si="92"/>
        <v>-3480.889065154634</v>
      </c>
      <c r="AN141" s="19">
        <f t="shared" ca="1" si="92"/>
        <v>-3480.889065154634</v>
      </c>
      <c r="AO141" s="19">
        <f t="shared" ca="1" si="92"/>
        <v>-3480.889065154634</v>
      </c>
      <c r="AP141" s="19">
        <f t="shared" ca="1" si="92"/>
        <v>-3480.889065154634</v>
      </c>
      <c r="AQ141" s="19">
        <f t="shared" ca="1" si="92"/>
        <v>-3480.889065154634</v>
      </c>
      <c r="AR141" s="19">
        <f t="shared" ca="1" si="92"/>
        <v>-3480.889065154634</v>
      </c>
      <c r="AS141" s="19">
        <f t="shared" ca="1" si="92"/>
        <v>-3480.889065154634</v>
      </c>
      <c r="AT141" s="19">
        <f t="shared" ca="1" si="92"/>
        <v>-3480.889065154634</v>
      </c>
      <c r="AU141" s="19">
        <f t="shared" ca="1" si="92"/>
        <v>-3480.889065154634</v>
      </c>
      <c r="AV141" s="19">
        <f t="shared" ca="1" si="92"/>
        <v>-3480.889065154634</v>
      </c>
    </row>
    <row r="142" spans="1:49" ht="15.75" customHeight="1" outlineLevel="1">
      <c r="A142" s="10"/>
    </row>
    <row r="143" spans="1:49" s="49" customFormat="1" ht="15.75" customHeight="1" outlineLevel="1">
      <c r="A143" s="20"/>
      <c r="B143" s="14" t="s">
        <v>139</v>
      </c>
      <c r="C143" s="14"/>
      <c r="D143" s="14"/>
      <c r="E143" s="14"/>
      <c r="F143" s="14"/>
      <c r="G143" s="14"/>
      <c r="H143" s="18">
        <f>+H132</f>
        <v>215908.90741963635</v>
      </c>
      <c r="I143" s="18">
        <f ca="1">H143+I132+I141</f>
        <v>243064.77116647834</v>
      </c>
      <c r="J143" s="18">
        <f t="shared" ref="J143:AV143" ca="1" si="93">I143+J132+J141</f>
        <v>268526.01916945487</v>
      </c>
      <c r="K143" s="18">
        <f t="shared" ca="1" si="93"/>
        <v>276726.69292118552</v>
      </c>
      <c r="L143" s="18">
        <f t="shared" ca="1" si="93"/>
        <v>273554.74117660744</v>
      </c>
      <c r="M143" s="18">
        <f t="shared" ca="1" si="93"/>
        <v>269263.46445683792</v>
      </c>
      <c r="N143" s="18">
        <f t="shared" ca="1" si="93"/>
        <v>258172.43660030034</v>
      </c>
      <c r="O143" s="18">
        <f t="shared" ca="1" si="93"/>
        <v>247081.40874376276</v>
      </c>
      <c r="P143" s="18">
        <f t="shared" ca="1" si="93"/>
        <v>235990.38088722518</v>
      </c>
      <c r="Q143" s="18">
        <f t="shared" ca="1" si="93"/>
        <v>224899.35303068761</v>
      </c>
      <c r="R143" s="18">
        <f t="shared" ca="1" si="93"/>
        <v>213808.32517415003</v>
      </c>
      <c r="S143" s="18">
        <f t="shared" ca="1" si="93"/>
        <v>202717.29731761245</v>
      </c>
      <c r="T143" s="18">
        <f t="shared" ca="1" si="93"/>
        <v>191626.26946107487</v>
      </c>
      <c r="U143" s="18">
        <f t="shared" ca="1" si="93"/>
        <v>180535.2416045373</v>
      </c>
      <c r="V143" s="18">
        <f t="shared" ca="1" si="93"/>
        <v>169444.21374799972</v>
      </c>
      <c r="W143" s="18">
        <f t="shared" ca="1" si="93"/>
        <v>158353.18589146214</v>
      </c>
      <c r="X143" s="18">
        <f t="shared" ca="1" si="93"/>
        <v>147262.15803492456</v>
      </c>
      <c r="Y143" s="18">
        <f t="shared" ca="1" si="93"/>
        <v>136171.13017838699</v>
      </c>
      <c r="Z143" s="18">
        <f t="shared" ca="1" si="93"/>
        <v>125080.10232184942</v>
      </c>
      <c r="AA143" s="18">
        <f t="shared" ca="1" si="93"/>
        <v>113989.07446531186</v>
      </c>
      <c r="AB143" s="18">
        <f t="shared" ca="1" si="93"/>
        <v>102898.0466087743</v>
      </c>
      <c r="AC143" s="18">
        <f t="shared" ca="1" si="93"/>
        <v>91807.018752236734</v>
      </c>
      <c r="AD143" s="18">
        <f t="shared" ca="1" si="93"/>
        <v>83554.8701635912</v>
      </c>
      <c r="AE143" s="18">
        <f t="shared" ca="1" si="93"/>
        <v>76936.73121209738</v>
      </c>
      <c r="AF143" s="18">
        <f t="shared" ca="1" si="93"/>
        <v>71909.92525083803</v>
      </c>
      <c r="AG143" s="18">
        <f t="shared" ca="1" si="93"/>
        <v>67750.580280208102</v>
      </c>
      <c r="AH143" s="18">
        <f t="shared" ca="1" si="93"/>
        <v>63951.090769305287</v>
      </c>
      <c r="AI143" s="18">
        <f t="shared" ca="1" si="93"/>
        <v>60461.334896279339</v>
      </c>
      <c r="AJ143" s="18">
        <f t="shared" ca="1" si="93"/>
        <v>56980.445831124707</v>
      </c>
      <c r="AK143" s="18">
        <f t="shared" ca="1" si="93"/>
        <v>53499.556765970076</v>
      </c>
      <c r="AL143" s="18">
        <f t="shared" ca="1" si="93"/>
        <v>50018.667700815444</v>
      </c>
      <c r="AM143" s="18">
        <f t="shared" ca="1" si="93"/>
        <v>46537.778635660812</v>
      </c>
      <c r="AN143" s="18">
        <f t="shared" ca="1" si="93"/>
        <v>43056.88957050618</v>
      </c>
      <c r="AO143" s="18">
        <f t="shared" ca="1" si="93"/>
        <v>39576.000505351549</v>
      </c>
      <c r="AP143" s="18">
        <f t="shared" ca="1" si="93"/>
        <v>36095.111440196917</v>
      </c>
      <c r="AQ143" s="18">
        <f t="shared" ca="1" si="93"/>
        <v>32614.222375042282</v>
      </c>
      <c r="AR143" s="18">
        <f t="shared" ca="1" si="93"/>
        <v>29133.333309887646</v>
      </c>
      <c r="AS143" s="18">
        <f t="shared" ca="1" si="93"/>
        <v>25652.444244733011</v>
      </c>
      <c r="AT143" s="18">
        <f t="shared" ca="1" si="93"/>
        <v>22171.555179578376</v>
      </c>
      <c r="AU143" s="18">
        <f t="shared" ca="1" si="93"/>
        <v>18690.666114423741</v>
      </c>
      <c r="AV143" s="18">
        <f t="shared" ca="1" si="93"/>
        <v>15209.777049269107</v>
      </c>
    </row>
    <row r="144" spans="1:49" s="49" customFormat="1" ht="15.75" hidden="1" customHeight="1" outlineLevel="1">
      <c r="A144" s="47"/>
      <c r="B144" s="14" t="s">
        <v>22</v>
      </c>
      <c r="C144" s="14"/>
      <c r="D144" s="14"/>
      <c r="E144" s="13"/>
      <c r="F144" s="13"/>
      <c r="G144" s="13"/>
      <c r="H144" s="18"/>
      <c r="I144" s="18">
        <f ca="1">H144+SUM(H123:H127)+I129+I130+I131+I141</f>
        <v>209505.17985302382</v>
      </c>
      <c r="J144" s="18">
        <f ca="1">I144+SUM(I123:I127)+J129+J130+J131+J141</f>
        <v>235065.1507945458</v>
      </c>
      <c r="K144" s="18">
        <f t="shared" ref="K144:AV144" ca="1" si="94">J144+SUM(J123:J127)+K129+K130+K131+K141</f>
        <v>258935.20066282194</v>
      </c>
      <c r="L144" s="18">
        <f t="shared" ca="1" si="94"/>
        <v>266289.81779169838</v>
      </c>
      <c r="M144" s="18">
        <f t="shared" ca="1" si="94"/>
        <v>262772.38988047431</v>
      </c>
      <c r="N144" s="18">
        <f t="shared" ca="1" si="94"/>
        <v>258172.4366003004</v>
      </c>
      <c r="O144" s="18">
        <f t="shared" ca="1" si="94"/>
        <v>247081.40874376282</v>
      </c>
      <c r="P144" s="18">
        <f t="shared" ca="1" si="94"/>
        <v>235990.38088722524</v>
      </c>
      <c r="Q144" s="18">
        <f t="shared" ca="1" si="94"/>
        <v>224899.35303068766</v>
      </c>
      <c r="R144" s="18">
        <f t="shared" ca="1" si="94"/>
        <v>213808.32517415009</v>
      </c>
      <c r="S144" s="18">
        <f t="shared" ca="1" si="94"/>
        <v>202717.29731761251</v>
      </c>
      <c r="T144" s="18">
        <f t="shared" ca="1" si="94"/>
        <v>191626.26946107493</v>
      </c>
      <c r="U144" s="18">
        <f t="shared" ca="1" si="94"/>
        <v>180535.24160453735</v>
      </c>
      <c r="V144" s="18">
        <f t="shared" ca="1" si="94"/>
        <v>169444.21374799978</v>
      </c>
      <c r="W144" s="18">
        <f t="shared" ca="1" si="94"/>
        <v>158353.1858914622</v>
      </c>
      <c r="X144" s="18">
        <f t="shared" ca="1" si="94"/>
        <v>147262.15803492462</v>
      </c>
      <c r="Y144" s="18">
        <f t="shared" ca="1" si="94"/>
        <v>136171.13017838704</v>
      </c>
      <c r="Z144" s="18">
        <f t="shared" ca="1" si="94"/>
        <v>125080.10232184948</v>
      </c>
      <c r="AA144" s="18">
        <f t="shared" ca="1" si="94"/>
        <v>113989.07446531192</v>
      </c>
      <c r="AB144" s="18">
        <f t="shared" ca="1" si="94"/>
        <v>102898.04660877436</v>
      </c>
      <c r="AC144" s="18">
        <f t="shared" ca="1" si="94"/>
        <v>91807.018752236792</v>
      </c>
      <c r="AD144" s="18">
        <f t="shared" ca="1" si="94"/>
        <v>83554.870163591258</v>
      </c>
      <c r="AE144" s="18">
        <f t="shared" ca="1" si="94"/>
        <v>76936.731212097438</v>
      </c>
      <c r="AF144" s="18">
        <f t="shared" ca="1" si="94"/>
        <v>71909.925250838089</v>
      </c>
      <c r="AG144" s="18">
        <f t="shared" ca="1" si="94"/>
        <v>67750.58028020816</v>
      </c>
      <c r="AH144" s="18">
        <f t="shared" ca="1" si="94"/>
        <v>63951.090769305345</v>
      </c>
      <c r="AI144" s="18">
        <f t="shared" ca="1" si="94"/>
        <v>60461.334896279397</v>
      </c>
      <c r="AJ144" s="18">
        <f t="shared" ca="1" si="94"/>
        <v>56980.445831124765</v>
      </c>
      <c r="AK144" s="18">
        <f t="shared" ca="1" si="94"/>
        <v>53499.556765970134</v>
      </c>
      <c r="AL144" s="18">
        <f t="shared" ca="1" si="94"/>
        <v>50018.667700815502</v>
      </c>
      <c r="AM144" s="18">
        <f t="shared" ca="1" si="94"/>
        <v>46537.77863566087</v>
      </c>
      <c r="AN144" s="18">
        <f t="shared" ca="1" si="94"/>
        <v>43056.889570506239</v>
      </c>
      <c r="AO144" s="18">
        <f t="shared" ca="1" si="94"/>
        <v>39576.000505351607</v>
      </c>
      <c r="AP144" s="18">
        <f t="shared" ca="1" si="94"/>
        <v>36095.111440196975</v>
      </c>
      <c r="AQ144" s="18">
        <f t="shared" ca="1" si="94"/>
        <v>32614.22237504234</v>
      </c>
      <c r="AR144" s="18">
        <f t="shared" ca="1" si="94"/>
        <v>29133.333309887705</v>
      </c>
      <c r="AS144" s="18">
        <f t="shared" ca="1" si="94"/>
        <v>25652.444244733069</v>
      </c>
      <c r="AT144" s="18">
        <f t="shared" ca="1" si="94"/>
        <v>22171.555179578434</v>
      </c>
      <c r="AU144" s="18">
        <f t="shared" ca="1" si="94"/>
        <v>18690.666114423799</v>
      </c>
      <c r="AV144" s="18">
        <f t="shared" ca="1" si="94"/>
        <v>15209.777049269165</v>
      </c>
    </row>
    <row r="145" spans="1:48" s="49" customFormat="1" ht="15.75" customHeight="1" outlineLevel="1">
      <c r="A145" s="47"/>
      <c r="B145" s="47"/>
      <c r="C145" s="47"/>
      <c r="D145" s="14"/>
      <c r="E145" s="13"/>
      <c r="F145" s="13"/>
      <c r="G145" s="13"/>
      <c r="H145" s="14"/>
      <c r="I145" s="176"/>
      <c r="J145" s="176"/>
      <c r="K145" s="176"/>
      <c r="L145" s="176"/>
      <c r="M145" s="176"/>
      <c r="N145" s="176"/>
      <c r="O145" s="176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</row>
    <row r="146" spans="1:48" s="49" customFormat="1" ht="15.75" customHeight="1" outlineLevel="1">
      <c r="A146" s="20"/>
      <c r="B146" s="67" t="str">
        <f>"FNACC -  "&amp;B35</f>
        <v>FNACC -  Main line - Total</v>
      </c>
      <c r="C146" s="67"/>
      <c r="D146" s="48"/>
      <c r="E146" s="130"/>
      <c r="F146" s="14"/>
      <c r="G146" s="14"/>
      <c r="H146" s="56">
        <f>H123</f>
        <v>154445.33965545453</v>
      </c>
      <c r="I146" s="27">
        <f>H146+I153</f>
        <v>149811.97946579091</v>
      </c>
      <c r="J146" s="27">
        <f t="shared" ref="J146:AV146" si="95">I146+J153+I123</f>
        <v>140823.26069784345</v>
      </c>
      <c r="K146" s="27">
        <f t="shared" si="95"/>
        <v>132373.86505597283</v>
      </c>
      <c r="L146" s="27">
        <f t="shared" si="95"/>
        <v>124431.43315261445</v>
      </c>
      <c r="M146" s="27">
        <f t="shared" si="95"/>
        <v>116965.54716345758</v>
      </c>
      <c r="N146" s="27">
        <f t="shared" si="95"/>
        <v>109947.61433365013</v>
      </c>
      <c r="O146" s="27">
        <f t="shared" si="95"/>
        <v>103350.75747363112</v>
      </c>
      <c r="P146" s="27">
        <f t="shared" si="95"/>
        <v>97149.712025213259</v>
      </c>
      <c r="Q146" s="27">
        <f t="shared" si="95"/>
        <v>91320.729303700471</v>
      </c>
      <c r="R146" s="27">
        <f t="shared" si="95"/>
        <v>85841.485545478441</v>
      </c>
      <c r="S146" s="27">
        <f t="shared" si="95"/>
        <v>80690.996412749737</v>
      </c>
      <c r="T146" s="27">
        <f t="shared" si="95"/>
        <v>75849.536627984751</v>
      </c>
      <c r="U146" s="27">
        <f t="shared" si="95"/>
        <v>71298.564430305662</v>
      </c>
      <c r="V146" s="27">
        <f t="shared" si="95"/>
        <v>67020.650564487325</v>
      </c>
      <c r="W146" s="27">
        <f t="shared" si="95"/>
        <v>62999.411530618083</v>
      </c>
      <c r="X146" s="27">
        <f t="shared" si="95"/>
        <v>59219.446838780997</v>
      </c>
      <c r="Y146" s="27">
        <f t="shared" si="95"/>
        <v>55666.280028454137</v>
      </c>
      <c r="Z146" s="27">
        <f t="shared" si="95"/>
        <v>52326.303226746888</v>
      </c>
      <c r="AA146" s="27">
        <f t="shared" si="95"/>
        <v>49186.725033142073</v>
      </c>
      <c r="AB146" s="27">
        <f t="shared" si="95"/>
        <v>46235.52153115355</v>
      </c>
      <c r="AC146" s="27">
        <f t="shared" si="95"/>
        <v>43461.390239284337</v>
      </c>
      <c r="AD146" s="27">
        <f t="shared" si="95"/>
        <v>40853.706824927278</v>
      </c>
      <c r="AE146" s="27">
        <f t="shared" si="95"/>
        <v>38402.484415431638</v>
      </c>
      <c r="AF146" s="27">
        <f t="shared" si="95"/>
        <v>36098.335350505738</v>
      </c>
      <c r="AG146" s="27">
        <f t="shared" si="95"/>
        <v>33932.435229475392</v>
      </c>
      <c r="AH146" s="27">
        <f t="shared" si="95"/>
        <v>31896.489115706867</v>
      </c>
      <c r="AI146" s="27">
        <f t="shared" si="95"/>
        <v>29982.699768764454</v>
      </c>
      <c r="AJ146" s="27">
        <f t="shared" si="95"/>
        <v>28183.737782638585</v>
      </c>
      <c r="AK146" s="27">
        <f t="shared" si="95"/>
        <v>26492.713515680269</v>
      </c>
      <c r="AL146" s="27">
        <f t="shared" si="95"/>
        <v>24903.150704739452</v>
      </c>
      <c r="AM146" s="27">
        <f t="shared" si="95"/>
        <v>23408.961662455084</v>
      </c>
      <c r="AN146" s="27">
        <f t="shared" si="95"/>
        <v>22004.423962707777</v>
      </c>
      <c r="AO146" s="27">
        <f t="shared" si="95"/>
        <v>20684.158524945309</v>
      </c>
      <c r="AP146" s="27">
        <f t="shared" si="95"/>
        <v>19443.109013448589</v>
      </c>
      <c r="AQ146" s="27">
        <f t="shared" si="95"/>
        <v>18276.522472641675</v>
      </c>
      <c r="AR146" s="27">
        <f t="shared" si="95"/>
        <v>17179.931124283175</v>
      </c>
      <c r="AS146" s="27">
        <f t="shared" si="95"/>
        <v>16149.135256826185</v>
      </c>
      <c r="AT146" s="27">
        <f t="shared" si="95"/>
        <v>15180.187141416613</v>
      </c>
      <c r="AU146" s="27">
        <f t="shared" si="95"/>
        <v>14269.375912931617</v>
      </c>
      <c r="AV146" s="27">
        <f t="shared" si="95"/>
        <v>13413.213358155719</v>
      </c>
    </row>
    <row r="147" spans="1:48" s="49" customFormat="1" ht="15.75" customHeight="1" outlineLevel="1">
      <c r="A147" s="20"/>
      <c r="B147" s="67" t="str">
        <f>"FNACC -  "&amp;B40</f>
        <v>FNACC -  Connection - Total</v>
      </c>
      <c r="C147" s="67"/>
      <c r="D147" s="14"/>
      <c r="E147" s="14"/>
      <c r="F147" s="14"/>
      <c r="G147" s="14"/>
      <c r="H147" s="57">
        <f>H124</f>
        <v>61463.567764181818</v>
      </c>
      <c r="I147" s="27">
        <f>H147+I154</f>
        <v>59619.660731256365</v>
      </c>
      <c r="J147" s="27">
        <f t="shared" ref="J147:AV147" si="96">I147+J154+I124</f>
        <v>88595.284661431884</v>
      </c>
      <c r="K147" s="27">
        <f t="shared" si="96"/>
        <v>115736.60990540779</v>
      </c>
      <c r="L147" s="27">
        <f t="shared" si="96"/>
        <v>126050.16080169605</v>
      </c>
      <c r="M147" s="27">
        <f t="shared" si="96"/>
        <v>125534.12683695611</v>
      </c>
      <c r="N147" s="27">
        <f t="shared" si="96"/>
        <v>124298.42156581147</v>
      </c>
      <c r="O147" s="27">
        <f t="shared" si="96"/>
        <v>116840.51627186278</v>
      </c>
      <c r="P147" s="27">
        <f t="shared" si="96"/>
        <v>109830.08529555102</v>
      </c>
      <c r="Q147" s="27">
        <f t="shared" si="96"/>
        <v>103240.28017781796</v>
      </c>
      <c r="R147" s="27">
        <f t="shared" si="96"/>
        <v>97045.863367148879</v>
      </c>
      <c r="S147" s="27">
        <f t="shared" si="96"/>
        <v>91223.111565119951</v>
      </c>
      <c r="T147" s="27">
        <f t="shared" si="96"/>
        <v>85749.724871212748</v>
      </c>
      <c r="U147" s="27">
        <f t="shared" si="96"/>
        <v>80604.741378939987</v>
      </c>
      <c r="V147" s="27">
        <f t="shared" si="96"/>
        <v>75768.456896203585</v>
      </c>
      <c r="W147" s="27">
        <f t="shared" si="96"/>
        <v>71222.349482431368</v>
      </c>
      <c r="X147" s="27">
        <f t="shared" si="96"/>
        <v>66949.008513485489</v>
      </c>
      <c r="Y147" s="27">
        <f t="shared" si="96"/>
        <v>62932.068002676358</v>
      </c>
      <c r="Z147" s="27">
        <f t="shared" si="96"/>
        <v>59156.143922515774</v>
      </c>
      <c r="AA147" s="27">
        <f t="shared" si="96"/>
        <v>55606.775287164826</v>
      </c>
      <c r="AB147" s="27">
        <f t="shared" si="96"/>
        <v>52270.368769934939</v>
      </c>
      <c r="AC147" s="27">
        <f t="shared" si="96"/>
        <v>49134.146643738844</v>
      </c>
      <c r="AD147" s="27">
        <f t="shared" si="96"/>
        <v>46186.097845114513</v>
      </c>
      <c r="AE147" s="27">
        <f t="shared" si="96"/>
        <v>43414.931974407642</v>
      </c>
      <c r="AF147" s="27">
        <f t="shared" si="96"/>
        <v>40810.036055943187</v>
      </c>
      <c r="AG147" s="27">
        <f t="shared" si="96"/>
        <v>38361.433892586596</v>
      </c>
      <c r="AH147" s="27">
        <f t="shared" si="96"/>
        <v>36059.747859031399</v>
      </c>
      <c r="AI147" s="27">
        <f t="shared" si="96"/>
        <v>33896.162987489515</v>
      </c>
      <c r="AJ147" s="27">
        <f t="shared" si="96"/>
        <v>31862.393208240144</v>
      </c>
      <c r="AK147" s="27">
        <f t="shared" si="96"/>
        <v>29950.649615745737</v>
      </c>
      <c r="AL147" s="27">
        <f t="shared" si="96"/>
        <v>28153.610638800994</v>
      </c>
      <c r="AM147" s="27">
        <f t="shared" si="96"/>
        <v>26464.394000472934</v>
      </c>
      <c r="AN147" s="27">
        <f t="shared" si="96"/>
        <v>24876.530360444558</v>
      </c>
      <c r="AO147" s="27">
        <f t="shared" si="96"/>
        <v>23383.938538817885</v>
      </c>
      <c r="AP147" s="27">
        <f t="shared" si="96"/>
        <v>21980.902226488812</v>
      </c>
      <c r="AQ147" s="27">
        <f t="shared" si="96"/>
        <v>20662.048092899484</v>
      </c>
      <c r="AR147" s="27">
        <f t="shared" si="96"/>
        <v>19422.325207325513</v>
      </c>
      <c r="AS147" s="27">
        <f t="shared" si="96"/>
        <v>18256.985694885982</v>
      </c>
      <c r="AT147" s="27">
        <f t="shared" si="96"/>
        <v>17161.566553192824</v>
      </c>
      <c r="AU147" s="27">
        <f t="shared" si="96"/>
        <v>16131.872560001255</v>
      </c>
      <c r="AV147" s="27">
        <f t="shared" si="96"/>
        <v>15163.96020640118</v>
      </c>
    </row>
    <row r="148" spans="1:48" s="49" customFormat="1" ht="15.75" customHeight="1" outlineLevel="1">
      <c r="A148" s="20"/>
      <c r="B148" s="67" t="str">
        <f>"FNACC -  "&amp;B41</f>
        <v>FNACC -  Compression</v>
      </c>
      <c r="C148" s="67"/>
      <c r="D148" s="48"/>
      <c r="F148" s="48"/>
      <c r="G148" s="14"/>
      <c r="H148" s="57">
        <f>H125</f>
        <v>0</v>
      </c>
      <c r="I148" s="27">
        <f>H148+I155</f>
        <v>0</v>
      </c>
      <c r="J148" s="27">
        <f t="shared" ref="J148:AV148" si="97">I148+J155+I125</f>
        <v>0</v>
      </c>
      <c r="K148" s="27">
        <f t="shared" si="97"/>
        <v>0</v>
      </c>
      <c r="L148" s="27">
        <f t="shared" si="97"/>
        <v>0</v>
      </c>
      <c r="M148" s="27">
        <f t="shared" si="97"/>
        <v>0</v>
      </c>
      <c r="N148" s="27">
        <f t="shared" si="97"/>
        <v>0</v>
      </c>
      <c r="O148" s="27">
        <f t="shared" si="97"/>
        <v>0</v>
      </c>
      <c r="P148" s="27">
        <f t="shared" si="97"/>
        <v>0</v>
      </c>
      <c r="Q148" s="27">
        <f t="shared" si="97"/>
        <v>0</v>
      </c>
      <c r="R148" s="27">
        <f t="shared" si="97"/>
        <v>0</v>
      </c>
      <c r="S148" s="27">
        <f t="shared" si="97"/>
        <v>0</v>
      </c>
      <c r="T148" s="27">
        <f t="shared" si="97"/>
        <v>0</v>
      </c>
      <c r="U148" s="27">
        <f t="shared" si="97"/>
        <v>0</v>
      </c>
      <c r="V148" s="27">
        <f t="shared" si="97"/>
        <v>0</v>
      </c>
      <c r="W148" s="27">
        <f t="shared" si="97"/>
        <v>0</v>
      </c>
      <c r="X148" s="27">
        <f t="shared" si="97"/>
        <v>0</v>
      </c>
      <c r="Y148" s="27">
        <f t="shared" si="97"/>
        <v>0</v>
      </c>
      <c r="Z148" s="27">
        <f t="shared" si="97"/>
        <v>0</v>
      </c>
      <c r="AA148" s="27">
        <f t="shared" si="97"/>
        <v>0</v>
      </c>
      <c r="AB148" s="27">
        <f t="shared" si="97"/>
        <v>0</v>
      </c>
      <c r="AC148" s="27">
        <f t="shared" si="97"/>
        <v>0</v>
      </c>
      <c r="AD148" s="27">
        <f t="shared" si="97"/>
        <v>0</v>
      </c>
      <c r="AE148" s="27">
        <f t="shared" si="97"/>
        <v>0</v>
      </c>
      <c r="AF148" s="27">
        <f t="shared" si="97"/>
        <v>0</v>
      </c>
      <c r="AG148" s="27">
        <f t="shared" si="97"/>
        <v>0</v>
      </c>
      <c r="AH148" s="27">
        <f t="shared" si="97"/>
        <v>0</v>
      </c>
      <c r="AI148" s="27">
        <f t="shared" si="97"/>
        <v>0</v>
      </c>
      <c r="AJ148" s="27">
        <f t="shared" si="97"/>
        <v>0</v>
      </c>
      <c r="AK148" s="27">
        <f t="shared" si="97"/>
        <v>0</v>
      </c>
      <c r="AL148" s="27">
        <f t="shared" si="97"/>
        <v>0</v>
      </c>
      <c r="AM148" s="27">
        <f t="shared" si="97"/>
        <v>0</v>
      </c>
      <c r="AN148" s="27">
        <f t="shared" si="97"/>
        <v>0</v>
      </c>
      <c r="AO148" s="27">
        <f t="shared" si="97"/>
        <v>0</v>
      </c>
      <c r="AP148" s="27">
        <f t="shared" si="97"/>
        <v>0</v>
      </c>
      <c r="AQ148" s="27">
        <f t="shared" si="97"/>
        <v>0</v>
      </c>
      <c r="AR148" s="27">
        <f t="shared" si="97"/>
        <v>0</v>
      </c>
      <c r="AS148" s="27">
        <f t="shared" si="97"/>
        <v>0</v>
      </c>
      <c r="AT148" s="27">
        <f t="shared" si="97"/>
        <v>0</v>
      </c>
      <c r="AU148" s="27">
        <f t="shared" si="97"/>
        <v>0</v>
      </c>
      <c r="AV148" s="27">
        <f t="shared" si="97"/>
        <v>0</v>
      </c>
    </row>
    <row r="149" spans="1:48" s="49" customFormat="1" ht="15.75" customHeight="1" outlineLevel="1">
      <c r="A149" s="20"/>
      <c r="B149" s="67" t="str">
        <f>"FNACC -  "&amp;B42</f>
        <v>FNACC -  Servitude</v>
      </c>
      <c r="C149" s="67"/>
      <c r="D149" s="14"/>
      <c r="F149" s="14"/>
      <c r="G149" s="14"/>
      <c r="H149" s="57">
        <f>H126*$E$156</f>
        <v>0</v>
      </c>
      <c r="I149" s="27">
        <f>H149+I156</f>
        <v>0</v>
      </c>
      <c r="J149" s="27">
        <f t="shared" ref="J149:AV149" si="98">I149+J156+$E$156*I126</f>
        <v>0</v>
      </c>
      <c r="K149" s="27">
        <f t="shared" si="98"/>
        <v>0</v>
      </c>
      <c r="L149" s="27">
        <f t="shared" si="98"/>
        <v>0</v>
      </c>
      <c r="M149" s="27">
        <f t="shared" si="98"/>
        <v>0</v>
      </c>
      <c r="N149" s="27">
        <f t="shared" si="98"/>
        <v>0</v>
      </c>
      <c r="O149" s="27">
        <f t="shared" si="98"/>
        <v>0</v>
      </c>
      <c r="P149" s="27">
        <f t="shared" si="98"/>
        <v>0</v>
      </c>
      <c r="Q149" s="27">
        <f t="shared" si="98"/>
        <v>0</v>
      </c>
      <c r="R149" s="27">
        <f t="shared" si="98"/>
        <v>0</v>
      </c>
      <c r="S149" s="27">
        <f t="shared" si="98"/>
        <v>0</v>
      </c>
      <c r="T149" s="27">
        <f t="shared" si="98"/>
        <v>0</v>
      </c>
      <c r="U149" s="27">
        <f t="shared" si="98"/>
        <v>0</v>
      </c>
      <c r="V149" s="27">
        <f t="shared" si="98"/>
        <v>0</v>
      </c>
      <c r="W149" s="27">
        <f t="shared" si="98"/>
        <v>0</v>
      </c>
      <c r="X149" s="27">
        <f t="shared" si="98"/>
        <v>0</v>
      </c>
      <c r="Y149" s="27">
        <f t="shared" si="98"/>
        <v>0</v>
      </c>
      <c r="Z149" s="27">
        <f t="shared" si="98"/>
        <v>0</v>
      </c>
      <c r="AA149" s="27">
        <f t="shared" si="98"/>
        <v>0</v>
      </c>
      <c r="AB149" s="27">
        <f t="shared" si="98"/>
        <v>0</v>
      </c>
      <c r="AC149" s="27">
        <f t="shared" si="98"/>
        <v>0</v>
      </c>
      <c r="AD149" s="27">
        <f t="shared" si="98"/>
        <v>0</v>
      </c>
      <c r="AE149" s="27">
        <f t="shared" si="98"/>
        <v>0</v>
      </c>
      <c r="AF149" s="27">
        <f t="shared" si="98"/>
        <v>0</v>
      </c>
      <c r="AG149" s="27">
        <f t="shared" si="98"/>
        <v>0</v>
      </c>
      <c r="AH149" s="27">
        <f t="shared" si="98"/>
        <v>0</v>
      </c>
      <c r="AI149" s="27">
        <f t="shared" si="98"/>
        <v>0</v>
      </c>
      <c r="AJ149" s="27">
        <f t="shared" si="98"/>
        <v>0</v>
      </c>
      <c r="AK149" s="27">
        <f t="shared" si="98"/>
        <v>0</v>
      </c>
      <c r="AL149" s="27">
        <f t="shared" si="98"/>
        <v>0</v>
      </c>
      <c r="AM149" s="27">
        <f t="shared" si="98"/>
        <v>0</v>
      </c>
      <c r="AN149" s="27">
        <f t="shared" si="98"/>
        <v>0</v>
      </c>
      <c r="AO149" s="27">
        <f t="shared" si="98"/>
        <v>0</v>
      </c>
      <c r="AP149" s="27">
        <f t="shared" si="98"/>
        <v>0</v>
      </c>
      <c r="AQ149" s="27">
        <f t="shared" si="98"/>
        <v>0</v>
      </c>
      <c r="AR149" s="27">
        <f t="shared" si="98"/>
        <v>0</v>
      </c>
      <c r="AS149" s="27">
        <f t="shared" si="98"/>
        <v>0</v>
      </c>
      <c r="AT149" s="27">
        <f t="shared" si="98"/>
        <v>0</v>
      </c>
      <c r="AU149" s="27">
        <f t="shared" si="98"/>
        <v>0</v>
      </c>
      <c r="AV149" s="27">
        <f t="shared" si="98"/>
        <v>0</v>
      </c>
    </row>
    <row r="150" spans="1:48" s="49" customFormat="1" ht="15.75" customHeight="1" outlineLevel="1">
      <c r="A150" s="20"/>
      <c r="B150" s="67" t="str">
        <f>"FNACC -  "&amp;B43</f>
        <v>FNACC -  Transport</v>
      </c>
      <c r="C150" s="67"/>
      <c r="D150" s="48"/>
      <c r="E150" s="48"/>
      <c r="F150" s="48"/>
      <c r="G150" s="14"/>
      <c r="H150" s="57">
        <f>H127</f>
        <v>0</v>
      </c>
      <c r="I150" s="27">
        <f>H150+I157</f>
        <v>0</v>
      </c>
      <c r="J150" s="27">
        <f t="shared" ref="J150:AV150" si="99">I150+J157+I127</f>
        <v>0</v>
      </c>
      <c r="K150" s="27">
        <f t="shared" si="99"/>
        <v>0</v>
      </c>
      <c r="L150" s="27">
        <f t="shared" si="99"/>
        <v>0</v>
      </c>
      <c r="M150" s="27">
        <f t="shared" si="99"/>
        <v>0</v>
      </c>
      <c r="N150" s="27">
        <f t="shared" si="99"/>
        <v>0</v>
      </c>
      <c r="O150" s="27">
        <f t="shared" si="99"/>
        <v>0</v>
      </c>
      <c r="P150" s="27">
        <f t="shared" si="99"/>
        <v>0</v>
      </c>
      <c r="Q150" s="27">
        <f t="shared" si="99"/>
        <v>0</v>
      </c>
      <c r="R150" s="27">
        <f t="shared" si="99"/>
        <v>0</v>
      </c>
      <c r="S150" s="27">
        <f t="shared" si="99"/>
        <v>0</v>
      </c>
      <c r="T150" s="27">
        <f t="shared" si="99"/>
        <v>0</v>
      </c>
      <c r="U150" s="27">
        <f t="shared" si="99"/>
        <v>0</v>
      </c>
      <c r="V150" s="27">
        <f t="shared" si="99"/>
        <v>0</v>
      </c>
      <c r="W150" s="27">
        <f t="shared" si="99"/>
        <v>0</v>
      </c>
      <c r="X150" s="27">
        <f t="shared" si="99"/>
        <v>0</v>
      </c>
      <c r="Y150" s="27">
        <f t="shared" si="99"/>
        <v>0</v>
      </c>
      <c r="Z150" s="27">
        <f t="shared" si="99"/>
        <v>0</v>
      </c>
      <c r="AA150" s="27">
        <f t="shared" si="99"/>
        <v>0</v>
      </c>
      <c r="AB150" s="27">
        <f t="shared" si="99"/>
        <v>0</v>
      </c>
      <c r="AC150" s="27">
        <f t="shared" si="99"/>
        <v>0</v>
      </c>
      <c r="AD150" s="27">
        <f t="shared" si="99"/>
        <v>0</v>
      </c>
      <c r="AE150" s="27">
        <f t="shared" si="99"/>
        <v>0</v>
      </c>
      <c r="AF150" s="27">
        <f t="shared" si="99"/>
        <v>0</v>
      </c>
      <c r="AG150" s="27">
        <f t="shared" si="99"/>
        <v>0</v>
      </c>
      <c r="AH150" s="27">
        <f t="shared" si="99"/>
        <v>0</v>
      </c>
      <c r="AI150" s="27">
        <f t="shared" si="99"/>
        <v>0</v>
      </c>
      <c r="AJ150" s="27">
        <f t="shared" si="99"/>
        <v>0</v>
      </c>
      <c r="AK150" s="27">
        <f t="shared" si="99"/>
        <v>0</v>
      </c>
      <c r="AL150" s="27">
        <f t="shared" si="99"/>
        <v>0</v>
      </c>
      <c r="AM150" s="27">
        <f t="shared" si="99"/>
        <v>0</v>
      </c>
      <c r="AN150" s="27">
        <f t="shared" si="99"/>
        <v>0</v>
      </c>
      <c r="AO150" s="27">
        <f t="shared" si="99"/>
        <v>0</v>
      </c>
      <c r="AP150" s="27">
        <f t="shared" si="99"/>
        <v>0</v>
      </c>
      <c r="AQ150" s="27">
        <f t="shared" si="99"/>
        <v>0</v>
      </c>
      <c r="AR150" s="27">
        <f t="shared" si="99"/>
        <v>0</v>
      </c>
      <c r="AS150" s="27">
        <f t="shared" si="99"/>
        <v>0</v>
      </c>
      <c r="AT150" s="27">
        <f t="shared" si="99"/>
        <v>0</v>
      </c>
      <c r="AU150" s="27">
        <f t="shared" si="99"/>
        <v>0</v>
      </c>
      <c r="AV150" s="27">
        <f t="shared" si="99"/>
        <v>0</v>
      </c>
    </row>
    <row r="151" spans="1:48" s="49" customFormat="1" ht="15.75" customHeight="1" outlineLevel="1">
      <c r="A151" s="20"/>
      <c r="B151" s="17"/>
      <c r="C151" s="17"/>
      <c r="D151" s="14"/>
      <c r="E151" s="14"/>
      <c r="F151" s="14"/>
      <c r="G151" s="14"/>
      <c r="H151" s="59">
        <f t="shared" ref="H151:AV151" si="100">SUM(H146:H150)</f>
        <v>215908.90741963635</v>
      </c>
      <c r="I151" s="19">
        <f t="shared" si="100"/>
        <v>209431.64019704727</v>
      </c>
      <c r="J151" s="19">
        <f t="shared" si="100"/>
        <v>229418.54535927533</v>
      </c>
      <c r="K151" s="19">
        <f t="shared" si="100"/>
        <v>248110.47496138062</v>
      </c>
      <c r="L151" s="19">
        <f t="shared" si="100"/>
        <v>250481.59395431052</v>
      </c>
      <c r="M151" s="19">
        <f t="shared" si="100"/>
        <v>242499.67400041368</v>
      </c>
      <c r="N151" s="19">
        <f t="shared" si="100"/>
        <v>234246.0358994616</v>
      </c>
      <c r="O151" s="19">
        <f t="shared" si="100"/>
        <v>220191.27374549391</v>
      </c>
      <c r="P151" s="19">
        <f t="shared" si="100"/>
        <v>206979.79732076428</v>
      </c>
      <c r="Q151" s="19">
        <f t="shared" si="100"/>
        <v>194561.00948151841</v>
      </c>
      <c r="R151" s="19">
        <f t="shared" si="100"/>
        <v>182887.34891262732</v>
      </c>
      <c r="S151" s="19">
        <f t="shared" si="100"/>
        <v>171914.10797786969</v>
      </c>
      <c r="T151" s="19">
        <f t="shared" si="100"/>
        <v>161599.26149919751</v>
      </c>
      <c r="U151" s="19">
        <f t="shared" si="100"/>
        <v>151903.30580924565</v>
      </c>
      <c r="V151" s="19">
        <f t="shared" si="100"/>
        <v>142789.1074606909</v>
      </c>
      <c r="W151" s="19">
        <f t="shared" si="100"/>
        <v>134221.76101304946</v>
      </c>
      <c r="X151" s="19">
        <f t="shared" si="100"/>
        <v>126168.45535226649</v>
      </c>
      <c r="Y151" s="19">
        <f t="shared" si="100"/>
        <v>118598.3480311305</v>
      </c>
      <c r="Z151" s="19">
        <f t="shared" si="100"/>
        <v>111482.44714926266</v>
      </c>
      <c r="AA151" s="19">
        <f t="shared" si="100"/>
        <v>104793.50032030689</v>
      </c>
      <c r="AB151" s="19">
        <f t="shared" si="100"/>
        <v>98505.890301088482</v>
      </c>
      <c r="AC151" s="19">
        <f t="shared" si="100"/>
        <v>92595.536883023189</v>
      </c>
      <c r="AD151" s="19">
        <f t="shared" si="100"/>
        <v>87039.804670041791</v>
      </c>
      <c r="AE151" s="19">
        <f t="shared" si="100"/>
        <v>81817.416389839287</v>
      </c>
      <c r="AF151" s="19">
        <f t="shared" si="100"/>
        <v>76908.371406448918</v>
      </c>
      <c r="AG151" s="19">
        <f t="shared" si="100"/>
        <v>72293.869122061995</v>
      </c>
      <c r="AH151" s="19">
        <f t="shared" si="100"/>
        <v>67956.236974738262</v>
      </c>
      <c r="AI151" s="19">
        <f t="shared" si="100"/>
        <v>63878.86275625397</v>
      </c>
      <c r="AJ151" s="19">
        <f t="shared" si="100"/>
        <v>60046.13099087873</v>
      </c>
      <c r="AK151" s="19">
        <f t="shared" si="100"/>
        <v>56443.363131426006</v>
      </c>
      <c r="AL151" s="19">
        <f t="shared" si="100"/>
        <v>53056.761343540449</v>
      </c>
      <c r="AM151" s="19">
        <f t="shared" si="100"/>
        <v>49873.355662928021</v>
      </c>
      <c r="AN151" s="19">
        <f t="shared" si="100"/>
        <v>46880.954323152335</v>
      </c>
      <c r="AO151" s="19">
        <f t="shared" si="100"/>
        <v>44068.097063763198</v>
      </c>
      <c r="AP151" s="19">
        <f t="shared" si="100"/>
        <v>41424.011239937405</v>
      </c>
      <c r="AQ151" s="19">
        <f t="shared" si="100"/>
        <v>38938.570565541158</v>
      </c>
      <c r="AR151" s="19">
        <f t="shared" si="100"/>
        <v>36602.256331608689</v>
      </c>
      <c r="AS151" s="19">
        <f t="shared" si="100"/>
        <v>34406.120951712168</v>
      </c>
      <c r="AT151" s="19">
        <f t="shared" si="100"/>
        <v>32341.753694609437</v>
      </c>
      <c r="AU151" s="19">
        <f t="shared" si="100"/>
        <v>30401.248472932872</v>
      </c>
      <c r="AV151" s="19">
        <f t="shared" si="100"/>
        <v>28577.173564556899</v>
      </c>
    </row>
    <row r="152" spans="1:48" s="49" customFormat="1" ht="15.75" customHeight="1" outlineLevel="1">
      <c r="A152" s="20"/>
      <c r="B152" s="92" t="s">
        <v>133</v>
      </c>
      <c r="C152" s="92"/>
      <c r="D152" s="14"/>
      <c r="E152" s="162" t="s">
        <v>24</v>
      </c>
      <c r="F152" s="162" t="s">
        <v>140</v>
      </c>
      <c r="G152" s="4"/>
      <c r="H152" s="7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</row>
    <row r="153" spans="1:48" s="49" customFormat="1" ht="15.75" customHeight="1" outlineLevel="1">
      <c r="A153" s="20"/>
      <c r="B153" s="67" t="str">
        <f>"Amort. fiscal -  "&amp;B35</f>
        <v>Amort. fiscal -  Main line - Total</v>
      </c>
      <c r="C153" s="67"/>
      <c r="D153" s="14"/>
      <c r="E153" s="199">
        <f>IFERROR(IF(SEARCH("servit",$B$35,1),75%,100%),100%)</f>
        <v>1</v>
      </c>
      <c r="F153" s="199">
        <f>E35</f>
        <v>0.06</v>
      </c>
      <c r="G153" s="4"/>
      <c r="H153" s="27"/>
      <c r="I153" s="27">
        <f>-H146*$F153/2</f>
        <v>-4633.3601896636355</v>
      </c>
      <c r="J153" s="27">
        <f t="shared" ref="J153:AV153" si="101">-I146*$F153-I123*$F153/2</f>
        <v>-8988.7187679474537</v>
      </c>
      <c r="K153" s="27">
        <f t="shared" si="101"/>
        <v>-8449.3956418706075</v>
      </c>
      <c r="L153" s="27">
        <f t="shared" si="101"/>
        <v>-7942.4319033583697</v>
      </c>
      <c r="M153" s="27">
        <f t="shared" si="101"/>
        <v>-7465.8859891568673</v>
      </c>
      <c r="N153" s="27">
        <f t="shared" si="101"/>
        <v>-7017.9328298074543</v>
      </c>
      <c r="O153" s="27">
        <f t="shared" si="101"/>
        <v>-6596.8568600190074</v>
      </c>
      <c r="P153" s="27">
        <f t="shared" si="101"/>
        <v>-6201.0454484178672</v>
      </c>
      <c r="Q153" s="27">
        <f t="shared" si="101"/>
        <v>-5828.9827215127953</v>
      </c>
      <c r="R153" s="27">
        <f t="shared" si="101"/>
        <v>-5479.2437582220282</v>
      </c>
      <c r="S153" s="27">
        <f t="shared" si="101"/>
        <v>-5150.489132728706</v>
      </c>
      <c r="T153" s="27">
        <f t="shared" si="101"/>
        <v>-4841.4597847649839</v>
      </c>
      <c r="U153" s="27">
        <f t="shared" si="101"/>
        <v>-4550.9721976790852</v>
      </c>
      <c r="V153" s="27">
        <f t="shared" si="101"/>
        <v>-4277.9138658183392</v>
      </c>
      <c r="W153" s="27">
        <f t="shared" si="101"/>
        <v>-4021.2390338692394</v>
      </c>
      <c r="X153" s="27">
        <f t="shared" si="101"/>
        <v>-3779.964691837085</v>
      </c>
      <c r="Y153" s="27">
        <f t="shared" si="101"/>
        <v>-3553.1668103268598</v>
      </c>
      <c r="Z153" s="27">
        <f t="shared" si="101"/>
        <v>-3339.9768017072479</v>
      </c>
      <c r="AA153" s="27">
        <f t="shared" si="101"/>
        <v>-3139.5781936048134</v>
      </c>
      <c r="AB153" s="27">
        <f t="shared" si="101"/>
        <v>-2951.2035019885243</v>
      </c>
      <c r="AC153" s="27">
        <f t="shared" si="101"/>
        <v>-2774.1312918692129</v>
      </c>
      <c r="AD153" s="27">
        <f t="shared" si="101"/>
        <v>-2607.68341435706</v>
      </c>
      <c r="AE153" s="27">
        <f t="shared" si="101"/>
        <v>-2451.2224094956364</v>
      </c>
      <c r="AF153" s="27">
        <f t="shared" si="101"/>
        <v>-2304.1490649258981</v>
      </c>
      <c r="AG153" s="27">
        <f t="shared" si="101"/>
        <v>-2165.9001210303441</v>
      </c>
      <c r="AH153" s="27">
        <f t="shared" si="101"/>
        <v>-2035.9461137685234</v>
      </c>
      <c r="AI153" s="27">
        <f t="shared" si="101"/>
        <v>-1913.7893469424118</v>
      </c>
      <c r="AJ153" s="27">
        <f t="shared" si="101"/>
        <v>-1798.9619861258673</v>
      </c>
      <c r="AK153" s="27">
        <f t="shared" si="101"/>
        <v>-1691.0242669583151</v>
      </c>
      <c r="AL153" s="27">
        <f t="shared" si="101"/>
        <v>-1589.562810940816</v>
      </c>
      <c r="AM153" s="27">
        <f t="shared" si="101"/>
        <v>-1494.1890422843671</v>
      </c>
      <c r="AN153" s="27">
        <f t="shared" si="101"/>
        <v>-1404.5376997473049</v>
      </c>
      <c r="AO153" s="27">
        <f t="shared" si="101"/>
        <v>-1320.2654377624665</v>
      </c>
      <c r="AP153" s="27">
        <f t="shared" si="101"/>
        <v>-1241.0495114967184</v>
      </c>
      <c r="AQ153" s="27">
        <f t="shared" si="101"/>
        <v>-1166.5865408069153</v>
      </c>
      <c r="AR153" s="27">
        <f t="shared" si="101"/>
        <v>-1096.5913483585005</v>
      </c>
      <c r="AS153" s="27">
        <f t="shared" si="101"/>
        <v>-1030.7958674569904</v>
      </c>
      <c r="AT153" s="27">
        <f t="shared" si="101"/>
        <v>-968.94811540957107</v>
      </c>
      <c r="AU153" s="27">
        <f t="shared" si="101"/>
        <v>-910.81122848499672</v>
      </c>
      <c r="AV153" s="27">
        <f t="shared" si="101"/>
        <v>-856.16255477589698</v>
      </c>
    </row>
    <row r="154" spans="1:48" s="49" customFormat="1" ht="15.75" customHeight="1" outlineLevel="1">
      <c r="A154" s="20"/>
      <c r="B154" s="67" t="str">
        <f>"Amort. fiscal -  "&amp;B40</f>
        <v>Amort. fiscal -  Connection - Total</v>
      </c>
      <c r="C154" s="67"/>
      <c r="D154" s="14"/>
      <c r="E154" s="199">
        <f>IFERROR(IF(SEARCH("servit",$B$40,1),75%,100%),100%)</f>
        <v>1</v>
      </c>
      <c r="F154" s="199">
        <f>E40</f>
        <v>0.06</v>
      </c>
      <c r="G154" s="4"/>
      <c r="H154" s="27"/>
      <c r="I154" s="27">
        <f>-H147*$F154/2</f>
        <v>-1843.9070329254546</v>
      </c>
      <c r="J154" s="27">
        <f t="shared" ref="J154:AV154" si="102">-I147*$F154-I124*$F154/2</f>
        <v>-4583.9673832790177</v>
      </c>
      <c r="K154" s="27">
        <f t="shared" si="102"/>
        <v>-6319.5431309331852</v>
      </c>
      <c r="L154" s="27">
        <f t="shared" si="102"/>
        <v>-7477.9413620753767</v>
      </c>
      <c r="M154" s="27">
        <f t="shared" si="102"/>
        <v>-7780.9573496490357</v>
      </c>
      <c r="N154" s="27">
        <f t="shared" si="102"/>
        <v>-7726.7798475082764</v>
      </c>
      <c r="O154" s="27">
        <f t="shared" si="102"/>
        <v>-7457.9052939486883</v>
      </c>
      <c r="P154" s="27">
        <f t="shared" si="102"/>
        <v>-7010.4309763117672</v>
      </c>
      <c r="Q154" s="27">
        <f t="shared" si="102"/>
        <v>-6589.8051177330608</v>
      </c>
      <c r="R154" s="27">
        <f t="shared" si="102"/>
        <v>-6194.4168106690768</v>
      </c>
      <c r="S154" s="27">
        <f t="shared" si="102"/>
        <v>-5822.7518020289326</v>
      </c>
      <c r="T154" s="27">
        <f t="shared" si="102"/>
        <v>-5473.3866939071968</v>
      </c>
      <c r="U154" s="27">
        <f t="shared" si="102"/>
        <v>-5144.983492272765</v>
      </c>
      <c r="V154" s="27">
        <f t="shared" si="102"/>
        <v>-4836.2844827363988</v>
      </c>
      <c r="W154" s="27">
        <f t="shared" si="102"/>
        <v>-4546.1074137722153</v>
      </c>
      <c r="X154" s="27">
        <f t="shared" si="102"/>
        <v>-4273.3409689458822</v>
      </c>
      <c r="Y154" s="27">
        <f t="shared" si="102"/>
        <v>-4016.9405108091291</v>
      </c>
      <c r="Z154" s="27">
        <f t="shared" si="102"/>
        <v>-3775.9240801605815</v>
      </c>
      <c r="AA154" s="27">
        <f t="shared" si="102"/>
        <v>-3549.3686353509461</v>
      </c>
      <c r="AB154" s="27">
        <f t="shared" si="102"/>
        <v>-3336.4065172298892</v>
      </c>
      <c r="AC154" s="27">
        <f t="shared" si="102"/>
        <v>-3136.2221261960963</v>
      </c>
      <c r="AD154" s="27">
        <f t="shared" si="102"/>
        <v>-2948.0487986243306</v>
      </c>
      <c r="AE154" s="27">
        <f t="shared" si="102"/>
        <v>-2771.1658707068705</v>
      </c>
      <c r="AF154" s="27">
        <f t="shared" si="102"/>
        <v>-2604.8959184644586</v>
      </c>
      <c r="AG154" s="27">
        <f t="shared" si="102"/>
        <v>-2448.6021633565911</v>
      </c>
      <c r="AH154" s="27">
        <f t="shared" si="102"/>
        <v>-2301.6860335551955</v>
      </c>
      <c r="AI154" s="27">
        <f t="shared" si="102"/>
        <v>-2163.5848715418838</v>
      </c>
      <c r="AJ154" s="27">
        <f t="shared" si="102"/>
        <v>-2033.7697792493709</v>
      </c>
      <c r="AK154" s="27">
        <f t="shared" si="102"/>
        <v>-1911.7435924944086</v>
      </c>
      <c r="AL154" s="27">
        <f t="shared" si="102"/>
        <v>-1797.038976944744</v>
      </c>
      <c r="AM154" s="27">
        <f t="shared" si="102"/>
        <v>-1689.2166383280596</v>
      </c>
      <c r="AN154" s="27">
        <f t="shared" si="102"/>
        <v>-1587.863640028376</v>
      </c>
      <c r="AO154" s="27">
        <f t="shared" si="102"/>
        <v>-1492.5918216266734</v>
      </c>
      <c r="AP154" s="27">
        <f t="shared" si="102"/>
        <v>-1403.0363123290731</v>
      </c>
      <c r="AQ154" s="27">
        <f t="shared" si="102"/>
        <v>-1318.8541335893287</v>
      </c>
      <c r="AR154" s="27">
        <f t="shared" si="102"/>
        <v>-1239.7228855739691</v>
      </c>
      <c r="AS154" s="27">
        <f t="shared" si="102"/>
        <v>-1165.3395124395308</v>
      </c>
      <c r="AT154" s="27">
        <f t="shared" si="102"/>
        <v>-1095.419141693159</v>
      </c>
      <c r="AU154" s="27">
        <f t="shared" si="102"/>
        <v>-1029.6939931915695</v>
      </c>
      <c r="AV154" s="27">
        <f t="shared" si="102"/>
        <v>-967.91235360007522</v>
      </c>
    </row>
    <row r="155" spans="1:48" s="49" customFormat="1" ht="15.75" hidden="1" customHeight="1" outlineLevel="1">
      <c r="A155" s="20"/>
      <c r="B155" s="67" t="str">
        <f>"Amort. fiscal -  "&amp;B41</f>
        <v>Amort. fiscal -  Compression</v>
      </c>
      <c r="C155" s="67"/>
      <c r="D155" s="14"/>
      <c r="E155" s="199">
        <f>IFERROR(IF(SEARCH("servit",$B$41,1),75%,100%),100%)</f>
        <v>1</v>
      </c>
      <c r="F155" s="199">
        <f>E41</f>
        <v>0.2</v>
      </c>
      <c r="G155" s="4"/>
      <c r="H155" s="27"/>
      <c r="I155" s="27">
        <f>-H148*$F155/2</f>
        <v>0</v>
      </c>
      <c r="J155" s="27">
        <f t="shared" ref="J155:AV155" si="103">-I148*$F155-I125*$F155/2</f>
        <v>0</v>
      </c>
      <c r="K155" s="27">
        <f t="shared" si="103"/>
        <v>0</v>
      </c>
      <c r="L155" s="27">
        <f t="shared" si="103"/>
        <v>0</v>
      </c>
      <c r="M155" s="27">
        <f t="shared" si="103"/>
        <v>0</v>
      </c>
      <c r="N155" s="27">
        <f t="shared" si="103"/>
        <v>0</v>
      </c>
      <c r="O155" s="27">
        <f t="shared" si="103"/>
        <v>0</v>
      </c>
      <c r="P155" s="27">
        <f t="shared" si="103"/>
        <v>0</v>
      </c>
      <c r="Q155" s="27">
        <f t="shared" si="103"/>
        <v>0</v>
      </c>
      <c r="R155" s="27">
        <f t="shared" si="103"/>
        <v>0</v>
      </c>
      <c r="S155" s="27">
        <f t="shared" si="103"/>
        <v>0</v>
      </c>
      <c r="T155" s="27">
        <f t="shared" si="103"/>
        <v>0</v>
      </c>
      <c r="U155" s="27">
        <f t="shared" si="103"/>
        <v>0</v>
      </c>
      <c r="V155" s="27">
        <f t="shared" si="103"/>
        <v>0</v>
      </c>
      <c r="W155" s="27">
        <f t="shared" si="103"/>
        <v>0</v>
      </c>
      <c r="X155" s="27">
        <f t="shared" si="103"/>
        <v>0</v>
      </c>
      <c r="Y155" s="27">
        <f t="shared" si="103"/>
        <v>0</v>
      </c>
      <c r="Z155" s="27">
        <f t="shared" si="103"/>
        <v>0</v>
      </c>
      <c r="AA155" s="27">
        <f t="shared" si="103"/>
        <v>0</v>
      </c>
      <c r="AB155" s="27">
        <f t="shared" si="103"/>
        <v>0</v>
      </c>
      <c r="AC155" s="27">
        <f t="shared" si="103"/>
        <v>0</v>
      </c>
      <c r="AD155" s="27">
        <f t="shared" si="103"/>
        <v>0</v>
      </c>
      <c r="AE155" s="27">
        <f t="shared" si="103"/>
        <v>0</v>
      </c>
      <c r="AF155" s="27">
        <f t="shared" si="103"/>
        <v>0</v>
      </c>
      <c r="AG155" s="27">
        <f t="shared" si="103"/>
        <v>0</v>
      </c>
      <c r="AH155" s="27">
        <f t="shared" si="103"/>
        <v>0</v>
      </c>
      <c r="AI155" s="27">
        <f t="shared" si="103"/>
        <v>0</v>
      </c>
      <c r="AJ155" s="27">
        <f t="shared" si="103"/>
        <v>0</v>
      </c>
      <c r="AK155" s="27">
        <f t="shared" si="103"/>
        <v>0</v>
      </c>
      <c r="AL155" s="27">
        <f t="shared" si="103"/>
        <v>0</v>
      </c>
      <c r="AM155" s="27">
        <f t="shared" si="103"/>
        <v>0</v>
      </c>
      <c r="AN155" s="27">
        <f t="shared" si="103"/>
        <v>0</v>
      </c>
      <c r="AO155" s="27">
        <f t="shared" si="103"/>
        <v>0</v>
      </c>
      <c r="AP155" s="27">
        <f t="shared" si="103"/>
        <v>0</v>
      </c>
      <c r="AQ155" s="27">
        <f t="shared" si="103"/>
        <v>0</v>
      </c>
      <c r="AR155" s="27">
        <f t="shared" si="103"/>
        <v>0</v>
      </c>
      <c r="AS155" s="27">
        <f t="shared" si="103"/>
        <v>0</v>
      </c>
      <c r="AT155" s="27">
        <f t="shared" si="103"/>
        <v>0</v>
      </c>
      <c r="AU155" s="27">
        <f t="shared" si="103"/>
        <v>0</v>
      </c>
      <c r="AV155" s="27">
        <f t="shared" si="103"/>
        <v>0</v>
      </c>
    </row>
    <row r="156" spans="1:48" s="49" customFormat="1" ht="15.75" hidden="1" customHeight="1" outlineLevel="1">
      <c r="A156" s="20"/>
      <c r="B156" s="67" t="str">
        <f>"Amort. fiscal -  "&amp;B42</f>
        <v>Amort. fiscal -  Servitude</v>
      </c>
      <c r="C156" s="67"/>
      <c r="E156" s="199">
        <f>IFERROR(IF(SEARCH("servit",$B$42,1),75%,100%),100%)</f>
        <v>0.75</v>
      </c>
      <c r="F156" s="199">
        <f>E42</f>
        <v>7.0000000000000007E-2</v>
      </c>
      <c r="G156" s="4"/>
      <c r="H156" s="27"/>
      <c r="I156" s="27">
        <f>-H149*$F156/2</f>
        <v>0</v>
      </c>
      <c r="J156" s="27">
        <f t="shared" ref="J156:AV156" si="104">-I149*$F156-$E$156*I126*$F156/2</f>
        <v>0</v>
      </c>
      <c r="K156" s="27">
        <f t="shared" si="104"/>
        <v>0</v>
      </c>
      <c r="L156" s="27">
        <f t="shared" si="104"/>
        <v>0</v>
      </c>
      <c r="M156" s="27">
        <f t="shared" si="104"/>
        <v>0</v>
      </c>
      <c r="N156" s="27">
        <f t="shared" si="104"/>
        <v>0</v>
      </c>
      <c r="O156" s="27">
        <f t="shared" si="104"/>
        <v>0</v>
      </c>
      <c r="P156" s="27">
        <f t="shared" si="104"/>
        <v>0</v>
      </c>
      <c r="Q156" s="27">
        <f t="shared" si="104"/>
        <v>0</v>
      </c>
      <c r="R156" s="27">
        <f t="shared" si="104"/>
        <v>0</v>
      </c>
      <c r="S156" s="27">
        <f t="shared" si="104"/>
        <v>0</v>
      </c>
      <c r="T156" s="27">
        <f t="shared" si="104"/>
        <v>0</v>
      </c>
      <c r="U156" s="27">
        <f t="shared" si="104"/>
        <v>0</v>
      </c>
      <c r="V156" s="27">
        <f t="shared" si="104"/>
        <v>0</v>
      </c>
      <c r="W156" s="27">
        <f t="shared" si="104"/>
        <v>0</v>
      </c>
      <c r="X156" s="27">
        <f t="shared" si="104"/>
        <v>0</v>
      </c>
      <c r="Y156" s="27">
        <f t="shared" si="104"/>
        <v>0</v>
      </c>
      <c r="Z156" s="27">
        <f t="shared" si="104"/>
        <v>0</v>
      </c>
      <c r="AA156" s="27">
        <f t="shared" si="104"/>
        <v>0</v>
      </c>
      <c r="AB156" s="27">
        <f t="shared" si="104"/>
        <v>0</v>
      </c>
      <c r="AC156" s="27">
        <f t="shared" si="104"/>
        <v>0</v>
      </c>
      <c r="AD156" s="27">
        <f t="shared" si="104"/>
        <v>0</v>
      </c>
      <c r="AE156" s="27">
        <f t="shared" si="104"/>
        <v>0</v>
      </c>
      <c r="AF156" s="27">
        <f t="shared" si="104"/>
        <v>0</v>
      </c>
      <c r="AG156" s="27">
        <f t="shared" si="104"/>
        <v>0</v>
      </c>
      <c r="AH156" s="27">
        <f t="shared" si="104"/>
        <v>0</v>
      </c>
      <c r="AI156" s="27">
        <f t="shared" si="104"/>
        <v>0</v>
      </c>
      <c r="AJ156" s="27">
        <f t="shared" si="104"/>
        <v>0</v>
      </c>
      <c r="AK156" s="27">
        <f t="shared" si="104"/>
        <v>0</v>
      </c>
      <c r="AL156" s="27">
        <f t="shared" si="104"/>
        <v>0</v>
      </c>
      <c r="AM156" s="27">
        <f t="shared" si="104"/>
        <v>0</v>
      </c>
      <c r="AN156" s="27">
        <f t="shared" si="104"/>
        <v>0</v>
      </c>
      <c r="AO156" s="27">
        <f t="shared" si="104"/>
        <v>0</v>
      </c>
      <c r="AP156" s="27">
        <f t="shared" si="104"/>
        <v>0</v>
      </c>
      <c r="AQ156" s="27">
        <f t="shared" si="104"/>
        <v>0</v>
      </c>
      <c r="AR156" s="27">
        <f t="shared" si="104"/>
        <v>0</v>
      </c>
      <c r="AS156" s="27">
        <f t="shared" si="104"/>
        <v>0</v>
      </c>
      <c r="AT156" s="27">
        <f t="shared" si="104"/>
        <v>0</v>
      </c>
      <c r="AU156" s="27">
        <f t="shared" si="104"/>
        <v>0</v>
      </c>
      <c r="AV156" s="27">
        <f t="shared" si="104"/>
        <v>0</v>
      </c>
    </row>
    <row r="157" spans="1:48" s="49" customFormat="1" ht="15.75" hidden="1" customHeight="1" outlineLevel="1">
      <c r="A157" s="20"/>
      <c r="B157" s="67" t="str">
        <f>"Amort. fiscal -  "&amp;B43</f>
        <v>Amort. fiscal -  Transport</v>
      </c>
      <c r="C157" s="67"/>
      <c r="D157" s="14"/>
      <c r="E157" s="199">
        <f>IFERROR(IF(SEARCH("servit",$B$43,1),75%,100%),100%)</f>
        <v>1</v>
      </c>
      <c r="F157" s="199">
        <f>E43</f>
        <v>0.08</v>
      </c>
      <c r="G157" s="4"/>
      <c r="H157" s="27"/>
      <c r="I157" s="27">
        <f>-H150*$F157/2</f>
        <v>0</v>
      </c>
      <c r="J157" s="27">
        <f t="shared" ref="J157:AV157" si="105">-I150*$F157-I127*$F157/2</f>
        <v>0</v>
      </c>
      <c r="K157" s="27">
        <f t="shared" si="105"/>
        <v>0</v>
      </c>
      <c r="L157" s="27">
        <f t="shared" si="105"/>
        <v>0</v>
      </c>
      <c r="M157" s="27">
        <f t="shared" si="105"/>
        <v>0</v>
      </c>
      <c r="N157" s="27">
        <f t="shared" si="105"/>
        <v>0</v>
      </c>
      <c r="O157" s="27">
        <f t="shared" si="105"/>
        <v>0</v>
      </c>
      <c r="P157" s="27">
        <f t="shared" si="105"/>
        <v>0</v>
      </c>
      <c r="Q157" s="27">
        <f t="shared" si="105"/>
        <v>0</v>
      </c>
      <c r="R157" s="27">
        <f t="shared" si="105"/>
        <v>0</v>
      </c>
      <c r="S157" s="27">
        <f t="shared" si="105"/>
        <v>0</v>
      </c>
      <c r="T157" s="27">
        <f t="shared" si="105"/>
        <v>0</v>
      </c>
      <c r="U157" s="27">
        <f t="shared" si="105"/>
        <v>0</v>
      </c>
      <c r="V157" s="27">
        <f t="shared" si="105"/>
        <v>0</v>
      </c>
      <c r="W157" s="27">
        <f t="shared" si="105"/>
        <v>0</v>
      </c>
      <c r="X157" s="27">
        <f t="shared" si="105"/>
        <v>0</v>
      </c>
      <c r="Y157" s="27">
        <f t="shared" si="105"/>
        <v>0</v>
      </c>
      <c r="Z157" s="27">
        <f t="shared" si="105"/>
        <v>0</v>
      </c>
      <c r="AA157" s="27">
        <f t="shared" si="105"/>
        <v>0</v>
      </c>
      <c r="AB157" s="27">
        <f t="shared" si="105"/>
        <v>0</v>
      </c>
      <c r="AC157" s="27">
        <f t="shared" si="105"/>
        <v>0</v>
      </c>
      <c r="AD157" s="27">
        <f t="shared" si="105"/>
        <v>0</v>
      </c>
      <c r="AE157" s="27">
        <f t="shared" si="105"/>
        <v>0</v>
      </c>
      <c r="AF157" s="27">
        <f t="shared" si="105"/>
        <v>0</v>
      </c>
      <c r="AG157" s="27">
        <f t="shared" si="105"/>
        <v>0</v>
      </c>
      <c r="AH157" s="27">
        <f t="shared" si="105"/>
        <v>0</v>
      </c>
      <c r="AI157" s="27">
        <f t="shared" si="105"/>
        <v>0</v>
      </c>
      <c r="AJ157" s="27">
        <f t="shared" si="105"/>
        <v>0</v>
      </c>
      <c r="AK157" s="27">
        <f t="shared" si="105"/>
        <v>0</v>
      </c>
      <c r="AL157" s="27">
        <f t="shared" si="105"/>
        <v>0</v>
      </c>
      <c r="AM157" s="27">
        <f t="shared" si="105"/>
        <v>0</v>
      </c>
      <c r="AN157" s="27">
        <f t="shared" si="105"/>
        <v>0</v>
      </c>
      <c r="AO157" s="27">
        <f t="shared" si="105"/>
        <v>0</v>
      </c>
      <c r="AP157" s="27">
        <f t="shared" si="105"/>
        <v>0</v>
      </c>
      <c r="AQ157" s="27">
        <f t="shared" si="105"/>
        <v>0</v>
      </c>
      <c r="AR157" s="27">
        <f t="shared" si="105"/>
        <v>0</v>
      </c>
      <c r="AS157" s="27">
        <f t="shared" si="105"/>
        <v>0</v>
      </c>
      <c r="AT157" s="27">
        <f t="shared" si="105"/>
        <v>0</v>
      </c>
      <c r="AU157" s="27">
        <f t="shared" si="105"/>
        <v>0</v>
      </c>
      <c r="AV157" s="27">
        <f t="shared" si="105"/>
        <v>0</v>
      </c>
    </row>
    <row r="158" spans="1:48" s="49" customFormat="1" ht="15.75" customHeight="1" outlineLevel="1">
      <c r="A158" s="20"/>
      <c r="B158" s="17" t="s">
        <v>50</v>
      </c>
      <c r="C158" s="67"/>
      <c r="D158" s="14"/>
      <c r="E158" s="199"/>
      <c r="F158" s="200">
        <f>E49</f>
        <v>5</v>
      </c>
      <c r="G158" s="4"/>
      <c r="H158" s="27"/>
      <c r="I158" s="27">
        <f ca="1">I139</f>
        <v>0</v>
      </c>
      <c r="J158" s="27">
        <f t="shared" ref="J158:AV159" ca="1" si="106">J139</f>
        <v>0</v>
      </c>
      <c r="K158" s="27">
        <f t="shared" ca="1" si="106"/>
        <v>0</v>
      </c>
      <c r="L158" s="27">
        <f t="shared" ca="1" si="106"/>
        <v>0</v>
      </c>
      <c r="M158" s="27">
        <f t="shared" ca="1" si="106"/>
        <v>0</v>
      </c>
      <c r="N158" s="27">
        <f t="shared" ca="1" si="106"/>
        <v>0</v>
      </c>
      <c r="O158" s="27">
        <f t="shared" ca="1" si="106"/>
        <v>0</v>
      </c>
      <c r="P158" s="27">
        <f t="shared" ca="1" si="106"/>
        <v>0</v>
      </c>
      <c r="Q158" s="27">
        <f t="shared" ca="1" si="106"/>
        <v>0</v>
      </c>
      <c r="R158" s="27">
        <f t="shared" ca="1" si="106"/>
        <v>0</v>
      </c>
      <c r="S158" s="27">
        <f t="shared" ca="1" si="106"/>
        <v>0</v>
      </c>
      <c r="T158" s="27">
        <f t="shared" ca="1" si="106"/>
        <v>0</v>
      </c>
      <c r="U158" s="27">
        <f t="shared" ca="1" si="106"/>
        <v>0</v>
      </c>
      <c r="V158" s="27">
        <f t="shared" ca="1" si="106"/>
        <v>0</v>
      </c>
      <c r="W158" s="27">
        <f t="shared" ca="1" si="106"/>
        <v>0</v>
      </c>
      <c r="X158" s="27">
        <f t="shared" ca="1" si="106"/>
        <v>0</v>
      </c>
      <c r="Y158" s="27">
        <f t="shared" ca="1" si="106"/>
        <v>0</v>
      </c>
      <c r="Z158" s="27">
        <f t="shared" ca="1" si="106"/>
        <v>0</v>
      </c>
      <c r="AA158" s="27">
        <f t="shared" ca="1" si="106"/>
        <v>0</v>
      </c>
      <c r="AB158" s="27">
        <f t="shared" ca="1" si="106"/>
        <v>0</v>
      </c>
      <c r="AC158" s="27">
        <f t="shared" ca="1" si="106"/>
        <v>0</v>
      </c>
      <c r="AD158" s="27">
        <f t="shared" ca="1" si="106"/>
        <v>0</v>
      </c>
      <c r="AE158" s="27">
        <f t="shared" ca="1" si="106"/>
        <v>0</v>
      </c>
      <c r="AF158" s="27">
        <f t="shared" ca="1" si="106"/>
        <v>0</v>
      </c>
      <c r="AG158" s="27">
        <f t="shared" ca="1" si="106"/>
        <v>0</v>
      </c>
      <c r="AH158" s="27">
        <f t="shared" ca="1" si="106"/>
        <v>0</v>
      </c>
      <c r="AI158" s="27">
        <f t="shared" ca="1" si="106"/>
        <v>0</v>
      </c>
      <c r="AJ158" s="27">
        <f t="shared" ca="1" si="106"/>
        <v>0</v>
      </c>
      <c r="AK158" s="27">
        <f t="shared" ca="1" si="106"/>
        <v>0</v>
      </c>
      <c r="AL158" s="27">
        <f t="shared" ca="1" si="106"/>
        <v>0</v>
      </c>
      <c r="AM158" s="27">
        <f t="shared" ca="1" si="106"/>
        <v>0</v>
      </c>
      <c r="AN158" s="27">
        <f t="shared" ca="1" si="106"/>
        <v>0</v>
      </c>
      <c r="AO158" s="27">
        <f t="shared" ca="1" si="106"/>
        <v>0</v>
      </c>
      <c r="AP158" s="27">
        <f t="shared" ca="1" si="106"/>
        <v>0</v>
      </c>
      <c r="AQ158" s="27">
        <f t="shared" ca="1" si="106"/>
        <v>0</v>
      </c>
      <c r="AR158" s="27">
        <f t="shared" ca="1" si="106"/>
        <v>0</v>
      </c>
      <c r="AS158" s="27">
        <f t="shared" ca="1" si="106"/>
        <v>0</v>
      </c>
      <c r="AT158" s="27">
        <f t="shared" ca="1" si="106"/>
        <v>0</v>
      </c>
      <c r="AU158" s="27">
        <f t="shared" ca="1" si="106"/>
        <v>0</v>
      </c>
      <c r="AV158" s="27">
        <f t="shared" ca="1" si="106"/>
        <v>0</v>
      </c>
    </row>
    <row r="159" spans="1:48" s="49" customFormat="1" ht="15.75" customHeight="1" outlineLevel="1">
      <c r="A159" s="20"/>
      <c r="B159" s="17" t="s">
        <v>17</v>
      </c>
      <c r="C159" s="17"/>
      <c r="D159" s="14"/>
      <c r="F159" s="200">
        <f>E50</f>
        <v>10</v>
      </c>
      <c r="G159" s="4"/>
      <c r="H159" s="27"/>
      <c r="I159" s="27">
        <f ca="1">I140</f>
        <v>0</v>
      </c>
      <c r="J159" s="27">
        <f t="shared" ca="1" si="106"/>
        <v>0</v>
      </c>
      <c r="K159" s="27">
        <f t="shared" ca="1" si="106"/>
        <v>0</v>
      </c>
      <c r="L159" s="27">
        <f t="shared" ca="1" si="106"/>
        <v>0</v>
      </c>
      <c r="M159" s="27">
        <f t="shared" ca="1" si="106"/>
        <v>0</v>
      </c>
      <c r="N159" s="27">
        <f t="shared" ca="1" si="106"/>
        <v>0</v>
      </c>
      <c r="O159" s="27">
        <f t="shared" ca="1" si="106"/>
        <v>0</v>
      </c>
      <c r="P159" s="27">
        <f t="shared" ca="1" si="106"/>
        <v>0</v>
      </c>
      <c r="Q159" s="27">
        <f t="shared" ca="1" si="106"/>
        <v>0</v>
      </c>
      <c r="R159" s="27">
        <f t="shared" ca="1" si="106"/>
        <v>0</v>
      </c>
      <c r="S159" s="27">
        <f t="shared" ca="1" si="106"/>
        <v>0</v>
      </c>
      <c r="T159" s="27">
        <f t="shared" ca="1" si="106"/>
        <v>0</v>
      </c>
      <c r="U159" s="27">
        <f t="shared" ca="1" si="106"/>
        <v>0</v>
      </c>
      <c r="V159" s="27">
        <f t="shared" ca="1" si="106"/>
        <v>0</v>
      </c>
      <c r="W159" s="27">
        <f t="shared" ca="1" si="106"/>
        <v>0</v>
      </c>
      <c r="X159" s="27">
        <f t="shared" ca="1" si="106"/>
        <v>0</v>
      </c>
      <c r="Y159" s="27">
        <f t="shared" ca="1" si="106"/>
        <v>0</v>
      </c>
      <c r="Z159" s="27">
        <f t="shared" ca="1" si="106"/>
        <v>0</v>
      </c>
      <c r="AA159" s="27">
        <f t="shared" ca="1" si="106"/>
        <v>0</v>
      </c>
      <c r="AB159" s="27">
        <f t="shared" ca="1" si="106"/>
        <v>0</v>
      </c>
      <c r="AC159" s="27">
        <f t="shared" ca="1" si="106"/>
        <v>0</v>
      </c>
      <c r="AD159" s="27">
        <f t="shared" ca="1" si="106"/>
        <v>0</v>
      </c>
      <c r="AE159" s="27">
        <f t="shared" ca="1" si="106"/>
        <v>0</v>
      </c>
      <c r="AF159" s="27">
        <f t="shared" ca="1" si="106"/>
        <v>0</v>
      </c>
      <c r="AG159" s="27">
        <f t="shared" ca="1" si="106"/>
        <v>0</v>
      </c>
      <c r="AH159" s="27">
        <f t="shared" ca="1" si="106"/>
        <v>0</v>
      </c>
      <c r="AI159" s="27">
        <f t="shared" ca="1" si="106"/>
        <v>0</v>
      </c>
      <c r="AJ159" s="27">
        <f t="shared" ca="1" si="106"/>
        <v>0</v>
      </c>
      <c r="AK159" s="27">
        <f t="shared" ca="1" si="106"/>
        <v>0</v>
      </c>
      <c r="AL159" s="27">
        <f t="shared" ca="1" si="106"/>
        <v>0</v>
      </c>
      <c r="AM159" s="27">
        <f t="shared" ca="1" si="106"/>
        <v>0</v>
      </c>
      <c r="AN159" s="27">
        <f t="shared" ca="1" si="106"/>
        <v>0</v>
      </c>
      <c r="AO159" s="27">
        <f t="shared" ca="1" si="106"/>
        <v>0</v>
      </c>
      <c r="AP159" s="27">
        <f t="shared" ca="1" si="106"/>
        <v>0</v>
      </c>
      <c r="AQ159" s="27">
        <f t="shared" ca="1" si="106"/>
        <v>0</v>
      </c>
      <c r="AR159" s="27">
        <f t="shared" ca="1" si="106"/>
        <v>0</v>
      </c>
      <c r="AS159" s="27">
        <f t="shared" ca="1" si="106"/>
        <v>0</v>
      </c>
      <c r="AT159" s="27">
        <f t="shared" ca="1" si="106"/>
        <v>0</v>
      </c>
      <c r="AU159" s="27">
        <f t="shared" ca="1" si="106"/>
        <v>0</v>
      </c>
      <c r="AV159" s="27">
        <f t="shared" ca="1" si="106"/>
        <v>0</v>
      </c>
    </row>
    <row r="160" spans="1:48" s="49" customFormat="1" ht="15.75" customHeight="1" outlineLevel="1">
      <c r="A160" s="47"/>
      <c r="B160" s="47"/>
      <c r="C160" s="47"/>
      <c r="D160" s="14"/>
      <c r="E160" s="14"/>
      <c r="F160" s="14"/>
      <c r="G160" s="14"/>
      <c r="H160" s="18"/>
      <c r="I160" s="19">
        <f ca="1">SUM(I153:I159)</f>
        <v>-6477.2672225890901</v>
      </c>
      <c r="J160" s="19">
        <f t="shared" ref="J160:AV160" ca="1" si="107">SUM(J153:J159)</f>
        <v>-13572.686151226471</v>
      </c>
      <c r="K160" s="19">
        <f t="shared" ca="1" si="107"/>
        <v>-14768.938772803793</v>
      </c>
      <c r="L160" s="19">
        <f t="shared" ca="1" si="107"/>
        <v>-15420.373265433747</v>
      </c>
      <c r="M160" s="19">
        <f t="shared" ca="1" si="107"/>
        <v>-15246.843338805902</v>
      </c>
      <c r="N160" s="19">
        <f t="shared" ca="1" si="107"/>
        <v>-14744.712677315731</v>
      </c>
      <c r="O160" s="19">
        <f t="shared" ca="1" si="107"/>
        <v>-14054.762153967695</v>
      </c>
      <c r="P160" s="19">
        <f t="shared" ca="1" si="107"/>
        <v>-13211.476424729633</v>
      </c>
      <c r="Q160" s="19">
        <f t="shared" ca="1" si="107"/>
        <v>-12418.787839245855</v>
      </c>
      <c r="R160" s="19">
        <f t="shared" ca="1" si="107"/>
        <v>-11673.660568891104</v>
      </c>
      <c r="S160" s="19">
        <f t="shared" ca="1" si="107"/>
        <v>-10973.240934757639</v>
      </c>
      <c r="T160" s="19">
        <f t="shared" ca="1" si="107"/>
        <v>-10314.846478672182</v>
      </c>
      <c r="U160" s="19">
        <f t="shared" ca="1" si="107"/>
        <v>-9695.9556899518502</v>
      </c>
      <c r="V160" s="19">
        <f t="shared" ca="1" si="107"/>
        <v>-9114.1983485547389</v>
      </c>
      <c r="W160" s="19">
        <f t="shared" ca="1" si="107"/>
        <v>-8567.3464476414556</v>
      </c>
      <c r="X160" s="19">
        <f t="shared" ca="1" si="107"/>
        <v>-8053.3056607829676</v>
      </c>
      <c r="Y160" s="19">
        <f t="shared" ca="1" si="107"/>
        <v>-7570.107321135989</v>
      </c>
      <c r="Z160" s="19">
        <f t="shared" ca="1" si="107"/>
        <v>-7115.9008818678294</v>
      </c>
      <c r="AA160" s="19">
        <f t="shared" ca="1" si="107"/>
        <v>-6688.946828955759</v>
      </c>
      <c r="AB160" s="19">
        <f t="shared" ca="1" si="107"/>
        <v>-6287.6100192184131</v>
      </c>
      <c r="AC160" s="19">
        <f t="shared" ca="1" si="107"/>
        <v>-5910.3534180653096</v>
      </c>
      <c r="AD160" s="19">
        <f t="shared" ca="1" si="107"/>
        <v>-5555.7322129813911</v>
      </c>
      <c r="AE160" s="19">
        <f t="shared" ca="1" si="107"/>
        <v>-5222.3882802025073</v>
      </c>
      <c r="AF160" s="19">
        <f t="shared" ca="1" si="107"/>
        <v>-4909.0449833903567</v>
      </c>
      <c r="AG160" s="19">
        <f t="shared" ca="1" si="107"/>
        <v>-4614.5022843869356</v>
      </c>
      <c r="AH160" s="19">
        <f t="shared" ca="1" si="107"/>
        <v>-4337.6321473237185</v>
      </c>
      <c r="AI160" s="19">
        <f t="shared" ca="1" si="107"/>
        <v>-4077.3742184842959</v>
      </c>
      <c r="AJ160" s="19">
        <f t="shared" ca="1" si="107"/>
        <v>-3832.731765375238</v>
      </c>
      <c r="AK160" s="19">
        <f t="shared" ca="1" si="107"/>
        <v>-3602.7678594527238</v>
      </c>
      <c r="AL160" s="19">
        <f t="shared" ca="1" si="107"/>
        <v>-3386.60178788556</v>
      </c>
      <c r="AM160" s="19">
        <f t="shared" ca="1" si="107"/>
        <v>-3183.4056806124267</v>
      </c>
      <c r="AN160" s="19">
        <f t="shared" ca="1" si="107"/>
        <v>-2992.4013397756808</v>
      </c>
      <c r="AO160" s="19">
        <f t="shared" ca="1" si="107"/>
        <v>-2812.8572593891399</v>
      </c>
      <c r="AP160" s="19">
        <f t="shared" ca="1" si="107"/>
        <v>-2644.0858238257915</v>
      </c>
      <c r="AQ160" s="19">
        <f t="shared" ca="1" si="107"/>
        <v>-2485.440674396244</v>
      </c>
      <c r="AR160" s="19">
        <f t="shared" ca="1" si="107"/>
        <v>-2336.3142339324695</v>
      </c>
      <c r="AS160" s="19">
        <f t="shared" ca="1" si="107"/>
        <v>-2196.135379896521</v>
      </c>
      <c r="AT160" s="19">
        <f t="shared" ca="1" si="107"/>
        <v>-2064.36725710273</v>
      </c>
      <c r="AU160" s="19">
        <f t="shared" ca="1" si="107"/>
        <v>-1940.5052216765662</v>
      </c>
      <c r="AV160" s="19">
        <f t="shared" ca="1" si="107"/>
        <v>-1824.0749083759722</v>
      </c>
    </row>
    <row r="161" spans="1:48" s="49" customFormat="1" ht="15" customHeight="1">
      <c r="A161" s="47"/>
      <c r="B161" s="47"/>
      <c r="C161" s="47"/>
      <c r="D161" s="14"/>
      <c r="E161" s="14"/>
      <c r="F161" s="14"/>
      <c r="G161" s="14"/>
      <c r="H161" s="14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</row>
    <row r="162" spans="1:48" s="182" customFormat="1" ht="18">
      <c r="A162" s="177" t="s">
        <v>41</v>
      </c>
      <c r="B162" s="178" t="s">
        <v>121</v>
      </c>
      <c r="C162" s="178"/>
      <c r="D162" s="179"/>
      <c r="E162" s="179"/>
      <c r="F162" s="179"/>
      <c r="G162" s="179"/>
      <c r="H162" s="180"/>
      <c r="I162" s="181">
        <f>$I$22</f>
        <v>2018</v>
      </c>
      <c r="J162" s="181">
        <f>I162+1</f>
        <v>2019</v>
      </c>
      <c r="K162" s="181">
        <f t="shared" ref="K162:AV162" si="108">J162+1</f>
        <v>2020</v>
      </c>
      <c r="L162" s="181">
        <f t="shared" si="108"/>
        <v>2021</v>
      </c>
      <c r="M162" s="181">
        <f t="shared" si="108"/>
        <v>2022</v>
      </c>
      <c r="N162" s="181">
        <f t="shared" si="108"/>
        <v>2023</v>
      </c>
      <c r="O162" s="181">
        <f t="shared" si="108"/>
        <v>2024</v>
      </c>
      <c r="P162" s="181">
        <f t="shared" si="108"/>
        <v>2025</v>
      </c>
      <c r="Q162" s="181">
        <f t="shared" si="108"/>
        <v>2026</v>
      </c>
      <c r="R162" s="181">
        <f t="shared" si="108"/>
        <v>2027</v>
      </c>
      <c r="S162" s="181">
        <f t="shared" si="108"/>
        <v>2028</v>
      </c>
      <c r="T162" s="181">
        <f t="shared" si="108"/>
        <v>2029</v>
      </c>
      <c r="U162" s="181">
        <f t="shared" si="108"/>
        <v>2030</v>
      </c>
      <c r="V162" s="181">
        <f t="shared" si="108"/>
        <v>2031</v>
      </c>
      <c r="W162" s="181">
        <f t="shared" si="108"/>
        <v>2032</v>
      </c>
      <c r="X162" s="181">
        <f t="shared" si="108"/>
        <v>2033</v>
      </c>
      <c r="Y162" s="181">
        <f t="shared" si="108"/>
        <v>2034</v>
      </c>
      <c r="Z162" s="181">
        <f t="shared" si="108"/>
        <v>2035</v>
      </c>
      <c r="AA162" s="181">
        <f t="shared" si="108"/>
        <v>2036</v>
      </c>
      <c r="AB162" s="181">
        <f t="shared" si="108"/>
        <v>2037</v>
      </c>
      <c r="AC162" s="181">
        <f t="shared" si="108"/>
        <v>2038</v>
      </c>
      <c r="AD162" s="181">
        <f t="shared" si="108"/>
        <v>2039</v>
      </c>
      <c r="AE162" s="181">
        <f t="shared" si="108"/>
        <v>2040</v>
      </c>
      <c r="AF162" s="181">
        <f t="shared" si="108"/>
        <v>2041</v>
      </c>
      <c r="AG162" s="181">
        <f t="shared" si="108"/>
        <v>2042</v>
      </c>
      <c r="AH162" s="181">
        <f t="shared" si="108"/>
        <v>2043</v>
      </c>
      <c r="AI162" s="181">
        <f t="shared" si="108"/>
        <v>2044</v>
      </c>
      <c r="AJ162" s="181">
        <f t="shared" si="108"/>
        <v>2045</v>
      </c>
      <c r="AK162" s="181">
        <f t="shared" si="108"/>
        <v>2046</v>
      </c>
      <c r="AL162" s="181">
        <f t="shared" si="108"/>
        <v>2047</v>
      </c>
      <c r="AM162" s="181">
        <f t="shared" si="108"/>
        <v>2048</v>
      </c>
      <c r="AN162" s="181">
        <f t="shared" si="108"/>
        <v>2049</v>
      </c>
      <c r="AO162" s="181">
        <f t="shared" si="108"/>
        <v>2050</v>
      </c>
      <c r="AP162" s="181">
        <f t="shared" si="108"/>
        <v>2051</v>
      </c>
      <c r="AQ162" s="181">
        <f t="shared" si="108"/>
        <v>2052</v>
      </c>
      <c r="AR162" s="181">
        <f t="shared" si="108"/>
        <v>2053</v>
      </c>
      <c r="AS162" s="181">
        <f t="shared" si="108"/>
        <v>2054</v>
      </c>
      <c r="AT162" s="181">
        <f t="shared" si="108"/>
        <v>2055</v>
      </c>
      <c r="AU162" s="181">
        <f t="shared" si="108"/>
        <v>2056</v>
      </c>
      <c r="AV162" s="181">
        <f t="shared" si="108"/>
        <v>2057</v>
      </c>
    </row>
    <row r="163" spans="1:48" s="4" customFormat="1" ht="15" customHeight="1">
      <c r="A163" s="13"/>
    </row>
    <row r="164" spans="1:48" s="13" customFormat="1" ht="15.75" customHeight="1" outlineLevel="1">
      <c r="A164" s="20"/>
      <c r="B164" s="17" t="s">
        <v>143</v>
      </c>
      <c r="C164" s="17"/>
      <c r="H164" s="71"/>
      <c r="I164" s="27">
        <f t="shared" ref="I164:AV164" ca="1" si="109">$F$80*I103</f>
        <v>7991.829125006343</v>
      </c>
      <c r="J164" s="27">
        <f t="shared" ca="1" si="109"/>
        <v>8982.1488055614118</v>
      </c>
      <c r="K164" s="27">
        <f t="shared" ca="1" si="109"/>
        <v>9908.8865768218075</v>
      </c>
      <c r="L164" s="27">
        <f t="shared" ca="1" si="109"/>
        <v>10201.108274285023</v>
      </c>
      <c r="M164" s="27">
        <f t="shared" ca="1" si="109"/>
        <v>10075.441586789551</v>
      </c>
      <c r="N164" s="27">
        <f t="shared" ca="1" si="109"/>
        <v>9908.4109383072046</v>
      </c>
      <c r="O164" s="27">
        <f t="shared" ca="1" si="109"/>
        <v>9491.6988354316691</v>
      </c>
      <c r="P164" s="27">
        <f t="shared" ca="1" si="109"/>
        <v>9074.9867325561318</v>
      </c>
      <c r="Q164" s="27">
        <f t="shared" ca="1" si="109"/>
        <v>8658.2746296805963</v>
      </c>
      <c r="R164" s="27">
        <f t="shared" ca="1" si="109"/>
        <v>8241.562526805059</v>
      </c>
      <c r="S164" s="27">
        <f t="shared" ca="1" si="109"/>
        <v>7824.8504239295235</v>
      </c>
      <c r="T164" s="27">
        <f t="shared" ca="1" si="109"/>
        <v>7408.1383210539871</v>
      </c>
      <c r="U164" s="27">
        <f t="shared" ca="1" si="109"/>
        <v>6991.4262181784507</v>
      </c>
      <c r="V164" s="27">
        <f t="shared" ca="1" si="109"/>
        <v>6574.7141153029152</v>
      </c>
      <c r="W164" s="27">
        <f t="shared" ca="1" si="109"/>
        <v>6158.0020124273788</v>
      </c>
      <c r="X164" s="27">
        <f t="shared" ca="1" si="109"/>
        <v>5741.2899095518424</v>
      </c>
      <c r="Y164" s="27">
        <f t="shared" ca="1" si="109"/>
        <v>5324.577806676306</v>
      </c>
      <c r="Z164" s="27">
        <f t="shared" ca="1" si="109"/>
        <v>4907.8657038007696</v>
      </c>
      <c r="AA164" s="27">
        <f t="shared" ca="1" si="109"/>
        <v>4491.1536009252341</v>
      </c>
      <c r="AB164" s="27">
        <f t="shared" ca="1" si="109"/>
        <v>4074.4414980496972</v>
      </c>
      <c r="AC164" s="27">
        <f t="shared" ca="1" si="109"/>
        <v>3657.7293951741613</v>
      </c>
      <c r="AD164" s="27">
        <f t="shared" ca="1" si="109"/>
        <v>3294.3484787691254</v>
      </c>
      <c r="AE164" s="27">
        <f t="shared" ca="1" si="109"/>
        <v>3014.9952541911716</v>
      </c>
      <c r="AF164" s="27">
        <f t="shared" ca="1" si="109"/>
        <v>2796.2333168292162</v>
      </c>
      <c r="AG164" s="27">
        <f t="shared" ca="1" si="109"/>
        <v>2623.662283662833</v>
      </c>
      <c r="AH164" s="27">
        <f t="shared" ca="1" si="109"/>
        <v>2474.1476175679809</v>
      </c>
      <c r="AI164" s="27">
        <f t="shared" ca="1" si="109"/>
        <v>2337.211852388999</v>
      </c>
      <c r="AJ164" s="27">
        <f t="shared" ca="1" si="109"/>
        <v>2206.2613152448807</v>
      </c>
      <c r="AK164" s="27">
        <f t="shared" ca="1" si="109"/>
        <v>2075.4773499551316</v>
      </c>
      <c r="AL164" s="27">
        <f t="shared" ca="1" si="109"/>
        <v>1944.6933846653826</v>
      </c>
      <c r="AM164" s="27">
        <f t="shared" ca="1" si="109"/>
        <v>1813.9094193756337</v>
      </c>
      <c r="AN164" s="27">
        <f t="shared" ca="1" si="109"/>
        <v>1683.1254540858847</v>
      </c>
      <c r="AO164" s="27">
        <f t="shared" ca="1" si="109"/>
        <v>1552.3414887961358</v>
      </c>
      <c r="AP164" s="27">
        <f t="shared" ca="1" si="109"/>
        <v>1421.5575235063868</v>
      </c>
      <c r="AQ164" s="27">
        <f t="shared" ca="1" si="109"/>
        <v>1290.7735582166379</v>
      </c>
      <c r="AR164" s="27">
        <f t="shared" ca="1" si="109"/>
        <v>1159.9895929268887</v>
      </c>
      <c r="AS164" s="27">
        <f t="shared" ca="1" si="109"/>
        <v>1029.2056276371397</v>
      </c>
      <c r="AT164" s="27">
        <f t="shared" ca="1" si="109"/>
        <v>898.42166234739079</v>
      </c>
      <c r="AU164" s="27">
        <f t="shared" ca="1" si="109"/>
        <v>767.63769705764184</v>
      </c>
      <c r="AV164" s="27">
        <f t="shared" ca="1" si="109"/>
        <v>636.8537317678929</v>
      </c>
    </row>
    <row r="165" spans="1:48" ht="9.75" customHeight="1" outlineLevel="1">
      <c r="A165" s="28"/>
      <c r="B165" s="32"/>
      <c r="C165" s="32"/>
      <c r="D165" s="28"/>
      <c r="E165" s="10"/>
      <c r="F165" s="10"/>
      <c r="G165" s="10"/>
      <c r="H165" s="86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</row>
    <row r="166" spans="1:48" s="4" customFormat="1" ht="15.75" customHeight="1" outlineLevel="1">
      <c r="A166" s="20"/>
      <c r="B166" s="17" t="s">
        <v>131</v>
      </c>
      <c r="C166" s="17"/>
      <c r="D166" s="13"/>
      <c r="E166" s="13"/>
      <c r="F166" s="13"/>
      <c r="G166" s="13"/>
      <c r="H166" s="71"/>
      <c r="I166" s="27">
        <f t="shared" ref="I166:AV166" ca="1" si="110">+I141</f>
        <v>-6403.7275666125361</v>
      </c>
      <c r="J166" s="27">
        <f t="shared" ca="1" si="110"/>
        <v>-7999.6203719325531</v>
      </c>
      <c r="K166" s="27">
        <f t="shared" ca="1" si="110"/>
        <v>-9590.8185066329806</v>
      </c>
      <c r="L166" s="27">
        <f t="shared" ca="1" si="110"/>
        <v>-10436.875129487205</v>
      </c>
      <c r="M166" s="27">
        <f t="shared" ca="1" si="110"/>
        <v>-10782.351296133173</v>
      </c>
      <c r="N166" s="27">
        <f t="shared" ca="1" si="110"/>
        <v>-11091.027856537568</v>
      </c>
      <c r="O166" s="27">
        <f t="shared" ca="1" si="110"/>
        <v>-11091.027856537568</v>
      </c>
      <c r="P166" s="27">
        <f t="shared" ca="1" si="110"/>
        <v>-11091.027856537568</v>
      </c>
      <c r="Q166" s="27">
        <f t="shared" ca="1" si="110"/>
        <v>-11091.027856537568</v>
      </c>
      <c r="R166" s="27">
        <f t="shared" ca="1" si="110"/>
        <v>-11091.027856537568</v>
      </c>
      <c r="S166" s="27">
        <f t="shared" ca="1" si="110"/>
        <v>-11091.027856537568</v>
      </c>
      <c r="T166" s="27">
        <f t="shared" ca="1" si="110"/>
        <v>-11091.027856537568</v>
      </c>
      <c r="U166" s="27">
        <f t="shared" ca="1" si="110"/>
        <v>-11091.027856537568</v>
      </c>
      <c r="V166" s="27">
        <f t="shared" ca="1" si="110"/>
        <v>-11091.027856537568</v>
      </c>
      <c r="W166" s="27">
        <f t="shared" ca="1" si="110"/>
        <v>-11091.027856537568</v>
      </c>
      <c r="X166" s="27">
        <f t="shared" ca="1" si="110"/>
        <v>-11091.027856537568</v>
      </c>
      <c r="Y166" s="27">
        <f t="shared" ca="1" si="110"/>
        <v>-11091.027856537568</v>
      </c>
      <c r="Z166" s="27">
        <f t="shared" ca="1" si="110"/>
        <v>-11091.027856537568</v>
      </c>
      <c r="AA166" s="27">
        <f t="shared" ca="1" si="110"/>
        <v>-11091.027856537568</v>
      </c>
      <c r="AB166" s="27">
        <f t="shared" ca="1" si="110"/>
        <v>-11091.027856537568</v>
      </c>
      <c r="AC166" s="27">
        <f t="shared" ca="1" si="110"/>
        <v>-11091.027856537568</v>
      </c>
      <c r="AD166" s="27">
        <f t="shared" ca="1" si="110"/>
        <v>-8252.1485886455412</v>
      </c>
      <c r="AE166" s="27">
        <f t="shared" ca="1" si="110"/>
        <v>-6618.1389514938237</v>
      </c>
      <c r="AF166" s="27">
        <f t="shared" ca="1" si="110"/>
        <v>-5026.8059612593443</v>
      </c>
      <c r="AG166" s="27">
        <f t="shared" ca="1" si="110"/>
        <v>-4159.3449706299225</v>
      </c>
      <c r="AH166" s="27">
        <f t="shared" ca="1" si="110"/>
        <v>-3799.4895109028157</v>
      </c>
      <c r="AI166" s="27">
        <f t="shared" ca="1" si="110"/>
        <v>-3489.7558730259466</v>
      </c>
      <c r="AJ166" s="27">
        <f t="shared" ca="1" si="110"/>
        <v>-3480.889065154634</v>
      </c>
      <c r="AK166" s="27">
        <f t="shared" ca="1" si="110"/>
        <v>-3480.889065154634</v>
      </c>
      <c r="AL166" s="27">
        <f t="shared" ca="1" si="110"/>
        <v>-3480.889065154634</v>
      </c>
      <c r="AM166" s="27">
        <f t="shared" ca="1" si="110"/>
        <v>-3480.889065154634</v>
      </c>
      <c r="AN166" s="27">
        <f t="shared" ca="1" si="110"/>
        <v>-3480.889065154634</v>
      </c>
      <c r="AO166" s="27">
        <f t="shared" ca="1" si="110"/>
        <v>-3480.889065154634</v>
      </c>
      <c r="AP166" s="27">
        <f t="shared" ca="1" si="110"/>
        <v>-3480.889065154634</v>
      </c>
      <c r="AQ166" s="27">
        <f t="shared" ca="1" si="110"/>
        <v>-3480.889065154634</v>
      </c>
      <c r="AR166" s="27">
        <f t="shared" ca="1" si="110"/>
        <v>-3480.889065154634</v>
      </c>
      <c r="AS166" s="27">
        <f t="shared" ca="1" si="110"/>
        <v>-3480.889065154634</v>
      </c>
      <c r="AT166" s="27">
        <f t="shared" ca="1" si="110"/>
        <v>-3480.889065154634</v>
      </c>
      <c r="AU166" s="27">
        <f t="shared" ca="1" si="110"/>
        <v>-3480.889065154634</v>
      </c>
      <c r="AV166" s="27">
        <f t="shared" ca="1" si="110"/>
        <v>-3480.889065154634</v>
      </c>
    </row>
    <row r="167" spans="1:48" s="4" customFormat="1" ht="15.75" customHeight="1" outlineLevel="1">
      <c r="A167" s="32"/>
      <c r="B167" s="26" t="s">
        <v>133</v>
      </c>
      <c r="C167" s="26"/>
      <c r="D167" s="20"/>
      <c r="E167" s="13"/>
      <c r="F167" s="13"/>
      <c r="G167" s="13"/>
      <c r="H167" s="71"/>
      <c r="I167" s="27">
        <f t="shared" ref="I167:AV167" ca="1" si="111">I160</f>
        <v>-6477.2672225890901</v>
      </c>
      <c r="J167" s="27">
        <f t="shared" ca="1" si="111"/>
        <v>-13572.686151226471</v>
      </c>
      <c r="K167" s="27">
        <f t="shared" ca="1" si="111"/>
        <v>-14768.938772803793</v>
      </c>
      <c r="L167" s="27">
        <f t="shared" ca="1" si="111"/>
        <v>-15420.373265433747</v>
      </c>
      <c r="M167" s="27">
        <f t="shared" ca="1" si="111"/>
        <v>-15246.843338805902</v>
      </c>
      <c r="N167" s="27">
        <f t="shared" ca="1" si="111"/>
        <v>-14744.712677315731</v>
      </c>
      <c r="O167" s="27">
        <f t="shared" ca="1" si="111"/>
        <v>-14054.762153967695</v>
      </c>
      <c r="P167" s="27">
        <f t="shared" ca="1" si="111"/>
        <v>-13211.476424729633</v>
      </c>
      <c r="Q167" s="27">
        <f t="shared" ca="1" si="111"/>
        <v>-12418.787839245855</v>
      </c>
      <c r="R167" s="27">
        <f t="shared" ca="1" si="111"/>
        <v>-11673.660568891104</v>
      </c>
      <c r="S167" s="27">
        <f t="shared" ca="1" si="111"/>
        <v>-10973.240934757639</v>
      </c>
      <c r="T167" s="27">
        <f t="shared" ca="1" si="111"/>
        <v>-10314.846478672182</v>
      </c>
      <c r="U167" s="27">
        <f t="shared" ca="1" si="111"/>
        <v>-9695.9556899518502</v>
      </c>
      <c r="V167" s="27">
        <f t="shared" ca="1" si="111"/>
        <v>-9114.1983485547389</v>
      </c>
      <c r="W167" s="27">
        <f t="shared" ca="1" si="111"/>
        <v>-8567.3464476414556</v>
      </c>
      <c r="X167" s="27">
        <f t="shared" ca="1" si="111"/>
        <v>-8053.3056607829676</v>
      </c>
      <c r="Y167" s="27">
        <f t="shared" ca="1" si="111"/>
        <v>-7570.107321135989</v>
      </c>
      <c r="Z167" s="27">
        <f t="shared" ca="1" si="111"/>
        <v>-7115.9008818678294</v>
      </c>
      <c r="AA167" s="27">
        <f t="shared" ca="1" si="111"/>
        <v>-6688.946828955759</v>
      </c>
      <c r="AB167" s="27">
        <f t="shared" ca="1" si="111"/>
        <v>-6287.6100192184131</v>
      </c>
      <c r="AC167" s="27">
        <f t="shared" ca="1" si="111"/>
        <v>-5910.3534180653096</v>
      </c>
      <c r="AD167" s="27">
        <f t="shared" ca="1" si="111"/>
        <v>-5555.7322129813911</v>
      </c>
      <c r="AE167" s="27">
        <f t="shared" ca="1" si="111"/>
        <v>-5222.3882802025073</v>
      </c>
      <c r="AF167" s="27">
        <f t="shared" ca="1" si="111"/>
        <v>-4909.0449833903567</v>
      </c>
      <c r="AG167" s="27">
        <f t="shared" ca="1" si="111"/>
        <v>-4614.5022843869356</v>
      </c>
      <c r="AH167" s="27">
        <f t="shared" ca="1" si="111"/>
        <v>-4337.6321473237185</v>
      </c>
      <c r="AI167" s="27">
        <f t="shared" ca="1" si="111"/>
        <v>-4077.3742184842959</v>
      </c>
      <c r="AJ167" s="27">
        <f t="shared" ca="1" si="111"/>
        <v>-3832.731765375238</v>
      </c>
      <c r="AK167" s="27">
        <f t="shared" ca="1" si="111"/>
        <v>-3602.7678594527238</v>
      </c>
      <c r="AL167" s="27">
        <f t="shared" ca="1" si="111"/>
        <v>-3386.60178788556</v>
      </c>
      <c r="AM167" s="27">
        <f t="shared" ca="1" si="111"/>
        <v>-3183.4056806124267</v>
      </c>
      <c r="AN167" s="27">
        <f t="shared" ca="1" si="111"/>
        <v>-2992.4013397756808</v>
      </c>
      <c r="AO167" s="27">
        <f t="shared" ca="1" si="111"/>
        <v>-2812.8572593891399</v>
      </c>
      <c r="AP167" s="27">
        <f t="shared" ca="1" si="111"/>
        <v>-2644.0858238257915</v>
      </c>
      <c r="AQ167" s="27">
        <f t="shared" ca="1" si="111"/>
        <v>-2485.440674396244</v>
      </c>
      <c r="AR167" s="27">
        <f t="shared" ca="1" si="111"/>
        <v>-2336.3142339324695</v>
      </c>
      <c r="AS167" s="27">
        <f t="shared" ca="1" si="111"/>
        <v>-2196.135379896521</v>
      </c>
      <c r="AT167" s="27">
        <f t="shared" ca="1" si="111"/>
        <v>-2064.36725710273</v>
      </c>
      <c r="AU167" s="27">
        <f t="shared" ca="1" si="111"/>
        <v>-1940.5052216765662</v>
      </c>
      <c r="AV167" s="27">
        <f t="shared" ca="1" si="111"/>
        <v>-1824.0749083759722</v>
      </c>
    </row>
    <row r="168" spans="1:48" ht="9.75" customHeight="1" outlineLevel="1">
      <c r="A168" s="28"/>
      <c r="B168" s="32"/>
      <c r="C168" s="32"/>
      <c r="D168" s="28"/>
      <c r="E168" s="10"/>
      <c r="F168" s="10"/>
      <c r="G168" s="10"/>
      <c r="H168" s="86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</row>
    <row r="169" spans="1:48" s="4" customFormat="1" ht="15.75" customHeight="1" outlineLevel="1">
      <c r="A169" s="20"/>
      <c r="B169" s="17" t="s">
        <v>141</v>
      </c>
      <c r="C169" s="17"/>
      <c r="D169" s="20"/>
      <c r="E169" s="13"/>
      <c r="F169" s="13"/>
      <c r="G169" s="13"/>
      <c r="H169" s="13"/>
      <c r="I169" s="72">
        <f>1-$F$72</f>
        <v>0.73099999999999998</v>
      </c>
      <c r="J169" s="72">
        <f>I169</f>
        <v>0.73099999999999998</v>
      </c>
      <c r="K169" s="72">
        <f>J169</f>
        <v>0.73099999999999998</v>
      </c>
      <c r="L169" s="72">
        <f t="shared" ref="L169:AV169" si="112">K169</f>
        <v>0.73099999999999998</v>
      </c>
      <c r="M169" s="72">
        <f t="shared" si="112"/>
        <v>0.73099999999999998</v>
      </c>
      <c r="N169" s="72">
        <f t="shared" si="112"/>
        <v>0.73099999999999998</v>
      </c>
      <c r="O169" s="72">
        <f t="shared" si="112"/>
        <v>0.73099999999999998</v>
      </c>
      <c r="P169" s="72">
        <f t="shared" si="112"/>
        <v>0.73099999999999998</v>
      </c>
      <c r="Q169" s="72">
        <f t="shared" si="112"/>
        <v>0.73099999999999998</v>
      </c>
      <c r="R169" s="72">
        <f t="shared" si="112"/>
        <v>0.73099999999999998</v>
      </c>
      <c r="S169" s="72">
        <f t="shared" si="112"/>
        <v>0.73099999999999998</v>
      </c>
      <c r="T169" s="72">
        <f t="shared" si="112"/>
        <v>0.73099999999999998</v>
      </c>
      <c r="U169" s="72">
        <f t="shared" si="112"/>
        <v>0.73099999999999998</v>
      </c>
      <c r="V169" s="72">
        <f t="shared" si="112"/>
        <v>0.73099999999999998</v>
      </c>
      <c r="W169" s="72">
        <f t="shared" si="112"/>
        <v>0.73099999999999998</v>
      </c>
      <c r="X169" s="72">
        <f t="shared" si="112"/>
        <v>0.73099999999999998</v>
      </c>
      <c r="Y169" s="72">
        <f t="shared" si="112"/>
        <v>0.73099999999999998</v>
      </c>
      <c r="Z169" s="72">
        <f t="shared" si="112"/>
        <v>0.73099999999999998</v>
      </c>
      <c r="AA169" s="72">
        <f t="shared" si="112"/>
        <v>0.73099999999999998</v>
      </c>
      <c r="AB169" s="72">
        <f t="shared" si="112"/>
        <v>0.73099999999999998</v>
      </c>
      <c r="AC169" s="72">
        <f t="shared" si="112"/>
        <v>0.73099999999999998</v>
      </c>
      <c r="AD169" s="72">
        <f t="shared" si="112"/>
        <v>0.73099999999999998</v>
      </c>
      <c r="AE169" s="72">
        <f t="shared" si="112"/>
        <v>0.73099999999999998</v>
      </c>
      <c r="AF169" s="72">
        <f t="shared" si="112"/>
        <v>0.73099999999999998</v>
      </c>
      <c r="AG169" s="72">
        <f t="shared" si="112"/>
        <v>0.73099999999999998</v>
      </c>
      <c r="AH169" s="72">
        <f t="shared" si="112"/>
        <v>0.73099999999999998</v>
      </c>
      <c r="AI169" s="72">
        <f t="shared" si="112"/>
        <v>0.73099999999999998</v>
      </c>
      <c r="AJ169" s="72">
        <f t="shared" si="112"/>
        <v>0.73099999999999998</v>
      </c>
      <c r="AK169" s="72">
        <f t="shared" si="112"/>
        <v>0.73099999999999998</v>
      </c>
      <c r="AL169" s="72">
        <f t="shared" si="112"/>
        <v>0.73099999999999998</v>
      </c>
      <c r="AM169" s="72">
        <f t="shared" si="112"/>
        <v>0.73099999999999998</v>
      </c>
      <c r="AN169" s="72">
        <f t="shared" si="112"/>
        <v>0.73099999999999998</v>
      </c>
      <c r="AO169" s="72">
        <f t="shared" si="112"/>
        <v>0.73099999999999998</v>
      </c>
      <c r="AP169" s="72">
        <f t="shared" si="112"/>
        <v>0.73099999999999998</v>
      </c>
      <c r="AQ169" s="72">
        <f t="shared" si="112"/>
        <v>0.73099999999999998</v>
      </c>
      <c r="AR169" s="72">
        <f t="shared" si="112"/>
        <v>0.73099999999999998</v>
      </c>
      <c r="AS169" s="72">
        <f t="shared" si="112"/>
        <v>0.73099999999999998</v>
      </c>
      <c r="AT169" s="72">
        <f t="shared" si="112"/>
        <v>0.73099999999999998</v>
      </c>
      <c r="AU169" s="72">
        <f t="shared" si="112"/>
        <v>0.73099999999999998</v>
      </c>
      <c r="AV169" s="72">
        <f t="shared" si="112"/>
        <v>0.73099999999999998</v>
      </c>
    </row>
    <row r="170" spans="1:48" ht="9.75" customHeight="1" outlineLevel="1">
      <c r="A170" s="28"/>
      <c r="B170" s="32"/>
      <c r="C170" s="32"/>
      <c r="D170" s="28"/>
      <c r="E170" s="10"/>
      <c r="F170" s="10"/>
      <c r="G170" s="10"/>
      <c r="H170" s="86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</row>
    <row r="171" spans="1:48" s="3" customFormat="1" ht="15.75" customHeight="1" outlineLevel="1">
      <c r="A171" s="14"/>
      <c r="B171" s="14" t="s">
        <v>142</v>
      </c>
      <c r="C171" s="14"/>
      <c r="D171" s="14"/>
      <c r="E171" s="21"/>
      <c r="F171" s="21"/>
      <c r="G171" s="21"/>
      <c r="H171" s="73"/>
      <c r="I171" s="18">
        <f ca="1">((I164-I166+I167)/I169)-(I164-I166+I167)</f>
        <v>2913.8438675362695</v>
      </c>
      <c r="J171" s="18">
        <f ca="1">((J164-J166+J167)/J169)-(J164-J166+J167)</f>
        <v>1254.505244960269</v>
      </c>
      <c r="K171" s="18">
        <f t="shared" ref="K171:AV171" ca="1" si="113">((K164-K166+K167)/K169)-(K164-K166+K167)</f>
        <v>1740.8702292272474</v>
      </c>
      <c r="L171" s="18">
        <f t="shared" ca="1" si="113"/>
        <v>1920.0234298400155</v>
      </c>
      <c r="M171" s="18">
        <f t="shared" ca="1" si="113"/>
        <v>2064.7680264944256</v>
      </c>
      <c r="N171" s="18">
        <f t="shared" ca="1" si="113"/>
        <v>2301.6707600756672</v>
      </c>
      <c r="O171" s="18">
        <f t="shared" ca="1" si="113"/>
        <v>2402.2195085121966</v>
      </c>
      <c r="P171" s="18">
        <f t="shared" ca="1" si="113"/>
        <v>2559.1939346291838</v>
      </c>
      <c r="Q171" s="18">
        <f t="shared" ca="1" si="113"/>
        <v>2697.5491655753085</v>
      </c>
      <c r="R171" s="18">
        <f t="shared" ca="1" si="113"/>
        <v>2818.402353060821</v>
      </c>
      <c r="S171" s="18">
        <f t="shared" ca="1" si="113"/>
        <v>2922.8036196933554</v>
      </c>
      <c r="T171" s="18">
        <f t="shared" ca="1" si="113"/>
        <v>3011.7400807240938</v>
      </c>
      <c r="U171" s="18">
        <f t="shared" ca="1" si="113"/>
        <v>3086.1396244891403</v>
      </c>
      <c r="V171" s="18">
        <f t="shared" ca="1" si="113"/>
        <v>3146.8744660244411</v>
      </c>
      <c r="W171" s="18">
        <f t="shared" ca="1" si="113"/>
        <v>3194.7644874637754</v>
      </c>
      <c r="X171" s="18">
        <f t="shared" ca="1" si="113"/>
        <v>3230.5803780129045</v>
      </c>
      <c r="Y171" s="18">
        <f t="shared" ca="1" si="113"/>
        <v>3255.0465855252423</v>
      </c>
      <c r="Z171" s="18">
        <f t="shared" ca="1" si="113"/>
        <v>3268.8440909829915</v>
      </c>
      <c r="AA171" s="18">
        <f t="shared" ca="1" si="113"/>
        <v>3272.6130165094328</v>
      </c>
      <c r="AB171" s="18">
        <f t="shared" ca="1" si="113"/>
        <v>3266.95507690044</v>
      </c>
      <c r="AC171" s="18">
        <f t="shared" ca="1" si="113"/>
        <v>3252.4358840641416</v>
      </c>
      <c r="AD171" s="18">
        <f t="shared" ca="1" si="113"/>
        <v>2204.535904025377</v>
      </c>
      <c r="AE171" s="18">
        <f t="shared" ca="1" si="113"/>
        <v>1623.1062297603139</v>
      </c>
      <c r="AF171" s="18">
        <f t="shared" ca="1" si="113"/>
        <v>1072.3180099505021</v>
      </c>
      <c r="AG171" s="18">
        <f t="shared" ca="1" si="113"/>
        <v>797.98609699680674</v>
      </c>
      <c r="AH171" s="18">
        <f t="shared" ca="1" si="113"/>
        <v>712.42864559311101</v>
      </c>
      <c r="AI171" s="18">
        <f t="shared" ca="1" si="113"/>
        <v>643.83126315231857</v>
      </c>
      <c r="AJ171" s="18">
        <f t="shared" ca="1" si="113"/>
        <v>682.40575573396791</v>
      </c>
      <c r="AK171" s="18">
        <f t="shared" ca="1" si="113"/>
        <v>718.90288847023839</v>
      </c>
      <c r="AL171" s="18">
        <f t="shared" ca="1" si="113"/>
        <v>750.32256916603137</v>
      </c>
      <c r="AM171" s="18">
        <f t="shared" ca="1" si="113"/>
        <v>776.96944494377431</v>
      </c>
      <c r="AN171" s="18">
        <f t="shared" ca="1" si="113"/>
        <v>799.12988409855188</v>
      </c>
      <c r="AO171" s="18">
        <f t="shared" ca="1" si="113"/>
        <v>817.07307282774082</v>
      </c>
      <c r="AP171" s="18">
        <f t="shared" ca="1" si="113"/>
        <v>831.05204615687626</v>
      </c>
      <c r="AQ171" s="18">
        <f t="shared" ca="1" si="113"/>
        <v>841.30465700996274</v>
      </c>
      <c r="AR171" s="18">
        <f t="shared" ca="1" si="113"/>
        <v>848.05448713556143</v>
      </c>
      <c r="AS171" s="18">
        <f t="shared" ca="1" si="113"/>
        <v>851.5117033773231</v>
      </c>
      <c r="AT171" s="18">
        <f t="shared" ca="1" si="113"/>
        <v>851.87386256827676</v>
      </c>
      <c r="AU171" s="18">
        <f t="shared" ca="1" si="113"/>
        <v>849.32666813147171</v>
      </c>
      <c r="AV171" s="18">
        <f t="shared" ca="1" si="113"/>
        <v>844.04468128457347</v>
      </c>
    </row>
    <row r="172" spans="1:48" s="3" customFormat="1" ht="15.75" customHeight="1" outlineLevel="1">
      <c r="A172" s="14"/>
      <c r="B172" s="14" t="s">
        <v>144</v>
      </c>
      <c r="C172" s="14"/>
      <c r="D172" s="14"/>
      <c r="E172" s="21"/>
      <c r="F172" s="21"/>
      <c r="G172" s="21"/>
      <c r="H172" s="73"/>
      <c r="I172" s="18">
        <f t="shared" ref="I172:AV172" ca="1" si="114">(1-I$169)*(I27-I88-I89-I90+I167)</f>
        <v>-2056.3043203682141</v>
      </c>
      <c r="J172" s="18">
        <f t="shared" ca="1" si="114"/>
        <v>-2508.1975541244842</v>
      </c>
      <c r="K172" s="18">
        <f t="shared" ca="1" si="114"/>
        <v>-1292.2227770944392</v>
      </c>
      <c r="L172" s="18">
        <f t="shared" ca="1" si="114"/>
        <v>-64.916763850776078</v>
      </c>
      <c r="M172" s="18">
        <f t="shared" ca="1" si="114"/>
        <v>805.87226031151624</v>
      </c>
      <c r="N172" s="18">
        <f t="shared" ca="1" si="114"/>
        <v>959.50621973787418</v>
      </c>
      <c r="O172" s="18">
        <f t="shared" ca="1" si="114"/>
        <v>1189.8552079196252</v>
      </c>
      <c r="P172" s="18">
        <f t="shared" ca="1" si="114"/>
        <v>1461.4513664857932</v>
      </c>
      <c r="Q172" s="18">
        <f t="shared" ca="1" si="114"/>
        <v>1719.436893382059</v>
      </c>
      <c r="R172" s="18">
        <f t="shared" ca="1" si="114"/>
        <v>1964.6284265086153</v>
      </c>
      <c r="S172" s="18">
        <f t="shared" ca="1" si="114"/>
        <v>2197.7936054916468</v>
      </c>
      <c r="T172" s="18">
        <f t="shared" ca="1" si="114"/>
        <v>2419.6540115797643</v>
      </c>
      <c r="U172" s="18">
        <f t="shared" ca="1" si="114"/>
        <v>2630.8879311466621</v>
      </c>
      <c r="V172" s="18">
        <f t="shared" ca="1" si="114"/>
        <v>2832.1329533836142</v>
      </c>
      <c r="W172" s="18">
        <f t="shared" ca="1" si="114"/>
        <v>3023.9884121304171</v>
      </c>
      <c r="X172" s="18">
        <f t="shared" ca="1" si="114"/>
        <v>3207.0176811964798</v>
      </c>
      <c r="Y172" s="18">
        <f t="shared" ca="1" si="114"/>
        <v>3381.7503319626453</v>
      </c>
      <c r="Z172" s="18">
        <f t="shared" ca="1" si="114"/>
        <v>3548.6841615269095</v>
      </c>
      <c r="AA172" s="18">
        <f t="shared" ca="1" si="114"/>
        <v>3708.2870991613859</v>
      </c>
      <c r="AB172" s="18">
        <f t="shared" ca="1" si="114"/>
        <v>3860.9989983818605</v>
      </c>
      <c r="AC172" s="18">
        <f t="shared" ca="1" si="114"/>
        <v>4007.2333214931746</v>
      </c>
      <c r="AD172" s="18">
        <f t="shared" ca="1" si="114"/>
        <v>4135.9238452159334</v>
      </c>
      <c r="AE172" s="18">
        <f t="shared" ca="1" si="114"/>
        <v>4252.2975538027304</v>
      </c>
      <c r="AF172" s="18">
        <f t="shared" ca="1" si="114"/>
        <v>4356.8700626988812</v>
      </c>
      <c r="AG172" s="18">
        <f t="shared" ca="1" si="114"/>
        <v>4452.8850056872925</v>
      </c>
      <c r="AH172" s="18">
        <f t="shared" ca="1" si="114"/>
        <v>4542.6940127337912</v>
      </c>
      <c r="AI172" s="18">
        <f t="shared" ca="1" si="114"/>
        <v>4626.7845605392549</v>
      </c>
      <c r="AJ172" s="18">
        <f t="shared" ca="1" si="114"/>
        <v>4706.6387678034916</v>
      </c>
      <c r="AK172" s="18">
        <f t="shared" ca="1" si="114"/>
        <v>4782.544445874546</v>
      </c>
      <c r="AL172" s="18">
        <f t="shared" ca="1" si="114"/>
        <v>4854.7385065040125</v>
      </c>
      <c r="AM172" s="18">
        <f t="shared" ca="1" si="114"/>
        <v>4923.4436467383839</v>
      </c>
      <c r="AN172" s="18">
        <f t="shared" ca="1" si="114"/>
        <v>4988.869201801368</v>
      </c>
      <c r="AO172" s="18">
        <f t="shared" ca="1" si="114"/>
        <v>5051.2119468032461</v>
      </c>
      <c r="AP172" s="18">
        <f t="shared" ca="1" si="114"/>
        <v>5110.6568503476856</v>
      </c>
      <c r="AQ172" s="18">
        <f t="shared" ca="1" si="114"/>
        <v>5167.3777829221335</v>
      </c>
      <c r="AR172" s="18">
        <f t="shared" ca="1" si="114"/>
        <v>5221.5381827847868</v>
      </c>
      <c r="AS172" s="18">
        <f t="shared" ca="1" si="114"/>
        <v>5273.2916818983567</v>
      </c>
      <c r="AT172" s="18">
        <f t="shared" ca="1" si="114"/>
        <v>5322.7826943077844</v>
      </c>
      <c r="AU172" s="18">
        <f t="shared" ca="1" si="114"/>
        <v>5370.1469692153223</v>
      </c>
      <c r="AV172" s="18">
        <f t="shared" ca="1" si="114"/>
        <v>5415.5121108710809</v>
      </c>
    </row>
    <row r="173" spans="1:48" ht="15" customHeight="1">
      <c r="A173" s="37"/>
      <c r="B173" s="74"/>
      <c r="C173" s="74"/>
      <c r="D173" s="37"/>
      <c r="E173" s="37"/>
      <c r="F173" s="37"/>
      <c r="G173" s="37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</row>
    <row r="174" spans="1:48" ht="20.25" hidden="1">
      <c r="B174" s="76" t="s">
        <v>5</v>
      </c>
      <c r="C174" s="7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48" ht="6.75" hidden="1" customHeight="1">
      <c r="A175" s="10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48" ht="20.25">
      <c r="A176" s="39" t="s">
        <v>146</v>
      </c>
      <c r="H176" s="96">
        <v>0</v>
      </c>
      <c r="I176" s="96">
        <v>1</v>
      </c>
      <c r="J176" s="96">
        <v>2</v>
      </c>
      <c r="K176" s="96">
        <v>3</v>
      </c>
      <c r="L176" s="96">
        <v>4</v>
      </c>
      <c r="M176" s="96">
        <v>5</v>
      </c>
      <c r="N176" s="96">
        <v>6</v>
      </c>
      <c r="O176" s="96">
        <v>7</v>
      </c>
      <c r="P176" s="96">
        <v>8</v>
      </c>
      <c r="Q176" s="96">
        <v>9</v>
      </c>
      <c r="R176" s="96">
        <v>10</v>
      </c>
      <c r="S176" s="96">
        <v>11</v>
      </c>
      <c r="T176" s="96">
        <v>12</v>
      </c>
      <c r="U176" s="96">
        <v>13</v>
      </c>
      <c r="V176" s="96">
        <v>14</v>
      </c>
      <c r="W176" s="96">
        <v>15</v>
      </c>
      <c r="X176" s="96">
        <v>16</v>
      </c>
      <c r="Y176" s="96">
        <v>17</v>
      </c>
      <c r="Z176" s="96">
        <v>18</v>
      </c>
      <c r="AA176" s="96">
        <v>19</v>
      </c>
      <c r="AB176" s="96">
        <v>20</v>
      </c>
      <c r="AC176" s="96">
        <v>21</v>
      </c>
      <c r="AD176" s="96">
        <v>22</v>
      </c>
      <c r="AE176" s="96">
        <v>23</v>
      </c>
      <c r="AF176" s="96">
        <v>24</v>
      </c>
      <c r="AG176" s="96">
        <v>25</v>
      </c>
      <c r="AH176" s="96">
        <v>26</v>
      </c>
      <c r="AI176" s="96">
        <v>27</v>
      </c>
      <c r="AJ176" s="96">
        <v>28</v>
      </c>
      <c r="AK176" s="96">
        <v>29</v>
      </c>
      <c r="AL176" s="96">
        <v>30</v>
      </c>
      <c r="AM176" s="96">
        <v>31</v>
      </c>
      <c r="AN176" s="96">
        <v>32</v>
      </c>
      <c r="AO176" s="96">
        <v>33</v>
      </c>
      <c r="AP176" s="96">
        <v>34</v>
      </c>
      <c r="AQ176" s="96">
        <v>35</v>
      </c>
      <c r="AR176" s="96">
        <v>36</v>
      </c>
      <c r="AS176" s="96">
        <v>37</v>
      </c>
      <c r="AT176" s="96">
        <v>38</v>
      </c>
      <c r="AU176" s="96">
        <v>39</v>
      </c>
      <c r="AV176" s="96">
        <v>40</v>
      </c>
    </row>
    <row r="177" spans="1:48" s="35" customFormat="1" ht="4.5" customHeight="1">
      <c r="A177" s="40"/>
      <c r="B177" s="111"/>
      <c r="C177" s="111"/>
      <c r="D177" s="42"/>
      <c r="E177" s="43"/>
      <c r="F177" s="43"/>
      <c r="G177" s="43"/>
    </row>
    <row r="178" spans="1:48" s="182" customFormat="1" ht="18">
      <c r="A178" s="177" t="s">
        <v>42</v>
      </c>
      <c r="B178" s="178" t="s">
        <v>147</v>
      </c>
      <c r="C178" s="178"/>
      <c r="D178" s="179"/>
      <c r="E178" s="179"/>
      <c r="F178" s="179"/>
      <c r="G178" s="179"/>
      <c r="H178" s="180"/>
      <c r="I178" s="181">
        <f>$I$22</f>
        <v>2018</v>
      </c>
      <c r="J178" s="181">
        <f t="shared" ref="J178:AV178" si="115">+I178+1</f>
        <v>2019</v>
      </c>
      <c r="K178" s="181">
        <f t="shared" si="115"/>
        <v>2020</v>
      </c>
      <c r="L178" s="181">
        <f t="shared" si="115"/>
        <v>2021</v>
      </c>
      <c r="M178" s="181">
        <f t="shared" si="115"/>
        <v>2022</v>
      </c>
      <c r="N178" s="181">
        <f t="shared" si="115"/>
        <v>2023</v>
      </c>
      <c r="O178" s="181">
        <f t="shared" si="115"/>
        <v>2024</v>
      </c>
      <c r="P178" s="181">
        <f t="shared" si="115"/>
        <v>2025</v>
      </c>
      <c r="Q178" s="181">
        <f t="shared" si="115"/>
        <v>2026</v>
      </c>
      <c r="R178" s="181">
        <f t="shared" si="115"/>
        <v>2027</v>
      </c>
      <c r="S178" s="181">
        <f t="shared" si="115"/>
        <v>2028</v>
      </c>
      <c r="T178" s="181">
        <f t="shared" si="115"/>
        <v>2029</v>
      </c>
      <c r="U178" s="181">
        <f t="shared" si="115"/>
        <v>2030</v>
      </c>
      <c r="V178" s="181">
        <f t="shared" si="115"/>
        <v>2031</v>
      </c>
      <c r="W178" s="181">
        <f t="shared" si="115"/>
        <v>2032</v>
      </c>
      <c r="X178" s="181">
        <f t="shared" si="115"/>
        <v>2033</v>
      </c>
      <c r="Y178" s="181">
        <f t="shared" si="115"/>
        <v>2034</v>
      </c>
      <c r="Z178" s="181">
        <f t="shared" si="115"/>
        <v>2035</v>
      </c>
      <c r="AA178" s="181">
        <f t="shared" si="115"/>
        <v>2036</v>
      </c>
      <c r="AB178" s="181">
        <f t="shared" si="115"/>
        <v>2037</v>
      </c>
      <c r="AC178" s="181">
        <f t="shared" si="115"/>
        <v>2038</v>
      </c>
      <c r="AD178" s="181">
        <f t="shared" si="115"/>
        <v>2039</v>
      </c>
      <c r="AE178" s="181">
        <f t="shared" si="115"/>
        <v>2040</v>
      </c>
      <c r="AF178" s="181">
        <f t="shared" si="115"/>
        <v>2041</v>
      </c>
      <c r="AG178" s="181">
        <f t="shared" si="115"/>
        <v>2042</v>
      </c>
      <c r="AH178" s="181">
        <f t="shared" si="115"/>
        <v>2043</v>
      </c>
      <c r="AI178" s="181">
        <f t="shared" si="115"/>
        <v>2044</v>
      </c>
      <c r="AJ178" s="181">
        <f t="shared" si="115"/>
        <v>2045</v>
      </c>
      <c r="AK178" s="181">
        <f t="shared" si="115"/>
        <v>2046</v>
      </c>
      <c r="AL178" s="181">
        <f t="shared" si="115"/>
        <v>2047</v>
      </c>
      <c r="AM178" s="181">
        <f t="shared" si="115"/>
        <v>2048</v>
      </c>
      <c r="AN178" s="181">
        <f t="shared" si="115"/>
        <v>2049</v>
      </c>
      <c r="AO178" s="181">
        <f t="shared" si="115"/>
        <v>2050</v>
      </c>
      <c r="AP178" s="181">
        <f t="shared" si="115"/>
        <v>2051</v>
      </c>
      <c r="AQ178" s="181">
        <f t="shared" si="115"/>
        <v>2052</v>
      </c>
      <c r="AR178" s="181">
        <f t="shared" si="115"/>
        <v>2053</v>
      </c>
      <c r="AS178" s="181">
        <f t="shared" si="115"/>
        <v>2054</v>
      </c>
      <c r="AT178" s="181">
        <f t="shared" si="115"/>
        <v>2055</v>
      </c>
      <c r="AU178" s="181">
        <f t="shared" si="115"/>
        <v>2056</v>
      </c>
      <c r="AV178" s="181">
        <f t="shared" si="115"/>
        <v>2057</v>
      </c>
    </row>
    <row r="179" spans="1:48" s="4" customFormat="1" ht="15" customHeight="1">
      <c r="A179" s="40"/>
      <c r="B179" s="35"/>
      <c r="C179" s="35"/>
      <c r="D179" s="35"/>
      <c r="E179" s="35"/>
      <c r="F179" s="35"/>
      <c r="G179" s="35"/>
      <c r="H179" s="35"/>
    </row>
    <row r="180" spans="1:48" ht="15.75" customHeight="1" outlineLevel="1">
      <c r="A180" s="32"/>
      <c r="B180" s="93" t="s">
        <v>145</v>
      </c>
      <c r="C180" s="93"/>
      <c r="E180" s="170" t="s">
        <v>21</v>
      </c>
      <c r="F180" s="171" t="s">
        <v>20</v>
      </c>
      <c r="G180" s="69"/>
      <c r="H180" s="69"/>
      <c r="I180" s="27">
        <f t="shared" ref="I180:AV180" si="116">I27</f>
        <v>4342.8224090909098</v>
      </c>
      <c r="J180" s="27">
        <f t="shared" si="116"/>
        <v>12833.560500000005</v>
      </c>
      <c r="K180" s="27">
        <f t="shared" si="116"/>
        <v>21443.12649090909</v>
      </c>
      <c r="L180" s="27">
        <f t="shared" si="116"/>
        <v>28355.74702727273</v>
      </c>
      <c r="M180" s="27">
        <f t="shared" si="116"/>
        <v>32319.105918181816</v>
      </c>
      <c r="N180" s="27">
        <f t="shared" si="116"/>
        <v>32319.105918181816</v>
      </c>
      <c r="O180" s="27">
        <f t="shared" si="116"/>
        <v>32319.105918181816</v>
      </c>
      <c r="P180" s="27">
        <f t="shared" si="116"/>
        <v>32319.105918181816</v>
      </c>
      <c r="Q180" s="27">
        <f t="shared" si="116"/>
        <v>32319.105918181816</v>
      </c>
      <c r="R180" s="27">
        <f t="shared" si="116"/>
        <v>32319.105918181816</v>
      </c>
      <c r="S180" s="27">
        <f t="shared" si="116"/>
        <v>32319.105918181816</v>
      </c>
      <c r="T180" s="27">
        <f t="shared" si="116"/>
        <v>32319.105918181816</v>
      </c>
      <c r="U180" s="27">
        <f t="shared" si="116"/>
        <v>32319.105918181816</v>
      </c>
      <c r="V180" s="27">
        <f t="shared" si="116"/>
        <v>32319.105918181816</v>
      </c>
      <c r="W180" s="27">
        <f t="shared" si="116"/>
        <v>32319.105918181816</v>
      </c>
      <c r="X180" s="27">
        <f t="shared" si="116"/>
        <v>32319.105918181816</v>
      </c>
      <c r="Y180" s="27">
        <f t="shared" si="116"/>
        <v>32319.105918181816</v>
      </c>
      <c r="Z180" s="27">
        <f t="shared" si="116"/>
        <v>32319.105918181816</v>
      </c>
      <c r="AA180" s="27">
        <f t="shared" si="116"/>
        <v>32319.105918181816</v>
      </c>
      <c r="AB180" s="27">
        <f t="shared" si="116"/>
        <v>32319.105918181816</v>
      </c>
      <c r="AC180" s="27">
        <f t="shared" si="116"/>
        <v>32319.105918181816</v>
      </c>
      <c r="AD180" s="27">
        <f t="shared" si="116"/>
        <v>32319.105918181816</v>
      </c>
      <c r="AE180" s="27">
        <f t="shared" si="116"/>
        <v>32319.105918181816</v>
      </c>
      <c r="AF180" s="27">
        <f t="shared" si="116"/>
        <v>32319.105918181816</v>
      </c>
      <c r="AG180" s="27">
        <f t="shared" si="116"/>
        <v>32319.105918181816</v>
      </c>
      <c r="AH180" s="27">
        <f t="shared" si="116"/>
        <v>32319.105918181816</v>
      </c>
      <c r="AI180" s="27">
        <f t="shared" si="116"/>
        <v>32319.105918181816</v>
      </c>
      <c r="AJ180" s="27">
        <f t="shared" si="116"/>
        <v>32319.105918181816</v>
      </c>
      <c r="AK180" s="27">
        <f t="shared" si="116"/>
        <v>32319.105918181816</v>
      </c>
      <c r="AL180" s="27">
        <f t="shared" si="116"/>
        <v>32319.105918181816</v>
      </c>
      <c r="AM180" s="27">
        <f t="shared" si="116"/>
        <v>32319.105918181816</v>
      </c>
      <c r="AN180" s="27">
        <f t="shared" si="116"/>
        <v>32319.105918181816</v>
      </c>
      <c r="AO180" s="27">
        <f t="shared" si="116"/>
        <v>32319.105918181816</v>
      </c>
      <c r="AP180" s="27">
        <f t="shared" si="116"/>
        <v>32319.105918181816</v>
      </c>
      <c r="AQ180" s="27">
        <f t="shared" si="116"/>
        <v>32319.105918181816</v>
      </c>
      <c r="AR180" s="27">
        <f t="shared" si="116"/>
        <v>32319.105918181816</v>
      </c>
      <c r="AS180" s="27">
        <f t="shared" si="116"/>
        <v>32319.105918181816</v>
      </c>
      <c r="AT180" s="27">
        <f t="shared" si="116"/>
        <v>32319.105918181816</v>
      </c>
      <c r="AU180" s="27">
        <f t="shared" si="116"/>
        <v>32319.105918181816</v>
      </c>
      <c r="AV180" s="27">
        <f t="shared" si="116"/>
        <v>32319.105918181816</v>
      </c>
    </row>
    <row r="181" spans="1:48" ht="15.75" customHeight="1" outlineLevel="1">
      <c r="A181" s="32"/>
      <c r="B181" s="93" t="s">
        <v>149</v>
      </c>
      <c r="C181" s="93"/>
      <c r="E181" s="170"/>
      <c r="F181" s="170"/>
      <c r="G181" s="69"/>
      <c r="H181" s="69"/>
      <c r="I181" s="27">
        <f t="shared" ref="I181:AV181" ca="1" si="117">I94-I180</f>
        <v>21715.490176124087</v>
      </c>
      <c r="J181" s="27">
        <f t="shared" ca="1" si="117"/>
        <v>17628.223973338201</v>
      </c>
      <c r="K181" s="27">
        <f t="shared" ca="1" si="117"/>
        <v>15291.528413013686</v>
      </c>
      <c r="L181" s="27">
        <f t="shared" ca="1" si="117"/>
        <v>11513.48754041471</v>
      </c>
      <c r="M181" s="27">
        <f t="shared" ca="1" si="117"/>
        <v>8763.5046873292486</v>
      </c>
      <c r="N181" s="27">
        <f t="shared" ca="1" si="117"/>
        <v>9005.3562084103651</v>
      </c>
      <c r="O181" s="27">
        <f t="shared" ca="1" si="117"/>
        <v>8353.9332639239401</v>
      </c>
      <c r="P181" s="27">
        <f t="shared" ca="1" si="117"/>
        <v>7758.9359971179692</v>
      </c>
      <c r="Q181" s="27">
        <f t="shared" ca="1" si="117"/>
        <v>7145.3195351411377</v>
      </c>
      <c r="R181" s="27">
        <f t="shared" ca="1" si="117"/>
        <v>6514.2010297037014</v>
      </c>
      <c r="S181" s="27">
        <f t="shared" ca="1" si="117"/>
        <v>5866.6306034132831</v>
      </c>
      <c r="T181" s="27">
        <f t="shared" ca="1" si="117"/>
        <v>5203.5953715210671</v>
      </c>
      <c r="U181" s="27">
        <f t="shared" ca="1" si="117"/>
        <v>4526.0232223631574</v>
      </c>
      <c r="V181" s="27">
        <f t="shared" ca="1" si="117"/>
        <v>3834.7863709755075</v>
      </c>
      <c r="W181" s="27">
        <f t="shared" ca="1" si="117"/>
        <v>3130.7046994918892</v>
      </c>
      <c r="X181" s="27">
        <f t="shared" ca="1" si="117"/>
        <v>2414.5488971180566</v>
      </c>
      <c r="Y181" s="27">
        <f t="shared" ca="1" si="117"/>
        <v>1687.0434117074437</v>
      </c>
      <c r="Z181" s="27">
        <f t="shared" ca="1" si="117"/>
        <v>948.86922424223667</v>
      </c>
      <c r="AA181" s="27">
        <f t="shared" ca="1" si="117"/>
        <v>200.66645684573086</v>
      </c>
      <c r="AB181" s="27">
        <f t="shared" ca="1" si="117"/>
        <v>-556.96317568621816</v>
      </c>
      <c r="AC181" s="27">
        <f t="shared" ca="1" si="117"/>
        <v>-1323.4540614454709</v>
      </c>
      <c r="AD181" s="27">
        <f t="shared" ca="1" si="117"/>
        <v>-5844.6754000646069</v>
      </c>
      <c r="AE181" s="27">
        <f t="shared" ca="1" si="117"/>
        <v>-8551.9623896623671</v>
      </c>
      <c r="AF181" s="27">
        <f t="shared" ca="1" si="117"/>
        <v>-11076.91223705321</v>
      </c>
      <c r="AG181" s="27">
        <f t="shared" ca="1" si="117"/>
        <v>-12523.609701557561</v>
      </c>
      <c r="AH181" s="27">
        <f t="shared" ca="1" si="117"/>
        <v>-13236.128187189152</v>
      </c>
      <c r="AI181" s="27">
        <f t="shared" ca="1" si="117"/>
        <v>-13859.241625134418</v>
      </c>
      <c r="AJ181" s="27">
        <f t="shared" ca="1" si="117"/>
        <v>-14065.772304104827</v>
      </c>
      <c r="AK181" s="27">
        <f t="shared" ca="1" si="117"/>
        <v>-14265.279451319799</v>
      </c>
      <c r="AL181" s="27">
        <f t="shared" ca="1" si="117"/>
        <v>-14469.864050575248</v>
      </c>
      <c r="AM181" s="27">
        <f t="shared" ca="1" si="117"/>
        <v>-14679.221454748749</v>
      </c>
      <c r="AN181" s="27">
        <f t="shared" ca="1" si="117"/>
        <v>-14893.065295545213</v>
      </c>
      <c r="AO181" s="27">
        <f t="shared" ca="1" si="117"/>
        <v>-15111.126386767268</v>
      </c>
      <c r="AP181" s="27">
        <f t="shared" ca="1" si="117"/>
        <v>-15333.151693389376</v>
      </c>
      <c r="AQ181" s="27">
        <f t="shared" ca="1" si="117"/>
        <v>-15558.903362487534</v>
      </c>
      <c r="AR181" s="27">
        <f t="shared" ca="1" si="117"/>
        <v>-15788.157812313177</v>
      </c>
      <c r="AS181" s="27">
        <f t="shared" ca="1" si="117"/>
        <v>-16020.704876022659</v>
      </c>
      <c r="AT181" s="27">
        <f t="shared" ca="1" si="117"/>
        <v>-16256.346996782948</v>
      </c>
      <c r="AU181" s="27">
        <f t="shared" ca="1" si="117"/>
        <v>-16494.898471170996</v>
      </c>
      <c r="AV181" s="27">
        <f t="shared" ca="1" si="117"/>
        <v>-16736.184737969139</v>
      </c>
    </row>
    <row r="182" spans="1:48" ht="15.75" customHeight="1" outlineLevel="1">
      <c r="A182" s="32"/>
      <c r="B182" s="93" t="s">
        <v>150</v>
      </c>
      <c r="C182" s="93"/>
      <c r="D182" s="77"/>
      <c r="E182" s="70"/>
      <c r="F182" s="70"/>
      <c r="G182" s="70"/>
      <c r="H182" s="70"/>
      <c r="I182" s="27">
        <f t="shared" ref="I182:AV182" ca="1" si="118">-(I88+I89+I90)</f>
        <v>-5509.8091655658118</v>
      </c>
      <c r="J182" s="27">
        <f t="shared" ca="1" si="118"/>
        <v>-8585.0288250727317</v>
      </c>
      <c r="K182" s="27">
        <f t="shared" ca="1" si="118"/>
        <v>-11477.989863437784</v>
      </c>
      <c r="L182" s="27">
        <f t="shared" ca="1" si="118"/>
        <v>-13176.700021507295</v>
      </c>
      <c r="M182" s="27">
        <f t="shared" ca="1" si="118"/>
        <v>-14076.454920225297</v>
      </c>
      <c r="N182" s="27">
        <f t="shared" ca="1" si="118"/>
        <v>-14007.455621022687</v>
      </c>
      <c r="O182" s="27">
        <f t="shared" ca="1" si="118"/>
        <v>-13841.090203174625</v>
      </c>
      <c r="P182" s="27">
        <f t="shared" ca="1" si="118"/>
        <v>-13674.72478532656</v>
      </c>
      <c r="Q182" s="27">
        <f t="shared" ca="1" si="118"/>
        <v>-13508.359367478497</v>
      </c>
      <c r="R182" s="27">
        <f t="shared" ca="1" si="118"/>
        <v>-13341.993949630434</v>
      </c>
      <c r="S182" s="27">
        <f t="shared" ca="1" si="118"/>
        <v>-13175.628531782369</v>
      </c>
      <c r="T182" s="27">
        <f t="shared" ca="1" si="118"/>
        <v>-13009.263113934307</v>
      </c>
      <c r="U182" s="27">
        <f t="shared" ca="1" si="118"/>
        <v>-12842.897696086242</v>
      </c>
      <c r="V182" s="27">
        <f t="shared" ca="1" si="118"/>
        <v>-12676.532278238179</v>
      </c>
      <c r="W182" s="27">
        <f t="shared" ca="1" si="118"/>
        <v>-12510.166860390114</v>
      </c>
      <c r="X182" s="27">
        <f t="shared" ca="1" si="118"/>
        <v>-12343.801442542052</v>
      </c>
      <c r="Y182" s="27">
        <f t="shared" ca="1" si="118"/>
        <v>-12177.436024693989</v>
      </c>
      <c r="Z182" s="27">
        <f t="shared" ca="1" si="118"/>
        <v>-12011.070606845924</v>
      </c>
      <c r="AA182" s="27">
        <f t="shared" ca="1" si="118"/>
        <v>-11844.705188997861</v>
      </c>
      <c r="AB182" s="27">
        <f t="shared" ca="1" si="118"/>
        <v>-11678.339771149798</v>
      </c>
      <c r="AC182" s="27">
        <f t="shared" ca="1" si="118"/>
        <v>-11511.974353301734</v>
      </c>
      <c r="AD182" s="27">
        <f t="shared" ca="1" si="118"/>
        <v>-11388.192124472051</v>
      </c>
      <c r="AE182" s="27">
        <f t="shared" ca="1" si="118"/>
        <v>-11288.920040199644</v>
      </c>
      <c r="AF182" s="27">
        <f t="shared" ca="1" si="118"/>
        <v>-11213.517950780753</v>
      </c>
      <c r="AG182" s="27">
        <f t="shared" ca="1" si="118"/>
        <v>-11151.127776221305</v>
      </c>
      <c r="AH182" s="27">
        <f t="shared" ca="1" si="118"/>
        <v>-11094.135433557762</v>
      </c>
      <c r="AI182" s="27">
        <f t="shared" ca="1" si="118"/>
        <v>-11041.789095462373</v>
      </c>
      <c r="AJ182" s="27">
        <f t="shared" ca="1" si="118"/>
        <v>-10989.575759485053</v>
      </c>
      <c r="AK182" s="27">
        <f t="shared" ca="1" si="118"/>
        <v>-10937.362423507735</v>
      </c>
      <c r="AL182" s="27">
        <f t="shared" ca="1" si="118"/>
        <v>-10885.149087530415</v>
      </c>
      <c r="AM182" s="27">
        <f t="shared" ca="1" si="118"/>
        <v>-10832.935751553096</v>
      </c>
      <c r="AN182" s="27">
        <f t="shared" ca="1" si="118"/>
        <v>-10780.722415575776</v>
      </c>
      <c r="AO182" s="27">
        <f t="shared" ca="1" si="118"/>
        <v>-10728.509079598456</v>
      </c>
      <c r="AP182" s="27">
        <f t="shared" ca="1" si="118"/>
        <v>-10676.295743621136</v>
      </c>
      <c r="AQ182" s="27">
        <f t="shared" ca="1" si="118"/>
        <v>-10624.082407643817</v>
      </c>
      <c r="AR182" s="27">
        <f t="shared" ca="1" si="118"/>
        <v>-10571.869071666497</v>
      </c>
      <c r="AS182" s="27">
        <f t="shared" ca="1" si="118"/>
        <v>-10519.655735689179</v>
      </c>
      <c r="AT182" s="27">
        <f t="shared" ca="1" si="118"/>
        <v>-10467.442399711859</v>
      </c>
      <c r="AU182" s="27">
        <f t="shared" ca="1" si="118"/>
        <v>-10415.22906373454</v>
      </c>
      <c r="AV182" s="27">
        <f t="shared" ca="1" si="118"/>
        <v>-10363.01572775722</v>
      </c>
    </row>
    <row r="183" spans="1:48" ht="15.75" customHeight="1" outlineLevel="1">
      <c r="A183" s="32"/>
      <c r="B183" s="45" t="s">
        <v>151</v>
      </c>
      <c r="C183" s="45"/>
      <c r="D183" s="45"/>
      <c r="E183" s="78"/>
      <c r="F183" s="78"/>
      <c r="G183" s="78"/>
      <c r="H183" s="78"/>
      <c r="I183" s="62">
        <f ca="1">+I180+I181+I182</f>
        <v>20548.503419649183</v>
      </c>
      <c r="J183" s="62">
        <f t="shared" ref="J183:L183" ca="1" si="119">+J180+J181+J182</f>
        <v>21876.755648265476</v>
      </c>
      <c r="K183" s="62">
        <f t="shared" ca="1" si="119"/>
        <v>25256.665040484993</v>
      </c>
      <c r="L183" s="62">
        <f t="shared" ca="1" si="119"/>
        <v>26692.534546180144</v>
      </c>
      <c r="M183" s="62">
        <f t="shared" ref="M183" ca="1" si="120">+M180+M181+M182</f>
        <v>27006.155685285768</v>
      </c>
      <c r="N183" s="62">
        <f t="shared" ref="N183" ca="1" si="121">+N180+N181+N182</f>
        <v>27317.006505569494</v>
      </c>
      <c r="O183" s="62">
        <f t="shared" ref="O183" ca="1" si="122">+O180+O181+O182</f>
        <v>26831.948978931134</v>
      </c>
      <c r="P183" s="62">
        <f t="shared" ref="P183" ca="1" si="123">+P180+P181+P182</f>
        <v>26403.317129973228</v>
      </c>
      <c r="Q183" s="62">
        <f t="shared" ref="Q183" ca="1" si="124">+Q180+Q181+Q182</f>
        <v>25956.066085844457</v>
      </c>
      <c r="R183" s="62">
        <f t="shared" ref="R183" ca="1" si="125">+R180+R181+R182</f>
        <v>25491.312998255082</v>
      </c>
      <c r="S183" s="62">
        <f t="shared" ref="S183" ca="1" si="126">+S180+S181+S182</f>
        <v>25010.107989812728</v>
      </c>
      <c r="T183" s="62">
        <f t="shared" ref="T183" ca="1" si="127">+T180+T181+T182</f>
        <v>24513.438175768577</v>
      </c>
      <c r="U183" s="62">
        <f t="shared" ref="U183" ca="1" si="128">+U180+U181+U182</f>
        <v>24002.231444458732</v>
      </c>
      <c r="V183" s="62">
        <f t="shared" ref="V183" ca="1" si="129">+V180+V181+V182</f>
        <v>23477.360010919147</v>
      </c>
      <c r="W183" s="62">
        <f t="shared" ref="W183" ca="1" si="130">+W180+W181+W182</f>
        <v>22939.643757283593</v>
      </c>
      <c r="X183" s="62">
        <f t="shared" ref="X183" ca="1" si="131">+X180+X181+X182</f>
        <v>22389.853372757821</v>
      </c>
      <c r="Y183" s="62">
        <f t="shared" ref="Y183" ca="1" si="132">+Y180+Y181+Y182</f>
        <v>21828.71330519527</v>
      </c>
      <c r="Z183" s="62">
        <f t="shared" ref="Z183" ca="1" si="133">+Z180+Z181+Z182</f>
        <v>21256.904535578127</v>
      </c>
      <c r="AA183" s="62">
        <f t="shared" ref="AA183" ca="1" si="134">+AA180+AA181+AA182</f>
        <v>20675.067186029686</v>
      </c>
      <c r="AB183" s="62">
        <f t="shared" ref="AB183" ca="1" si="135">+AB180+AB181+AB182</f>
        <v>20083.802971345802</v>
      </c>
      <c r="AC183" s="62">
        <f t="shared" ref="AC183" ca="1" si="136">+AC180+AC181+AC182</f>
        <v>19483.677503434614</v>
      </c>
      <c r="AD183" s="62">
        <f t="shared" ref="AD183" ca="1" si="137">+AD180+AD181+AD182</f>
        <v>15086.238393645159</v>
      </c>
      <c r="AE183" s="62">
        <f t="shared" ref="AE183" ca="1" si="138">+AE180+AE181+AE182</f>
        <v>12478.223488319805</v>
      </c>
      <c r="AF183" s="62">
        <f t="shared" ref="AF183" ca="1" si="139">+AF180+AF181+AF182</f>
        <v>10028.675730347853</v>
      </c>
      <c r="AG183" s="62">
        <f t="shared" ref="AG183" ca="1" si="140">+AG180+AG181+AG182</f>
        <v>8644.36844040295</v>
      </c>
      <c r="AH183" s="62">
        <f t="shared" ref="AH183" ca="1" si="141">+AH180+AH181+AH182</f>
        <v>7988.8422974349032</v>
      </c>
      <c r="AI183" s="62">
        <f t="shared" ref="AI183" ca="1" si="142">+AI180+AI181+AI182</f>
        <v>7418.0751975850253</v>
      </c>
      <c r="AJ183" s="62">
        <f t="shared" ref="AJ183" ca="1" si="143">+AJ180+AJ181+AJ182</f>
        <v>7263.7578545919368</v>
      </c>
      <c r="AK183" s="62">
        <f t="shared" ref="AK183" ca="1" si="144">+AK180+AK181+AK182</f>
        <v>7116.4640433542827</v>
      </c>
      <c r="AL183" s="62">
        <f t="shared" ref="AL183" ca="1" si="145">+AL180+AL181+AL182</f>
        <v>6964.0927800761528</v>
      </c>
      <c r="AM183" s="62">
        <f t="shared" ref="AM183" ca="1" si="146">+AM180+AM181+AM182</f>
        <v>6806.9487118799716</v>
      </c>
      <c r="AN183" s="62">
        <f t="shared" ref="AN183" ca="1" si="147">+AN180+AN181+AN182</f>
        <v>6645.3182070608273</v>
      </c>
      <c r="AO183" s="62">
        <f t="shared" ref="AO183" ca="1" si="148">+AO180+AO181+AO182</f>
        <v>6479.4704518160925</v>
      </c>
      <c r="AP183" s="62">
        <f t="shared" ref="AP183" ca="1" si="149">+AP180+AP181+AP182</f>
        <v>6309.6584811713037</v>
      </c>
      <c r="AQ183" s="62">
        <f t="shared" ref="AQ183" ca="1" si="150">+AQ180+AQ181+AQ182</f>
        <v>6136.120148050466</v>
      </c>
      <c r="AR183" s="62">
        <f t="shared" ref="AR183" ca="1" si="151">+AR180+AR181+AR182</f>
        <v>5959.0790342021428</v>
      </c>
      <c r="AS183" s="62">
        <f t="shared" ref="AS183" ca="1" si="152">+AS180+AS181+AS182</f>
        <v>5778.7453064699785</v>
      </c>
      <c r="AT183" s="62">
        <f t="shared" ref="AT183" ca="1" si="153">+AT180+AT181+AT182</f>
        <v>5595.3165216870093</v>
      </c>
      <c r="AU183" s="62">
        <f t="shared" ref="AU183" ca="1" si="154">+AU180+AU181+AU182</f>
        <v>5408.9783832762805</v>
      </c>
      <c r="AV183" s="62">
        <f t="shared" ref="AV183" ca="1" si="155">+AV180+AV181+AV182</f>
        <v>5219.9054524554576</v>
      </c>
    </row>
    <row r="184" spans="1:48" ht="15.75" customHeight="1" outlineLevel="1">
      <c r="A184" s="32"/>
      <c r="B184" s="93" t="s">
        <v>152</v>
      </c>
      <c r="C184" s="93"/>
      <c r="D184" s="32"/>
      <c r="E184" s="79"/>
      <c r="F184" s="79"/>
      <c r="G184" s="79"/>
      <c r="H184" s="80"/>
      <c r="I184" s="27">
        <f t="shared" ref="I184:AV184" ca="1" si="156">-I91</f>
        <v>-6403.7275666125361</v>
      </c>
      <c r="J184" s="27">
        <f t="shared" ca="1" si="156"/>
        <v>-7999.6203719325531</v>
      </c>
      <c r="K184" s="27">
        <f t="shared" ca="1" si="156"/>
        <v>-9590.8185066329806</v>
      </c>
      <c r="L184" s="27">
        <f t="shared" ca="1" si="156"/>
        <v>-10436.875129487205</v>
      </c>
      <c r="M184" s="27">
        <f t="shared" ca="1" si="156"/>
        <v>-10782.351296133173</v>
      </c>
      <c r="N184" s="27">
        <f t="shared" ca="1" si="156"/>
        <v>-11091.027856537568</v>
      </c>
      <c r="O184" s="27">
        <f t="shared" ca="1" si="156"/>
        <v>-11091.027856537568</v>
      </c>
      <c r="P184" s="27">
        <f t="shared" ca="1" si="156"/>
        <v>-11091.027856537568</v>
      </c>
      <c r="Q184" s="27">
        <f t="shared" ca="1" si="156"/>
        <v>-11091.027856537568</v>
      </c>
      <c r="R184" s="27">
        <f t="shared" ca="1" si="156"/>
        <v>-11091.027856537568</v>
      </c>
      <c r="S184" s="27">
        <f t="shared" ca="1" si="156"/>
        <v>-11091.027856537568</v>
      </c>
      <c r="T184" s="27">
        <f t="shared" ca="1" si="156"/>
        <v>-11091.027856537568</v>
      </c>
      <c r="U184" s="27">
        <f t="shared" ca="1" si="156"/>
        <v>-11091.027856537568</v>
      </c>
      <c r="V184" s="27">
        <f t="shared" ca="1" si="156"/>
        <v>-11091.027856537568</v>
      </c>
      <c r="W184" s="27">
        <f t="shared" ca="1" si="156"/>
        <v>-11091.027856537568</v>
      </c>
      <c r="X184" s="27">
        <f t="shared" ca="1" si="156"/>
        <v>-11091.027856537568</v>
      </c>
      <c r="Y184" s="27">
        <f t="shared" ca="1" si="156"/>
        <v>-11091.027856537568</v>
      </c>
      <c r="Z184" s="27">
        <f t="shared" ca="1" si="156"/>
        <v>-11091.027856537568</v>
      </c>
      <c r="AA184" s="27">
        <f t="shared" ca="1" si="156"/>
        <v>-11091.027856537568</v>
      </c>
      <c r="AB184" s="27">
        <f t="shared" ca="1" si="156"/>
        <v>-11091.027856537568</v>
      </c>
      <c r="AC184" s="27">
        <f t="shared" ca="1" si="156"/>
        <v>-11091.027856537568</v>
      </c>
      <c r="AD184" s="27">
        <f t="shared" ca="1" si="156"/>
        <v>-8252.1485886455412</v>
      </c>
      <c r="AE184" s="27">
        <f t="shared" ca="1" si="156"/>
        <v>-6618.1389514938237</v>
      </c>
      <c r="AF184" s="27">
        <f t="shared" ca="1" si="156"/>
        <v>-5026.8059612593443</v>
      </c>
      <c r="AG184" s="27">
        <f t="shared" ca="1" si="156"/>
        <v>-4159.3449706299225</v>
      </c>
      <c r="AH184" s="27">
        <f t="shared" ca="1" si="156"/>
        <v>-3799.4895109028157</v>
      </c>
      <c r="AI184" s="27">
        <f t="shared" ca="1" si="156"/>
        <v>-3489.7558730259466</v>
      </c>
      <c r="AJ184" s="27">
        <f t="shared" ca="1" si="156"/>
        <v>-3480.889065154634</v>
      </c>
      <c r="AK184" s="27">
        <f t="shared" ca="1" si="156"/>
        <v>-3480.889065154634</v>
      </c>
      <c r="AL184" s="27">
        <f t="shared" ca="1" si="156"/>
        <v>-3480.889065154634</v>
      </c>
      <c r="AM184" s="27">
        <f t="shared" ca="1" si="156"/>
        <v>-3480.889065154634</v>
      </c>
      <c r="AN184" s="27">
        <f t="shared" ca="1" si="156"/>
        <v>-3480.889065154634</v>
      </c>
      <c r="AO184" s="27">
        <f t="shared" ca="1" si="156"/>
        <v>-3480.889065154634</v>
      </c>
      <c r="AP184" s="27">
        <f t="shared" ca="1" si="156"/>
        <v>-3480.889065154634</v>
      </c>
      <c r="AQ184" s="27">
        <f t="shared" ca="1" si="156"/>
        <v>-3480.889065154634</v>
      </c>
      <c r="AR184" s="27">
        <f t="shared" ca="1" si="156"/>
        <v>-3480.889065154634</v>
      </c>
      <c r="AS184" s="27">
        <f t="shared" ca="1" si="156"/>
        <v>-3480.889065154634</v>
      </c>
      <c r="AT184" s="27">
        <f t="shared" ca="1" si="156"/>
        <v>-3480.889065154634</v>
      </c>
      <c r="AU184" s="27">
        <f t="shared" ca="1" si="156"/>
        <v>-3480.889065154634</v>
      </c>
      <c r="AV184" s="27">
        <f t="shared" ca="1" si="156"/>
        <v>-3480.889065154634</v>
      </c>
    </row>
    <row r="185" spans="1:48" ht="15.75" customHeight="1" outlineLevel="1">
      <c r="A185" s="32"/>
      <c r="B185" s="45" t="s">
        <v>153</v>
      </c>
      <c r="C185" s="45"/>
      <c r="D185" s="45"/>
      <c r="E185" s="78"/>
      <c r="F185" s="78"/>
      <c r="G185" s="78"/>
      <c r="H185" s="78"/>
      <c r="I185" s="62">
        <f ca="1">+I183+I184</f>
        <v>14144.775853036648</v>
      </c>
      <c r="J185" s="62">
        <f t="shared" ref="J185:K185" ca="1" si="157">+J183+J184</f>
        <v>13877.135276332923</v>
      </c>
      <c r="K185" s="62">
        <f t="shared" ca="1" si="157"/>
        <v>15665.846533852013</v>
      </c>
      <c r="L185" s="62">
        <f t="shared" ref="L185" ca="1" si="158">+L183+L184</f>
        <v>16255.659416692939</v>
      </c>
      <c r="M185" s="62">
        <f t="shared" ref="M185" ca="1" si="159">+M183+M184</f>
        <v>16223.804389152596</v>
      </c>
      <c r="N185" s="62">
        <f t="shared" ref="N185" ca="1" si="160">+N183+N184</f>
        <v>16225.978649031926</v>
      </c>
      <c r="O185" s="62">
        <f t="shared" ref="O185" ca="1" si="161">+O183+O184</f>
        <v>15740.921122393565</v>
      </c>
      <c r="P185" s="62">
        <f t="shared" ref="P185" ca="1" si="162">+P183+P184</f>
        <v>15312.289273435659</v>
      </c>
      <c r="Q185" s="62">
        <f t="shared" ref="Q185" ca="1" si="163">+Q183+Q184</f>
        <v>14865.038229306889</v>
      </c>
      <c r="R185" s="62">
        <f t="shared" ref="R185" ca="1" si="164">+R183+R184</f>
        <v>14400.285141717513</v>
      </c>
      <c r="S185" s="62">
        <f t="shared" ref="S185" ca="1" si="165">+S183+S184</f>
        <v>13919.08013327516</v>
      </c>
      <c r="T185" s="62">
        <f t="shared" ref="T185" ca="1" si="166">+T183+T184</f>
        <v>13422.410319231009</v>
      </c>
      <c r="U185" s="62">
        <f t="shared" ref="U185" ca="1" si="167">+U183+U184</f>
        <v>12911.203587921163</v>
      </c>
      <c r="V185" s="62">
        <f t="shared" ref="V185" ca="1" si="168">+V183+V184</f>
        <v>12386.332154381578</v>
      </c>
      <c r="W185" s="62">
        <f t="shared" ref="W185" ca="1" si="169">+W183+W184</f>
        <v>11848.615900746025</v>
      </c>
      <c r="X185" s="62">
        <f t="shared" ref="X185" ca="1" si="170">+X183+X184</f>
        <v>11298.825516220253</v>
      </c>
      <c r="Y185" s="62">
        <f t="shared" ref="Y185" ca="1" si="171">+Y183+Y184</f>
        <v>10737.685448657701</v>
      </c>
      <c r="Z185" s="62">
        <f t="shared" ref="Z185" ca="1" si="172">+Z183+Z184</f>
        <v>10165.876679040559</v>
      </c>
      <c r="AA185" s="62">
        <f t="shared" ref="AA185" ca="1" si="173">+AA183+AA184</f>
        <v>9584.0393294921178</v>
      </c>
      <c r="AB185" s="62">
        <f t="shared" ref="AB185" ca="1" si="174">+AB183+AB184</f>
        <v>8992.7751148082334</v>
      </c>
      <c r="AC185" s="62">
        <f t="shared" ref="AC185" ca="1" si="175">+AC183+AC184</f>
        <v>8392.6496468970454</v>
      </c>
      <c r="AD185" s="62">
        <f t="shared" ref="AD185" ca="1" si="176">+AD183+AD184</f>
        <v>6834.0898049996176</v>
      </c>
      <c r="AE185" s="62">
        <f t="shared" ref="AE185" ca="1" si="177">+AE183+AE184</f>
        <v>5860.0845368259816</v>
      </c>
      <c r="AF185" s="62">
        <f t="shared" ref="AF185" ca="1" si="178">+AF183+AF184</f>
        <v>5001.8697690885092</v>
      </c>
      <c r="AG185" s="62">
        <f t="shared" ref="AG185" ca="1" si="179">+AG183+AG184</f>
        <v>4485.0234697730275</v>
      </c>
      <c r="AH185" s="62">
        <f t="shared" ref="AH185" ca="1" si="180">+AH183+AH184</f>
        <v>4189.3527865320875</v>
      </c>
      <c r="AI185" s="62">
        <f t="shared" ref="AI185" ca="1" si="181">+AI183+AI184</f>
        <v>3928.3193245590787</v>
      </c>
      <c r="AJ185" s="62">
        <f t="shared" ref="AJ185" ca="1" si="182">+AJ183+AJ184</f>
        <v>3782.8687894373029</v>
      </c>
      <c r="AK185" s="62">
        <f t="shared" ref="AK185" ca="1" si="183">+AK183+AK184</f>
        <v>3635.5749781996487</v>
      </c>
      <c r="AL185" s="62">
        <f t="shared" ref="AL185" ca="1" si="184">+AL183+AL184</f>
        <v>3483.2037149215189</v>
      </c>
      <c r="AM185" s="62">
        <f t="shared" ref="AM185" ca="1" si="185">+AM183+AM184</f>
        <v>3326.0596467253376</v>
      </c>
      <c r="AN185" s="62">
        <f t="shared" ref="AN185" ca="1" si="186">+AN183+AN184</f>
        <v>3164.4291419061933</v>
      </c>
      <c r="AO185" s="62">
        <f t="shared" ref="AO185" ca="1" si="187">+AO183+AO184</f>
        <v>2998.5813866614585</v>
      </c>
      <c r="AP185" s="62">
        <f t="shared" ref="AP185" ca="1" si="188">+AP183+AP184</f>
        <v>2828.7694160166698</v>
      </c>
      <c r="AQ185" s="62">
        <f t="shared" ref="AQ185" ca="1" si="189">+AQ183+AQ184</f>
        <v>2655.2310828958321</v>
      </c>
      <c r="AR185" s="62">
        <f t="shared" ref="AR185" ca="1" si="190">+AR183+AR184</f>
        <v>2478.1899690475088</v>
      </c>
      <c r="AS185" s="62">
        <f t="shared" ref="AS185" ca="1" si="191">+AS183+AS184</f>
        <v>2297.8562413153445</v>
      </c>
      <c r="AT185" s="62">
        <f t="shared" ref="AT185" ca="1" si="192">+AT183+AT184</f>
        <v>2114.4274565323753</v>
      </c>
      <c r="AU185" s="62">
        <f t="shared" ref="AU185" ca="1" si="193">+AU183+AU184</f>
        <v>1928.0893181216466</v>
      </c>
      <c r="AV185" s="62">
        <f t="shared" ref="AV185" ca="1" si="194">+AV183+AV184</f>
        <v>1739.0163873008237</v>
      </c>
    </row>
    <row r="186" spans="1:48" ht="15.75" customHeight="1" outlineLevel="1">
      <c r="A186" s="32"/>
      <c r="B186" s="93" t="s">
        <v>154</v>
      </c>
      <c r="C186" s="93"/>
      <c r="D186" s="80"/>
      <c r="E186" s="79"/>
      <c r="F186" s="79"/>
      <c r="G186" s="79"/>
      <c r="H186" s="79"/>
      <c r="I186" s="27">
        <f t="shared" ref="I186:AV186" ca="1" si="195">-$F$79*$E$79*I105</f>
        <v>-3239.1028604940352</v>
      </c>
      <c r="J186" s="27">
        <f t="shared" ca="1" si="195"/>
        <v>-3640.4812258112379</v>
      </c>
      <c r="K186" s="27">
        <f t="shared" ca="1" si="195"/>
        <v>-4016.0897278029565</v>
      </c>
      <c r="L186" s="27">
        <f t="shared" ca="1" si="195"/>
        <v>-4134.5277125678977</v>
      </c>
      <c r="M186" s="27">
        <f t="shared" ca="1" si="195"/>
        <v>-4083.5947758686207</v>
      </c>
      <c r="N186" s="27">
        <f t="shared" ca="1" si="195"/>
        <v>-4015.8969506490512</v>
      </c>
      <c r="O186" s="27">
        <f t="shared" ca="1" si="195"/>
        <v>-3847.0027784496965</v>
      </c>
      <c r="P186" s="27">
        <f t="shared" ca="1" si="195"/>
        <v>-3678.1086062503427</v>
      </c>
      <c r="Q186" s="27">
        <f t="shared" ca="1" si="195"/>
        <v>-3509.214434050989</v>
      </c>
      <c r="R186" s="27">
        <f t="shared" ca="1" si="195"/>
        <v>-3340.3202618516348</v>
      </c>
      <c r="S186" s="27">
        <f t="shared" ca="1" si="195"/>
        <v>-3171.4260896522806</v>
      </c>
      <c r="T186" s="27">
        <f t="shared" ca="1" si="195"/>
        <v>-3002.5319174529268</v>
      </c>
      <c r="U186" s="27">
        <f t="shared" ca="1" si="195"/>
        <v>-2833.637745253573</v>
      </c>
      <c r="V186" s="27">
        <f t="shared" ca="1" si="195"/>
        <v>-2664.7435730542188</v>
      </c>
      <c r="W186" s="27">
        <f t="shared" ca="1" si="195"/>
        <v>-2495.8494008548646</v>
      </c>
      <c r="X186" s="27">
        <f t="shared" ca="1" si="195"/>
        <v>-2326.9552286555108</v>
      </c>
      <c r="Y186" s="27">
        <f t="shared" ca="1" si="195"/>
        <v>-2158.0610564561571</v>
      </c>
      <c r="Z186" s="27">
        <f t="shared" ca="1" si="195"/>
        <v>-1989.1668842568029</v>
      </c>
      <c r="AA186" s="27">
        <f t="shared" ca="1" si="195"/>
        <v>-1820.2727120574489</v>
      </c>
      <c r="AB186" s="27">
        <f t="shared" ca="1" si="195"/>
        <v>-1651.3785398580949</v>
      </c>
      <c r="AC186" s="27">
        <f t="shared" ca="1" si="195"/>
        <v>-1482.4843676587409</v>
      </c>
      <c r="AD186" s="27">
        <f t="shared" ca="1" si="195"/>
        <v>-1335.2054222051165</v>
      </c>
      <c r="AE186" s="27">
        <f t="shared" ca="1" si="195"/>
        <v>-1221.9830528744953</v>
      </c>
      <c r="AF186" s="27">
        <f t="shared" ca="1" si="195"/>
        <v>-1133.3184423087928</v>
      </c>
      <c r="AG186" s="27">
        <f t="shared" ca="1" si="195"/>
        <v>-1063.375089113388</v>
      </c>
      <c r="AH186" s="27">
        <f t="shared" ca="1" si="195"/>
        <v>-1002.7765233709977</v>
      </c>
      <c r="AI186" s="27">
        <f t="shared" ca="1" si="195"/>
        <v>-947.27620901776402</v>
      </c>
      <c r="AJ186" s="27">
        <f t="shared" ca="1" si="195"/>
        <v>-894.20171845845709</v>
      </c>
      <c r="AK186" s="27">
        <f t="shared" ca="1" si="195"/>
        <v>-841.19473977428231</v>
      </c>
      <c r="AL186" s="27">
        <f t="shared" ca="1" si="195"/>
        <v>-788.18776109010753</v>
      </c>
      <c r="AM186" s="27">
        <f t="shared" ca="1" si="195"/>
        <v>-735.18078240593286</v>
      </c>
      <c r="AN186" s="27">
        <f t="shared" ca="1" si="195"/>
        <v>-682.17380372175796</v>
      </c>
      <c r="AO186" s="27">
        <f t="shared" ca="1" si="195"/>
        <v>-629.16682503758318</v>
      </c>
      <c r="AP186" s="27">
        <f t="shared" ca="1" si="195"/>
        <v>-576.1598463534084</v>
      </c>
      <c r="AQ186" s="27">
        <f t="shared" ca="1" si="195"/>
        <v>-523.15286766923373</v>
      </c>
      <c r="AR186" s="27">
        <f t="shared" ca="1" si="195"/>
        <v>-470.14588898505883</v>
      </c>
      <c r="AS186" s="27">
        <f t="shared" ca="1" si="195"/>
        <v>-417.13891030088405</v>
      </c>
      <c r="AT186" s="27">
        <f t="shared" ca="1" si="195"/>
        <v>-364.13193161670927</v>
      </c>
      <c r="AU186" s="27">
        <f t="shared" ca="1" si="195"/>
        <v>-311.12495293253448</v>
      </c>
      <c r="AV186" s="27">
        <f t="shared" ca="1" si="195"/>
        <v>-258.1179742483597</v>
      </c>
    </row>
    <row r="187" spans="1:48" ht="15.75" customHeight="1" outlineLevel="1">
      <c r="A187" s="32"/>
      <c r="B187" s="93" t="s">
        <v>121</v>
      </c>
      <c r="C187" s="93"/>
      <c r="D187" s="32"/>
      <c r="E187" s="79"/>
      <c r="F187" s="79"/>
      <c r="G187" s="79"/>
      <c r="H187" s="40"/>
      <c r="I187" s="27">
        <f ca="1">-I171</f>
        <v>-2913.8438675362695</v>
      </c>
      <c r="J187" s="27">
        <f t="shared" ref="J187:K187" ca="1" si="196">-J171</f>
        <v>-1254.505244960269</v>
      </c>
      <c r="K187" s="27">
        <f t="shared" ca="1" si="196"/>
        <v>-1740.8702292272474</v>
      </c>
      <c r="L187" s="27">
        <f t="shared" ref="L187:AV187" ca="1" si="197">-L171</f>
        <v>-1920.0234298400155</v>
      </c>
      <c r="M187" s="27">
        <f t="shared" ca="1" si="197"/>
        <v>-2064.7680264944256</v>
      </c>
      <c r="N187" s="27">
        <f t="shared" ca="1" si="197"/>
        <v>-2301.6707600756672</v>
      </c>
      <c r="O187" s="27">
        <f t="shared" ca="1" si="197"/>
        <v>-2402.2195085121966</v>
      </c>
      <c r="P187" s="27">
        <f t="shared" ca="1" si="197"/>
        <v>-2559.1939346291838</v>
      </c>
      <c r="Q187" s="27">
        <f t="shared" ca="1" si="197"/>
        <v>-2697.5491655753085</v>
      </c>
      <c r="R187" s="27">
        <f t="shared" ca="1" si="197"/>
        <v>-2818.402353060821</v>
      </c>
      <c r="S187" s="27">
        <f t="shared" ca="1" si="197"/>
        <v>-2922.8036196933554</v>
      </c>
      <c r="T187" s="27">
        <f t="shared" ca="1" si="197"/>
        <v>-3011.7400807240938</v>
      </c>
      <c r="U187" s="27">
        <f t="shared" ca="1" si="197"/>
        <v>-3086.1396244891403</v>
      </c>
      <c r="V187" s="27">
        <f t="shared" ca="1" si="197"/>
        <v>-3146.8744660244411</v>
      </c>
      <c r="W187" s="27">
        <f t="shared" ca="1" si="197"/>
        <v>-3194.7644874637754</v>
      </c>
      <c r="X187" s="27">
        <f t="shared" ca="1" si="197"/>
        <v>-3230.5803780129045</v>
      </c>
      <c r="Y187" s="27">
        <f t="shared" ca="1" si="197"/>
        <v>-3255.0465855252423</v>
      </c>
      <c r="Z187" s="27">
        <f t="shared" ca="1" si="197"/>
        <v>-3268.8440909829915</v>
      </c>
      <c r="AA187" s="27">
        <f t="shared" ca="1" si="197"/>
        <v>-3272.6130165094328</v>
      </c>
      <c r="AB187" s="27">
        <f t="shared" ca="1" si="197"/>
        <v>-3266.95507690044</v>
      </c>
      <c r="AC187" s="27">
        <f t="shared" ca="1" si="197"/>
        <v>-3252.4358840641416</v>
      </c>
      <c r="AD187" s="27">
        <f t="shared" ca="1" si="197"/>
        <v>-2204.535904025377</v>
      </c>
      <c r="AE187" s="27">
        <f t="shared" ca="1" si="197"/>
        <v>-1623.1062297603139</v>
      </c>
      <c r="AF187" s="27">
        <f t="shared" ca="1" si="197"/>
        <v>-1072.3180099505021</v>
      </c>
      <c r="AG187" s="27">
        <f t="shared" ca="1" si="197"/>
        <v>-797.98609699680674</v>
      </c>
      <c r="AH187" s="27">
        <f t="shared" ca="1" si="197"/>
        <v>-712.42864559311101</v>
      </c>
      <c r="AI187" s="27">
        <f t="shared" ca="1" si="197"/>
        <v>-643.83126315231857</v>
      </c>
      <c r="AJ187" s="27">
        <f t="shared" ca="1" si="197"/>
        <v>-682.40575573396791</v>
      </c>
      <c r="AK187" s="27">
        <f t="shared" ca="1" si="197"/>
        <v>-718.90288847023839</v>
      </c>
      <c r="AL187" s="27">
        <f t="shared" ca="1" si="197"/>
        <v>-750.32256916603137</v>
      </c>
      <c r="AM187" s="27">
        <f t="shared" ca="1" si="197"/>
        <v>-776.96944494377431</v>
      </c>
      <c r="AN187" s="27">
        <f t="shared" ca="1" si="197"/>
        <v>-799.12988409855188</v>
      </c>
      <c r="AO187" s="27">
        <f t="shared" ca="1" si="197"/>
        <v>-817.07307282774082</v>
      </c>
      <c r="AP187" s="27">
        <f t="shared" ca="1" si="197"/>
        <v>-831.05204615687626</v>
      </c>
      <c r="AQ187" s="27">
        <f t="shared" ca="1" si="197"/>
        <v>-841.30465700996274</v>
      </c>
      <c r="AR187" s="27">
        <f t="shared" ca="1" si="197"/>
        <v>-848.05448713556143</v>
      </c>
      <c r="AS187" s="27">
        <f t="shared" ca="1" si="197"/>
        <v>-851.5117033773231</v>
      </c>
      <c r="AT187" s="27">
        <f t="shared" ca="1" si="197"/>
        <v>-851.87386256827676</v>
      </c>
      <c r="AU187" s="27">
        <f t="shared" ca="1" si="197"/>
        <v>-849.32666813147171</v>
      </c>
      <c r="AV187" s="27">
        <f t="shared" ca="1" si="197"/>
        <v>-844.04468128457347</v>
      </c>
    </row>
    <row r="188" spans="1:48" ht="15.75" customHeight="1" outlineLevel="1">
      <c r="A188" s="32"/>
      <c r="B188" s="45" t="s">
        <v>143</v>
      </c>
      <c r="C188" s="45"/>
      <c r="D188" s="45"/>
      <c r="E188" s="78"/>
      <c r="F188" s="78"/>
      <c r="G188" s="78"/>
      <c r="H188" s="78"/>
      <c r="I188" s="62">
        <f ca="1">+I185+I186+I187</f>
        <v>7991.8291250063439</v>
      </c>
      <c r="J188" s="62">
        <f t="shared" ref="J188:K188" ca="1" si="198">+J185+J186+J187</f>
        <v>8982.1488055614172</v>
      </c>
      <c r="K188" s="62">
        <f t="shared" ca="1" si="198"/>
        <v>9908.8865768218093</v>
      </c>
      <c r="L188" s="62">
        <f t="shared" ref="L188" ca="1" si="199">+L185+L186+L187</f>
        <v>10201.108274285025</v>
      </c>
      <c r="M188" s="62">
        <f t="shared" ref="M188" ca="1" si="200">+M185+M186+M187</f>
        <v>10075.441586789551</v>
      </c>
      <c r="N188" s="62">
        <f t="shared" ref="N188" ca="1" si="201">+N185+N186+N187</f>
        <v>9908.4109383072064</v>
      </c>
      <c r="O188" s="62">
        <f t="shared" ref="O188" ca="1" si="202">+O185+O186+O187</f>
        <v>9491.6988354316727</v>
      </c>
      <c r="P188" s="62">
        <f t="shared" ref="P188" ca="1" si="203">+P185+P186+P187</f>
        <v>9074.9867325561318</v>
      </c>
      <c r="Q188" s="62">
        <f t="shared" ref="Q188" ca="1" si="204">+Q185+Q186+Q187</f>
        <v>8658.2746296805908</v>
      </c>
      <c r="R188" s="62">
        <f t="shared" ref="R188" ca="1" si="205">+R185+R186+R187</f>
        <v>8241.5625268050571</v>
      </c>
      <c r="S188" s="62">
        <f t="shared" ref="S188" ca="1" si="206">+S185+S186+S187</f>
        <v>7824.8504239295235</v>
      </c>
      <c r="T188" s="62">
        <f t="shared" ref="T188" ca="1" si="207">+T185+T186+T187</f>
        <v>7408.138321053988</v>
      </c>
      <c r="U188" s="62">
        <f t="shared" ref="U188" ca="1" si="208">+U185+U186+U187</f>
        <v>6991.4262181784507</v>
      </c>
      <c r="V188" s="62">
        <f t="shared" ref="V188" ca="1" si="209">+V185+V186+V187</f>
        <v>6574.7141153029188</v>
      </c>
      <c r="W188" s="62">
        <f t="shared" ref="W188" ca="1" si="210">+W185+W186+W187</f>
        <v>6158.0020124273851</v>
      </c>
      <c r="X188" s="62">
        <f t="shared" ref="X188" ca="1" si="211">+X185+X186+X187</f>
        <v>5741.2899095518387</v>
      </c>
      <c r="Y188" s="62">
        <f t="shared" ref="Y188" ca="1" si="212">+Y185+Y186+Y187</f>
        <v>5324.5778066763014</v>
      </c>
      <c r="Z188" s="62">
        <f t="shared" ref="Z188" ca="1" si="213">+Z185+Z186+Z187</f>
        <v>4907.8657038007641</v>
      </c>
      <c r="AA188" s="62">
        <f t="shared" ref="AA188" ca="1" si="214">+AA185+AA186+AA187</f>
        <v>4491.1536009252359</v>
      </c>
      <c r="AB188" s="62">
        <f t="shared" ref="AB188" ca="1" si="215">+AB185+AB186+AB187</f>
        <v>4074.4414980496986</v>
      </c>
      <c r="AC188" s="62">
        <f t="shared" ref="AC188" ca="1" si="216">+AC185+AC186+AC187</f>
        <v>3657.7293951741631</v>
      </c>
      <c r="AD188" s="62">
        <f t="shared" ref="AD188" ca="1" si="217">+AD185+AD186+AD187</f>
        <v>3294.3484787691241</v>
      </c>
      <c r="AE188" s="62">
        <f t="shared" ref="AE188" ca="1" si="218">+AE185+AE186+AE187</f>
        <v>3014.9952541911725</v>
      </c>
      <c r="AF188" s="62">
        <f t="shared" ref="AF188" ca="1" si="219">+AF185+AF186+AF187</f>
        <v>2796.2333168292143</v>
      </c>
      <c r="AG188" s="62">
        <f t="shared" ref="AG188" ca="1" si="220">+AG185+AG186+AG187</f>
        <v>2623.662283662833</v>
      </c>
      <c r="AH188" s="62">
        <f t="shared" ref="AH188" ca="1" si="221">+AH185+AH186+AH187</f>
        <v>2474.1476175679786</v>
      </c>
      <c r="AI188" s="62">
        <f t="shared" ref="AI188" ca="1" si="222">+AI185+AI186+AI187</f>
        <v>2337.2118523889962</v>
      </c>
      <c r="AJ188" s="62">
        <f t="shared" ref="AJ188" ca="1" si="223">+AJ185+AJ186+AJ187</f>
        <v>2206.261315244878</v>
      </c>
      <c r="AK188" s="62">
        <f t="shared" ref="AK188" ca="1" si="224">+AK185+AK186+AK187</f>
        <v>2075.4773499551279</v>
      </c>
      <c r="AL188" s="62">
        <f t="shared" ref="AL188" ca="1" si="225">+AL185+AL186+AL187</f>
        <v>1944.6933846653801</v>
      </c>
      <c r="AM188" s="62">
        <f t="shared" ref="AM188" ca="1" si="226">+AM185+AM186+AM187</f>
        <v>1813.9094193756305</v>
      </c>
      <c r="AN188" s="62">
        <f t="shared" ref="AN188" ca="1" si="227">+AN185+AN186+AN187</f>
        <v>1683.1254540858836</v>
      </c>
      <c r="AO188" s="62">
        <f t="shared" ref="AO188" ca="1" si="228">+AO185+AO186+AO187</f>
        <v>1552.3414887961344</v>
      </c>
      <c r="AP188" s="62">
        <f t="shared" ref="AP188" ca="1" si="229">+AP185+AP186+AP187</f>
        <v>1421.5575235063852</v>
      </c>
      <c r="AQ188" s="62">
        <f t="shared" ref="AQ188" ca="1" si="230">+AQ185+AQ186+AQ187</f>
        <v>1290.7735582166356</v>
      </c>
      <c r="AR188" s="62">
        <f t="shared" ref="AR188" ca="1" si="231">+AR185+AR186+AR187</f>
        <v>1159.9895929268887</v>
      </c>
      <c r="AS188" s="62">
        <f t="shared" ref="AS188" ca="1" si="232">+AS185+AS186+AS187</f>
        <v>1029.2056276371372</v>
      </c>
      <c r="AT188" s="62">
        <f t="shared" ref="AT188" ca="1" si="233">+AT185+AT186+AT187</f>
        <v>898.42166234738943</v>
      </c>
      <c r="AU188" s="62">
        <f t="shared" ref="AU188" ca="1" si="234">+AU185+AU186+AU187</f>
        <v>767.63769705764025</v>
      </c>
      <c r="AV188" s="62">
        <f t="shared" ref="AV188" ca="1" si="235">+AV185+AV186+AV187</f>
        <v>636.85373176789062</v>
      </c>
    </row>
    <row r="189" spans="1:48" ht="15.75" customHeight="1" outlineLevel="1">
      <c r="A189" s="32"/>
      <c r="B189" s="45"/>
      <c r="C189" s="45"/>
      <c r="D189" s="45"/>
      <c r="E189" s="78"/>
      <c r="F189" s="78"/>
      <c r="G189" s="78"/>
      <c r="H189" s="7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</row>
    <row r="190" spans="1:48" s="55" customFormat="1" ht="15.75" customHeight="1" outlineLevel="1">
      <c r="A190" s="81"/>
      <c r="B190" s="82" t="s">
        <v>155</v>
      </c>
      <c r="C190" s="82"/>
      <c r="D190" s="83"/>
      <c r="E190" s="84"/>
      <c r="F190" s="84"/>
      <c r="G190" s="84"/>
      <c r="H190" s="85"/>
      <c r="I190" s="104">
        <f t="shared" ref="I190:AV190" ca="1" si="236">IFERROR(I188/(I105*$E$80),"-")</f>
        <v>8.1678261702535213E-2</v>
      </c>
      <c r="J190" s="104">
        <f t="shared" ca="1" si="236"/>
        <v>8.1678261702535254E-2</v>
      </c>
      <c r="K190" s="104">
        <f t="shared" ca="1" si="236"/>
        <v>8.1678261702535199E-2</v>
      </c>
      <c r="L190" s="104">
        <f t="shared" ca="1" si="236"/>
        <v>8.1678261702535226E-2</v>
      </c>
      <c r="M190" s="104">
        <f t="shared" ca="1" si="236"/>
        <v>8.1678261702535213E-2</v>
      </c>
      <c r="N190" s="104">
        <f t="shared" ca="1" si="236"/>
        <v>8.1678261702535213E-2</v>
      </c>
      <c r="O190" s="104">
        <f t="shared" ca="1" si="236"/>
        <v>8.1678261702535254E-2</v>
      </c>
      <c r="P190" s="104">
        <f t="shared" ca="1" si="236"/>
        <v>8.1678261702535213E-2</v>
      </c>
      <c r="Q190" s="104">
        <f t="shared" ca="1" si="236"/>
        <v>8.1678261702535171E-2</v>
      </c>
      <c r="R190" s="104">
        <f t="shared" ca="1" si="236"/>
        <v>8.1678261702535185E-2</v>
      </c>
      <c r="S190" s="104">
        <f t="shared" ca="1" si="236"/>
        <v>8.1678261702535226E-2</v>
      </c>
      <c r="T190" s="104">
        <f t="shared" ca="1" si="236"/>
        <v>8.1678261702535226E-2</v>
      </c>
      <c r="U190" s="104">
        <f t="shared" ca="1" si="236"/>
        <v>8.1678261702535213E-2</v>
      </c>
      <c r="V190" s="104">
        <f t="shared" ca="1" si="236"/>
        <v>8.1678261702535268E-2</v>
      </c>
      <c r="W190" s="104">
        <f t="shared" ca="1" si="236"/>
        <v>8.167826170253531E-2</v>
      </c>
      <c r="X190" s="104">
        <f t="shared" ca="1" si="236"/>
        <v>8.1678261702535185E-2</v>
      </c>
      <c r="Y190" s="104">
        <f t="shared" ca="1" si="236"/>
        <v>8.1678261702535143E-2</v>
      </c>
      <c r="Z190" s="104">
        <f t="shared" ca="1" si="236"/>
        <v>8.1678261702535143E-2</v>
      </c>
      <c r="AA190" s="104">
        <f t="shared" ca="1" si="236"/>
        <v>8.1678261702535268E-2</v>
      </c>
      <c r="AB190" s="104">
        <f t="shared" ca="1" si="236"/>
        <v>8.1678261702535254E-2</v>
      </c>
      <c r="AC190" s="104">
        <f t="shared" ca="1" si="236"/>
        <v>8.1678261702535282E-2</v>
      </c>
      <c r="AD190" s="104">
        <f t="shared" ca="1" si="236"/>
        <v>8.1678261702535213E-2</v>
      </c>
      <c r="AE190" s="104">
        <f t="shared" ca="1" si="236"/>
        <v>8.1678261702535268E-2</v>
      </c>
      <c r="AF190" s="104">
        <f t="shared" ca="1" si="236"/>
        <v>8.1678261702535199E-2</v>
      </c>
      <c r="AG190" s="104">
        <f t="shared" ca="1" si="236"/>
        <v>8.1678261702535254E-2</v>
      </c>
      <c r="AH190" s="104">
        <f t="shared" ca="1" si="236"/>
        <v>8.1678261702535185E-2</v>
      </c>
      <c r="AI190" s="104">
        <f t="shared" ca="1" si="236"/>
        <v>8.1678261702535171E-2</v>
      </c>
      <c r="AJ190" s="104">
        <f t="shared" ca="1" si="236"/>
        <v>8.1678261702535157E-2</v>
      </c>
      <c r="AK190" s="104">
        <f t="shared" ca="1" si="236"/>
        <v>8.1678261702535115E-2</v>
      </c>
      <c r="AL190" s="104">
        <f t="shared" ca="1" si="236"/>
        <v>8.1678261702535157E-2</v>
      </c>
      <c r="AM190" s="104">
        <f t="shared" ca="1" si="236"/>
        <v>8.1678261702535115E-2</v>
      </c>
      <c r="AN190" s="104">
        <f t="shared" ca="1" si="236"/>
        <v>8.1678261702535213E-2</v>
      </c>
      <c r="AO190" s="104">
        <f t="shared" ca="1" si="236"/>
        <v>8.1678261702535226E-2</v>
      </c>
      <c r="AP190" s="104">
        <f t="shared" ca="1" si="236"/>
        <v>8.1678261702535199E-2</v>
      </c>
      <c r="AQ190" s="104">
        <f t="shared" ca="1" si="236"/>
        <v>8.1678261702535143E-2</v>
      </c>
      <c r="AR190" s="104">
        <f t="shared" ca="1" si="236"/>
        <v>8.1678261702535296E-2</v>
      </c>
      <c r="AS190" s="104">
        <f t="shared" ca="1" si="236"/>
        <v>8.1678261702535102E-2</v>
      </c>
      <c r="AT190" s="104">
        <f t="shared" ca="1" si="236"/>
        <v>8.1678261702535199E-2</v>
      </c>
      <c r="AU190" s="104">
        <f t="shared" ca="1" si="236"/>
        <v>8.1678261702535171E-2</v>
      </c>
      <c r="AV190" s="104">
        <f t="shared" ca="1" si="236"/>
        <v>8.1678261702535088E-2</v>
      </c>
    </row>
    <row r="191" spans="1:48" s="4" customFormat="1" ht="21" customHeight="1">
      <c r="A191" s="13"/>
    </row>
    <row r="192" spans="1:48" s="182" customFormat="1" ht="18">
      <c r="A192" s="177" t="s">
        <v>43</v>
      </c>
      <c r="B192" s="178" t="s">
        <v>148</v>
      </c>
      <c r="C192" s="178"/>
      <c r="D192" s="179"/>
      <c r="E192" s="179"/>
      <c r="F192" s="179"/>
      <c r="G192" s="179"/>
      <c r="H192" s="181">
        <f>I192-1</f>
        <v>2017</v>
      </c>
      <c r="I192" s="181">
        <f>$I$22</f>
        <v>2018</v>
      </c>
      <c r="J192" s="181">
        <f>I192+1</f>
        <v>2019</v>
      </c>
      <c r="K192" s="181">
        <f t="shared" ref="K192:AV192" si="237">J192+1</f>
        <v>2020</v>
      </c>
      <c r="L192" s="181">
        <f t="shared" si="237"/>
        <v>2021</v>
      </c>
      <c r="M192" s="181">
        <f t="shared" si="237"/>
        <v>2022</v>
      </c>
      <c r="N192" s="181">
        <f t="shared" si="237"/>
        <v>2023</v>
      </c>
      <c r="O192" s="181">
        <f t="shared" si="237"/>
        <v>2024</v>
      </c>
      <c r="P192" s="181">
        <f t="shared" si="237"/>
        <v>2025</v>
      </c>
      <c r="Q192" s="181">
        <f t="shared" si="237"/>
        <v>2026</v>
      </c>
      <c r="R192" s="181">
        <f t="shared" si="237"/>
        <v>2027</v>
      </c>
      <c r="S192" s="181">
        <f t="shared" si="237"/>
        <v>2028</v>
      </c>
      <c r="T192" s="181">
        <f t="shared" si="237"/>
        <v>2029</v>
      </c>
      <c r="U192" s="181">
        <f t="shared" si="237"/>
        <v>2030</v>
      </c>
      <c r="V192" s="181">
        <f t="shared" si="237"/>
        <v>2031</v>
      </c>
      <c r="W192" s="181">
        <f t="shared" si="237"/>
        <v>2032</v>
      </c>
      <c r="X192" s="181">
        <f t="shared" si="237"/>
        <v>2033</v>
      </c>
      <c r="Y192" s="181">
        <f t="shared" si="237"/>
        <v>2034</v>
      </c>
      <c r="Z192" s="181">
        <f t="shared" si="237"/>
        <v>2035</v>
      </c>
      <c r="AA192" s="181">
        <f t="shared" si="237"/>
        <v>2036</v>
      </c>
      <c r="AB192" s="181">
        <f t="shared" si="237"/>
        <v>2037</v>
      </c>
      <c r="AC192" s="181">
        <f t="shared" si="237"/>
        <v>2038</v>
      </c>
      <c r="AD192" s="181">
        <f t="shared" si="237"/>
        <v>2039</v>
      </c>
      <c r="AE192" s="181">
        <f t="shared" si="237"/>
        <v>2040</v>
      </c>
      <c r="AF192" s="181">
        <f t="shared" si="237"/>
        <v>2041</v>
      </c>
      <c r="AG192" s="181">
        <f t="shared" si="237"/>
        <v>2042</v>
      </c>
      <c r="AH192" s="181">
        <f t="shared" si="237"/>
        <v>2043</v>
      </c>
      <c r="AI192" s="181">
        <f t="shared" si="237"/>
        <v>2044</v>
      </c>
      <c r="AJ192" s="181">
        <f t="shared" si="237"/>
        <v>2045</v>
      </c>
      <c r="AK192" s="181">
        <f t="shared" si="237"/>
        <v>2046</v>
      </c>
      <c r="AL192" s="181">
        <f t="shared" si="237"/>
        <v>2047</v>
      </c>
      <c r="AM192" s="181">
        <f t="shared" si="237"/>
        <v>2048</v>
      </c>
      <c r="AN192" s="181">
        <f t="shared" si="237"/>
        <v>2049</v>
      </c>
      <c r="AO192" s="181">
        <f t="shared" si="237"/>
        <v>2050</v>
      </c>
      <c r="AP192" s="181">
        <f t="shared" si="237"/>
        <v>2051</v>
      </c>
      <c r="AQ192" s="181">
        <f t="shared" si="237"/>
        <v>2052</v>
      </c>
      <c r="AR192" s="181">
        <f t="shared" si="237"/>
        <v>2053</v>
      </c>
      <c r="AS192" s="181">
        <f t="shared" si="237"/>
        <v>2054</v>
      </c>
      <c r="AT192" s="181">
        <f t="shared" si="237"/>
        <v>2055</v>
      </c>
      <c r="AU192" s="181">
        <f t="shared" si="237"/>
        <v>2056</v>
      </c>
      <c r="AV192" s="181">
        <f t="shared" si="237"/>
        <v>2057</v>
      </c>
    </row>
    <row r="193" spans="1:48" s="4" customFormat="1" ht="15" customHeight="1">
      <c r="A193" s="13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</row>
    <row r="194" spans="1:48" s="4" customFormat="1" ht="15.75" customHeight="1" outlineLevel="1">
      <c r="A194" s="13"/>
      <c r="B194" s="92" t="s">
        <v>157</v>
      </c>
      <c r="C194" s="92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</row>
    <row r="195" spans="1:48" s="4" customFormat="1" ht="15.75" customHeight="1" outlineLevel="1">
      <c r="A195" s="20"/>
      <c r="B195" s="101" t="s">
        <v>162</v>
      </c>
      <c r="C195" s="101"/>
      <c r="D195" s="20"/>
      <c r="E195" s="44"/>
      <c r="F195" s="44"/>
      <c r="G195" s="44"/>
      <c r="H195" s="27">
        <v>0</v>
      </c>
      <c r="I195" s="27">
        <f t="shared" ref="I195:AV195" ca="1" si="238">H195+I227</f>
        <v>0</v>
      </c>
      <c r="J195" s="27">
        <f t="shared" ca="1" si="238"/>
        <v>0</v>
      </c>
      <c r="K195" s="27">
        <f t="shared" ca="1" si="238"/>
        <v>0</v>
      </c>
      <c r="L195" s="27">
        <f t="shared" ca="1" si="238"/>
        <v>0</v>
      </c>
      <c r="M195" s="27">
        <f t="shared" ca="1" si="238"/>
        <v>0</v>
      </c>
      <c r="N195" s="27">
        <f t="shared" ca="1" si="238"/>
        <v>0</v>
      </c>
      <c r="O195" s="27">
        <f t="shared" ca="1" si="238"/>
        <v>0</v>
      </c>
      <c r="P195" s="27">
        <f t="shared" ca="1" si="238"/>
        <v>0</v>
      </c>
      <c r="Q195" s="27">
        <f t="shared" ca="1" si="238"/>
        <v>0</v>
      </c>
      <c r="R195" s="27">
        <f t="shared" ca="1" si="238"/>
        <v>0</v>
      </c>
      <c r="S195" s="27">
        <f t="shared" ca="1" si="238"/>
        <v>0</v>
      </c>
      <c r="T195" s="27">
        <f t="shared" ca="1" si="238"/>
        <v>0</v>
      </c>
      <c r="U195" s="27">
        <f t="shared" ca="1" si="238"/>
        <v>0</v>
      </c>
      <c r="V195" s="27">
        <f t="shared" ca="1" si="238"/>
        <v>0</v>
      </c>
      <c r="W195" s="27">
        <f t="shared" ca="1" si="238"/>
        <v>0</v>
      </c>
      <c r="X195" s="27">
        <f t="shared" ca="1" si="238"/>
        <v>0</v>
      </c>
      <c r="Y195" s="27">
        <f t="shared" ca="1" si="238"/>
        <v>0</v>
      </c>
      <c r="Z195" s="27">
        <f t="shared" ca="1" si="238"/>
        <v>0</v>
      </c>
      <c r="AA195" s="27">
        <f t="shared" ca="1" si="238"/>
        <v>0</v>
      </c>
      <c r="AB195" s="27">
        <f t="shared" ca="1" si="238"/>
        <v>0</v>
      </c>
      <c r="AC195" s="27">
        <f t="shared" ca="1" si="238"/>
        <v>0</v>
      </c>
      <c r="AD195" s="27">
        <f t="shared" ca="1" si="238"/>
        <v>0</v>
      </c>
      <c r="AE195" s="27">
        <f t="shared" ca="1" si="238"/>
        <v>0</v>
      </c>
      <c r="AF195" s="27">
        <f t="shared" ca="1" si="238"/>
        <v>0</v>
      </c>
      <c r="AG195" s="27">
        <f t="shared" ca="1" si="238"/>
        <v>0</v>
      </c>
      <c r="AH195" s="27">
        <f t="shared" ca="1" si="238"/>
        <v>0</v>
      </c>
      <c r="AI195" s="27">
        <f t="shared" ca="1" si="238"/>
        <v>0</v>
      </c>
      <c r="AJ195" s="27">
        <f t="shared" ca="1" si="238"/>
        <v>0</v>
      </c>
      <c r="AK195" s="27">
        <f t="shared" ca="1" si="238"/>
        <v>0</v>
      </c>
      <c r="AL195" s="27">
        <f t="shared" ca="1" si="238"/>
        <v>0</v>
      </c>
      <c r="AM195" s="27">
        <f t="shared" ca="1" si="238"/>
        <v>0</v>
      </c>
      <c r="AN195" s="27">
        <f t="shared" ca="1" si="238"/>
        <v>0</v>
      </c>
      <c r="AO195" s="27">
        <f t="shared" ca="1" si="238"/>
        <v>0</v>
      </c>
      <c r="AP195" s="27">
        <f t="shared" ca="1" si="238"/>
        <v>0</v>
      </c>
      <c r="AQ195" s="27">
        <f t="shared" ca="1" si="238"/>
        <v>0</v>
      </c>
      <c r="AR195" s="27">
        <f t="shared" ca="1" si="238"/>
        <v>0</v>
      </c>
      <c r="AS195" s="27">
        <f t="shared" ca="1" si="238"/>
        <v>0</v>
      </c>
      <c r="AT195" s="27">
        <f t="shared" ca="1" si="238"/>
        <v>0</v>
      </c>
      <c r="AU195" s="27">
        <f t="shared" ca="1" si="238"/>
        <v>0</v>
      </c>
      <c r="AV195" s="27">
        <f t="shared" ca="1" si="238"/>
        <v>0</v>
      </c>
    </row>
    <row r="196" spans="1:48" s="4" customFormat="1" ht="15.75" customHeight="1" outlineLevel="1">
      <c r="A196" s="32"/>
      <c r="B196" s="112" t="s">
        <v>163</v>
      </c>
      <c r="C196" s="112"/>
      <c r="D196" s="32"/>
      <c r="E196" s="79"/>
      <c r="F196" s="79"/>
      <c r="G196" s="79"/>
      <c r="H196" s="27">
        <f>$H143</f>
        <v>215908.90741963635</v>
      </c>
      <c r="I196" s="27">
        <f t="shared" ref="I196:AV196" si="239">H196+I132</f>
        <v>249468.49873309088</v>
      </c>
      <c r="J196" s="27">
        <f t="shared" si="239"/>
        <v>282929.36710799998</v>
      </c>
      <c r="K196" s="27">
        <f t="shared" si="239"/>
        <v>300720.85936636361</v>
      </c>
      <c r="L196" s="27">
        <f t="shared" si="239"/>
        <v>307985.78275127272</v>
      </c>
      <c r="M196" s="27">
        <f t="shared" si="239"/>
        <v>314476.85732763633</v>
      </c>
      <c r="N196" s="27">
        <f t="shared" si="239"/>
        <v>314476.85732763633</v>
      </c>
      <c r="O196" s="27">
        <f t="shared" si="239"/>
        <v>314476.85732763633</v>
      </c>
      <c r="P196" s="27">
        <f t="shared" si="239"/>
        <v>314476.85732763633</v>
      </c>
      <c r="Q196" s="27">
        <f t="shared" si="239"/>
        <v>314476.85732763633</v>
      </c>
      <c r="R196" s="27">
        <f t="shared" si="239"/>
        <v>314476.85732763633</v>
      </c>
      <c r="S196" s="27">
        <f t="shared" si="239"/>
        <v>314476.85732763633</v>
      </c>
      <c r="T196" s="27">
        <f t="shared" si="239"/>
        <v>314476.85732763633</v>
      </c>
      <c r="U196" s="27">
        <f t="shared" si="239"/>
        <v>314476.85732763633</v>
      </c>
      <c r="V196" s="27">
        <f t="shared" si="239"/>
        <v>314476.85732763633</v>
      </c>
      <c r="W196" s="27">
        <f t="shared" si="239"/>
        <v>314476.85732763633</v>
      </c>
      <c r="X196" s="27">
        <f t="shared" si="239"/>
        <v>314476.85732763633</v>
      </c>
      <c r="Y196" s="27">
        <f t="shared" si="239"/>
        <v>314476.85732763633</v>
      </c>
      <c r="Z196" s="27">
        <f t="shared" si="239"/>
        <v>314476.85732763633</v>
      </c>
      <c r="AA196" s="27">
        <f t="shared" si="239"/>
        <v>314476.85732763633</v>
      </c>
      <c r="AB196" s="27">
        <f t="shared" si="239"/>
        <v>314476.85732763633</v>
      </c>
      <c r="AC196" s="27">
        <f t="shared" si="239"/>
        <v>314476.85732763633</v>
      </c>
      <c r="AD196" s="27">
        <f t="shared" si="239"/>
        <v>314476.85732763633</v>
      </c>
      <c r="AE196" s="27">
        <f t="shared" si="239"/>
        <v>314476.85732763633</v>
      </c>
      <c r="AF196" s="27">
        <f t="shared" si="239"/>
        <v>314476.85732763633</v>
      </c>
      <c r="AG196" s="27">
        <f t="shared" si="239"/>
        <v>314476.85732763633</v>
      </c>
      <c r="AH196" s="27">
        <f t="shared" si="239"/>
        <v>314476.85732763633</v>
      </c>
      <c r="AI196" s="27">
        <f t="shared" si="239"/>
        <v>314476.85732763633</v>
      </c>
      <c r="AJ196" s="27">
        <f t="shared" si="239"/>
        <v>314476.85732763633</v>
      </c>
      <c r="AK196" s="27">
        <f t="shared" si="239"/>
        <v>314476.85732763633</v>
      </c>
      <c r="AL196" s="27">
        <f t="shared" si="239"/>
        <v>314476.85732763633</v>
      </c>
      <c r="AM196" s="27">
        <f t="shared" si="239"/>
        <v>314476.85732763633</v>
      </c>
      <c r="AN196" s="27">
        <f t="shared" si="239"/>
        <v>314476.85732763633</v>
      </c>
      <c r="AO196" s="27">
        <f t="shared" si="239"/>
        <v>314476.85732763633</v>
      </c>
      <c r="AP196" s="27">
        <f t="shared" si="239"/>
        <v>314476.85732763633</v>
      </c>
      <c r="AQ196" s="27">
        <f t="shared" si="239"/>
        <v>314476.85732763633</v>
      </c>
      <c r="AR196" s="27">
        <f t="shared" si="239"/>
        <v>314476.85732763633</v>
      </c>
      <c r="AS196" s="27">
        <f t="shared" si="239"/>
        <v>314476.85732763633</v>
      </c>
      <c r="AT196" s="27">
        <f t="shared" si="239"/>
        <v>314476.85732763633</v>
      </c>
      <c r="AU196" s="27">
        <f t="shared" si="239"/>
        <v>314476.85732763633</v>
      </c>
      <c r="AV196" s="27">
        <f t="shared" si="239"/>
        <v>314476.85732763633</v>
      </c>
    </row>
    <row r="197" spans="1:48" s="4" customFormat="1" ht="15.75" customHeight="1" outlineLevel="1">
      <c r="A197" s="32"/>
      <c r="B197" s="112" t="s">
        <v>164</v>
      </c>
      <c r="C197" s="112"/>
      <c r="D197" s="32"/>
      <c r="E197" s="79"/>
      <c r="F197" s="79"/>
      <c r="G197" s="79"/>
      <c r="H197" s="27">
        <v>0</v>
      </c>
      <c r="I197" s="27">
        <f ca="1">+H197+I184</f>
        <v>-6403.7275666125361</v>
      </c>
      <c r="J197" s="27">
        <f t="shared" ref="J197:AV197" ca="1" si="240">+I197+J184</f>
        <v>-14403.347938545088</v>
      </c>
      <c r="K197" s="27">
        <f t="shared" ca="1" si="240"/>
        <v>-23994.166445178067</v>
      </c>
      <c r="L197" s="27">
        <f t="shared" ca="1" si="240"/>
        <v>-34431.041574665272</v>
      </c>
      <c r="M197" s="27">
        <f t="shared" ca="1" si="240"/>
        <v>-45213.392870798445</v>
      </c>
      <c r="N197" s="27">
        <f t="shared" ca="1" si="240"/>
        <v>-56304.420727336015</v>
      </c>
      <c r="O197" s="27">
        <f t="shared" ca="1" si="240"/>
        <v>-67395.448583873585</v>
      </c>
      <c r="P197" s="27">
        <f t="shared" ca="1" si="240"/>
        <v>-78486.476440411148</v>
      </c>
      <c r="Q197" s="27">
        <f t="shared" ca="1" si="240"/>
        <v>-89577.504296948711</v>
      </c>
      <c r="R197" s="27">
        <f t="shared" ca="1" si="240"/>
        <v>-100668.53215348627</v>
      </c>
      <c r="S197" s="27">
        <f t="shared" ca="1" si="240"/>
        <v>-111759.56001002384</v>
      </c>
      <c r="T197" s="27">
        <f t="shared" ca="1" si="240"/>
        <v>-122850.5878665614</v>
      </c>
      <c r="U197" s="27">
        <f t="shared" ca="1" si="240"/>
        <v>-133941.61572309898</v>
      </c>
      <c r="V197" s="27">
        <f t="shared" ca="1" si="240"/>
        <v>-145032.64357963655</v>
      </c>
      <c r="W197" s="27">
        <f t="shared" ca="1" si="240"/>
        <v>-156123.67143617413</v>
      </c>
      <c r="X197" s="27">
        <f t="shared" ca="1" si="240"/>
        <v>-167214.69929271171</v>
      </c>
      <c r="Y197" s="27">
        <f t="shared" ca="1" si="240"/>
        <v>-178305.72714924929</v>
      </c>
      <c r="Z197" s="27">
        <f t="shared" ca="1" si="240"/>
        <v>-189396.75500578686</v>
      </c>
      <c r="AA197" s="27">
        <f t="shared" ca="1" si="240"/>
        <v>-200487.78286232444</v>
      </c>
      <c r="AB197" s="27">
        <f t="shared" ca="1" si="240"/>
        <v>-211578.81071886202</v>
      </c>
      <c r="AC197" s="27">
        <f t="shared" ca="1" si="240"/>
        <v>-222669.8385753996</v>
      </c>
      <c r="AD197" s="27">
        <f t="shared" ca="1" si="240"/>
        <v>-230921.98716404513</v>
      </c>
      <c r="AE197" s="27">
        <f t="shared" ca="1" si="240"/>
        <v>-237540.12611553897</v>
      </c>
      <c r="AF197" s="27">
        <f t="shared" ca="1" si="240"/>
        <v>-242566.93207679832</v>
      </c>
      <c r="AG197" s="27">
        <f t="shared" ca="1" si="240"/>
        <v>-246726.27704742824</v>
      </c>
      <c r="AH197" s="27">
        <f t="shared" ca="1" si="240"/>
        <v>-250525.76655833106</v>
      </c>
      <c r="AI197" s="27">
        <f t="shared" ca="1" si="240"/>
        <v>-254015.52243135701</v>
      </c>
      <c r="AJ197" s="27">
        <f t="shared" ca="1" si="240"/>
        <v>-257496.41149651163</v>
      </c>
      <c r="AK197" s="27">
        <f t="shared" ca="1" si="240"/>
        <v>-260977.30056166626</v>
      </c>
      <c r="AL197" s="27">
        <f t="shared" ca="1" si="240"/>
        <v>-264458.18962682091</v>
      </c>
      <c r="AM197" s="27">
        <f t="shared" ca="1" si="240"/>
        <v>-267939.07869197556</v>
      </c>
      <c r="AN197" s="27">
        <f t="shared" ca="1" si="240"/>
        <v>-271419.96775713022</v>
      </c>
      <c r="AO197" s="27">
        <f t="shared" ca="1" si="240"/>
        <v>-274900.85682228487</v>
      </c>
      <c r="AP197" s="27">
        <f t="shared" ca="1" si="240"/>
        <v>-278381.74588743952</v>
      </c>
      <c r="AQ197" s="27">
        <f t="shared" ca="1" si="240"/>
        <v>-281862.63495259418</v>
      </c>
      <c r="AR197" s="27">
        <f t="shared" ca="1" si="240"/>
        <v>-285343.52401774883</v>
      </c>
      <c r="AS197" s="27">
        <f t="shared" ca="1" si="240"/>
        <v>-288824.41308290348</v>
      </c>
      <c r="AT197" s="27">
        <f t="shared" ca="1" si="240"/>
        <v>-292305.30214805814</v>
      </c>
      <c r="AU197" s="27">
        <f t="shared" ca="1" si="240"/>
        <v>-295786.19121321279</v>
      </c>
      <c r="AV197" s="27">
        <f t="shared" ca="1" si="240"/>
        <v>-299267.08027836744</v>
      </c>
    </row>
    <row r="198" spans="1:48" s="4" customFormat="1" ht="15.75" customHeight="1" outlineLevel="1">
      <c r="A198" s="32"/>
      <c r="B198" s="93" t="s">
        <v>165</v>
      </c>
      <c r="C198" s="93"/>
      <c r="D198" s="32"/>
      <c r="E198" s="79"/>
      <c r="F198" s="79"/>
      <c r="G198" s="79"/>
      <c r="H198" s="19">
        <f>+H196+H197</f>
        <v>215908.90741963635</v>
      </c>
      <c r="I198" s="19">
        <f t="shared" ref="I198:AV198" ca="1" si="241">+I196+I197</f>
        <v>243064.77116647834</v>
      </c>
      <c r="J198" s="19">
        <f t="shared" ca="1" si="241"/>
        <v>268526.01916945487</v>
      </c>
      <c r="K198" s="19">
        <f t="shared" ca="1" si="241"/>
        <v>276726.69292118552</v>
      </c>
      <c r="L198" s="19">
        <f t="shared" ca="1" si="241"/>
        <v>273554.74117660744</v>
      </c>
      <c r="M198" s="19">
        <f t="shared" ca="1" si="241"/>
        <v>269263.46445683786</v>
      </c>
      <c r="N198" s="19">
        <f t="shared" ca="1" si="241"/>
        <v>258172.43660030031</v>
      </c>
      <c r="O198" s="19">
        <f t="shared" ca="1" si="241"/>
        <v>247081.40874376276</v>
      </c>
      <c r="P198" s="19">
        <f t="shared" ca="1" si="241"/>
        <v>235990.38088722518</v>
      </c>
      <c r="Q198" s="19">
        <f t="shared" ca="1" si="241"/>
        <v>224899.35303068761</v>
      </c>
      <c r="R198" s="19">
        <f t="shared" ca="1" si="241"/>
        <v>213808.32517415006</v>
      </c>
      <c r="S198" s="19">
        <f t="shared" ca="1" si="241"/>
        <v>202717.29731761251</v>
      </c>
      <c r="T198" s="19">
        <f t="shared" ca="1" si="241"/>
        <v>191626.26946107493</v>
      </c>
      <c r="U198" s="19">
        <f t="shared" ca="1" si="241"/>
        <v>180535.24160453735</v>
      </c>
      <c r="V198" s="19">
        <f t="shared" ca="1" si="241"/>
        <v>169444.21374799978</v>
      </c>
      <c r="W198" s="19">
        <f t="shared" ca="1" si="241"/>
        <v>158353.1858914622</v>
      </c>
      <c r="X198" s="19">
        <f t="shared" ca="1" si="241"/>
        <v>147262.15803492462</v>
      </c>
      <c r="Y198" s="19">
        <f t="shared" ca="1" si="241"/>
        <v>136171.13017838704</v>
      </c>
      <c r="Z198" s="19">
        <f t="shared" ca="1" si="241"/>
        <v>125080.10232184947</v>
      </c>
      <c r="AA198" s="19">
        <f t="shared" ca="1" si="241"/>
        <v>113989.07446531189</v>
      </c>
      <c r="AB198" s="19">
        <f t="shared" ca="1" si="241"/>
        <v>102898.04660877431</v>
      </c>
      <c r="AC198" s="19">
        <f t="shared" ca="1" si="241"/>
        <v>91807.018752236734</v>
      </c>
      <c r="AD198" s="19">
        <f t="shared" ca="1" si="241"/>
        <v>83554.8701635912</v>
      </c>
      <c r="AE198" s="19">
        <f t="shared" ca="1" si="241"/>
        <v>76936.731212097366</v>
      </c>
      <c r="AF198" s="19">
        <f t="shared" ca="1" si="241"/>
        <v>71909.925250838016</v>
      </c>
      <c r="AG198" s="19">
        <f t="shared" ca="1" si="241"/>
        <v>67750.580280208087</v>
      </c>
      <c r="AH198" s="19">
        <f t="shared" ca="1" si="241"/>
        <v>63951.090769305272</v>
      </c>
      <c r="AI198" s="19">
        <f t="shared" ca="1" si="241"/>
        <v>60461.334896279324</v>
      </c>
      <c r="AJ198" s="19">
        <f t="shared" ca="1" si="241"/>
        <v>56980.4458311247</v>
      </c>
      <c r="AK198" s="19">
        <f t="shared" ca="1" si="241"/>
        <v>53499.556765970076</v>
      </c>
      <c r="AL198" s="19">
        <f t="shared" ca="1" si="241"/>
        <v>50018.667700815422</v>
      </c>
      <c r="AM198" s="19">
        <f t="shared" ca="1" si="241"/>
        <v>46537.778635660768</v>
      </c>
      <c r="AN198" s="19">
        <f t="shared" ca="1" si="241"/>
        <v>43056.889570506115</v>
      </c>
      <c r="AO198" s="19">
        <f t="shared" ca="1" si="241"/>
        <v>39576.000505351461</v>
      </c>
      <c r="AP198" s="19">
        <f t="shared" ca="1" si="241"/>
        <v>36095.111440196808</v>
      </c>
      <c r="AQ198" s="19">
        <f t="shared" ca="1" si="241"/>
        <v>32614.222375042154</v>
      </c>
      <c r="AR198" s="19">
        <f t="shared" ca="1" si="241"/>
        <v>29133.333309887501</v>
      </c>
      <c r="AS198" s="19">
        <f t="shared" ca="1" si="241"/>
        <v>25652.444244732847</v>
      </c>
      <c r="AT198" s="19">
        <f t="shared" ca="1" si="241"/>
        <v>22171.555179578194</v>
      </c>
      <c r="AU198" s="19">
        <f t="shared" ca="1" si="241"/>
        <v>18690.66611442354</v>
      </c>
      <c r="AV198" s="19">
        <f t="shared" ca="1" si="241"/>
        <v>15209.777049268887</v>
      </c>
    </row>
    <row r="199" spans="1:48" ht="9.75" customHeight="1" outlineLevel="1">
      <c r="A199" s="28"/>
      <c r="B199" s="32"/>
      <c r="C199" s="32"/>
      <c r="D199" s="28"/>
      <c r="E199" s="10"/>
      <c r="F199" s="10"/>
      <c r="G199" s="10"/>
      <c r="H199" s="86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</row>
    <row r="200" spans="1:48" s="3" customFormat="1" ht="15.75" customHeight="1" outlineLevel="1">
      <c r="A200" s="45"/>
      <c r="B200" s="45" t="s">
        <v>166</v>
      </c>
      <c r="C200" s="45"/>
      <c r="D200" s="45"/>
      <c r="E200" s="78"/>
      <c r="F200" s="78"/>
      <c r="G200" s="78"/>
      <c r="H200" s="19">
        <f t="shared" ref="H200:AV200" si="242">+H195+H198</f>
        <v>215908.90741963635</v>
      </c>
      <c r="I200" s="19">
        <f t="shared" ca="1" si="242"/>
        <v>243064.77116647834</v>
      </c>
      <c r="J200" s="19">
        <f t="shared" ca="1" si="242"/>
        <v>268526.01916945487</v>
      </c>
      <c r="K200" s="19">
        <f t="shared" ca="1" si="242"/>
        <v>276726.69292118552</v>
      </c>
      <c r="L200" s="19">
        <f t="shared" ca="1" si="242"/>
        <v>273554.74117660744</v>
      </c>
      <c r="M200" s="19">
        <f t="shared" ca="1" si="242"/>
        <v>269263.46445683786</v>
      </c>
      <c r="N200" s="19">
        <f t="shared" ca="1" si="242"/>
        <v>258172.43660030031</v>
      </c>
      <c r="O200" s="19">
        <f t="shared" ca="1" si="242"/>
        <v>247081.40874376276</v>
      </c>
      <c r="P200" s="19">
        <f t="shared" ca="1" si="242"/>
        <v>235990.38088722518</v>
      </c>
      <c r="Q200" s="19">
        <f t="shared" ca="1" si="242"/>
        <v>224899.35303068761</v>
      </c>
      <c r="R200" s="19">
        <f t="shared" ca="1" si="242"/>
        <v>213808.32517415006</v>
      </c>
      <c r="S200" s="19">
        <f t="shared" ca="1" si="242"/>
        <v>202717.29731761251</v>
      </c>
      <c r="T200" s="19">
        <f t="shared" ca="1" si="242"/>
        <v>191626.26946107493</v>
      </c>
      <c r="U200" s="19">
        <f t="shared" ca="1" si="242"/>
        <v>180535.24160453735</v>
      </c>
      <c r="V200" s="19">
        <f t="shared" ca="1" si="242"/>
        <v>169444.21374799978</v>
      </c>
      <c r="W200" s="19">
        <f t="shared" ca="1" si="242"/>
        <v>158353.1858914622</v>
      </c>
      <c r="X200" s="19">
        <f t="shared" ca="1" si="242"/>
        <v>147262.15803492462</v>
      </c>
      <c r="Y200" s="19">
        <f t="shared" ca="1" si="242"/>
        <v>136171.13017838704</v>
      </c>
      <c r="Z200" s="19">
        <f t="shared" ca="1" si="242"/>
        <v>125080.10232184947</v>
      </c>
      <c r="AA200" s="19">
        <f t="shared" ca="1" si="242"/>
        <v>113989.07446531189</v>
      </c>
      <c r="AB200" s="19">
        <f t="shared" ca="1" si="242"/>
        <v>102898.04660877431</v>
      </c>
      <c r="AC200" s="19">
        <f t="shared" ca="1" si="242"/>
        <v>91807.018752236734</v>
      </c>
      <c r="AD200" s="19">
        <f t="shared" ca="1" si="242"/>
        <v>83554.8701635912</v>
      </c>
      <c r="AE200" s="19">
        <f t="shared" ca="1" si="242"/>
        <v>76936.731212097366</v>
      </c>
      <c r="AF200" s="19">
        <f t="shared" ca="1" si="242"/>
        <v>71909.925250838016</v>
      </c>
      <c r="AG200" s="19">
        <f t="shared" ca="1" si="242"/>
        <v>67750.580280208087</v>
      </c>
      <c r="AH200" s="19">
        <f t="shared" ca="1" si="242"/>
        <v>63951.090769305272</v>
      </c>
      <c r="AI200" s="19">
        <f t="shared" ca="1" si="242"/>
        <v>60461.334896279324</v>
      </c>
      <c r="AJ200" s="19">
        <f t="shared" ca="1" si="242"/>
        <v>56980.4458311247</v>
      </c>
      <c r="AK200" s="19">
        <f t="shared" ca="1" si="242"/>
        <v>53499.556765970076</v>
      </c>
      <c r="AL200" s="19">
        <f t="shared" ca="1" si="242"/>
        <v>50018.667700815422</v>
      </c>
      <c r="AM200" s="19">
        <f t="shared" ca="1" si="242"/>
        <v>46537.778635660768</v>
      </c>
      <c r="AN200" s="19">
        <f t="shared" ca="1" si="242"/>
        <v>43056.889570506115</v>
      </c>
      <c r="AO200" s="19">
        <f t="shared" ca="1" si="242"/>
        <v>39576.000505351461</v>
      </c>
      <c r="AP200" s="19">
        <f t="shared" ca="1" si="242"/>
        <v>36095.111440196808</v>
      </c>
      <c r="AQ200" s="19">
        <f t="shared" ca="1" si="242"/>
        <v>32614.222375042154</v>
      </c>
      <c r="AR200" s="19">
        <f t="shared" ca="1" si="242"/>
        <v>29133.333309887501</v>
      </c>
      <c r="AS200" s="19">
        <f t="shared" ca="1" si="242"/>
        <v>25652.444244732847</v>
      </c>
      <c r="AT200" s="19">
        <f t="shared" ca="1" si="242"/>
        <v>22171.555179578194</v>
      </c>
      <c r="AU200" s="19">
        <f t="shared" ca="1" si="242"/>
        <v>18690.66611442354</v>
      </c>
      <c r="AV200" s="19">
        <f t="shared" ca="1" si="242"/>
        <v>15209.777049268887</v>
      </c>
    </row>
    <row r="201" spans="1:48" ht="9.75" customHeight="1" outlineLevel="1">
      <c r="A201" s="28"/>
      <c r="B201" s="32"/>
      <c r="C201" s="32"/>
      <c r="D201" s="28"/>
      <c r="E201" s="10"/>
      <c r="F201" s="10"/>
      <c r="G201" s="10"/>
      <c r="H201" s="86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</row>
    <row r="202" spans="1:48" s="4" customFormat="1" ht="15.75" customHeight="1" outlineLevel="1">
      <c r="A202" s="32"/>
      <c r="B202" s="94" t="s">
        <v>158</v>
      </c>
      <c r="C202" s="94"/>
      <c r="D202" s="32"/>
      <c r="E202" s="79"/>
      <c r="F202" s="79"/>
      <c r="G202" s="79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</row>
    <row r="203" spans="1:48" s="4" customFormat="1" ht="15.75" customHeight="1" outlineLevel="1">
      <c r="A203" s="32"/>
      <c r="B203" s="93" t="s">
        <v>109</v>
      </c>
      <c r="C203" s="93"/>
      <c r="D203" s="32"/>
      <c r="E203" s="95"/>
      <c r="F203" s="95"/>
      <c r="G203" s="95"/>
      <c r="H203" s="27">
        <f t="shared" ref="H203:AV203" si="243">$E$79*(H196+H197)</f>
        <v>116590.81000660364</v>
      </c>
      <c r="I203" s="27">
        <f t="shared" ca="1" si="243"/>
        <v>131254.97642989832</v>
      </c>
      <c r="J203" s="27">
        <f t="shared" ca="1" si="243"/>
        <v>145004.05035150563</v>
      </c>
      <c r="K203" s="27">
        <f t="shared" ca="1" si="243"/>
        <v>149432.41417744019</v>
      </c>
      <c r="L203" s="27">
        <f t="shared" ca="1" si="243"/>
        <v>147719.56023536803</v>
      </c>
      <c r="M203" s="27">
        <f t="shared" ca="1" si="243"/>
        <v>145402.27080669245</v>
      </c>
      <c r="N203" s="27">
        <f t="shared" ca="1" si="243"/>
        <v>139413.11576416218</v>
      </c>
      <c r="O203" s="27">
        <f t="shared" ca="1" si="243"/>
        <v>133423.96072163191</v>
      </c>
      <c r="P203" s="27">
        <f t="shared" ca="1" si="243"/>
        <v>127434.80567910161</v>
      </c>
      <c r="Q203" s="27">
        <f t="shared" ca="1" si="243"/>
        <v>121445.65063657131</v>
      </c>
      <c r="R203" s="27">
        <f t="shared" ca="1" si="243"/>
        <v>115456.49559404104</v>
      </c>
      <c r="S203" s="27">
        <f t="shared" ca="1" si="243"/>
        <v>109467.34055151076</v>
      </c>
      <c r="T203" s="27">
        <f t="shared" ca="1" si="243"/>
        <v>103478.18550898047</v>
      </c>
      <c r="U203" s="27">
        <f t="shared" ca="1" si="243"/>
        <v>97489.030466450175</v>
      </c>
      <c r="V203" s="27">
        <f t="shared" ca="1" si="243"/>
        <v>91499.87542391989</v>
      </c>
      <c r="W203" s="27">
        <f t="shared" ca="1" si="243"/>
        <v>85510.72038138959</v>
      </c>
      <c r="X203" s="27">
        <f t="shared" ca="1" si="243"/>
        <v>79521.565338859305</v>
      </c>
      <c r="Y203" s="27">
        <f t="shared" ca="1" si="243"/>
        <v>73532.410296329006</v>
      </c>
      <c r="Z203" s="27">
        <f t="shared" ca="1" si="243"/>
        <v>67543.255253798721</v>
      </c>
      <c r="AA203" s="27">
        <f t="shared" ca="1" si="243"/>
        <v>61554.100211268422</v>
      </c>
      <c r="AB203" s="27">
        <f t="shared" ca="1" si="243"/>
        <v>55564.94516873813</v>
      </c>
      <c r="AC203" s="27">
        <f t="shared" ca="1" si="243"/>
        <v>49575.790126207838</v>
      </c>
      <c r="AD203" s="27">
        <f t="shared" ca="1" si="243"/>
        <v>45119.629888339252</v>
      </c>
      <c r="AE203" s="27">
        <f t="shared" ca="1" si="243"/>
        <v>41545.834854532579</v>
      </c>
      <c r="AF203" s="27">
        <f t="shared" ca="1" si="243"/>
        <v>38831.359635452529</v>
      </c>
      <c r="AG203" s="27">
        <f t="shared" ca="1" si="243"/>
        <v>36585.313351312368</v>
      </c>
      <c r="AH203" s="27">
        <f t="shared" ca="1" si="243"/>
        <v>34533.589015424848</v>
      </c>
      <c r="AI203" s="27">
        <f t="shared" ca="1" si="243"/>
        <v>32649.120843990837</v>
      </c>
      <c r="AJ203" s="27">
        <f t="shared" ca="1" si="243"/>
        <v>30769.440748807341</v>
      </c>
      <c r="AK203" s="27">
        <f t="shared" ca="1" si="243"/>
        <v>28889.760653623842</v>
      </c>
      <c r="AL203" s="27">
        <f t="shared" ca="1" si="243"/>
        <v>27010.080558440328</v>
      </c>
      <c r="AM203" s="27">
        <f t="shared" ca="1" si="243"/>
        <v>25130.400463256818</v>
      </c>
      <c r="AN203" s="27">
        <f t="shared" ca="1" si="243"/>
        <v>23250.720368073304</v>
      </c>
      <c r="AO203" s="27">
        <f t="shared" ca="1" si="243"/>
        <v>21371.04027288979</v>
      </c>
      <c r="AP203" s="27">
        <f t="shared" ca="1" si="243"/>
        <v>19491.360177706276</v>
      </c>
      <c r="AQ203" s="27">
        <f t="shared" ca="1" si="243"/>
        <v>17611.680082522766</v>
      </c>
      <c r="AR203" s="27">
        <f t="shared" ca="1" si="243"/>
        <v>15731.999987339252</v>
      </c>
      <c r="AS203" s="27">
        <f t="shared" ca="1" si="243"/>
        <v>13852.319892155738</v>
      </c>
      <c r="AT203" s="27">
        <f t="shared" ca="1" si="243"/>
        <v>11972.639796972226</v>
      </c>
      <c r="AU203" s="27">
        <f t="shared" ca="1" si="243"/>
        <v>10092.959701788712</v>
      </c>
      <c r="AV203" s="27">
        <f t="shared" ca="1" si="243"/>
        <v>8213.2796066051997</v>
      </c>
    </row>
    <row r="204" spans="1:48" s="4" customFormat="1" ht="15.75" customHeight="1" outlineLevel="1">
      <c r="A204" s="32"/>
      <c r="B204" s="93" t="s">
        <v>110</v>
      </c>
      <c r="C204" s="93"/>
      <c r="D204" s="32"/>
      <c r="E204" s="40"/>
      <c r="F204" s="40"/>
      <c r="G204" s="40"/>
      <c r="H204" s="27">
        <f t="shared" ref="H204:AV204" si="244">$E$80*(H196+H197)</f>
        <v>99318.097413032723</v>
      </c>
      <c r="I204" s="27">
        <f ca="1">H204+I188+I224</f>
        <v>111809.79473658005</v>
      </c>
      <c r="J204" s="27">
        <f ca="1">I204+J188+J224</f>
        <v>123521.96881794928</v>
      </c>
      <c r="K204" s="27">
        <f t="shared" ca="1" si="244"/>
        <v>127294.27874374534</v>
      </c>
      <c r="L204" s="27">
        <f t="shared" ca="1" si="244"/>
        <v>125835.18094123942</v>
      </c>
      <c r="M204" s="27">
        <f t="shared" ca="1" si="244"/>
        <v>123861.19365014542</v>
      </c>
      <c r="N204" s="27">
        <f t="shared" ca="1" si="244"/>
        <v>118759.32083613814</v>
      </c>
      <c r="O204" s="27">
        <f t="shared" ca="1" si="244"/>
        <v>113657.44802213088</v>
      </c>
      <c r="P204" s="27">
        <f t="shared" ca="1" si="244"/>
        <v>108555.57520812358</v>
      </c>
      <c r="Q204" s="27">
        <f t="shared" ca="1" si="244"/>
        <v>103453.70239411631</v>
      </c>
      <c r="R204" s="27">
        <f t="shared" ca="1" si="244"/>
        <v>98351.829580109028</v>
      </c>
      <c r="S204" s="27">
        <f t="shared" ca="1" si="244"/>
        <v>93249.956766101765</v>
      </c>
      <c r="T204" s="27">
        <f t="shared" ca="1" si="244"/>
        <v>88148.083952094472</v>
      </c>
      <c r="U204" s="27">
        <f t="shared" ca="1" si="244"/>
        <v>83046.211138087179</v>
      </c>
      <c r="V204" s="27">
        <f t="shared" ca="1" si="244"/>
        <v>77944.338324079901</v>
      </c>
      <c r="W204" s="27">
        <f t="shared" ca="1" si="244"/>
        <v>72842.465510072609</v>
      </c>
      <c r="X204" s="27">
        <f t="shared" ca="1" si="244"/>
        <v>67740.592696065331</v>
      </c>
      <c r="Y204" s="27">
        <f t="shared" ca="1" si="244"/>
        <v>62638.719882058045</v>
      </c>
      <c r="Z204" s="27">
        <f t="shared" ca="1" si="244"/>
        <v>57536.84706805076</v>
      </c>
      <c r="AA204" s="27">
        <f t="shared" ca="1" si="244"/>
        <v>52434.974254043475</v>
      </c>
      <c r="AB204" s="27">
        <f t="shared" ca="1" si="244"/>
        <v>47333.101440036182</v>
      </c>
      <c r="AC204" s="27">
        <f t="shared" ca="1" si="244"/>
        <v>42231.228626028897</v>
      </c>
      <c r="AD204" s="27">
        <f t="shared" ca="1" si="244"/>
        <v>38435.240275251956</v>
      </c>
      <c r="AE204" s="27">
        <f t="shared" ca="1" si="244"/>
        <v>35390.896357564787</v>
      </c>
      <c r="AF204" s="27">
        <f t="shared" ca="1" si="244"/>
        <v>33078.565615385487</v>
      </c>
      <c r="AG204" s="27">
        <f t="shared" ca="1" si="244"/>
        <v>31165.266928895722</v>
      </c>
      <c r="AH204" s="27">
        <f t="shared" ca="1" si="244"/>
        <v>29417.501753880428</v>
      </c>
      <c r="AI204" s="27">
        <f t="shared" ca="1" si="244"/>
        <v>27812.214052288491</v>
      </c>
      <c r="AJ204" s="27">
        <f t="shared" ca="1" si="244"/>
        <v>26211.005082317362</v>
      </c>
      <c r="AK204" s="27">
        <f t="shared" ca="1" si="244"/>
        <v>24609.796112346237</v>
      </c>
      <c r="AL204" s="27">
        <f t="shared" ca="1" si="244"/>
        <v>23008.587142375094</v>
      </c>
      <c r="AM204" s="27">
        <f t="shared" ca="1" si="244"/>
        <v>21407.378172403955</v>
      </c>
      <c r="AN204" s="27">
        <f t="shared" ca="1" si="244"/>
        <v>19806.169202432815</v>
      </c>
      <c r="AO204" s="27">
        <f t="shared" ca="1" si="244"/>
        <v>18204.960232461672</v>
      </c>
      <c r="AP204" s="27">
        <f t="shared" ca="1" si="244"/>
        <v>16603.751262490532</v>
      </c>
      <c r="AQ204" s="27">
        <f t="shared" ca="1" si="244"/>
        <v>15002.542292519393</v>
      </c>
      <c r="AR204" s="27">
        <f t="shared" ca="1" si="244"/>
        <v>13401.333322548251</v>
      </c>
      <c r="AS204" s="27">
        <f t="shared" ca="1" si="244"/>
        <v>11800.12435257711</v>
      </c>
      <c r="AT204" s="27">
        <f t="shared" ca="1" si="244"/>
        <v>10198.91538260597</v>
      </c>
      <c r="AU204" s="27">
        <f t="shared" ca="1" si="244"/>
        <v>8597.7064126348287</v>
      </c>
      <c r="AV204" s="27">
        <f t="shared" ca="1" si="244"/>
        <v>6996.4974426636882</v>
      </c>
    </row>
    <row r="205" spans="1:48" ht="9.75" customHeight="1" outlineLevel="1">
      <c r="A205" s="28"/>
      <c r="B205" s="32"/>
      <c r="C205" s="32"/>
      <c r="D205" s="28"/>
      <c r="E205" s="10"/>
      <c r="F205" s="10"/>
      <c r="G205" s="10"/>
      <c r="H205" s="86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</row>
    <row r="206" spans="1:48" s="3" customFormat="1" ht="15.75" customHeight="1" outlineLevel="1">
      <c r="A206" s="21"/>
      <c r="B206" s="21" t="s">
        <v>159</v>
      </c>
      <c r="C206" s="21"/>
      <c r="D206" s="21"/>
      <c r="H206" s="19">
        <f>+H203+H204</f>
        <v>215908.90741963638</v>
      </c>
      <c r="I206" s="19">
        <f ca="1">+I203+I204</f>
        <v>243064.77116647837</v>
      </c>
      <c r="J206" s="19">
        <f t="shared" ref="J206:AV206" ca="1" si="245">+J203+J204</f>
        <v>268526.01916945493</v>
      </c>
      <c r="K206" s="19">
        <f t="shared" ca="1" si="245"/>
        <v>276726.69292118552</v>
      </c>
      <c r="L206" s="19">
        <f t="shared" ca="1" si="245"/>
        <v>273554.74117660744</v>
      </c>
      <c r="M206" s="19">
        <f t="shared" ca="1" si="245"/>
        <v>269263.46445683786</v>
      </c>
      <c r="N206" s="19">
        <f t="shared" ca="1" si="245"/>
        <v>258172.43660030031</v>
      </c>
      <c r="O206" s="19">
        <f t="shared" ca="1" si="245"/>
        <v>247081.40874376279</v>
      </c>
      <c r="P206" s="19">
        <f t="shared" ca="1" si="245"/>
        <v>235990.38088722521</v>
      </c>
      <c r="Q206" s="19">
        <f t="shared" ca="1" si="245"/>
        <v>224899.35303068761</v>
      </c>
      <c r="R206" s="19">
        <f t="shared" ca="1" si="245"/>
        <v>213808.32517415006</v>
      </c>
      <c r="S206" s="19">
        <f t="shared" ca="1" si="245"/>
        <v>202717.29731761251</v>
      </c>
      <c r="T206" s="19">
        <f t="shared" ca="1" si="245"/>
        <v>191626.26946107496</v>
      </c>
      <c r="U206" s="19">
        <f t="shared" ca="1" si="245"/>
        <v>180535.24160453735</v>
      </c>
      <c r="V206" s="19">
        <f t="shared" ca="1" si="245"/>
        <v>169444.21374799981</v>
      </c>
      <c r="W206" s="19">
        <f t="shared" ca="1" si="245"/>
        <v>158353.1858914622</v>
      </c>
      <c r="X206" s="19">
        <f t="shared" ca="1" si="245"/>
        <v>147262.15803492465</v>
      </c>
      <c r="Y206" s="19">
        <f t="shared" ca="1" si="245"/>
        <v>136171.13017838704</v>
      </c>
      <c r="Z206" s="19">
        <f t="shared" ca="1" si="245"/>
        <v>125080.10232184948</v>
      </c>
      <c r="AA206" s="19">
        <f t="shared" ca="1" si="245"/>
        <v>113989.07446531189</v>
      </c>
      <c r="AB206" s="19">
        <f t="shared" ca="1" si="245"/>
        <v>102898.04660877431</v>
      </c>
      <c r="AC206" s="19">
        <f t="shared" ca="1" si="245"/>
        <v>91807.018752236734</v>
      </c>
      <c r="AD206" s="19">
        <f t="shared" ca="1" si="245"/>
        <v>83554.8701635912</v>
      </c>
      <c r="AE206" s="19">
        <f t="shared" ca="1" si="245"/>
        <v>76936.731212097366</v>
      </c>
      <c r="AF206" s="19">
        <f t="shared" ca="1" si="245"/>
        <v>71909.925250838016</v>
      </c>
      <c r="AG206" s="19">
        <f t="shared" ca="1" si="245"/>
        <v>67750.580280208087</v>
      </c>
      <c r="AH206" s="19">
        <f t="shared" ca="1" si="245"/>
        <v>63951.090769305272</v>
      </c>
      <c r="AI206" s="19">
        <f t="shared" ca="1" si="245"/>
        <v>60461.334896279324</v>
      </c>
      <c r="AJ206" s="19">
        <f t="shared" ca="1" si="245"/>
        <v>56980.4458311247</v>
      </c>
      <c r="AK206" s="19">
        <f t="shared" ca="1" si="245"/>
        <v>53499.556765970076</v>
      </c>
      <c r="AL206" s="19">
        <f t="shared" ca="1" si="245"/>
        <v>50018.667700815422</v>
      </c>
      <c r="AM206" s="19">
        <f t="shared" ca="1" si="245"/>
        <v>46537.778635660768</v>
      </c>
      <c r="AN206" s="19">
        <f t="shared" ca="1" si="245"/>
        <v>43056.889570506115</v>
      </c>
      <c r="AO206" s="19">
        <f t="shared" ca="1" si="245"/>
        <v>39576.000505351461</v>
      </c>
      <c r="AP206" s="19">
        <f t="shared" ca="1" si="245"/>
        <v>36095.111440196808</v>
      </c>
      <c r="AQ206" s="19">
        <f t="shared" ca="1" si="245"/>
        <v>32614.222375042158</v>
      </c>
      <c r="AR206" s="19">
        <f t="shared" ca="1" si="245"/>
        <v>29133.333309887501</v>
      </c>
      <c r="AS206" s="19">
        <f t="shared" ca="1" si="245"/>
        <v>25652.444244732847</v>
      </c>
      <c r="AT206" s="19">
        <f t="shared" ca="1" si="245"/>
        <v>22171.555179578194</v>
      </c>
      <c r="AU206" s="19">
        <f t="shared" ca="1" si="245"/>
        <v>18690.66611442354</v>
      </c>
      <c r="AV206" s="19">
        <f t="shared" ca="1" si="245"/>
        <v>15209.777049268887</v>
      </c>
    </row>
    <row r="207" spans="1:48" s="4" customFormat="1" ht="15.75" customHeight="1" outlineLevel="1">
      <c r="A207" s="13"/>
      <c r="E207" s="96" t="s">
        <v>7</v>
      </c>
      <c r="F207" s="64" t="str">
        <f ca="1">IF(SUM(H207:AV207)=0,"ok",SUM(H207:AV207))</f>
        <v>ok</v>
      </c>
      <c r="G207" s="3"/>
      <c r="H207" s="97">
        <f t="shared" ref="H207:AV207" si="246">+H200-H206</f>
        <v>0</v>
      </c>
      <c r="I207" s="97">
        <f t="shared" ca="1" si="246"/>
        <v>0</v>
      </c>
      <c r="J207" s="97">
        <f t="shared" ca="1" si="246"/>
        <v>0</v>
      </c>
      <c r="K207" s="97">
        <f t="shared" ca="1" si="246"/>
        <v>0</v>
      </c>
      <c r="L207" s="97">
        <f t="shared" ca="1" si="246"/>
        <v>0</v>
      </c>
      <c r="M207" s="97">
        <f t="shared" ca="1" si="246"/>
        <v>0</v>
      </c>
      <c r="N207" s="97">
        <f t="shared" ca="1" si="246"/>
        <v>0</v>
      </c>
      <c r="O207" s="97">
        <f t="shared" ca="1" si="246"/>
        <v>0</v>
      </c>
      <c r="P207" s="97">
        <f t="shared" ca="1" si="246"/>
        <v>0</v>
      </c>
      <c r="Q207" s="97">
        <f t="shared" ca="1" si="246"/>
        <v>0</v>
      </c>
      <c r="R207" s="97">
        <f t="shared" ca="1" si="246"/>
        <v>0</v>
      </c>
      <c r="S207" s="97">
        <f t="shared" ca="1" si="246"/>
        <v>0</v>
      </c>
      <c r="T207" s="97">
        <f t="shared" ca="1" si="246"/>
        <v>0</v>
      </c>
      <c r="U207" s="97">
        <f t="shared" ca="1" si="246"/>
        <v>0</v>
      </c>
      <c r="V207" s="97">
        <f t="shared" ca="1" si="246"/>
        <v>0</v>
      </c>
      <c r="W207" s="97">
        <f t="shared" ca="1" si="246"/>
        <v>0</v>
      </c>
      <c r="X207" s="97">
        <f t="shared" ca="1" si="246"/>
        <v>0</v>
      </c>
      <c r="Y207" s="97">
        <f t="shared" ca="1" si="246"/>
        <v>0</v>
      </c>
      <c r="Z207" s="97">
        <f t="shared" ca="1" si="246"/>
        <v>0</v>
      </c>
      <c r="AA207" s="97">
        <f t="shared" ca="1" si="246"/>
        <v>0</v>
      </c>
      <c r="AB207" s="97">
        <f t="shared" ca="1" si="246"/>
        <v>0</v>
      </c>
      <c r="AC207" s="97">
        <f t="shared" ca="1" si="246"/>
        <v>0</v>
      </c>
      <c r="AD207" s="97">
        <f t="shared" ca="1" si="246"/>
        <v>0</v>
      </c>
      <c r="AE207" s="97">
        <f t="shared" ca="1" si="246"/>
        <v>0</v>
      </c>
      <c r="AF207" s="97">
        <f t="shared" ca="1" si="246"/>
        <v>0</v>
      </c>
      <c r="AG207" s="97">
        <f t="shared" ca="1" si="246"/>
        <v>0</v>
      </c>
      <c r="AH207" s="97">
        <f t="shared" ca="1" si="246"/>
        <v>0</v>
      </c>
      <c r="AI207" s="97">
        <f t="shared" ca="1" si="246"/>
        <v>0</v>
      </c>
      <c r="AJ207" s="97">
        <f t="shared" ca="1" si="246"/>
        <v>0</v>
      </c>
      <c r="AK207" s="97">
        <f t="shared" ca="1" si="246"/>
        <v>0</v>
      </c>
      <c r="AL207" s="97">
        <f t="shared" ca="1" si="246"/>
        <v>0</v>
      </c>
      <c r="AM207" s="97">
        <f t="shared" ca="1" si="246"/>
        <v>0</v>
      </c>
      <c r="AN207" s="97">
        <f t="shared" ca="1" si="246"/>
        <v>0</v>
      </c>
      <c r="AO207" s="97">
        <f t="shared" ca="1" si="246"/>
        <v>0</v>
      </c>
      <c r="AP207" s="97">
        <f t="shared" ca="1" si="246"/>
        <v>0</v>
      </c>
      <c r="AQ207" s="97">
        <f t="shared" ca="1" si="246"/>
        <v>0</v>
      </c>
      <c r="AR207" s="97">
        <f t="shared" ca="1" si="246"/>
        <v>0</v>
      </c>
      <c r="AS207" s="97">
        <f t="shared" ca="1" si="246"/>
        <v>0</v>
      </c>
      <c r="AT207" s="97">
        <f t="shared" ca="1" si="246"/>
        <v>0</v>
      </c>
      <c r="AU207" s="97">
        <f t="shared" ca="1" si="246"/>
        <v>0</v>
      </c>
      <c r="AV207" s="97">
        <f t="shared" ca="1" si="246"/>
        <v>0</v>
      </c>
    </row>
    <row r="208" spans="1:48" s="55" customFormat="1" ht="15.75" customHeight="1" outlineLevel="1">
      <c r="A208" s="81"/>
      <c r="B208" s="82" t="s">
        <v>160</v>
      </c>
      <c r="C208" s="82"/>
      <c r="D208" s="83"/>
      <c r="E208" s="84"/>
      <c r="F208" s="84"/>
      <c r="G208" s="84"/>
      <c r="H208" s="104">
        <f>IFERROR(H203/(H$203+H$204),"-")</f>
        <v>0.54</v>
      </c>
      <c r="I208" s="104">
        <f t="shared" ref="I208:AV208" ca="1" si="247">IFERROR(I203/(I$203+I$204),"-")</f>
        <v>0.54</v>
      </c>
      <c r="J208" s="104">
        <f t="shared" ca="1" si="247"/>
        <v>0.53999999999999992</v>
      </c>
      <c r="K208" s="104">
        <f ca="1">IFERROR(K203/(K$203+K$204),"-")</f>
        <v>0.54</v>
      </c>
      <c r="L208" s="104">
        <f t="shared" ca="1" si="247"/>
        <v>0.54</v>
      </c>
      <c r="M208" s="104">
        <f t="shared" ca="1" si="247"/>
        <v>0.54</v>
      </c>
      <c r="N208" s="104">
        <f t="shared" ca="1" si="247"/>
        <v>0.54</v>
      </c>
      <c r="O208" s="104">
        <f t="shared" ca="1" si="247"/>
        <v>0.54</v>
      </c>
      <c r="P208" s="104">
        <f t="shared" ca="1" si="247"/>
        <v>0.54</v>
      </c>
      <c r="Q208" s="104">
        <f t="shared" ca="1" si="247"/>
        <v>0.54</v>
      </c>
      <c r="R208" s="104">
        <f t="shared" ca="1" si="247"/>
        <v>0.54</v>
      </c>
      <c r="S208" s="104">
        <f t="shared" ca="1" si="247"/>
        <v>0.54</v>
      </c>
      <c r="T208" s="104">
        <f t="shared" ca="1" si="247"/>
        <v>0.53999999999999992</v>
      </c>
      <c r="U208" s="104">
        <f t="shared" ca="1" si="247"/>
        <v>0.54</v>
      </c>
      <c r="V208" s="104">
        <f t="shared" ca="1" si="247"/>
        <v>0.53999999999999992</v>
      </c>
      <c r="W208" s="104">
        <f t="shared" ca="1" si="247"/>
        <v>0.54</v>
      </c>
      <c r="X208" s="104">
        <f t="shared" ca="1" si="247"/>
        <v>0.53999999999999992</v>
      </c>
      <c r="Y208" s="104">
        <f t="shared" ca="1" si="247"/>
        <v>0.54</v>
      </c>
      <c r="Z208" s="104">
        <f t="shared" ca="1" si="247"/>
        <v>0.54</v>
      </c>
      <c r="AA208" s="104">
        <f t="shared" ca="1" si="247"/>
        <v>0.54</v>
      </c>
      <c r="AB208" s="104">
        <f t="shared" ca="1" si="247"/>
        <v>0.54</v>
      </c>
      <c r="AC208" s="104">
        <f t="shared" ca="1" si="247"/>
        <v>0.54</v>
      </c>
      <c r="AD208" s="104">
        <f t="shared" ca="1" si="247"/>
        <v>0.54</v>
      </c>
      <c r="AE208" s="104">
        <f t="shared" ca="1" si="247"/>
        <v>0.54</v>
      </c>
      <c r="AF208" s="104">
        <f t="shared" ca="1" si="247"/>
        <v>0.54</v>
      </c>
      <c r="AG208" s="104">
        <f t="shared" ca="1" si="247"/>
        <v>0.54</v>
      </c>
      <c r="AH208" s="104">
        <f t="shared" ca="1" si="247"/>
        <v>0.54</v>
      </c>
      <c r="AI208" s="104">
        <f t="shared" ca="1" si="247"/>
        <v>0.54</v>
      </c>
      <c r="AJ208" s="104">
        <f t="shared" ca="1" si="247"/>
        <v>0.54</v>
      </c>
      <c r="AK208" s="104">
        <f t="shared" ca="1" si="247"/>
        <v>0.54</v>
      </c>
      <c r="AL208" s="104">
        <f t="shared" ca="1" si="247"/>
        <v>0.54</v>
      </c>
      <c r="AM208" s="104">
        <f t="shared" ca="1" si="247"/>
        <v>0.54</v>
      </c>
      <c r="AN208" s="104">
        <f t="shared" ca="1" si="247"/>
        <v>0.54</v>
      </c>
      <c r="AO208" s="104">
        <f t="shared" ca="1" si="247"/>
        <v>0.54</v>
      </c>
      <c r="AP208" s="104">
        <f t="shared" ca="1" si="247"/>
        <v>0.54</v>
      </c>
      <c r="AQ208" s="104">
        <f t="shared" ca="1" si="247"/>
        <v>0.54</v>
      </c>
      <c r="AR208" s="104">
        <f t="shared" ca="1" si="247"/>
        <v>0.54</v>
      </c>
      <c r="AS208" s="104">
        <f t="shared" ca="1" si="247"/>
        <v>0.54</v>
      </c>
      <c r="AT208" s="104">
        <f t="shared" ca="1" si="247"/>
        <v>0.54</v>
      </c>
      <c r="AU208" s="104">
        <f t="shared" ca="1" si="247"/>
        <v>0.54</v>
      </c>
      <c r="AV208" s="104">
        <f t="shared" ca="1" si="247"/>
        <v>0.54</v>
      </c>
    </row>
    <row r="209" spans="1:48" s="55" customFormat="1" ht="15.75" customHeight="1" outlineLevel="1">
      <c r="A209" s="81"/>
      <c r="B209" s="82" t="s">
        <v>161</v>
      </c>
      <c r="C209" s="82"/>
      <c r="D209" s="83"/>
      <c r="E209" s="84"/>
      <c r="F209" s="84"/>
      <c r="G209" s="84"/>
      <c r="H209" s="104">
        <f>IFERROR(H204/(H$203+H$204),"-")</f>
        <v>0.45999999999999996</v>
      </c>
      <c r="I209" s="104">
        <f t="shared" ref="I209:AV209" ca="1" si="248">IFERROR(I204/(I$203+I$204),"-")</f>
        <v>0.46</v>
      </c>
      <c r="J209" s="104">
        <f t="shared" ca="1" si="248"/>
        <v>0.46000000000000008</v>
      </c>
      <c r="K209" s="104">
        <f t="shared" ca="1" si="248"/>
        <v>0.46</v>
      </c>
      <c r="L209" s="104">
        <f t="shared" ca="1" si="248"/>
        <v>0.46</v>
      </c>
      <c r="M209" s="104">
        <f t="shared" ca="1" si="248"/>
        <v>0.46</v>
      </c>
      <c r="N209" s="104">
        <f t="shared" ca="1" si="248"/>
        <v>0.46</v>
      </c>
      <c r="O209" s="104">
        <f t="shared" ca="1" si="248"/>
        <v>0.45999999999999996</v>
      </c>
      <c r="P209" s="104">
        <f t="shared" ca="1" si="248"/>
        <v>0.45999999999999996</v>
      </c>
      <c r="Q209" s="104">
        <f t="shared" ca="1" si="248"/>
        <v>0.46</v>
      </c>
      <c r="R209" s="104">
        <f t="shared" ca="1" si="248"/>
        <v>0.46</v>
      </c>
      <c r="S209" s="104">
        <f t="shared" ca="1" si="248"/>
        <v>0.46000000000000008</v>
      </c>
      <c r="T209" s="104">
        <f t="shared" ca="1" si="248"/>
        <v>0.45999999999999996</v>
      </c>
      <c r="U209" s="104">
        <f t="shared" ca="1" si="248"/>
        <v>0.45999999999999996</v>
      </c>
      <c r="V209" s="104">
        <f t="shared" ca="1" si="248"/>
        <v>0.45999999999999996</v>
      </c>
      <c r="W209" s="104">
        <f t="shared" ca="1" si="248"/>
        <v>0.45999999999999996</v>
      </c>
      <c r="X209" s="104">
        <f t="shared" ca="1" si="248"/>
        <v>0.45999999999999996</v>
      </c>
      <c r="Y209" s="104">
        <f t="shared" ca="1" si="248"/>
        <v>0.46</v>
      </c>
      <c r="Z209" s="104">
        <f t="shared" ca="1" si="248"/>
        <v>0.45999999999999996</v>
      </c>
      <c r="AA209" s="104">
        <f t="shared" ca="1" si="248"/>
        <v>0.46000000000000008</v>
      </c>
      <c r="AB209" s="104">
        <f t="shared" ca="1" si="248"/>
        <v>0.45999999999999996</v>
      </c>
      <c r="AC209" s="104">
        <f t="shared" ca="1" si="248"/>
        <v>0.45999999999999996</v>
      </c>
      <c r="AD209" s="104">
        <f t="shared" ca="1" si="248"/>
        <v>0.46</v>
      </c>
      <c r="AE209" s="104">
        <f t="shared" ca="1" si="248"/>
        <v>0.45999999999999996</v>
      </c>
      <c r="AF209" s="104">
        <f t="shared" ca="1" si="248"/>
        <v>0.46</v>
      </c>
      <c r="AG209" s="104">
        <f t="shared" ca="1" si="248"/>
        <v>0.46</v>
      </c>
      <c r="AH209" s="104">
        <f t="shared" ca="1" si="248"/>
        <v>0.46</v>
      </c>
      <c r="AI209" s="104">
        <f t="shared" ca="1" si="248"/>
        <v>0.46</v>
      </c>
      <c r="AJ209" s="104">
        <f t="shared" ca="1" si="248"/>
        <v>0.46</v>
      </c>
      <c r="AK209" s="104">
        <f t="shared" ca="1" si="248"/>
        <v>0.46000000000000008</v>
      </c>
      <c r="AL209" s="104">
        <f t="shared" ca="1" si="248"/>
        <v>0.46</v>
      </c>
      <c r="AM209" s="104">
        <f t="shared" ca="1" si="248"/>
        <v>0.46</v>
      </c>
      <c r="AN209" s="104">
        <f t="shared" ca="1" si="248"/>
        <v>0.46</v>
      </c>
      <c r="AO209" s="104">
        <f t="shared" ca="1" si="248"/>
        <v>0.45999999999999996</v>
      </c>
      <c r="AP209" s="104">
        <f t="shared" ca="1" si="248"/>
        <v>0.46</v>
      </c>
      <c r="AQ209" s="104">
        <f t="shared" ca="1" si="248"/>
        <v>0.46</v>
      </c>
      <c r="AR209" s="104">
        <f t="shared" ca="1" si="248"/>
        <v>0.46</v>
      </c>
      <c r="AS209" s="104">
        <f t="shared" ca="1" si="248"/>
        <v>0.46</v>
      </c>
      <c r="AT209" s="104">
        <f t="shared" ca="1" si="248"/>
        <v>0.46</v>
      </c>
      <c r="AU209" s="104">
        <f t="shared" ca="1" si="248"/>
        <v>0.46</v>
      </c>
      <c r="AV209" s="104">
        <f t="shared" ca="1" si="248"/>
        <v>0.46</v>
      </c>
    </row>
    <row r="210" spans="1:48" ht="21" customHeight="1">
      <c r="A210" s="10"/>
      <c r="I210" s="5"/>
    </row>
    <row r="211" spans="1:48" s="182" customFormat="1" ht="18">
      <c r="A211" s="177" t="s">
        <v>44</v>
      </c>
      <c r="B211" s="178" t="s">
        <v>156</v>
      </c>
      <c r="C211" s="178"/>
      <c r="D211" s="179"/>
      <c r="E211" s="179"/>
      <c r="F211" s="179"/>
      <c r="G211" s="179"/>
      <c r="H211" s="180"/>
      <c r="I211" s="181">
        <f>$I$22</f>
        <v>2018</v>
      </c>
      <c r="J211" s="181">
        <f>I211+1</f>
        <v>2019</v>
      </c>
      <c r="K211" s="181">
        <f t="shared" ref="K211:AV211" si="249">J211+1</f>
        <v>2020</v>
      </c>
      <c r="L211" s="181">
        <f t="shared" si="249"/>
        <v>2021</v>
      </c>
      <c r="M211" s="181">
        <f t="shared" si="249"/>
        <v>2022</v>
      </c>
      <c r="N211" s="181">
        <f t="shared" si="249"/>
        <v>2023</v>
      </c>
      <c r="O211" s="181">
        <f t="shared" si="249"/>
        <v>2024</v>
      </c>
      <c r="P211" s="181">
        <f t="shared" si="249"/>
        <v>2025</v>
      </c>
      <c r="Q211" s="181">
        <f t="shared" si="249"/>
        <v>2026</v>
      </c>
      <c r="R211" s="181">
        <f t="shared" si="249"/>
        <v>2027</v>
      </c>
      <c r="S211" s="181">
        <f t="shared" si="249"/>
        <v>2028</v>
      </c>
      <c r="T211" s="181">
        <f t="shared" si="249"/>
        <v>2029</v>
      </c>
      <c r="U211" s="181">
        <f t="shared" si="249"/>
        <v>2030</v>
      </c>
      <c r="V211" s="181">
        <f t="shared" si="249"/>
        <v>2031</v>
      </c>
      <c r="W211" s="181">
        <f t="shared" si="249"/>
        <v>2032</v>
      </c>
      <c r="X211" s="181">
        <f t="shared" si="249"/>
        <v>2033</v>
      </c>
      <c r="Y211" s="181">
        <f t="shared" si="249"/>
        <v>2034</v>
      </c>
      <c r="Z211" s="181">
        <f t="shared" si="249"/>
        <v>2035</v>
      </c>
      <c r="AA211" s="181">
        <f t="shared" si="249"/>
        <v>2036</v>
      </c>
      <c r="AB211" s="181">
        <f t="shared" si="249"/>
        <v>2037</v>
      </c>
      <c r="AC211" s="181">
        <f t="shared" si="249"/>
        <v>2038</v>
      </c>
      <c r="AD211" s="181">
        <f t="shared" si="249"/>
        <v>2039</v>
      </c>
      <c r="AE211" s="181">
        <f t="shared" si="249"/>
        <v>2040</v>
      </c>
      <c r="AF211" s="181">
        <f t="shared" si="249"/>
        <v>2041</v>
      </c>
      <c r="AG211" s="181">
        <f t="shared" si="249"/>
        <v>2042</v>
      </c>
      <c r="AH211" s="181">
        <f t="shared" si="249"/>
        <v>2043</v>
      </c>
      <c r="AI211" s="181">
        <f t="shared" si="249"/>
        <v>2044</v>
      </c>
      <c r="AJ211" s="181">
        <f t="shared" si="249"/>
        <v>2045</v>
      </c>
      <c r="AK211" s="181">
        <f t="shared" si="249"/>
        <v>2046</v>
      </c>
      <c r="AL211" s="181">
        <f t="shared" si="249"/>
        <v>2047</v>
      </c>
      <c r="AM211" s="181">
        <f t="shared" si="249"/>
        <v>2048</v>
      </c>
      <c r="AN211" s="181">
        <f t="shared" si="249"/>
        <v>2049</v>
      </c>
      <c r="AO211" s="181">
        <f t="shared" si="249"/>
        <v>2050</v>
      </c>
      <c r="AP211" s="181">
        <f t="shared" si="249"/>
        <v>2051</v>
      </c>
      <c r="AQ211" s="181">
        <f t="shared" si="249"/>
        <v>2052</v>
      </c>
      <c r="AR211" s="181">
        <f t="shared" si="249"/>
        <v>2053</v>
      </c>
      <c r="AS211" s="181">
        <f t="shared" si="249"/>
        <v>2054</v>
      </c>
      <c r="AT211" s="181">
        <f t="shared" si="249"/>
        <v>2055</v>
      </c>
      <c r="AU211" s="181">
        <f t="shared" si="249"/>
        <v>2056</v>
      </c>
      <c r="AV211" s="181">
        <f t="shared" si="249"/>
        <v>2057</v>
      </c>
    </row>
    <row r="212" spans="1:48" s="4" customFormat="1" ht="15" customHeight="1">
      <c r="A212" s="13"/>
    </row>
    <row r="213" spans="1:48" s="4" customFormat="1" ht="15.75" customHeight="1" outlineLevel="1">
      <c r="A213" s="13"/>
      <c r="B213" s="53" t="s">
        <v>167</v>
      </c>
      <c r="C213" s="53"/>
    </row>
    <row r="214" spans="1:48" ht="15.75" customHeight="1" outlineLevel="1">
      <c r="A214" s="28"/>
      <c r="B214" s="26" t="s">
        <v>143</v>
      </c>
      <c r="C214" s="26"/>
      <c r="D214" s="28"/>
      <c r="E214" s="10"/>
      <c r="F214" s="10"/>
      <c r="G214" s="10"/>
      <c r="H214" s="86"/>
      <c r="I214" s="27">
        <f ca="1">+I188</f>
        <v>7991.8291250063439</v>
      </c>
      <c r="J214" s="27">
        <f t="shared" ref="J214:AV214" ca="1" si="250">+J188</f>
        <v>8982.1488055614172</v>
      </c>
      <c r="K214" s="27">
        <f t="shared" ca="1" si="250"/>
        <v>9908.8865768218093</v>
      </c>
      <c r="L214" s="27">
        <f t="shared" ca="1" si="250"/>
        <v>10201.108274285025</v>
      </c>
      <c r="M214" s="27">
        <f t="shared" ca="1" si="250"/>
        <v>10075.441586789551</v>
      </c>
      <c r="N214" s="27">
        <f t="shared" ca="1" si="250"/>
        <v>9908.4109383072064</v>
      </c>
      <c r="O214" s="27">
        <f t="shared" ca="1" si="250"/>
        <v>9491.6988354316727</v>
      </c>
      <c r="P214" s="27">
        <f t="shared" ca="1" si="250"/>
        <v>9074.9867325561318</v>
      </c>
      <c r="Q214" s="27">
        <f t="shared" ca="1" si="250"/>
        <v>8658.2746296805908</v>
      </c>
      <c r="R214" s="27">
        <f t="shared" ca="1" si="250"/>
        <v>8241.5625268050571</v>
      </c>
      <c r="S214" s="27">
        <f t="shared" ca="1" si="250"/>
        <v>7824.8504239295235</v>
      </c>
      <c r="T214" s="27">
        <f t="shared" ca="1" si="250"/>
        <v>7408.138321053988</v>
      </c>
      <c r="U214" s="27">
        <f t="shared" ca="1" si="250"/>
        <v>6991.4262181784507</v>
      </c>
      <c r="V214" s="27">
        <f t="shared" ca="1" si="250"/>
        <v>6574.7141153029188</v>
      </c>
      <c r="W214" s="27">
        <f t="shared" ca="1" si="250"/>
        <v>6158.0020124273851</v>
      </c>
      <c r="X214" s="27">
        <f t="shared" ca="1" si="250"/>
        <v>5741.2899095518387</v>
      </c>
      <c r="Y214" s="27">
        <f t="shared" ca="1" si="250"/>
        <v>5324.5778066763014</v>
      </c>
      <c r="Z214" s="27">
        <f t="shared" ca="1" si="250"/>
        <v>4907.8657038007641</v>
      </c>
      <c r="AA214" s="27">
        <f t="shared" ca="1" si="250"/>
        <v>4491.1536009252359</v>
      </c>
      <c r="AB214" s="27">
        <f t="shared" ca="1" si="250"/>
        <v>4074.4414980496986</v>
      </c>
      <c r="AC214" s="27">
        <f t="shared" ca="1" si="250"/>
        <v>3657.7293951741631</v>
      </c>
      <c r="AD214" s="27">
        <f t="shared" ca="1" si="250"/>
        <v>3294.3484787691241</v>
      </c>
      <c r="AE214" s="27">
        <f t="shared" ca="1" si="250"/>
        <v>3014.9952541911725</v>
      </c>
      <c r="AF214" s="27">
        <f t="shared" ca="1" si="250"/>
        <v>2796.2333168292143</v>
      </c>
      <c r="AG214" s="27">
        <f t="shared" ca="1" si="250"/>
        <v>2623.662283662833</v>
      </c>
      <c r="AH214" s="27">
        <f t="shared" ca="1" si="250"/>
        <v>2474.1476175679786</v>
      </c>
      <c r="AI214" s="27">
        <f t="shared" ca="1" si="250"/>
        <v>2337.2118523889962</v>
      </c>
      <c r="AJ214" s="27">
        <f t="shared" ca="1" si="250"/>
        <v>2206.261315244878</v>
      </c>
      <c r="AK214" s="27">
        <f t="shared" ca="1" si="250"/>
        <v>2075.4773499551279</v>
      </c>
      <c r="AL214" s="27">
        <f t="shared" ca="1" si="250"/>
        <v>1944.6933846653801</v>
      </c>
      <c r="AM214" s="27">
        <f t="shared" ca="1" si="250"/>
        <v>1813.9094193756305</v>
      </c>
      <c r="AN214" s="27">
        <f t="shared" ca="1" si="250"/>
        <v>1683.1254540858836</v>
      </c>
      <c r="AO214" s="27">
        <f t="shared" ca="1" si="250"/>
        <v>1552.3414887961344</v>
      </c>
      <c r="AP214" s="27">
        <f t="shared" ca="1" si="250"/>
        <v>1421.5575235063852</v>
      </c>
      <c r="AQ214" s="27">
        <f t="shared" ca="1" si="250"/>
        <v>1290.7735582166356</v>
      </c>
      <c r="AR214" s="27">
        <f t="shared" ca="1" si="250"/>
        <v>1159.9895929268887</v>
      </c>
      <c r="AS214" s="27">
        <f t="shared" ca="1" si="250"/>
        <v>1029.2056276371372</v>
      </c>
      <c r="AT214" s="27">
        <f t="shared" ca="1" si="250"/>
        <v>898.42166234738943</v>
      </c>
      <c r="AU214" s="27">
        <f t="shared" ca="1" si="250"/>
        <v>767.63769705764025</v>
      </c>
      <c r="AV214" s="27">
        <f t="shared" ca="1" si="250"/>
        <v>636.85373176789062</v>
      </c>
    </row>
    <row r="215" spans="1:48" ht="15.75" customHeight="1" outlineLevel="1">
      <c r="A215" s="28"/>
      <c r="B215" s="26" t="s">
        <v>168</v>
      </c>
      <c r="C215" s="26"/>
      <c r="D215" s="28"/>
      <c r="E215" s="87"/>
      <c r="F215" s="87"/>
      <c r="G215" s="87"/>
      <c r="H215" s="86"/>
      <c r="I215" s="27">
        <f ca="1">-I184</f>
        <v>6403.7275666125361</v>
      </c>
      <c r="J215" s="27">
        <f t="shared" ref="J215:AV215" ca="1" si="251">-J184</f>
        <v>7999.6203719325531</v>
      </c>
      <c r="K215" s="27">
        <f t="shared" ca="1" si="251"/>
        <v>9590.8185066329806</v>
      </c>
      <c r="L215" s="27">
        <f t="shared" ca="1" si="251"/>
        <v>10436.875129487205</v>
      </c>
      <c r="M215" s="27">
        <f t="shared" ca="1" si="251"/>
        <v>10782.351296133173</v>
      </c>
      <c r="N215" s="27">
        <f t="shared" ca="1" si="251"/>
        <v>11091.027856537568</v>
      </c>
      <c r="O215" s="27">
        <f t="shared" ca="1" si="251"/>
        <v>11091.027856537568</v>
      </c>
      <c r="P215" s="27">
        <f t="shared" ca="1" si="251"/>
        <v>11091.027856537568</v>
      </c>
      <c r="Q215" s="27">
        <f t="shared" ca="1" si="251"/>
        <v>11091.027856537568</v>
      </c>
      <c r="R215" s="27">
        <f t="shared" ca="1" si="251"/>
        <v>11091.027856537568</v>
      </c>
      <c r="S215" s="27">
        <f t="shared" ca="1" si="251"/>
        <v>11091.027856537568</v>
      </c>
      <c r="T215" s="27">
        <f t="shared" ca="1" si="251"/>
        <v>11091.027856537568</v>
      </c>
      <c r="U215" s="27">
        <f t="shared" ca="1" si="251"/>
        <v>11091.027856537568</v>
      </c>
      <c r="V215" s="27">
        <f t="shared" ca="1" si="251"/>
        <v>11091.027856537568</v>
      </c>
      <c r="W215" s="27">
        <f t="shared" ca="1" si="251"/>
        <v>11091.027856537568</v>
      </c>
      <c r="X215" s="27">
        <f t="shared" ca="1" si="251"/>
        <v>11091.027856537568</v>
      </c>
      <c r="Y215" s="27">
        <f t="shared" ca="1" si="251"/>
        <v>11091.027856537568</v>
      </c>
      <c r="Z215" s="27">
        <f t="shared" ca="1" si="251"/>
        <v>11091.027856537568</v>
      </c>
      <c r="AA215" s="27">
        <f t="shared" ca="1" si="251"/>
        <v>11091.027856537568</v>
      </c>
      <c r="AB215" s="27">
        <f t="shared" ca="1" si="251"/>
        <v>11091.027856537568</v>
      </c>
      <c r="AC215" s="27">
        <f t="shared" ca="1" si="251"/>
        <v>11091.027856537568</v>
      </c>
      <c r="AD215" s="27">
        <f t="shared" ca="1" si="251"/>
        <v>8252.1485886455412</v>
      </c>
      <c r="AE215" s="27">
        <f t="shared" ca="1" si="251"/>
        <v>6618.1389514938237</v>
      </c>
      <c r="AF215" s="27">
        <f t="shared" ca="1" si="251"/>
        <v>5026.8059612593443</v>
      </c>
      <c r="AG215" s="27">
        <f t="shared" ca="1" si="251"/>
        <v>4159.3449706299225</v>
      </c>
      <c r="AH215" s="27">
        <f t="shared" ca="1" si="251"/>
        <v>3799.4895109028157</v>
      </c>
      <c r="AI215" s="27">
        <f t="shared" ca="1" si="251"/>
        <v>3489.7558730259466</v>
      </c>
      <c r="AJ215" s="27">
        <f t="shared" ca="1" si="251"/>
        <v>3480.889065154634</v>
      </c>
      <c r="AK215" s="27">
        <f t="shared" ca="1" si="251"/>
        <v>3480.889065154634</v>
      </c>
      <c r="AL215" s="27">
        <f t="shared" ca="1" si="251"/>
        <v>3480.889065154634</v>
      </c>
      <c r="AM215" s="27">
        <f t="shared" ca="1" si="251"/>
        <v>3480.889065154634</v>
      </c>
      <c r="AN215" s="27">
        <f t="shared" ca="1" si="251"/>
        <v>3480.889065154634</v>
      </c>
      <c r="AO215" s="27">
        <f t="shared" ca="1" si="251"/>
        <v>3480.889065154634</v>
      </c>
      <c r="AP215" s="27">
        <f t="shared" ca="1" si="251"/>
        <v>3480.889065154634</v>
      </c>
      <c r="AQ215" s="27">
        <f t="shared" ca="1" si="251"/>
        <v>3480.889065154634</v>
      </c>
      <c r="AR215" s="27">
        <f t="shared" ca="1" si="251"/>
        <v>3480.889065154634</v>
      </c>
      <c r="AS215" s="27">
        <f t="shared" ca="1" si="251"/>
        <v>3480.889065154634</v>
      </c>
      <c r="AT215" s="27">
        <f t="shared" ca="1" si="251"/>
        <v>3480.889065154634</v>
      </c>
      <c r="AU215" s="27">
        <f t="shared" ca="1" si="251"/>
        <v>3480.889065154634</v>
      </c>
      <c r="AV215" s="27">
        <f t="shared" ca="1" si="251"/>
        <v>3480.889065154634</v>
      </c>
    </row>
    <row r="216" spans="1:48" s="55" customFormat="1" ht="15.75" customHeight="1" outlineLevel="1">
      <c r="A216" s="88"/>
      <c r="B216" s="45" t="s">
        <v>169</v>
      </c>
      <c r="C216" s="45"/>
      <c r="D216" s="88"/>
      <c r="E216" s="89"/>
      <c r="F216" s="89"/>
      <c r="G216" s="89"/>
      <c r="H216" s="90"/>
      <c r="I216" s="19">
        <f ca="1">SUM(I214:I215)</f>
        <v>14395.55669161888</v>
      </c>
      <c r="J216" s="19">
        <f t="shared" ref="J216:AV216" ca="1" si="252">SUM(J214:J215)</f>
        <v>16981.76917749397</v>
      </c>
      <c r="K216" s="19">
        <f t="shared" ca="1" si="252"/>
        <v>19499.705083454792</v>
      </c>
      <c r="L216" s="19">
        <f t="shared" ca="1" si="252"/>
        <v>20637.983403772232</v>
      </c>
      <c r="M216" s="19">
        <f t="shared" ca="1" si="252"/>
        <v>20857.792882922724</v>
      </c>
      <c r="N216" s="19">
        <f t="shared" ca="1" si="252"/>
        <v>20999.438794844777</v>
      </c>
      <c r="O216" s="19">
        <f t="shared" ca="1" si="252"/>
        <v>20582.726691969241</v>
      </c>
      <c r="P216" s="19">
        <f t="shared" ca="1" si="252"/>
        <v>20166.014589093698</v>
      </c>
      <c r="Q216" s="19">
        <f t="shared" ca="1" si="252"/>
        <v>19749.302486218159</v>
      </c>
      <c r="R216" s="19">
        <f t="shared" ca="1" si="252"/>
        <v>19332.590383342627</v>
      </c>
      <c r="S216" s="19">
        <f t="shared" ca="1" si="252"/>
        <v>18915.878280467092</v>
      </c>
      <c r="T216" s="19">
        <f t="shared" ca="1" si="252"/>
        <v>18499.166177591556</v>
      </c>
      <c r="U216" s="19">
        <f t="shared" ca="1" si="252"/>
        <v>18082.454074716021</v>
      </c>
      <c r="V216" s="19">
        <f t="shared" ca="1" si="252"/>
        <v>17665.741971840485</v>
      </c>
      <c r="W216" s="19">
        <f t="shared" ca="1" si="252"/>
        <v>17249.029868964953</v>
      </c>
      <c r="X216" s="19">
        <f t="shared" ca="1" si="252"/>
        <v>16832.317766089407</v>
      </c>
      <c r="Y216" s="19">
        <f t="shared" ca="1" si="252"/>
        <v>16415.605663213872</v>
      </c>
      <c r="Z216" s="19">
        <f t="shared" ca="1" si="252"/>
        <v>15998.893560338332</v>
      </c>
      <c r="AA216" s="19">
        <f t="shared" ca="1" si="252"/>
        <v>15582.181457462804</v>
      </c>
      <c r="AB216" s="19">
        <f t="shared" ca="1" si="252"/>
        <v>15165.469354587267</v>
      </c>
      <c r="AC216" s="19">
        <f t="shared" ca="1" si="252"/>
        <v>14748.757251711731</v>
      </c>
      <c r="AD216" s="19">
        <f t="shared" ca="1" si="252"/>
        <v>11546.497067414664</v>
      </c>
      <c r="AE216" s="19">
        <f t="shared" ca="1" si="252"/>
        <v>9633.1342056849971</v>
      </c>
      <c r="AF216" s="19">
        <f t="shared" ca="1" si="252"/>
        <v>7823.0392780885586</v>
      </c>
      <c r="AG216" s="19">
        <f t="shared" ca="1" si="252"/>
        <v>6783.0072542927555</v>
      </c>
      <c r="AH216" s="19">
        <f t="shared" ca="1" si="252"/>
        <v>6273.6371284707948</v>
      </c>
      <c r="AI216" s="19">
        <f t="shared" ca="1" si="252"/>
        <v>5826.9677254149428</v>
      </c>
      <c r="AJ216" s="19">
        <f t="shared" ca="1" si="252"/>
        <v>5687.150380399512</v>
      </c>
      <c r="AK216" s="19">
        <f t="shared" ca="1" si="252"/>
        <v>5556.3664151097619</v>
      </c>
      <c r="AL216" s="19">
        <f t="shared" ca="1" si="252"/>
        <v>5425.5824498200145</v>
      </c>
      <c r="AM216" s="19">
        <f t="shared" ca="1" si="252"/>
        <v>5294.7984845302644</v>
      </c>
      <c r="AN216" s="19">
        <f t="shared" ca="1" si="252"/>
        <v>5164.014519240518</v>
      </c>
      <c r="AO216" s="19">
        <f t="shared" ca="1" si="252"/>
        <v>5033.2305539507688</v>
      </c>
      <c r="AP216" s="19">
        <f t="shared" ca="1" si="252"/>
        <v>4902.4465886610196</v>
      </c>
      <c r="AQ216" s="19">
        <f t="shared" ca="1" si="252"/>
        <v>4771.6626233712695</v>
      </c>
      <c r="AR216" s="19">
        <f t="shared" ca="1" si="252"/>
        <v>4640.8786580815231</v>
      </c>
      <c r="AS216" s="19">
        <f t="shared" ca="1" si="252"/>
        <v>4510.0946927917712</v>
      </c>
      <c r="AT216" s="19">
        <f t="shared" ca="1" si="252"/>
        <v>4379.3107275020229</v>
      </c>
      <c r="AU216" s="19">
        <f t="shared" ca="1" si="252"/>
        <v>4248.5267622122738</v>
      </c>
      <c r="AV216" s="19">
        <f t="shared" ca="1" si="252"/>
        <v>4117.7427969225246</v>
      </c>
    </row>
    <row r="217" spans="1:48" ht="9.75" customHeight="1" outlineLevel="1">
      <c r="A217" s="28"/>
      <c r="B217" s="32"/>
      <c r="C217" s="32"/>
      <c r="D217" s="28"/>
      <c r="E217" s="87"/>
      <c r="F217" s="87"/>
      <c r="G217" s="87"/>
      <c r="H217" s="86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</row>
    <row r="218" spans="1:48" ht="15.75" customHeight="1" outlineLevel="1">
      <c r="A218" s="28"/>
      <c r="B218" s="45" t="s">
        <v>170</v>
      </c>
      <c r="C218" s="45"/>
      <c r="D218" s="28"/>
      <c r="E218" s="87"/>
      <c r="F218" s="87"/>
      <c r="G218" s="87"/>
      <c r="H218" s="86"/>
      <c r="I218" s="18">
        <f>-I132</f>
        <v>-33559.591313454541</v>
      </c>
      <c r="J218" s="18">
        <f t="shared" ref="J218:AV218" si="253">-J132</f>
        <v>-33460.8683749091</v>
      </c>
      <c r="K218" s="18">
        <f t="shared" si="253"/>
        <v>-17791.492258363636</v>
      </c>
      <c r="L218" s="18">
        <f t="shared" si="253"/>
        <v>-7264.9233849090924</v>
      </c>
      <c r="M218" s="18">
        <f t="shared" si="253"/>
        <v>-6491.0745763636369</v>
      </c>
      <c r="N218" s="18">
        <f t="shared" si="253"/>
        <v>0</v>
      </c>
      <c r="O218" s="18">
        <f t="shared" si="253"/>
        <v>0</v>
      </c>
      <c r="P218" s="18">
        <f t="shared" si="253"/>
        <v>0</v>
      </c>
      <c r="Q218" s="18">
        <f t="shared" si="253"/>
        <v>0</v>
      </c>
      <c r="R218" s="18">
        <f t="shared" si="253"/>
        <v>0</v>
      </c>
      <c r="S218" s="18">
        <f t="shared" si="253"/>
        <v>0</v>
      </c>
      <c r="T218" s="18">
        <f t="shared" si="253"/>
        <v>0</v>
      </c>
      <c r="U218" s="18">
        <f t="shared" si="253"/>
        <v>0</v>
      </c>
      <c r="V218" s="18">
        <f t="shared" si="253"/>
        <v>0</v>
      </c>
      <c r="W218" s="18">
        <f t="shared" si="253"/>
        <v>0</v>
      </c>
      <c r="X218" s="18">
        <f t="shared" si="253"/>
        <v>0</v>
      </c>
      <c r="Y218" s="18">
        <f t="shared" si="253"/>
        <v>0</v>
      </c>
      <c r="Z218" s="18">
        <f t="shared" si="253"/>
        <v>0</v>
      </c>
      <c r="AA218" s="18">
        <f t="shared" si="253"/>
        <v>0</v>
      </c>
      <c r="AB218" s="18">
        <f t="shared" si="253"/>
        <v>0</v>
      </c>
      <c r="AC218" s="18">
        <f t="shared" si="253"/>
        <v>0</v>
      </c>
      <c r="AD218" s="18">
        <f t="shared" si="253"/>
        <v>0</v>
      </c>
      <c r="AE218" s="18">
        <f t="shared" si="253"/>
        <v>0</v>
      </c>
      <c r="AF218" s="18">
        <f t="shared" si="253"/>
        <v>0</v>
      </c>
      <c r="AG218" s="18">
        <f t="shared" si="253"/>
        <v>0</v>
      </c>
      <c r="AH218" s="18">
        <f t="shared" si="253"/>
        <v>0</v>
      </c>
      <c r="AI218" s="18">
        <f t="shared" si="253"/>
        <v>0</v>
      </c>
      <c r="AJ218" s="18">
        <f t="shared" si="253"/>
        <v>0</v>
      </c>
      <c r="AK218" s="18">
        <f t="shared" si="253"/>
        <v>0</v>
      </c>
      <c r="AL218" s="18">
        <f t="shared" si="253"/>
        <v>0</v>
      </c>
      <c r="AM218" s="18">
        <f t="shared" si="253"/>
        <v>0</v>
      </c>
      <c r="AN218" s="18">
        <f t="shared" si="253"/>
        <v>0</v>
      </c>
      <c r="AO218" s="18">
        <f t="shared" si="253"/>
        <v>0</v>
      </c>
      <c r="AP218" s="18">
        <f t="shared" si="253"/>
        <v>0</v>
      </c>
      <c r="AQ218" s="18">
        <f t="shared" si="253"/>
        <v>0</v>
      </c>
      <c r="AR218" s="18">
        <f t="shared" si="253"/>
        <v>0</v>
      </c>
      <c r="AS218" s="18">
        <f t="shared" si="253"/>
        <v>0</v>
      </c>
      <c r="AT218" s="18">
        <f t="shared" si="253"/>
        <v>0</v>
      </c>
      <c r="AU218" s="18">
        <f t="shared" si="253"/>
        <v>0</v>
      </c>
      <c r="AV218" s="18">
        <f t="shared" si="253"/>
        <v>0</v>
      </c>
    </row>
    <row r="219" spans="1:48" ht="9.75" customHeight="1" outlineLevel="1">
      <c r="A219" s="28"/>
      <c r="B219" s="45"/>
      <c r="C219" s="45"/>
      <c r="D219" s="28"/>
      <c r="E219" s="87"/>
      <c r="F219" s="87"/>
      <c r="G219" s="87"/>
      <c r="H219" s="86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</row>
    <row r="220" spans="1:48" ht="15.75" customHeight="1" outlineLevel="1">
      <c r="A220" s="28"/>
      <c r="B220" s="45" t="s">
        <v>171</v>
      </c>
      <c r="C220" s="45"/>
      <c r="D220" s="28"/>
      <c r="E220" s="87"/>
      <c r="F220" s="87"/>
      <c r="G220" s="87"/>
      <c r="H220" s="86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</row>
    <row r="221" spans="1:48" ht="15.75" customHeight="1" outlineLevel="1">
      <c r="A221" s="28"/>
      <c r="B221" s="26" t="s">
        <v>172</v>
      </c>
      <c r="C221" s="26"/>
      <c r="D221" s="28"/>
      <c r="E221" s="87"/>
      <c r="F221" s="87"/>
      <c r="G221" s="87"/>
      <c r="H221" s="86"/>
      <c r="I221" s="27">
        <f t="shared" ref="I221:AV221" ca="1" si="254">I203-H203</f>
        <v>14664.166423294679</v>
      </c>
      <c r="J221" s="27">
        <f t="shared" ca="1" si="254"/>
        <v>13749.073921607313</v>
      </c>
      <c r="K221" s="27">
        <f t="shared" ca="1" si="254"/>
        <v>4428.3638259345607</v>
      </c>
      <c r="L221" s="27">
        <f t="shared" ca="1" si="254"/>
        <v>-1712.8539420721645</v>
      </c>
      <c r="M221" s="27">
        <f t="shared" ca="1" si="254"/>
        <v>-2317.2894286755763</v>
      </c>
      <c r="N221" s="27">
        <f t="shared" ca="1" si="254"/>
        <v>-5989.1550425302703</v>
      </c>
      <c r="O221" s="27">
        <f t="shared" ca="1" si="254"/>
        <v>-5989.1550425302703</v>
      </c>
      <c r="P221" s="27">
        <f t="shared" ca="1" si="254"/>
        <v>-5989.1550425302994</v>
      </c>
      <c r="Q221" s="27">
        <f t="shared" ca="1" si="254"/>
        <v>-5989.1550425302994</v>
      </c>
      <c r="R221" s="27">
        <f t="shared" ca="1" si="254"/>
        <v>-5989.1550425302703</v>
      </c>
      <c r="S221" s="27">
        <f t="shared" ca="1" si="254"/>
        <v>-5989.1550425302848</v>
      </c>
      <c r="T221" s="27">
        <f t="shared" ca="1" si="254"/>
        <v>-5989.1550425302848</v>
      </c>
      <c r="U221" s="27">
        <f t="shared" ca="1" si="254"/>
        <v>-5989.1550425302994</v>
      </c>
      <c r="V221" s="27">
        <f t="shared" ca="1" si="254"/>
        <v>-5989.1550425302848</v>
      </c>
      <c r="W221" s="27">
        <f t="shared" ca="1" si="254"/>
        <v>-5989.1550425302994</v>
      </c>
      <c r="X221" s="27">
        <f t="shared" ca="1" si="254"/>
        <v>-5989.1550425302848</v>
      </c>
      <c r="Y221" s="27">
        <f t="shared" ca="1" si="254"/>
        <v>-5989.1550425302994</v>
      </c>
      <c r="Z221" s="27">
        <f t="shared" ca="1" si="254"/>
        <v>-5989.1550425302848</v>
      </c>
      <c r="AA221" s="27">
        <f t="shared" ca="1" si="254"/>
        <v>-5989.1550425302994</v>
      </c>
      <c r="AB221" s="27">
        <f t="shared" ca="1" si="254"/>
        <v>-5989.1550425302921</v>
      </c>
      <c r="AC221" s="27">
        <f t="shared" ca="1" si="254"/>
        <v>-5989.1550425302921</v>
      </c>
      <c r="AD221" s="27">
        <f t="shared" ca="1" si="254"/>
        <v>-4456.1602378685857</v>
      </c>
      <c r="AE221" s="27">
        <f t="shared" ca="1" si="254"/>
        <v>-3573.795033806673</v>
      </c>
      <c r="AF221" s="27">
        <f t="shared" ca="1" si="254"/>
        <v>-2714.47521908005</v>
      </c>
      <c r="AG221" s="27">
        <f t="shared" ca="1" si="254"/>
        <v>-2246.0462841401604</v>
      </c>
      <c r="AH221" s="27">
        <f t="shared" ca="1" si="254"/>
        <v>-2051.7243358875203</v>
      </c>
      <c r="AI221" s="27">
        <f t="shared" ca="1" si="254"/>
        <v>-1884.4681714340113</v>
      </c>
      <c r="AJ221" s="27">
        <f t="shared" ca="1" si="254"/>
        <v>-1879.6800951834957</v>
      </c>
      <c r="AK221" s="27">
        <f t="shared" ca="1" si="254"/>
        <v>-1879.6800951834994</v>
      </c>
      <c r="AL221" s="27">
        <f t="shared" ca="1" si="254"/>
        <v>-1879.6800951835139</v>
      </c>
      <c r="AM221" s="27">
        <f t="shared" ca="1" si="254"/>
        <v>-1879.6800951835103</v>
      </c>
      <c r="AN221" s="27">
        <f t="shared" ca="1" si="254"/>
        <v>-1879.6800951835139</v>
      </c>
      <c r="AO221" s="27">
        <f t="shared" ca="1" si="254"/>
        <v>-1879.6800951835139</v>
      </c>
      <c r="AP221" s="27">
        <f t="shared" ca="1" si="254"/>
        <v>-1879.6800951835139</v>
      </c>
      <c r="AQ221" s="27">
        <f t="shared" ca="1" si="254"/>
        <v>-1879.6800951835103</v>
      </c>
      <c r="AR221" s="27">
        <f t="shared" ca="1" si="254"/>
        <v>-1879.6800951835139</v>
      </c>
      <c r="AS221" s="27">
        <f t="shared" ca="1" si="254"/>
        <v>-1879.6800951835139</v>
      </c>
      <c r="AT221" s="27">
        <f t="shared" ca="1" si="254"/>
        <v>-1879.6800951835121</v>
      </c>
      <c r="AU221" s="27">
        <f t="shared" ca="1" si="254"/>
        <v>-1879.6800951835139</v>
      </c>
      <c r="AV221" s="27">
        <f t="shared" ca="1" si="254"/>
        <v>-1879.6800951835121</v>
      </c>
    </row>
    <row r="222" spans="1:48" ht="15.75" customHeight="1" outlineLevel="1">
      <c r="A222" s="28"/>
      <c r="B222" s="26" t="s">
        <v>174</v>
      </c>
      <c r="C222" s="26"/>
      <c r="D222" s="28"/>
      <c r="E222" s="87"/>
      <c r="F222"/>
      <c r="G222"/>
      <c r="H222"/>
      <c r="I222" s="62">
        <f ca="1">I216+I218+I221</f>
        <v>-4499.8681985409821</v>
      </c>
      <c r="J222" s="62">
        <f ca="1">J216+J218+J221</f>
        <v>-2730.0252758078168</v>
      </c>
      <c r="K222" s="62">
        <f ca="1">K216+K218+K221</f>
        <v>6136.5766510257163</v>
      </c>
      <c r="L222" s="62">
        <f t="shared" ref="L222:AV222" ca="1" si="255">L216+L218+L221</f>
        <v>11660.206076790975</v>
      </c>
      <c r="M222" s="62">
        <f t="shared" ca="1" si="255"/>
        <v>12049.428877883511</v>
      </c>
      <c r="N222" s="62">
        <f t="shared" ca="1" si="255"/>
        <v>15010.283752314506</v>
      </c>
      <c r="O222" s="62">
        <f t="shared" ca="1" si="255"/>
        <v>14593.571649438971</v>
      </c>
      <c r="P222" s="62">
        <f t="shared" ca="1" si="255"/>
        <v>14176.859546563399</v>
      </c>
      <c r="Q222" s="62">
        <f t="shared" ca="1" si="255"/>
        <v>13760.14744368786</v>
      </c>
      <c r="R222" s="62">
        <f t="shared" ca="1" si="255"/>
        <v>13343.435340812357</v>
      </c>
      <c r="S222" s="62">
        <f t="shared" ca="1" si="255"/>
        <v>12926.723237936807</v>
      </c>
      <c r="T222" s="62">
        <f t="shared" ca="1" si="255"/>
        <v>12510.011135061271</v>
      </c>
      <c r="U222" s="62">
        <f t="shared" ca="1" si="255"/>
        <v>12093.299032185721</v>
      </c>
      <c r="V222" s="62">
        <f t="shared" ca="1" si="255"/>
        <v>11676.586929310201</v>
      </c>
      <c r="W222" s="62">
        <f t="shared" ca="1" si="255"/>
        <v>11259.874826434654</v>
      </c>
      <c r="X222" s="62">
        <f t="shared" ca="1" si="255"/>
        <v>10843.162723559122</v>
      </c>
      <c r="Y222" s="62">
        <f t="shared" ca="1" si="255"/>
        <v>10426.450620683572</v>
      </c>
      <c r="Z222" s="62">
        <f t="shared" ca="1" si="255"/>
        <v>10009.738517808048</v>
      </c>
      <c r="AA222" s="62">
        <f t="shared" ca="1" si="255"/>
        <v>9593.0264149325048</v>
      </c>
      <c r="AB222" s="62">
        <f t="shared" ca="1" si="255"/>
        <v>9176.3143120569748</v>
      </c>
      <c r="AC222" s="62">
        <f t="shared" ca="1" si="255"/>
        <v>8759.6022091814393</v>
      </c>
      <c r="AD222" s="62">
        <f t="shared" ca="1" si="255"/>
        <v>7090.3368295460787</v>
      </c>
      <c r="AE222" s="62">
        <f t="shared" ca="1" si="255"/>
        <v>6059.3391718783241</v>
      </c>
      <c r="AF222" s="62">
        <f t="shared" ca="1" si="255"/>
        <v>5108.5640590085086</v>
      </c>
      <c r="AG222" s="62">
        <f t="shared" ca="1" si="255"/>
        <v>4536.9609701525951</v>
      </c>
      <c r="AH222" s="62">
        <f t="shared" ca="1" si="255"/>
        <v>4221.9127925832745</v>
      </c>
      <c r="AI222" s="62">
        <f t="shared" ca="1" si="255"/>
        <v>3942.4995539809315</v>
      </c>
      <c r="AJ222" s="62">
        <f t="shared" ca="1" si="255"/>
        <v>3807.4702852160162</v>
      </c>
      <c r="AK222" s="62">
        <f t="shared" ca="1" si="255"/>
        <v>3676.6863199262625</v>
      </c>
      <c r="AL222" s="62">
        <f t="shared" ca="1" si="255"/>
        <v>3545.9023546365006</v>
      </c>
      <c r="AM222" s="62">
        <f t="shared" ca="1" si="255"/>
        <v>3415.1183893467542</v>
      </c>
      <c r="AN222" s="62">
        <f t="shared" ca="1" si="255"/>
        <v>3284.3344240570041</v>
      </c>
      <c r="AO222" s="62">
        <f t="shared" ca="1" si="255"/>
        <v>3153.5504587672549</v>
      </c>
      <c r="AP222" s="62">
        <f t="shared" ca="1" si="255"/>
        <v>3022.7664934775057</v>
      </c>
      <c r="AQ222" s="62">
        <f t="shared" ca="1" si="255"/>
        <v>2891.9825281877593</v>
      </c>
      <c r="AR222" s="62">
        <f t="shared" ca="1" si="255"/>
        <v>2761.1985628980092</v>
      </c>
      <c r="AS222" s="62">
        <f t="shared" ca="1" si="255"/>
        <v>2630.4145976082573</v>
      </c>
      <c r="AT222" s="62">
        <f t="shared" ca="1" si="255"/>
        <v>2499.6306323185108</v>
      </c>
      <c r="AU222" s="62">
        <f t="shared" ca="1" si="255"/>
        <v>2368.8466670287598</v>
      </c>
      <c r="AV222" s="62">
        <f t="shared" ca="1" si="255"/>
        <v>2238.0627017390125</v>
      </c>
    </row>
    <row r="223" spans="1:48" ht="9.75" customHeight="1" outlineLevel="1">
      <c r="A223" s="28"/>
      <c r="B223" s="26"/>
      <c r="C223" s="26"/>
      <c r="D223" s="28"/>
      <c r="E223" s="87"/>
      <c r="F223" s="87"/>
      <c r="G223" s="87"/>
      <c r="H223" s="86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</row>
    <row r="224" spans="1:48" ht="15.75" customHeight="1" outlineLevel="1">
      <c r="A224" s="28"/>
      <c r="B224" s="26" t="s">
        <v>173</v>
      </c>
      <c r="C224" s="26"/>
      <c r="D224" s="28"/>
      <c r="E224" s="87"/>
      <c r="F224" s="87"/>
      <c r="G224" s="87"/>
      <c r="H224" s="86"/>
      <c r="I224" s="27">
        <f ca="1">-I222</f>
        <v>4499.8681985409821</v>
      </c>
      <c r="J224" s="27">
        <f ca="1">-J222</f>
        <v>2730.0252758078168</v>
      </c>
      <c r="K224" s="27">
        <f ca="1">-K222</f>
        <v>-6136.5766510257163</v>
      </c>
      <c r="L224" s="27">
        <f t="shared" ref="L224:AV224" ca="1" si="256">-L222</f>
        <v>-11660.206076790975</v>
      </c>
      <c r="M224" s="27">
        <f ca="1">-M222</f>
        <v>-12049.428877883511</v>
      </c>
      <c r="N224" s="27">
        <f t="shared" ca="1" si="256"/>
        <v>-15010.283752314506</v>
      </c>
      <c r="O224" s="27">
        <f t="shared" ca="1" si="256"/>
        <v>-14593.571649438971</v>
      </c>
      <c r="P224" s="27">
        <f t="shared" ca="1" si="256"/>
        <v>-14176.859546563399</v>
      </c>
      <c r="Q224" s="27">
        <f t="shared" ca="1" si="256"/>
        <v>-13760.14744368786</v>
      </c>
      <c r="R224" s="27">
        <f t="shared" ca="1" si="256"/>
        <v>-13343.435340812357</v>
      </c>
      <c r="S224" s="27">
        <f t="shared" ca="1" si="256"/>
        <v>-12926.723237936807</v>
      </c>
      <c r="T224" s="27">
        <f t="shared" ca="1" si="256"/>
        <v>-12510.011135061271</v>
      </c>
      <c r="U224" s="27">
        <f t="shared" ca="1" si="256"/>
        <v>-12093.299032185721</v>
      </c>
      <c r="V224" s="27">
        <f t="shared" ca="1" si="256"/>
        <v>-11676.586929310201</v>
      </c>
      <c r="W224" s="27">
        <f t="shared" ca="1" si="256"/>
        <v>-11259.874826434654</v>
      </c>
      <c r="X224" s="27">
        <f t="shared" ca="1" si="256"/>
        <v>-10843.162723559122</v>
      </c>
      <c r="Y224" s="27">
        <f t="shared" ca="1" si="256"/>
        <v>-10426.450620683572</v>
      </c>
      <c r="Z224" s="27">
        <f t="shared" ca="1" si="256"/>
        <v>-10009.738517808048</v>
      </c>
      <c r="AA224" s="27">
        <f t="shared" ca="1" si="256"/>
        <v>-9593.0264149325048</v>
      </c>
      <c r="AB224" s="27">
        <f t="shared" ca="1" si="256"/>
        <v>-9176.3143120569748</v>
      </c>
      <c r="AC224" s="27">
        <f t="shared" ca="1" si="256"/>
        <v>-8759.6022091814393</v>
      </c>
      <c r="AD224" s="27">
        <f t="shared" ca="1" si="256"/>
        <v>-7090.3368295460787</v>
      </c>
      <c r="AE224" s="27">
        <f t="shared" ca="1" si="256"/>
        <v>-6059.3391718783241</v>
      </c>
      <c r="AF224" s="27">
        <f t="shared" ca="1" si="256"/>
        <v>-5108.5640590085086</v>
      </c>
      <c r="AG224" s="27">
        <f t="shared" ca="1" si="256"/>
        <v>-4536.9609701525951</v>
      </c>
      <c r="AH224" s="27">
        <f t="shared" ca="1" si="256"/>
        <v>-4221.9127925832745</v>
      </c>
      <c r="AI224" s="27">
        <f t="shared" ca="1" si="256"/>
        <v>-3942.4995539809315</v>
      </c>
      <c r="AJ224" s="27">
        <f t="shared" ca="1" si="256"/>
        <v>-3807.4702852160162</v>
      </c>
      <c r="AK224" s="27">
        <f t="shared" ca="1" si="256"/>
        <v>-3676.6863199262625</v>
      </c>
      <c r="AL224" s="27">
        <f t="shared" ca="1" si="256"/>
        <v>-3545.9023546365006</v>
      </c>
      <c r="AM224" s="27">
        <f t="shared" ca="1" si="256"/>
        <v>-3415.1183893467542</v>
      </c>
      <c r="AN224" s="27">
        <f t="shared" ca="1" si="256"/>
        <v>-3284.3344240570041</v>
      </c>
      <c r="AO224" s="27">
        <f t="shared" ca="1" si="256"/>
        <v>-3153.5504587672549</v>
      </c>
      <c r="AP224" s="27">
        <f t="shared" ca="1" si="256"/>
        <v>-3022.7664934775057</v>
      </c>
      <c r="AQ224" s="27">
        <f t="shared" ca="1" si="256"/>
        <v>-2891.9825281877593</v>
      </c>
      <c r="AR224" s="27">
        <f t="shared" ca="1" si="256"/>
        <v>-2761.1985628980092</v>
      </c>
      <c r="AS224" s="27">
        <f t="shared" ca="1" si="256"/>
        <v>-2630.4145976082573</v>
      </c>
      <c r="AT224" s="27">
        <f t="shared" ca="1" si="256"/>
        <v>-2499.6306323185108</v>
      </c>
      <c r="AU224" s="27">
        <f t="shared" ca="1" si="256"/>
        <v>-2368.8466670287598</v>
      </c>
      <c r="AV224" s="27">
        <f t="shared" ca="1" si="256"/>
        <v>-2238.0627017390125</v>
      </c>
    </row>
    <row r="225" spans="1:48" ht="15.75" customHeight="1" outlineLevel="1">
      <c r="A225" s="28"/>
      <c r="B225" s="32"/>
      <c r="C225" s="32"/>
      <c r="D225" s="28"/>
      <c r="E225" s="10"/>
      <c r="F225" s="10"/>
      <c r="G225" s="10"/>
      <c r="H225" s="86"/>
      <c r="I225" s="19">
        <f t="shared" ref="I225:AV225" ca="1" si="257">I221+I224</f>
        <v>19164.034621835661</v>
      </c>
      <c r="J225" s="19">
        <f t="shared" ca="1" si="257"/>
        <v>16479.099197415129</v>
      </c>
      <c r="K225" s="19">
        <f t="shared" ca="1" si="257"/>
        <v>-1708.2128250911555</v>
      </c>
      <c r="L225" s="19">
        <f t="shared" ca="1" si="257"/>
        <v>-13373.06001886314</v>
      </c>
      <c r="M225" s="19">
        <f t="shared" ca="1" si="257"/>
        <v>-14366.718306559087</v>
      </c>
      <c r="N225" s="19">
        <f t="shared" ca="1" si="257"/>
        <v>-20999.438794844777</v>
      </c>
      <c r="O225" s="19">
        <f t="shared" ca="1" si="257"/>
        <v>-20582.726691969241</v>
      </c>
      <c r="P225" s="19">
        <f t="shared" ca="1" si="257"/>
        <v>-20166.014589093698</v>
      </c>
      <c r="Q225" s="19">
        <f t="shared" ca="1" si="257"/>
        <v>-19749.302486218159</v>
      </c>
      <c r="R225" s="19">
        <f t="shared" ca="1" si="257"/>
        <v>-19332.590383342627</v>
      </c>
      <c r="S225" s="19">
        <f t="shared" ca="1" si="257"/>
        <v>-18915.878280467092</v>
      </c>
      <c r="T225" s="19">
        <f t="shared" ca="1" si="257"/>
        <v>-18499.166177591556</v>
      </c>
      <c r="U225" s="19">
        <f t="shared" ca="1" si="257"/>
        <v>-18082.454074716021</v>
      </c>
      <c r="V225" s="19">
        <f t="shared" ca="1" si="257"/>
        <v>-17665.741971840485</v>
      </c>
      <c r="W225" s="19">
        <f t="shared" ca="1" si="257"/>
        <v>-17249.029868964953</v>
      </c>
      <c r="X225" s="19">
        <f t="shared" ca="1" si="257"/>
        <v>-16832.317766089407</v>
      </c>
      <c r="Y225" s="19">
        <f t="shared" ca="1" si="257"/>
        <v>-16415.605663213872</v>
      </c>
      <c r="Z225" s="19">
        <f t="shared" ca="1" si="257"/>
        <v>-15998.893560338332</v>
      </c>
      <c r="AA225" s="19">
        <f t="shared" ca="1" si="257"/>
        <v>-15582.181457462804</v>
      </c>
      <c r="AB225" s="19">
        <f t="shared" ca="1" si="257"/>
        <v>-15165.469354587267</v>
      </c>
      <c r="AC225" s="19">
        <f t="shared" ca="1" si="257"/>
        <v>-14748.757251711731</v>
      </c>
      <c r="AD225" s="19">
        <f t="shared" ca="1" si="257"/>
        <v>-11546.497067414664</v>
      </c>
      <c r="AE225" s="19">
        <f t="shared" ca="1" si="257"/>
        <v>-9633.1342056849971</v>
      </c>
      <c r="AF225" s="19">
        <f t="shared" ca="1" si="257"/>
        <v>-7823.0392780885586</v>
      </c>
      <c r="AG225" s="19">
        <f t="shared" ca="1" si="257"/>
        <v>-6783.0072542927555</v>
      </c>
      <c r="AH225" s="19">
        <f t="shared" ca="1" si="257"/>
        <v>-6273.6371284707948</v>
      </c>
      <c r="AI225" s="19">
        <f t="shared" ca="1" si="257"/>
        <v>-5826.9677254149428</v>
      </c>
      <c r="AJ225" s="19">
        <f t="shared" ca="1" si="257"/>
        <v>-5687.150380399512</v>
      </c>
      <c r="AK225" s="19">
        <f t="shared" ca="1" si="257"/>
        <v>-5556.3664151097619</v>
      </c>
      <c r="AL225" s="19">
        <f t="shared" ca="1" si="257"/>
        <v>-5425.5824498200145</v>
      </c>
      <c r="AM225" s="19">
        <f t="shared" ca="1" si="257"/>
        <v>-5294.7984845302644</v>
      </c>
      <c r="AN225" s="19">
        <f t="shared" ca="1" si="257"/>
        <v>-5164.014519240518</v>
      </c>
      <c r="AO225" s="19">
        <f t="shared" ca="1" si="257"/>
        <v>-5033.2305539507688</v>
      </c>
      <c r="AP225" s="19">
        <f t="shared" ca="1" si="257"/>
        <v>-4902.4465886610196</v>
      </c>
      <c r="AQ225" s="19">
        <f t="shared" ca="1" si="257"/>
        <v>-4771.6626233712695</v>
      </c>
      <c r="AR225" s="19">
        <f t="shared" ca="1" si="257"/>
        <v>-4640.8786580815231</v>
      </c>
      <c r="AS225" s="19">
        <f t="shared" ca="1" si="257"/>
        <v>-4510.0946927917712</v>
      </c>
      <c r="AT225" s="19">
        <f t="shared" ca="1" si="257"/>
        <v>-4379.3107275020229</v>
      </c>
      <c r="AU225" s="19">
        <f t="shared" ca="1" si="257"/>
        <v>-4248.5267622122738</v>
      </c>
      <c r="AV225" s="19">
        <f t="shared" ca="1" si="257"/>
        <v>-4117.7427969225246</v>
      </c>
    </row>
    <row r="226" spans="1:48" ht="9.75" customHeight="1" outlineLevel="1">
      <c r="A226" s="28"/>
      <c r="B226" s="32"/>
      <c r="C226" s="32"/>
      <c r="D226" s="28"/>
      <c r="E226" s="10"/>
      <c r="F226" s="10"/>
      <c r="G226" s="10"/>
      <c r="H226" s="86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</row>
    <row r="227" spans="1:48" s="55" customFormat="1" ht="15.75" customHeight="1" outlineLevel="1">
      <c r="A227" s="88"/>
      <c r="B227" s="45" t="s">
        <v>6</v>
      </c>
      <c r="C227" s="45"/>
      <c r="D227" s="88"/>
      <c r="E227" s="63"/>
      <c r="F227" s="63"/>
      <c r="G227" s="63"/>
      <c r="H227" s="90"/>
      <c r="I227" s="18">
        <f ca="1">I216+I218+I225</f>
        <v>0</v>
      </c>
      <c r="J227" s="18">
        <f t="shared" ref="J227:AV227" ca="1" si="258">J216+J218+J225</f>
        <v>0</v>
      </c>
      <c r="K227" s="18">
        <f t="shared" ca="1" si="258"/>
        <v>0</v>
      </c>
      <c r="L227" s="18">
        <f t="shared" ca="1" si="258"/>
        <v>0</v>
      </c>
      <c r="M227" s="18">
        <f t="shared" ca="1" si="258"/>
        <v>0</v>
      </c>
      <c r="N227" s="18">
        <f t="shared" ca="1" si="258"/>
        <v>0</v>
      </c>
      <c r="O227" s="18">
        <f t="shared" ca="1" si="258"/>
        <v>0</v>
      </c>
      <c r="P227" s="18">
        <f t="shared" ca="1" si="258"/>
        <v>0</v>
      </c>
      <c r="Q227" s="18">
        <f t="shared" ca="1" si="258"/>
        <v>0</v>
      </c>
      <c r="R227" s="18">
        <f t="shared" ca="1" si="258"/>
        <v>0</v>
      </c>
      <c r="S227" s="18">
        <f t="shared" ca="1" si="258"/>
        <v>0</v>
      </c>
      <c r="T227" s="18">
        <f t="shared" ca="1" si="258"/>
        <v>0</v>
      </c>
      <c r="U227" s="18">
        <f t="shared" ca="1" si="258"/>
        <v>0</v>
      </c>
      <c r="V227" s="18">
        <f t="shared" ca="1" si="258"/>
        <v>0</v>
      </c>
      <c r="W227" s="18">
        <f t="shared" ca="1" si="258"/>
        <v>0</v>
      </c>
      <c r="X227" s="18">
        <f t="shared" ca="1" si="258"/>
        <v>0</v>
      </c>
      <c r="Y227" s="18">
        <f t="shared" ca="1" si="258"/>
        <v>0</v>
      </c>
      <c r="Z227" s="18">
        <f t="shared" ca="1" si="258"/>
        <v>0</v>
      </c>
      <c r="AA227" s="18">
        <f t="shared" ca="1" si="258"/>
        <v>0</v>
      </c>
      <c r="AB227" s="18">
        <f t="shared" ca="1" si="258"/>
        <v>0</v>
      </c>
      <c r="AC227" s="18">
        <f t="shared" ca="1" si="258"/>
        <v>0</v>
      </c>
      <c r="AD227" s="18">
        <f t="shared" ca="1" si="258"/>
        <v>0</v>
      </c>
      <c r="AE227" s="18">
        <f t="shared" ca="1" si="258"/>
        <v>0</v>
      </c>
      <c r="AF227" s="18">
        <f t="shared" ca="1" si="258"/>
        <v>0</v>
      </c>
      <c r="AG227" s="18">
        <f t="shared" ca="1" si="258"/>
        <v>0</v>
      </c>
      <c r="AH227" s="18">
        <f t="shared" ca="1" si="258"/>
        <v>0</v>
      </c>
      <c r="AI227" s="18">
        <f t="shared" ca="1" si="258"/>
        <v>0</v>
      </c>
      <c r="AJ227" s="18">
        <f t="shared" ca="1" si="258"/>
        <v>0</v>
      </c>
      <c r="AK227" s="18">
        <f t="shared" ca="1" si="258"/>
        <v>0</v>
      </c>
      <c r="AL227" s="18">
        <f t="shared" ca="1" si="258"/>
        <v>0</v>
      </c>
      <c r="AM227" s="18">
        <f t="shared" ca="1" si="258"/>
        <v>0</v>
      </c>
      <c r="AN227" s="18">
        <f t="shared" ca="1" si="258"/>
        <v>0</v>
      </c>
      <c r="AO227" s="18">
        <f t="shared" ca="1" si="258"/>
        <v>0</v>
      </c>
      <c r="AP227" s="18">
        <f t="shared" ca="1" si="258"/>
        <v>0</v>
      </c>
      <c r="AQ227" s="18">
        <f t="shared" ca="1" si="258"/>
        <v>0</v>
      </c>
      <c r="AR227" s="18">
        <f t="shared" ca="1" si="258"/>
        <v>0</v>
      </c>
      <c r="AS227" s="18">
        <f t="shared" ca="1" si="258"/>
        <v>0</v>
      </c>
      <c r="AT227" s="18">
        <f t="shared" ca="1" si="258"/>
        <v>0</v>
      </c>
      <c r="AU227" s="18">
        <f t="shared" ca="1" si="258"/>
        <v>0</v>
      </c>
      <c r="AV227" s="18">
        <f t="shared" ca="1" si="258"/>
        <v>0</v>
      </c>
    </row>
    <row r="228" spans="1:48" s="4" customFormat="1" ht="15.75" customHeight="1" outlineLevel="1">
      <c r="A228" s="13"/>
    </row>
    <row r="229" spans="1:48" s="182" customFormat="1" ht="18">
      <c r="A229" s="177" t="s">
        <v>45</v>
      </c>
      <c r="B229" s="178" t="s">
        <v>175</v>
      </c>
      <c r="C229" s="178"/>
      <c r="D229" s="179"/>
      <c r="E229" s="179"/>
      <c r="F229" s="179"/>
      <c r="G229" s="179"/>
      <c r="H229" s="181">
        <f>I229-1</f>
        <v>2017</v>
      </c>
      <c r="I229" s="181">
        <f>$I$22</f>
        <v>2018</v>
      </c>
      <c r="J229" s="181">
        <f>I229+1</f>
        <v>2019</v>
      </c>
      <c r="K229" s="181">
        <f t="shared" ref="K229" si="259">J229+1</f>
        <v>2020</v>
      </c>
      <c r="L229" s="181">
        <f t="shared" ref="L229" si="260">K229+1</f>
        <v>2021</v>
      </c>
      <c r="M229" s="181">
        <f t="shared" ref="M229" si="261">L229+1</f>
        <v>2022</v>
      </c>
      <c r="N229" s="181">
        <f t="shared" ref="N229" si="262">M229+1</f>
        <v>2023</v>
      </c>
      <c r="O229" s="181">
        <f t="shared" ref="O229" si="263">N229+1</f>
        <v>2024</v>
      </c>
      <c r="P229" s="181">
        <f t="shared" ref="P229" si="264">O229+1</f>
        <v>2025</v>
      </c>
      <c r="Q229" s="181">
        <f t="shared" ref="Q229" si="265">P229+1</f>
        <v>2026</v>
      </c>
      <c r="R229" s="181">
        <f t="shared" ref="R229" si="266">Q229+1</f>
        <v>2027</v>
      </c>
      <c r="S229" s="181">
        <f t="shared" ref="S229" si="267">R229+1</f>
        <v>2028</v>
      </c>
      <c r="T229" s="181">
        <f t="shared" ref="T229" si="268">S229+1</f>
        <v>2029</v>
      </c>
      <c r="U229" s="181">
        <f t="shared" ref="U229" si="269">T229+1</f>
        <v>2030</v>
      </c>
      <c r="V229" s="181">
        <f t="shared" ref="V229" si="270">U229+1</f>
        <v>2031</v>
      </c>
      <c r="W229" s="181">
        <f t="shared" ref="W229" si="271">V229+1</f>
        <v>2032</v>
      </c>
      <c r="X229" s="181">
        <f t="shared" ref="X229" si="272">W229+1</f>
        <v>2033</v>
      </c>
      <c r="Y229" s="181">
        <f t="shared" ref="Y229" si="273">X229+1</f>
        <v>2034</v>
      </c>
      <c r="Z229" s="181">
        <f t="shared" ref="Z229" si="274">Y229+1</f>
        <v>2035</v>
      </c>
      <c r="AA229" s="181">
        <f t="shared" ref="AA229" si="275">Z229+1</f>
        <v>2036</v>
      </c>
      <c r="AB229" s="181">
        <f t="shared" ref="AB229" si="276">AA229+1</f>
        <v>2037</v>
      </c>
      <c r="AC229" s="181">
        <f t="shared" ref="AC229" si="277">AB229+1</f>
        <v>2038</v>
      </c>
      <c r="AD229" s="181">
        <f t="shared" ref="AD229" si="278">AC229+1</f>
        <v>2039</v>
      </c>
      <c r="AE229" s="181">
        <f t="shared" ref="AE229" si="279">AD229+1</f>
        <v>2040</v>
      </c>
      <c r="AF229" s="181">
        <f t="shared" ref="AF229" si="280">AE229+1</f>
        <v>2041</v>
      </c>
      <c r="AG229" s="181">
        <f t="shared" ref="AG229" si="281">AF229+1</f>
        <v>2042</v>
      </c>
      <c r="AH229" s="181">
        <f t="shared" ref="AH229" si="282">AG229+1</f>
        <v>2043</v>
      </c>
      <c r="AI229" s="181">
        <f t="shared" ref="AI229" si="283">AH229+1</f>
        <v>2044</v>
      </c>
      <c r="AJ229" s="181">
        <f t="shared" ref="AJ229" si="284">AI229+1</f>
        <v>2045</v>
      </c>
      <c r="AK229" s="181">
        <f t="shared" ref="AK229" si="285">AJ229+1</f>
        <v>2046</v>
      </c>
      <c r="AL229" s="181">
        <f t="shared" ref="AL229" si="286">AK229+1</f>
        <v>2047</v>
      </c>
      <c r="AM229" s="181">
        <f t="shared" ref="AM229" si="287">AL229+1</f>
        <v>2048</v>
      </c>
      <c r="AN229" s="181">
        <f t="shared" ref="AN229" si="288">AM229+1</f>
        <v>2049</v>
      </c>
      <c r="AO229" s="181">
        <f t="shared" ref="AO229" si="289">AN229+1</f>
        <v>2050</v>
      </c>
      <c r="AP229" s="181">
        <f t="shared" ref="AP229" si="290">AO229+1</f>
        <v>2051</v>
      </c>
      <c r="AQ229" s="181">
        <f t="shared" ref="AQ229" si="291">AP229+1</f>
        <v>2052</v>
      </c>
      <c r="AR229" s="181">
        <f t="shared" ref="AR229" si="292">AQ229+1</f>
        <v>2053</v>
      </c>
      <c r="AS229" s="181">
        <f t="shared" ref="AS229" si="293">AR229+1</f>
        <v>2054</v>
      </c>
      <c r="AT229" s="181">
        <f t="shared" ref="AT229" si="294">AS229+1</f>
        <v>2055</v>
      </c>
      <c r="AU229" s="181">
        <f t="shared" ref="AU229" si="295">AT229+1</f>
        <v>2056</v>
      </c>
      <c r="AV229" s="181">
        <f t="shared" ref="AV229" si="296">AU229+1</f>
        <v>2057</v>
      </c>
    </row>
    <row r="231" spans="1:48" ht="14.25">
      <c r="B231" s="185" t="s">
        <v>176</v>
      </c>
      <c r="C231" s="185"/>
      <c r="I231" s="27">
        <f>I218</f>
        <v>-33559.591313454541</v>
      </c>
      <c r="J231" s="27">
        <f t="shared" ref="J231:AV231" si="297">J218</f>
        <v>-33460.8683749091</v>
      </c>
      <c r="K231" s="27">
        <f t="shared" si="297"/>
        <v>-17791.492258363636</v>
      </c>
      <c r="L231" s="27">
        <f t="shared" si="297"/>
        <v>-7264.9233849090924</v>
      </c>
      <c r="M231" s="27">
        <f t="shared" si="297"/>
        <v>-6491.0745763636369</v>
      </c>
      <c r="N231" s="27">
        <f t="shared" si="297"/>
        <v>0</v>
      </c>
      <c r="O231" s="27">
        <f t="shared" si="297"/>
        <v>0</v>
      </c>
      <c r="P231" s="27">
        <f t="shared" si="297"/>
        <v>0</v>
      </c>
      <c r="Q231" s="27">
        <f t="shared" si="297"/>
        <v>0</v>
      </c>
      <c r="R231" s="27">
        <f t="shared" si="297"/>
        <v>0</v>
      </c>
      <c r="S231" s="27">
        <f t="shared" si="297"/>
        <v>0</v>
      </c>
      <c r="T231" s="27">
        <f t="shared" si="297"/>
        <v>0</v>
      </c>
      <c r="U231" s="27">
        <f t="shared" si="297"/>
        <v>0</v>
      </c>
      <c r="V231" s="27">
        <f t="shared" si="297"/>
        <v>0</v>
      </c>
      <c r="W231" s="27">
        <f t="shared" si="297"/>
        <v>0</v>
      </c>
      <c r="X231" s="27">
        <f t="shared" si="297"/>
        <v>0</v>
      </c>
      <c r="Y231" s="27">
        <f t="shared" si="297"/>
        <v>0</v>
      </c>
      <c r="Z231" s="27">
        <f t="shared" si="297"/>
        <v>0</v>
      </c>
      <c r="AA231" s="27">
        <f t="shared" si="297"/>
        <v>0</v>
      </c>
      <c r="AB231" s="27">
        <f t="shared" si="297"/>
        <v>0</v>
      </c>
      <c r="AC231" s="27">
        <f t="shared" si="297"/>
        <v>0</v>
      </c>
      <c r="AD231" s="27">
        <f t="shared" si="297"/>
        <v>0</v>
      </c>
      <c r="AE231" s="27">
        <f t="shared" si="297"/>
        <v>0</v>
      </c>
      <c r="AF231" s="27">
        <f t="shared" si="297"/>
        <v>0</v>
      </c>
      <c r="AG231" s="27">
        <f t="shared" si="297"/>
        <v>0</v>
      </c>
      <c r="AH231" s="27">
        <f t="shared" si="297"/>
        <v>0</v>
      </c>
      <c r="AI231" s="27">
        <f t="shared" si="297"/>
        <v>0</v>
      </c>
      <c r="AJ231" s="27">
        <f t="shared" si="297"/>
        <v>0</v>
      </c>
      <c r="AK231" s="27">
        <f t="shared" si="297"/>
        <v>0</v>
      </c>
      <c r="AL231" s="27">
        <f t="shared" si="297"/>
        <v>0</v>
      </c>
      <c r="AM231" s="27">
        <f t="shared" si="297"/>
        <v>0</v>
      </c>
      <c r="AN231" s="27">
        <f t="shared" si="297"/>
        <v>0</v>
      </c>
      <c r="AO231" s="27">
        <f t="shared" si="297"/>
        <v>0</v>
      </c>
      <c r="AP231" s="27">
        <f t="shared" si="297"/>
        <v>0</v>
      </c>
      <c r="AQ231" s="27">
        <f t="shared" si="297"/>
        <v>0</v>
      </c>
      <c r="AR231" s="27">
        <f t="shared" si="297"/>
        <v>0</v>
      </c>
      <c r="AS231" s="27">
        <f t="shared" si="297"/>
        <v>0</v>
      </c>
      <c r="AT231" s="27">
        <f t="shared" si="297"/>
        <v>0</v>
      </c>
      <c r="AU231" s="27">
        <f t="shared" si="297"/>
        <v>0</v>
      </c>
      <c r="AV231" s="27">
        <f t="shared" si="297"/>
        <v>0</v>
      </c>
    </row>
    <row r="232" spans="1:48" ht="14.25">
      <c r="B232" s="185" t="s">
        <v>177</v>
      </c>
      <c r="C232" s="185"/>
      <c r="H232" s="27"/>
      <c r="I232" s="27">
        <f t="shared" ref="I232:AV232" si="298">I27</f>
        <v>4342.8224090909098</v>
      </c>
      <c r="J232" s="27">
        <f t="shared" si="298"/>
        <v>12833.560500000005</v>
      </c>
      <c r="K232" s="27">
        <f t="shared" si="298"/>
        <v>21443.12649090909</v>
      </c>
      <c r="L232" s="27">
        <f t="shared" si="298"/>
        <v>28355.74702727273</v>
      </c>
      <c r="M232" s="27">
        <f t="shared" si="298"/>
        <v>32319.105918181816</v>
      </c>
      <c r="N232" s="27">
        <f t="shared" si="298"/>
        <v>32319.105918181816</v>
      </c>
      <c r="O232" s="27">
        <f t="shared" si="298"/>
        <v>32319.105918181816</v>
      </c>
      <c r="P232" s="27">
        <f t="shared" si="298"/>
        <v>32319.105918181816</v>
      </c>
      <c r="Q232" s="27">
        <f t="shared" si="298"/>
        <v>32319.105918181816</v>
      </c>
      <c r="R232" s="27">
        <f t="shared" si="298"/>
        <v>32319.105918181816</v>
      </c>
      <c r="S232" s="27">
        <f t="shared" si="298"/>
        <v>32319.105918181816</v>
      </c>
      <c r="T232" s="27">
        <f t="shared" si="298"/>
        <v>32319.105918181816</v>
      </c>
      <c r="U232" s="27">
        <f t="shared" si="298"/>
        <v>32319.105918181816</v>
      </c>
      <c r="V232" s="27">
        <f t="shared" si="298"/>
        <v>32319.105918181816</v>
      </c>
      <c r="W232" s="27">
        <f t="shared" si="298"/>
        <v>32319.105918181816</v>
      </c>
      <c r="X232" s="27">
        <f t="shared" si="298"/>
        <v>32319.105918181816</v>
      </c>
      <c r="Y232" s="27">
        <f t="shared" si="298"/>
        <v>32319.105918181816</v>
      </c>
      <c r="Z232" s="27">
        <f t="shared" si="298"/>
        <v>32319.105918181816</v>
      </c>
      <c r="AA232" s="27">
        <f t="shared" si="298"/>
        <v>32319.105918181816</v>
      </c>
      <c r="AB232" s="27">
        <f t="shared" si="298"/>
        <v>32319.105918181816</v>
      </c>
      <c r="AC232" s="27">
        <f t="shared" si="298"/>
        <v>32319.105918181816</v>
      </c>
      <c r="AD232" s="27">
        <f t="shared" si="298"/>
        <v>32319.105918181816</v>
      </c>
      <c r="AE232" s="27">
        <f t="shared" si="298"/>
        <v>32319.105918181816</v>
      </c>
      <c r="AF232" s="27">
        <f t="shared" si="298"/>
        <v>32319.105918181816</v>
      </c>
      <c r="AG232" s="27">
        <f t="shared" si="298"/>
        <v>32319.105918181816</v>
      </c>
      <c r="AH232" s="27">
        <f t="shared" si="298"/>
        <v>32319.105918181816</v>
      </c>
      <c r="AI232" s="27">
        <f t="shared" si="298"/>
        <v>32319.105918181816</v>
      </c>
      <c r="AJ232" s="27">
        <f t="shared" si="298"/>
        <v>32319.105918181816</v>
      </c>
      <c r="AK232" s="27">
        <f t="shared" si="298"/>
        <v>32319.105918181816</v>
      </c>
      <c r="AL232" s="27">
        <f t="shared" si="298"/>
        <v>32319.105918181816</v>
      </c>
      <c r="AM232" s="27">
        <f t="shared" si="298"/>
        <v>32319.105918181816</v>
      </c>
      <c r="AN232" s="27">
        <f t="shared" si="298"/>
        <v>32319.105918181816</v>
      </c>
      <c r="AO232" s="27">
        <f t="shared" si="298"/>
        <v>32319.105918181816</v>
      </c>
      <c r="AP232" s="27">
        <f t="shared" si="298"/>
        <v>32319.105918181816</v>
      </c>
      <c r="AQ232" s="27">
        <f t="shared" si="298"/>
        <v>32319.105918181816</v>
      </c>
      <c r="AR232" s="27">
        <f t="shared" si="298"/>
        <v>32319.105918181816</v>
      </c>
      <c r="AS232" s="27">
        <f t="shared" si="298"/>
        <v>32319.105918181816</v>
      </c>
      <c r="AT232" s="27">
        <f t="shared" si="298"/>
        <v>32319.105918181816</v>
      </c>
      <c r="AU232" s="27">
        <f t="shared" si="298"/>
        <v>32319.105918181816</v>
      </c>
      <c r="AV232" s="27">
        <f t="shared" si="298"/>
        <v>32319.105918181816</v>
      </c>
    </row>
    <row r="233" spans="1:48" ht="14.25">
      <c r="B233" s="185" t="s">
        <v>178</v>
      </c>
      <c r="C233" s="185"/>
      <c r="H233" s="27"/>
      <c r="I233" s="27">
        <f t="shared" ref="I233:AV233" ca="1" si="299">I182</f>
        <v>-5509.8091655658118</v>
      </c>
      <c r="J233" s="27">
        <f t="shared" ca="1" si="299"/>
        <v>-8585.0288250727317</v>
      </c>
      <c r="K233" s="27">
        <f t="shared" ca="1" si="299"/>
        <v>-11477.989863437784</v>
      </c>
      <c r="L233" s="27">
        <f t="shared" ca="1" si="299"/>
        <v>-13176.700021507295</v>
      </c>
      <c r="M233" s="27">
        <f t="shared" ca="1" si="299"/>
        <v>-14076.454920225297</v>
      </c>
      <c r="N233" s="27">
        <f t="shared" ca="1" si="299"/>
        <v>-14007.455621022687</v>
      </c>
      <c r="O233" s="27">
        <f t="shared" ca="1" si="299"/>
        <v>-13841.090203174625</v>
      </c>
      <c r="P233" s="27">
        <f t="shared" ca="1" si="299"/>
        <v>-13674.72478532656</v>
      </c>
      <c r="Q233" s="27">
        <f t="shared" ca="1" si="299"/>
        <v>-13508.359367478497</v>
      </c>
      <c r="R233" s="27">
        <f t="shared" ca="1" si="299"/>
        <v>-13341.993949630434</v>
      </c>
      <c r="S233" s="27">
        <f t="shared" ca="1" si="299"/>
        <v>-13175.628531782369</v>
      </c>
      <c r="T233" s="27">
        <f t="shared" ca="1" si="299"/>
        <v>-13009.263113934307</v>
      </c>
      <c r="U233" s="27">
        <f t="shared" ca="1" si="299"/>
        <v>-12842.897696086242</v>
      </c>
      <c r="V233" s="27">
        <f t="shared" ca="1" si="299"/>
        <v>-12676.532278238179</v>
      </c>
      <c r="W233" s="27">
        <f t="shared" ca="1" si="299"/>
        <v>-12510.166860390114</v>
      </c>
      <c r="X233" s="27">
        <f t="shared" ca="1" si="299"/>
        <v>-12343.801442542052</v>
      </c>
      <c r="Y233" s="27">
        <f t="shared" ca="1" si="299"/>
        <v>-12177.436024693989</v>
      </c>
      <c r="Z233" s="27">
        <f t="shared" ca="1" si="299"/>
        <v>-12011.070606845924</v>
      </c>
      <c r="AA233" s="27">
        <f t="shared" ca="1" si="299"/>
        <v>-11844.705188997861</v>
      </c>
      <c r="AB233" s="27">
        <f t="shared" ca="1" si="299"/>
        <v>-11678.339771149798</v>
      </c>
      <c r="AC233" s="27">
        <f t="shared" ca="1" si="299"/>
        <v>-11511.974353301734</v>
      </c>
      <c r="AD233" s="27">
        <f t="shared" ca="1" si="299"/>
        <v>-11388.192124472051</v>
      </c>
      <c r="AE233" s="27">
        <f t="shared" ca="1" si="299"/>
        <v>-11288.920040199644</v>
      </c>
      <c r="AF233" s="27">
        <f t="shared" ca="1" si="299"/>
        <v>-11213.517950780753</v>
      </c>
      <c r="AG233" s="27">
        <f t="shared" ca="1" si="299"/>
        <v>-11151.127776221305</v>
      </c>
      <c r="AH233" s="27">
        <f t="shared" ca="1" si="299"/>
        <v>-11094.135433557762</v>
      </c>
      <c r="AI233" s="27">
        <f t="shared" ca="1" si="299"/>
        <v>-11041.789095462373</v>
      </c>
      <c r="AJ233" s="27">
        <f t="shared" ca="1" si="299"/>
        <v>-10989.575759485053</v>
      </c>
      <c r="AK233" s="27">
        <f t="shared" ca="1" si="299"/>
        <v>-10937.362423507735</v>
      </c>
      <c r="AL233" s="27">
        <f t="shared" ca="1" si="299"/>
        <v>-10885.149087530415</v>
      </c>
      <c r="AM233" s="27">
        <f t="shared" ca="1" si="299"/>
        <v>-10832.935751553096</v>
      </c>
      <c r="AN233" s="27">
        <f t="shared" ca="1" si="299"/>
        <v>-10780.722415575776</v>
      </c>
      <c r="AO233" s="27">
        <f t="shared" ca="1" si="299"/>
        <v>-10728.509079598456</v>
      </c>
      <c r="AP233" s="27">
        <f t="shared" ca="1" si="299"/>
        <v>-10676.295743621136</v>
      </c>
      <c r="AQ233" s="27">
        <f t="shared" ca="1" si="299"/>
        <v>-10624.082407643817</v>
      </c>
      <c r="AR233" s="27">
        <f t="shared" ca="1" si="299"/>
        <v>-10571.869071666497</v>
      </c>
      <c r="AS233" s="27">
        <f t="shared" ca="1" si="299"/>
        <v>-10519.655735689179</v>
      </c>
      <c r="AT233" s="27">
        <f t="shared" ca="1" si="299"/>
        <v>-10467.442399711859</v>
      </c>
      <c r="AU233" s="27">
        <f t="shared" ca="1" si="299"/>
        <v>-10415.22906373454</v>
      </c>
      <c r="AV233" s="27">
        <f t="shared" ca="1" si="299"/>
        <v>-10363.01572775722</v>
      </c>
    </row>
    <row r="234" spans="1:48" ht="14.25">
      <c r="B234" s="185" t="s">
        <v>144</v>
      </c>
      <c r="C234" s="185"/>
      <c r="H234" s="75"/>
      <c r="I234" s="75">
        <f t="shared" ref="I234:AV234" ca="1" si="300">-I172</f>
        <v>2056.3043203682141</v>
      </c>
      <c r="J234" s="75">
        <f t="shared" ca="1" si="300"/>
        <v>2508.1975541244842</v>
      </c>
      <c r="K234" s="75">
        <f t="shared" ca="1" si="300"/>
        <v>1292.2227770944392</v>
      </c>
      <c r="L234" s="75">
        <f t="shared" ca="1" si="300"/>
        <v>64.916763850776078</v>
      </c>
      <c r="M234" s="75">
        <f t="shared" ca="1" si="300"/>
        <v>-805.87226031151624</v>
      </c>
      <c r="N234" s="75">
        <f t="shared" ca="1" si="300"/>
        <v>-959.50621973787418</v>
      </c>
      <c r="O234" s="75">
        <f t="shared" ca="1" si="300"/>
        <v>-1189.8552079196252</v>
      </c>
      <c r="P234" s="75">
        <f t="shared" ca="1" si="300"/>
        <v>-1461.4513664857932</v>
      </c>
      <c r="Q234" s="75">
        <f t="shared" ca="1" si="300"/>
        <v>-1719.436893382059</v>
      </c>
      <c r="R234" s="75">
        <f t="shared" ca="1" si="300"/>
        <v>-1964.6284265086153</v>
      </c>
      <c r="S234" s="75">
        <f t="shared" ca="1" si="300"/>
        <v>-2197.7936054916468</v>
      </c>
      <c r="T234" s="75">
        <f t="shared" ca="1" si="300"/>
        <v>-2419.6540115797643</v>
      </c>
      <c r="U234" s="75">
        <f t="shared" ca="1" si="300"/>
        <v>-2630.8879311466621</v>
      </c>
      <c r="V234" s="75">
        <f t="shared" ca="1" si="300"/>
        <v>-2832.1329533836142</v>
      </c>
      <c r="W234" s="75">
        <f t="shared" ca="1" si="300"/>
        <v>-3023.9884121304171</v>
      </c>
      <c r="X234" s="75">
        <f t="shared" ca="1" si="300"/>
        <v>-3207.0176811964798</v>
      </c>
      <c r="Y234" s="75">
        <f t="shared" ca="1" si="300"/>
        <v>-3381.7503319626453</v>
      </c>
      <c r="Z234" s="75">
        <f t="shared" ca="1" si="300"/>
        <v>-3548.6841615269095</v>
      </c>
      <c r="AA234" s="75">
        <f t="shared" ca="1" si="300"/>
        <v>-3708.2870991613859</v>
      </c>
      <c r="AB234" s="75">
        <f t="shared" ca="1" si="300"/>
        <v>-3860.9989983818605</v>
      </c>
      <c r="AC234" s="75">
        <f t="shared" ca="1" si="300"/>
        <v>-4007.2333214931746</v>
      </c>
      <c r="AD234" s="75">
        <f t="shared" ca="1" si="300"/>
        <v>-4135.9238452159334</v>
      </c>
      <c r="AE234" s="75">
        <f t="shared" ca="1" si="300"/>
        <v>-4252.2975538027304</v>
      </c>
      <c r="AF234" s="75">
        <f t="shared" ca="1" si="300"/>
        <v>-4356.8700626988812</v>
      </c>
      <c r="AG234" s="75">
        <f t="shared" ca="1" si="300"/>
        <v>-4452.8850056872925</v>
      </c>
      <c r="AH234" s="75">
        <f t="shared" ca="1" si="300"/>
        <v>-4542.6940127337912</v>
      </c>
      <c r="AI234" s="75">
        <f t="shared" ca="1" si="300"/>
        <v>-4626.7845605392549</v>
      </c>
      <c r="AJ234" s="75">
        <f t="shared" ca="1" si="300"/>
        <v>-4706.6387678034916</v>
      </c>
      <c r="AK234" s="75">
        <f t="shared" ca="1" si="300"/>
        <v>-4782.544445874546</v>
      </c>
      <c r="AL234" s="75">
        <f t="shared" ca="1" si="300"/>
        <v>-4854.7385065040125</v>
      </c>
      <c r="AM234" s="75">
        <f t="shared" ca="1" si="300"/>
        <v>-4923.4436467383839</v>
      </c>
      <c r="AN234" s="75">
        <f t="shared" ca="1" si="300"/>
        <v>-4988.869201801368</v>
      </c>
      <c r="AO234" s="75">
        <f t="shared" ca="1" si="300"/>
        <v>-5051.2119468032461</v>
      </c>
      <c r="AP234" s="75">
        <f t="shared" ca="1" si="300"/>
        <v>-5110.6568503476856</v>
      </c>
      <c r="AQ234" s="75">
        <f t="shared" ca="1" si="300"/>
        <v>-5167.3777829221335</v>
      </c>
      <c r="AR234" s="75">
        <f t="shared" ca="1" si="300"/>
        <v>-5221.5381827847868</v>
      </c>
      <c r="AS234" s="75">
        <f t="shared" ca="1" si="300"/>
        <v>-5273.2916818983567</v>
      </c>
      <c r="AT234" s="75">
        <f t="shared" ca="1" si="300"/>
        <v>-5322.7826943077844</v>
      </c>
      <c r="AU234" s="75">
        <f t="shared" ca="1" si="300"/>
        <v>-5370.1469692153223</v>
      </c>
      <c r="AV234" s="75">
        <f t="shared" ca="1" si="300"/>
        <v>-5415.5121108710809</v>
      </c>
    </row>
    <row r="235" spans="1:48" ht="15">
      <c r="B235" s="3" t="s">
        <v>179</v>
      </c>
      <c r="C235" s="3"/>
      <c r="F235" s="140">
        <f ca="1">IFERROR(IRR(H235:AV235),"-")</f>
        <v>3.9207857962475945E-2</v>
      </c>
      <c r="H235" s="27">
        <f>H237</f>
        <v>-215908.90741963635</v>
      </c>
      <c r="I235" s="27">
        <f ca="1">SUM(I231:I234)</f>
        <v>-32670.273749561227</v>
      </c>
      <c r="J235" s="27">
        <f t="shared" ref="J235:AV235" ca="1" si="301">SUM(J231:J234)</f>
        <v>-26704.139145857342</v>
      </c>
      <c r="K235" s="27">
        <f t="shared" ca="1" si="301"/>
        <v>-6534.1328537978916</v>
      </c>
      <c r="L235" s="27">
        <f t="shared" ca="1" si="301"/>
        <v>7979.0403847071184</v>
      </c>
      <c r="M235" s="27">
        <f t="shared" ca="1" si="301"/>
        <v>10945.704161281366</v>
      </c>
      <c r="N235" s="27">
        <f t="shared" ca="1" si="301"/>
        <v>17352.144077421253</v>
      </c>
      <c r="O235" s="27">
        <f t="shared" ca="1" si="301"/>
        <v>17288.160507087567</v>
      </c>
      <c r="P235" s="27">
        <f t="shared" ca="1" si="301"/>
        <v>17182.92976636946</v>
      </c>
      <c r="Q235" s="27">
        <f t="shared" ca="1" si="301"/>
        <v>17091.309657321261</v>
      </c>
      <c r="R235" s="27">
        <f t="shared" ca="1" si="301"/>
        <v>17012.48354204277</v>
      </c>
      <c r="S235" s="27">
        <f t="shared" ca="1" si="301"/>
        <v>16945.683780907802</v>
      </c>
      <c r="T235" s="27">
        <f t="shared" ca="1" si="301"/>
        <v>16890.188792667745</v>
      </c>
      <c r="U235" s="27">
        <f t="shared" ca="1" si="301"/>
        <v>16845.320290948912</v>
      </c>
      <c r="V235" s="27">
        <f t="shared" ca="1" si="301"/>
        <v>16810.440686560021</v>
      </c>
      <c r="W235" s="27">
        <f t="shared" ca="1" si="301"/>
        <v>16784.950645661283</v>
      </c>
      <c r="X235" s="27">
        <f t="shared" ca="1" si="301"/>
        <v>16768.286794443284</v>
      </c>
      <c r="Y235" s="27">
        <f t="shared" ca="1" si="301"/>
        <v>16759.919561525185</v>
      </c>
      <c r="Z235" s="27">
        <f t="shared" ca="1" si="301"/>
        <v>16759.351149808987</v>
      </c>
      <c r="AA235" s="27">
        <f t="shared" ca="1" si="301"/>
        <v>16766.11363002257</v>
      </c>
      <c r="AB235" s="27">
        <f t="shared" ca="1" si="301"/>
        <v>16779.767148650157</v>
      </c>
      <c r="AC235" s="27">
        <f t="shared" ca="1" si="301"/>
        <v>16799.898243386906</v>
      </c>
      <c r="AD235" s="27">
        <f t="shared" ca="1" si="301"/>
        <v>16794.989948493832</v>
      </c>
      <c r="AE235" s="27">
        <f t="shared" ca="1" si="301"/>
        <v>16777.888324179439</v>
      </c>
      <c r="AF235" s="27">
        <f t="shared" ca="1" si="301"/>
        <v>16748.717904702185</v>
      </c>
      <c r="AG235" s="27">
        <f t="shared" ca="1" si="301"/>
        <v>16715.093136273223</v>
      </c>
      <c r="AH235" s="27">
        <f t="shared" ca="1" si="301"/>
        <v>16682.276471890265</v>
      </c>
      <c r="AI235" s="27">
        <f t="shared" ca="1" si="301"/>
        <v>16650.53226218019</v>
      </c>
      <c r="AJ235" s="27">
        <f t="shared" ca="1" si="301"/>
        <v>16622.89139089327</v>
      </c>
      <c r="AK235" s="27">
        <f t="shared" ca="1" si="301"/>
        <v>16599.199048799535</v>
      </c>
      <c r="AL235" s="27">
        <f t="shared" ca="1" si="301"/>
        <v>16579.21832414739</v>
      </c>
      <c r="AM235" s="27">
        <f t="shared" ca="1" si="301"/>
        <v>16562.726519890333</v>
      </c>
      <c r="AN235" s="27">
        <f t="shared" ca="1" si="301"/>
        <v>16549.514300804673</v>
      </c>
      <c r="AO235" s="27">
        <f t="shared" ca="1" si="301"/>
        <v>16539.384891780115</v>
      </c>
      <c r="AP235" s="27">
        <f t="shared" ca="1" si="301"/>
        <v>16532.153324212995</v>
      </c>
      <c r="AQ235" s="27">
        <f t="shared" ca="1" si="301"/>
        <v>16527.645727615865</v>
      </c>
      <c r="AR235" s="27">
        <f t="shared" ca="1" si="301"/>
        <v>16525.698663730531</v>
      </c>
      <c r="AS235" s="27">
        <f t="shared" ca="1" si="301"/>
        <v>16526.15850059428</v>
      </c>
      <c r="AT235" s="27">
        <f t="shared" ca="1" si="301"/>
        <v>16528.88082416217</v>
      </c>
      <c r="AU235" s="27">
        <f t="shared" ca="1" si="301"/>
        <v>16533.729885231955</v>
      </c>
      <c r="AV235" s="27">
        <f t="shared" ca="1" si="301"/>
        <v>16540.578079553517</v>
      </c>
    </row>
    <row r="237" spans="1:48" ht="15">
      <c r="B237" s="3" t="s">
        <v>180</v>
      </c>
      <c r="C237" s="3"/>
      <c r="F237" s="183">
        <f ca="1">IFERROR(IRR(H237:AV237),"-")</f>
        <v>3.9207857962475945E-2</v>
      </c>
      <c r="H237" s="27">
        <f>-H200</f>
        <v>-215908.90741963635</v>
      </c>
      <c r="I237" s="27">
        <f t="shared" ref="I237:K237" ca="1" si="302">I183-I181-I172+I218</f>
        <v>-32670.273749561231</v>
      </c>
      <c r="J237" s="27">
        <f t="shared" ca="1" si="302"/>
        <v>-26704.139145857342</v>
      </c>
      <c r="K237" s="27">
        <f t="shared" ca="1" si="302"/>
        <v>-6534.1328537978898</v>
      </c>
      <c r="L237" s="27">
        <f ca="1">L183-L181-L172+L218</f>
        <v>7979.0403847071175</v>
      </c>
      <c r="M237" s="27">
        <f ca="1">M183-M181-M172+M218</f>
        <v>10945.704161281366</v>
      </c>
      <c r="N237" s="27">
        <f t="shared" ref="N237:AV237" ca="1" si="303">N183-N181-N172+N218</f>
        <v>17352.144077421253</v>
      </c>
      <c r="O237" s="27">
        <f t="shared" ca="1" si="303"/>
        <v>17288.160507087567</v>
      </c>
      <c r="P237" s="27">
        <f t="shared" ca="1" si="303"/>
        <v>17182.929766369467</v>
      </c>
      <c r="Q237" s="27">
        <f t="shared" ca="1" si="303"/>
        <v>17091.309657321261</v>
      </c>
      <c r="R237" s="27">
        <f t="shared" ca="1" si="303"/>
        <v>17012.483542042766</v>
      </c>
      <c r="S237" s="27">
        <f t="shared" ca="1" si="303"/>
        <v>16945.683780907799</v>
      </c>
      <c r="T237" s="27">
        <f t="shared" ca="1" si="303"/>
        <v>16890.188792667745</v>
      </c>
      <c r="U237" s="27">
        <f t="shared" ca="1" si="303"/>
        <v>16845.320290948912</v>
      </c>
      <c r="V237" s="27">
        <f t="shared" ca="1" si="303"/>
        <v>16810.440686560025</v>
      </c>
      <c r="W237" s="27">
        <f t="shared" ca="1" si="303"/>
        <v>16784.950645661287</v>
      </c>
      <c r="X237" s="27">
        <f t="shared" ca="1" si="303"/>
        <v>16768.286794443284</v>
      </c>
      <c r="Y237" s="27">
        <f t="shared" ca="1" si="303"/>
        <v>16759.919561525181</v>
      </c>
      <c r="Z237" s="27">
        <f t="shared" ca="1" si="303"/>
        <v>16759.351149808979</v>
      </c>
      <c r="AA237" s="27">
        <f t="shared" ca="1" si="303"/>
        <v>16766.11363002257</v>
      </c>
      <c r="AB237" s="27">
        <f t="shared" ca="1" si="303"/>
        <v>16779.76714865016</v>
      </c>
      <c r="AC237" s="27">
        <f t="shared" ca="1" si="303"/>
        <v>16799.89824338691</v>
      </c>
      <c r="AD237" s="27">
        <f t="shared" ca="1" si="303"/>
        <v>16794.989948493832</v>
      </c>
      <c r="AE237" s="27">
        <f t="shared" ca="1" si="303"/>
        <v>16777.888324179439</v>
      </c>
      <c r="AF237" s="27">
        <f t="shared" ca="1" si="303"/>
        <v>16748.717904702185</v>
      </c>
      <c r="AG237" s="27">
        <f t="shared" ca="1" si="303"/>
        <v>16715.093136273223</v>
      </c>
      <c r="AH237" s="27">
        <f t="shared" ca="1" si="303"/>
        <v>16682.276471890265</v>
      </c>
      <c r="AI237" s="27">
        <f t="shared" ca="1" si="303"/>
        <v>16650.53226218019</v>
      </c>
      <c r="AJ237" s="27">
        <f t="shared" ca="1" si="303"/>
        <v>16622.89139089327</v>
      </c>
      <c r="AK237" s="27">
        <f t="shared" ca="1" si="303"/>
        <v>16599.199048799535</v>
      </c>
      <c r="AL237" s="27">
        <f t="shared" ca="1" si="303"/>
        <v>16579.21832414739</v>
      </c>
      <c r="AM237" s="27">
        <f t="shared" ca="1" si="303"/>
        <v>16562.726519890333</v>
      </c>
      <c r="AN237" s="27">
        <f t="shared" ca="1" si="303"/>
        <v>16549.514300804673</v>
      </c>
      <c r="AO237" s="27">
        <f t="shared" ca="1" si="303"/>
        <v>16539.384891780115</v>
      </c>
      <c r="AP237" s="27">
        <f t="shared" ca="1" si="303"/>
        <v>16532.153324212995</v>
      </c>
      <c r="AQ237" s="27">
        <f t="shared" ca="1" si="303"/>
        <v>16527.645727615865</v>
      </c>
      <c r="AR237" s="27">
        <f t="shared" ca="1" si="303"/>
        <v>16525.698663730531</v>
      </c>
      <c r="AS237" s="27">
        <f t="shared" ca="1" si="303"/>
        <v>16526.15850059428</v>
      </c>
      <c r="AT237" s="27">
        <f t="shared" ca="1" si="303"/>
        <v>16528.88082416217</v>
      </c>
      <c r="AU237" s="27">
        <f t="shared" ca="1" si="303"/>
        <v>16533.729885231955</v>
      </c>
      <c r="AV237" s="27">
        <f t="shared" ca="1" si="303"/>
        <v>16540.578079553517</v>
      </c>
    </row>
    <row r="238" spans="1:48">
      <c r="E238" s="139" t="s">
        <v>2</v>
      </c>
    </row>
    <row r="239" spans="1:48" ht="15">
      <c r="B239" s="3" t="s">
        <v>181</v>
      </c>
      <c r="C239" s="3"/>
      <c r="E239" s="198">
        <f>$F$81</f>
        <v>5.28000003831662E-2</v>
      </c>
      <c r="F239" s="186">
        <f ca="1">NPV(E239,H237:AV237)</f>
        <v>-52791.16662393132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</row>
    <row r="241" spans="1:48" ht="15">
      <c r="B241" s="92" t="s">
        <v>72</v>
      </c>
      <c r="C241" s="92"/>
      <c r="M241" s="187" t="s">
        <v>25</v>
      </c>
      <c r="R241" s="187" t="s">
        <v>26</v>
      </c>
      <c r="W241" s="187" t="s">
        <v>27</v>
      </c>
      <c r="AB241" s="187" t="s">
        <v>28</v>
      </c>
      <c r="AG241" s="187" t="s">
        <v>29</v>
      </c>
      <c r="AL241" s="187" t="s">
        <v>30</v>
      </c>
      <c r="AQ241" s="187" t="s">
        <v>31</v>
      </c>
      <c r="AV241" s="187" t="s">
        <v>32</v>
      </c>
    </row>
    <row r="242" spans="1:48" ht="6" customHeight="1"/>
    <row r="243" spans="1:48" ht="14.25">
      <c r="B243" s="185" t="s">
        <v>73</v>
      </c>
      <c r="C243" s="185"/>
      <c r="H243" s="27"/>
      <c r="I243" s="27">
        <f t="shared" ref="I243:AV243" ca="1" si="304">I94-I27</f>
        <v>21715.490176124087</v>
      </c>
      <c r="J243" s="27">
        <f t="shared" ca="1" si="304"/>
        <v>17628.223973338201</v>
      </c>
      <c r="K243" s="27">
        <f t="shared" ca="1" si="304"/>
        <v>15291.528413013686</v>
      </c>
      <c r="L243" s="27">
        <f t="shared" ca="1" si="304"/>
        <v>11513.48754041471</v>
      </c>
      <c r="M243" s="27">
        <f t="shared" ca="1" si="304"/>
        <v>8763.5046873292486</v>
      </c>
      <c r="N243" s="27">
        <f t="shared" ca="1" si="304"/>
        <v>9005.3562084103651</v>
      </c>
      <c r="O243" s="27">
        <f t="shared" ca="1" si="304"/>
        <v>8353.9332639239401</v>
      </c>
      <c r="P243" s="27">
        <f t="shared" ca="1" si="304"/>
        <v>7758.9359971179692</v>
      </c>
      <c r="Q243" s="27">
        <f t="shared" ca="1" si="304"/>
        <v>7145.3195351411377</v>
      </c>
      <c r="R243" s="27">
        <f t="shared" ca="1" si="304"/>
        <v>6514.2010297037014</v>
      </c>
      <c r="S243" s="27">
        <f t="shared" ca="1" si="304"/>
        <v>5866.6306034132831</v>
      </c>
      <c r="T243" s="27">
        <f t="shared" ca="1" si="304"/>
        <v>5203.5953715210671</v>
      </c>
      <c r="U243" s="27">
        <f t="shared" ca="1" si="304"/>
        <v>4526.0232223631574</v>
      </c>
      <c r="V243" s="27">
        <f t="shared" ca="1" si="304"/>
        <v>3834.7863709755075</v>
      </c>
      <c r="W243" s="27">
        <f t="shared" ca="1" si="304"/>
        <v>3130.7046994918892</v>
      </c>
      <c r="X243" s="27">
        <f t="shared" ca="1" si="304"/>
        <v>2414.5488971180566</v>
      </c>
      <c r="Y243" s="27">
        <f t="shared" ca="1" si="304"/>
        <v>1687.0434117074437</v>
      </c>
      <c r="Z243" s="27">
        <f t="shared" ca="1" si="304"/>
        <v>948.86922424223667</v>
      </c>
      <c r="AA243" s="27">
        <f t="shared" ca="1" si="304"/>
        <v>200.66645684573086</v>
      </c>
      <c r="AB243" s="27">
        <f t="shared" ca="1" si="304"/>
        <v>-556.96317568621816</v>
      </c>
      <c r="AC243" s="27">
        <f t="shared" ca="1" si="304"/>
        <v>-1323.4540614454709</v>
      </c>
      <c r="AD243" s="27">
        <f t="shared" ca="1" si="304"/>
        <v>-5844.6754000646069</v>
      </c>
      <c r="AE243" s="27">
        <f t="shared" ca="1" si="304"/>
        <v>-8551.9623896623671</v>
      </c>
      <c r="AF243" s="27">
        <f t="shared" ca="1" si="304"/>
        <v>-11076.91223705321</v>
      </c>
      <c r="AG243" s="27">
        <f t="shared" ca="1" si="304"/>
        <v>-12523.609701557561</v>
      </c>
      <c r="AH243" s="27">
        <f t="shared" ca="1" si="304"/>
        <v>-13236.128187189152</v>
      </c>
      <c r="AI243" s="27">
        <f t="shared" ca="1" si="304"/>
        <v>-13859.241625134418</v>
      </c>
      <c r="AJ243" s="27">
        <f t="shared" ca="1" si="304"/>
        <v>-14065.772304104827</v>
      </c>
      <c r="AK243" s="27">
        <f t="shared" ca="1" si="304"/>
        <v>-14265.279451319799</v>
      </c>
      <c r="AL243" s="27">
        <f t="shared" ca="1" si="304"/>
        <v>-14469.864050575248</v>
      </c>
      <c r="AM243" s="27">
        <f t="shared" ca="1" si="304"/>
        <v>-14679.221454748749</v>
      </c>
      <c r="AN243" s="27">
        <f t="shared" ca="1" si="304"/>
        <v>-14893.065295545213</v>
      </c>
      <c r="AO243" s="27">
        <f t="shared" ca="1" si="304"/>
        <v>-15111.126386767268</v>
      </c>
      <c r="AP243" s="27">
        <f t="shared" ca="1" si="304"/>
        <v>-15333.151693389376</v>
      </c>
      <c r="AQ243" s="27">
        <f t="shared" ca="1" si="304"/>
        <v>-15558.903362487534</v>
      </c>
      <c r="AR243" s="27">
        <f t="shared" ca="1" si="304"/>
        <v>-15788.157812313177</v>
      </c>
      <c r="AS243" s="27">
        <f t="shared" ca="1" si="304"/>
        <v>-16020.704876022659</v>
      </c>
      <c r="AT243" s="27">
        <f t="shared" ca="1" si="304"/>
        <v>-16256.346996782948</v>
      </c>
      <c r="AU243" s="27">
        <f t="shared" ca="1" si="304"/>
        <v>-16494.898471170996</v>
      </c>
      <c r="AV243" s="27">
        <f t="shared" ca="1" si="304"/>
        <v>-16736.184737969139</v>
      </c>
    </row>
    <row r="244" spans="1:48" ht="14.25">
      <c r="B244" s="185" t="s">
        <v>182</v>
      </c>
      <c r="C244" s="185"/>
      <c r="E244" s="198">
        <f>$F$81</f>
        <v>5.28000003831662E-2</v>
      </c>
      <c r="H244" s="139" t="s">
        <v>18</v>
      </c>
      <c r="I244" s="27">
        <f t="shared" ref="I244:AV244" ca="1" si="305">I243/(1+$E$244)^I176</f>
        <v>20626.415433340371</v>
      </c>
      <c r="J244" s="27">
        <f t="shared" ca="1" si="305"/>
        <v>15904.38231486429</v>
      </c>
      <c r="K244" s="27">
        <f t="shared" ca="1" si="305"/>
        <v>13104.283096443934</v>
      </c>
      <c r="L244" s="27">
        <f t="shared" ca="1" si="305"/>
        <v>9371.8081504331476</v>
      </c>
      <c r="M244" s="27">
        <f t="shared" ca="1" si="305"/>
        <v>6775.6106370639736</v>
      </c>
      <c r="N244" s="27">
        <f t="shared" ca="1" si="305"/>
        <v>6613.4128900695405</v>
      </c>
      <c r="O244" s="27">
        <f t="shared" ca="1" si="305"/>
        <v>5827.3334053896388</v>
      </c>
      <c r="P244" s="27">
        <f t="shared" ca="1" si="305"/>
        <v>5140.8526730009135</v>
      </c>
      <c r="Q244" s="27">
        <f t="shared" ca="1" si="305"/>
        <v>4496.8537892609793</v>
      </c>
      <c r="R244" s="27">
        <f t="shared" ca="1" si="305"/>
        <v>3894.0577915775466</v>
      </c>
      <c r="S244" s="27">
        <f t="shared" ca="1" si="305"/>
        <v>3331.0726349743031</v>
      </c>
      <c r="T244" s="27">
        <f t="shared" ca="1" si="305"/>
        <v>2806.4221640200662</v>
      </c>
      <c r="U244" s="27">
        <f t="shared" ca="1" si="305"/>
        <v>2318.5709189954114</v>
      </c>
      <c r="V244" s="27">
        <f t="shared" ca="1" si="305"/>
        <v>1865.9452867175073</v>
      </c>
      <c r="W244" s="27">
        <f t="shared" ca="1" si="305"/>
        <v>1446.9514479976415</v>
      </c>
      <c r="X244" s="27">
        <f t="shared" ca="1" si="305"/>
        <v>1059.9905217378539</v>
      </c>
      <c r="Y244" s="27">
        <f t="shared" ca="1" si="305"/>
        <v>703.47125947631491</v>
      </c>
      <c r="Z244" s="27">
        <f t="shared" ca="1" si="305"/>
        <v>375.82060313617922</v>
      </c>
      <c r="AA244" s="27">
        <f t="shared" ca="1" si="305"/>
        <v>75.492382257770942</v>
      </c>
      <c r="AB244" s="27">
        <f t="shared" ca="1" si="305"/>
        <v>-199.02560540231363</v>
      </c>
      <c r="AC244" s="27">
        <f t="shared" ca="1" si="305"/>
        <v>-449.20591478510278</v>
      </c>
      <c r="AD244" s="27">
        <f t="shared" ca="1" si="305"/>
        <v>-1884.3046290498746</v>
      </c>
      <c r="AE244" s="27">
        <f t="shared" ca="1" si="305"/>
        <v>-2618.8500021978734</v>
      </c>
      <c r="AF244" s="27">
        <f t="shared" ca="1" si="305"/>
        <v>-3221.9417206401163</v>
      </c>
      <c r="AG244" s="27">
        <f t="shared" ca="1" si="305"/>
        <v>-3460.0519040113977</v>
      </c>
      <c r="AH244" s="27">
        <f t="shared" ca="1" si="305"/>
        <v>-3473.50699155448</v>
      </c>
      <c r="AI244" s="27">
        <f t="shared" ca="1" si="305"/>
        <v>-3454.6241355057764</v>
      </c>
      <c r="AJ244" s="27">
        <f t="shared" ca="1" si="305"/>
        <v>-3330.2669148688324</v>
      </c>
      <c r="AK244" s="27">
        <f t="shared" ca="1" si="305"/>
        <v>-3208.1145527770036</v>
      </c>
      <c r="AL244" s="27">
        <f t="shared" ca="1" si="305"/>
        <v>-3090.9227989192805</v>
      </c>
      <c r="AM244" s="27">
        <f t="shared" ca="1" si="305"/>
        <v>-2978.385117708463</v>
      </c>
      <c r="AN244" s="27">
        <f t="shared" ca="1" si="305"/>
        <v>-2870.2256940272537</v>
      </c>
      <c r="AO244" s="27">
        <f t="shared" ca="1" si="305"/>
        <v>-2766.1957888379889</v>
      </c>
      <c r="AP244" s="27">
        <f t="shared" ca="1" si="305"/>
        <v>-2666.0705260000318</v>
      </c>
      <c r="AQ244" s="27">
        <f t="shared" ca="1" si="305"/>
        <v>-2569.6460608955581</v>
      </c>
      <c r="AR244" s="27">
        <f t="shared" ca="1" si="305"/>
        <v>-2476.737086975581</v>
      </c>
      <c r="AS244" s="27">
        <f t="shared" ca="1" si="305"/>
        <v>-2387.1746412448688</v>
      </c>
      <c r="AT244" s="27">
        <f t="shared" ca="1" si="305"/>
        <v>-2300.804174072463</v>
      </c>
      <c r="AU244" s="27">
        <f t="shared" ca="1" si="305"/>
        <v>-2217.4838526023245</v>
      </c>
      <c r="AV244" s="27">
        <f t="shared" ca="1" si="305"/>
        <v>-2137.0830704984337</v>
      </c>
    </row>
    <row r="245" spans="1:48" ht="15">
      <c r="B245" s="185" t="s">
        <v>183</v>
      </c>
      <c r="C245" s="188"/>
      <c r="F245" s="133"/>
      <c r="H245" s="158">
        <v>-1</v>
      </c>
      <c r="I245" s="18">
        <f ca="1">+I244</f>
        <v>20626.415433340371</v>
      </c>
      <c r="J245" s="18">
        <f ca="1">I245+J244</f>
        <v>36530.797748204663</v>
      </c>
      <c r="K245" s="18">
        <f t="shared" ref="K245:Y245" ca="1" si="306">J245+K244</f>
        <v>49635.080844648597</v>
      </c>
      <c r="L245" s="18">
        <f t="shared" ca="1" si="306"/>
        <v>59006.888995081747</v>
      </c>
      <c r="M245" s="189">
        <f t="shared" ca="1" si="306"/>
        <v>65782.499632145715</v>
      </c>
      <c r="N245" s="18">
        <f t="shared" ca="1" si="306"/>
        <v>72395.912522215251</v>
      </c>
      <c r="O245" s="18">
        <f t="shared" ca="1" si="306"/>
        <v>78223.24592760489</v>
      </c>
      <c r="P245" s="18">
        <f t="shared" ca="1" si="306"/>
        <v>83364.098600605808</v>
      </c>
      <c r="Q245" s="18">
        <f t="shared" ca="1" si="306"/>
        <v>87860.952389866783</v>
      </c>
      <c r="R245" s="189">
        <f t="shared" ca="1" si="306"/>
        <v>91755.010181444333</v>
      </c>
      <c r="S245" s="18">
        <f t="shared" ca="1" si="306"/>
        <v>95086.082816418639</v>
      </c>
      <c r="T245" s="18">
        <f t="shared" ca="1" si="306"/>
        <v>97892.504980438709</v>
      </c>
      <c r="U245" s="18">
        <f t="shared" ca="1" si="306"/>
        <v>100211.07589943412</v>
      </c>
      <c r="V245" s="18">
        <f t="shared" ca="1" si="306"/>
        <v>102077.02118615163</v>
      </c>
      <c r="W245" s="189">
        <f t="shared" ca="1" si="306"/>
        <v>103523.97263414926</v>
      </c>
      <c r="X245" s="18">
        <f t="shared" ca="1" si="306"/>
        <v>104583.96315588712</v>
      </c>
      <c r="Y245" s="18">
        <f t="shared" ca="1" si="306"/>
        <v>105287.43441536343</v>
      </c>
      <c r="Z245" s="18">
        <f t="shared" ref="Z245" ca="1" si="307">Y245+Z244</f>
        <v>105663.25501849961</v>
      </c>
      <c r="AA245" s="18">
        <f t="shared" ref="AA245" ca="1" si="308">Z245+AA244</f>
        <v>105738.74740075738</v>
      </c>
      <c r="AB245" s="189">
        <f t="shared" ref="AB245" ca="1" si="309">AA245+AB244</f>
        <v>105539.72179535506</v>
      </c>
      <c r="AC245" s="18">
        <f t="shared" ref="AC245" ca="1" si="310">AB245+AC244</f>
        <v>105090.51588056996</v>
      </c>
      <c r="AD245" s="18">
        <f t="shared" ref="AD245" ca="1" si="311">AC245+AD244</f>
        <v>103206.21125152009</v>
      </c>
      <c r="AE245" s="18">
        <f t="shared" ref="AE245" ca="1" si="312">AD245+AE244</f>
        <v>100587.36124932222</v>
      </c>
      <c r="AF245" s="18">
        <f t="shared" ref="AF245" ca="1" si="313">AE245+AF244</f>
        <v>97365.419528682105</v>
      </c>
      <c r="AG245" s="189">
        <f t="shared" ref="AG245" ca="1" si="314">AF245+AG244</f>
        <v>93905.367624670704</v>
      </c>
      <c r="AH245" s="18">
        <f t="shared" ref="AH245" ca="1" si="315">AG245+AH244</f>
        <v>90431.86063311623</v>
      </c>
      <c r="AI245" s="18">
        <f t="shared" ref="AI245" ca="1" si="316">AH245+AI244</f>
        <v>86977.236497610458</v>
      </c>
      <c r="AJ245" s="18">
        <f t="shared" ref="AJ245" ca="1" si="317">AI245+AJ244</f>
        <v>83646.969582741629</v>
      </c>
      <c r="AK245" s="18">
        <f t="shared" ref="AK245" ca="1" si="318">AJ245+AK244</f>
        <v>80438.85502996463</v>
      </c>
      <c r="AL245" s="189">
        <f t="shared" ref="AL245" ca="1" si="319">AK245+AL244</f>
        <v>77347.932231045357</v>
      </c>
      <c r="AM245" s="18">
        <f t="shared" ref="AM245" ca="1" si="320">AL245+AM244</f>
        <v>74369.547113336899</v>
      </c>
      <c r="AN245" s="18">
        <f t="shared" ref="AN245" ca="1" si="321">AM245+AN244</f>
        <v>71499.32141930965</v>
      </c>
      <c r="AO245" s="18">
        <f t="shared" ref="AO245" ca="1" si="322">AN245+AO244</f>
        <v>68733.125630471666</v>
      </c>
      <c r="AP245" s="18">
        <f t="shared" ref="AP245" ca="1" si="323">AO245+AP244</f>
        <v>66067.055104471641</v>
      </c>
      <c r="AQ245" s="189">
        <f t="shared" ref="AQ245" ca="1" si="324">AP245+AQ244</f>
        <v>63497.409043576081</v>
      </c>
      <c r="AR245" s="18">
        <f t="shared" ref="AR245" ca="1" si="325">AQ245+AR244</f>
        <v>61020.671956600498</v>
      </c>
      <c r="AS245" s="18">
        <f t="shared" ref="AS245" ca="1" si="326">AR245+AS244</f>
        <v>58633.497315355628</v>
      </c>
      <c r="AT245" s="18">
        <f t="shared" ref="AT245" ca="1" si="327">AS245+AT244</f>
        <v>56332.693141283162</v>
      </c>
      <c r="AU245" s="18">
        <f t="shared" ref="AU245" ca="1" si="328">AT245+AU244</f>
        <v>54115.209288680839</v>
      </c>
      <c r="AV245" s="189">
        <f t="shared" ref="AV245" ca="1" si="329">AU245+AV244</f>
        <v>51978.126218182406</v>
      </c>
    </row>
    <row r="246" spans="1:48" ht="15">
      <c r="B246" s="185" t="s">
        <v>58</v>
      </c>
      <c r="C246" s="185"/>
      <c r="F246" s="184">
        <f ca="1">IF(AND(MAX(I246:AV246)=0,I245&lt;=0),1,MAX(I246:AV246))</f>
        <v>0</v>
      </c>
      <c r="H246" s="134" t="s">
        <v>1</v>
      </c>
      <c r="I246" s="135" t="str">
        <f ca="1">IF(AND(H246="-",OR(AND(H245&gt;0,I245&lt;=0),AND(H245&gt;=0,I245&lt;0))),I$176-1+H245/-I244,IF(H246="-","-",""))</f>
        <v>-</v>
      </c>
      <c r="J246" s="135" t="str">
        <f t="shared" ref="J246:AN246" ca="1" si="330">IF(AND(I246="-",OR(AND(I245&gt;0,J245&lt;=0),AND(I245&gt;=0,J245&lt;0))),J$176-1+I245/-J244,IF(I246="-","-",""))</f>
        <v>-</v>
      </c>
      <c r="K246" s="135" t="str">
        <f t="shared" ca="1" si="330"/>
        <v>-</v>
      </c>
      <c r="L246" s="135" t="str">
        <f t="shared" ca="1" si="330"/>
        <v>-</v>
      </c>
      <c r="M246" s="135" t="str">
        <f t="shared" ca="1" si="330"/>
        <v>-</v>
      </c>
      <c r="N246" s="135" t="str">
        <f t="shared" ca="1" si="330"/>
        <v>-</v>
      </c>
      <c r="O246" s="135" t="str">
        <f t="shared" ca="1" si="330"/>
        <v>-</v>
      </c>
      <c r="P246" s="135" t="str">
        <f t="shared" ca="1" si="330"/>
        <v>-</v>
      </c>
      <c r="Q246" s="135" t="str">
        <f t="shared" ca="1" si="330"/>
        <v>-</v>
      </c>
      <c r="R246" s="135" t="str">
        <f t="shared" ca="1" si="330"/>
        <v>-</v>
      </c>
      <c r="S246" s="135" t="str">
        <f t="shared" ca="1" si="330"/>
        <v>-</v>
      </c>
      <c r="T246" s="135" t="str">
        <f t="shared" ca="1" si="330"/>
        <v>-</v>
      </c>
      <c r="U246" s="135" t="str">
        <f t="shared" ca="1" si="330"/>
        <v>-</v>
      </c>
      <c r="V246" s="135" t="str">
        <f t="shared" ca="1" si="330"/>
        <v>-</v>
      </c>
      <c r="W246" s="135" t="str">
        <f t="shared" ca="1" si="330"/>
        <v>-</v>
      </c>
      <c r="X246" s="135" t="str">
        <f t="shared" ca="1" si="330"/>
        <v>-</v>
      </c>
      <c r="Y246" s="135" t="str">
        <f t="shared" ca="1" si="330"/>
        <v>-</v>
      </c>
      <c r="Z246" s="135" t="str">
        <f t="shared" ca="1" si="330"/>
        <v>-</v>
      </c>
      <c r="AA246" s="135" t="str">
        <f t="shared" ca="1" si="330"/>
        <v>-</v>
      </c>
      <c r="AB246" s="135" t="str">
        <f t="shared" ca="1" si="330"/>
        <v>-</v>
      </c>
      <c r="AC246" s="135" t="str">
        <f t="shared" ca="1" si="330"/>
        <v>-</v>
      </c>
      <c r="AD246" s="135" t="str">
        <f t="shared" ca="1" si="330"/>
        <v>-</v>
      </c>
      <c r="AE246" s="135" t="str">
        <f t="shared" ca="1" si="330"/>
        <v>-</v>
      </c>
      <c r="AF246" s="135" t="str">
        <f t="shared" ca="1" si="330"/>
        <v>-</v>
      </c>
      <c r="AG246" s="135" t="str">
        <f t="shared" ca="1" si="330"/>
        <v>-</v>
      </c>
      <c r="AH246" s="135" t="str">
        <f t="shared" ca="1" si="330"/>
        <v>-</v>
      </c>
      <c r="AI246" s="135" t="str">
        <f t="shared" ca="1" si="330"/>
        <v>-</v>
      </c>
      <c r="AJ246" s="135" t="str">
        <f t="shared" ca="1" si="330"/>
        <v>-</v>
      </c>
      <c r="AK246" s="135" t="str">
        <f t="shared" ca="1" si="330"/>
        <v>-</v>
      </c>
      <c r="AL246" s="135" t="str">
        <f t="shared" ca="1" si="330"/>
        <v>-</v>
      </c>
      <c r="AM246" s="135" t="str">
        <f t="shared" ca="1" si="330"/>
        <v>-</v>
      </c>
      <c r="AN246" s="135" t="str">
        <f t="shared" ca="1" si="330"/>
        <v>-</v>
      </c>
      <c r="AO246" s="135" t="str">
        <f t="shared" ref="AO246" ca="1" si="331">IF(AND(AN246="-",OR(AND(AN245&gt;0,AO245&lt;=0),AND(AN245&gt;=0,AO245&lt;0))),AO$176-1+AN245/-AO244,IF(AN246="-","-",""))</f>
        <v>-</v>
      </c>
      <c r="AP246" s="135" t="str">
        <f t="shared" ref="AP246" ca="1" si="332">IF(AND(AO246="-",OR(AND(AO245&gt;0,AP245&lt;=0),AND(AO245&gt;=0,AP245&lt;0))),AP$176-1+AO245/-AP244,IF(AO246="-","-",""))</f>
        <v>-</v>
      </c>
      <c r="AQ246" s="135" t="str">
        <f t="shared" ref="AQ246" ca="1" si="333">IF(AND(AP246="-",OR(AND(AP245&gt;0,AQ245&lt;=0),AND(AP245&gt;=0,AQ245&lt;0))),AQ$176-1+AP245/-AQ244,IF(AP246="-","-",""))</f>
        <v>-</v>
      </c>
      <c r="AR246" s="135" t="str">
        <f t="shared" ref="AR246" ca="1" si="334">IF(AND(AQ246="-",OR(AND(AQ245&gt;0,AR245&lt;=0),AND(AQ245&gt;=0,AR245&lt;0))),AR$176-1+AQ245/-AR244,IF(AQ246="-","-",""))</f>
        <v>-</v>
      </c>
      <c r="AS246" s="135" t="str">
        <f t="shared" ref="AS246" ca="1" si="335">IF(AND(AR246="-",OR(AND(AR245&gt;0,AS245&lt;=0),AND(AR245&gt;=0,AS245&lt;0))),AS$176-1+AR245/-AS244,IF(AR246="-","-",""))</f>
        <v>-</v>
      </c>
      <c r="AT246" s="135" t="str">
        <f t="shared" ref="AT246" ca="1" si="336">IF(AND(AS246="-",OR(AND(AS245&gt;0,AT245&lt;=0),AND(AS245&gt;=0,AT245&lt;0))),AT$176-1+AS245/-AT244,IF(AS246="-","-",""))</f>
        <v>-</v>
      </c>
      <c r="AU246" s="135" t="str">
        <f t="shared" ref="AU246" ca="1" si="337">IF(AND(AT246="-",OR(AND(AT245&gt;0,AU245&lt;=0),AND(AT245&gt;=0,AU245&lt;0))),AU$176-1+AT245/-AU244,IF(AT246="-","-",""))</f>
        <v>-</v>
      </c>
      <c r="AV246" s="135" t="str">
        <f t="shared" ref="AV246" ca="1" si="338">IF(AND(AU246="-",OR(AND(AU245&gt;0,AV245&lt;=0),AND(AU245&gt;=0,AV245&lt;0))),AV$176-1+AU245/-AV244,IF(AU246="-","-",""))</f>
        <v>-</v>
      </c>
    </row>
    <row r="247" spans="1:48" ht="15" thickBot="1">
      <c r="A247" s="136"/>
      <c r="B247" s="136"/>
      <c r="C247" s="136"/>
      <c r="D247" s="136"/>
      <c r="E247" s="136"/>
      <c r="F247" s="137"/>
      <c r="G247" s="137"/>
      <c r="H247" s="137"/>
      <c r="I247" s="138"/>
      <c r="J247" s="138"/>
      <c r="K247" s="138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</row>
    <row r="248" spans="1:48" ht="14.25">
      <c r="I248" s="27"/>
      <c r="J248" s="27"/>
      <c r="K248" s="27"/>
    </row>
    <row r="249" spans="1:48" ht="14.25">
      <c r="I249" s="27"/>
      <c r="J249" s="27"/>
      <c r="K249" s="27"/>
    </row>
    <row r="253" spans="1:48" ht="15">
      <c r="H253"/>
      <c r="I253"/>
      <c r="J253"/>
      <c r="K253"/>
      <c r="L253"/>
      <c r="M253"/>
      <c r="N253"/>
      <c r="O253"/>
    </row>
    <row r="254" spans="1:48" ht="15">
      <c r="H254"/>
      <c r="I254"/>
      <c r="J254"/>
      <c r="K254"/>
      <c r="L254"/>
      <c r="M254"/>
      <c r="N254"/>
      <c r="O254"/>
    </row>
    <row r="255" spans="1:48" ht="15">
      <c r="H255"/>
      <c r="I255"/>
      <c r="J255"/>
      <c r="K255"/>
      <c r="L255"/>
      <c r="M255"/>
      <c r="N255"/>
      <c r="O255"/>
    </row>
    <row r="256" spans="1:48" ht="15">
      <c r="H256"/>
      <c r="I256"/>
      <c r="J256"/>
      <c r="K256"/>
      <c r="L256"/>
      <c r="M256"/>
      <c r="N256"/>
      <c r="O256"/>
    </row>
    <row r="257" spans="8:15" ht="15">
      <c r="H257"/>
      <c r="I257"/>
      <c r="J257"/>
      <c r="K257"/>
      <c r="L257"/>
      <c r="M257"/>
      <c r="N257"/>
      <c r="O257"/>
    </row>
  </sheetData>
  <mergeCells count="1">
    <mergeCell ref="J77:K77"/>
  </mergeCells>
  <dataValidations disablePrompts="1" count="2">
    <dataValidation type="list" allowBlank="1" showInputMessage="1" showErrorMessage="1" sqref="F76">
      <formula1>$J$78:$K$78</formula1>
    </dataValidation>
    <dataValidation type="list" allowBlank="1" showInputMessage="1" showErrorMessage="1" sqref="F180">
      <formula1>"Revenu requis, Revenu tarifaire"</formula1>
    </dataValidation>
  </dataValidations>
  <printOptions horizontalCentered="1"/>
  <pageMargins left="0.39370078740157483" right="0.39370078740157483" top="0.39370078740157483" bottom="0.35433070866141736" header="0.31496062992125984" footer="0.11811023622047245"/>
  <pageSetup paperSize="5" scale="44" orientation="landscape" r:id="rId1"/>
  <headerFooter>
    <oddFooter>&amp;L&amp;Z&amp;F&amp;RImprimé le : &amp;D  -  &amp;T</oddFooter>
  </headerFooter>
  <rowBreaks count="2" manualBreakCount="2">
    <brk id="82" max="20" man="1"/>
    <brk id="172" max="20" man="1"/>
  </rowBreaks>
  <ignoredErrors>
    <ignoredError sqref="I1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0000FF"/>
  </sheetPr>
  <dimension ref="A1:AZ257"/>
  <sheetViews>
    <sheetView showGridLines="0" zoomScale="25" zoomScaleNormal="25" zoomScaleSheetLayoutView="102" workbookViewId="0"/>
  </sheetViews>
  <sheetFormatPr baseColWidth="10" defaultColWidth="9.140625" defaultRowHeight="12.75" outlineLevelRow="1" outlineLevelCol="1"/>
  <cols>
    <col min="1" max="1" width="7" style="1" customWidth="1"/>
    <col min="2" max="2" width="48.85546875" style="1" customWidth="1"/>
    <col min="3" max="4" width="15.85546875" style="1" customWidth="1"/>
    <col min="5" max="5" width="31.42578125" style="1" bestFit="1" customWidth="1"/>
    <col min="6" max="6" width="27" style="1" bestFit="1" customWidth="1"/>
    <col min="7" max="7" width="1.7109375" style="1" customWidth="1"/>
    <col min="8" max="10" width="15.85546875" style="1" customWidth="1"/>
    <col min="11" max="11" width="17.85546875" style="1" bestFit="1" customWidth="1"/>
    <col min="12" max="13" width="15.85546875" style="1" customWidth="1"/>
    <col min="14" max="17" width="15.85546875" style="1" customWidth="1" outlineLevel="1"/>
    <col min="18" max="18" width="15.85546875" style="1" customWidth="1"/>
    <col min="19" max="27" width="15.85546875" style="1" customWidth="1" outlineLevel="1"/>
    <col min="28" max="28" width="15.85546875" style="1" customWidth="1"/>
    <col min="29" max="37" width="15.85546875" style="1" customWidth="1" outlineLevel="1"/>
    <col min="38" max="38" width="15.85546875" style="1" customWidth="1"/>
    <col min="39" max="47" width="15.85546875" style="1" customWidth="1" outlineLevel="1"/>
    <col min="48" max="48" width="15.85546875" style="1" customWidth="1"/>
    <col min="49" max="49" width="14.42578125" style="1" customWidth="1"/>
    <col min="50" max="54" width="13.140625" style="1" customWidth="1"/>
    <col min="55" max="59" width="13.28515625" style="1" customWidth="1"/>
    <col min="60" max="16384" width="9.140625" style="1"/>
  </cols>
  <sheetData>
    <row r="1" spans="1:48" s="7" customFormat="1" ht="27.75" customHeight="1">
      <c r="A1" s="204" t="s">
        <v>54</v>
      </c>
      <c r="E1" s="8"/>
      <c r="F1" s="8"/>
      <c r="G1" s="8"/>
      <c r="H1" s="8"/>
      <c r="I1" s="8"/>
      <c r="R1" s="4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48" ht="30">
      <c r="A2" s="205" t="s">
        <v>186</v>
      </c>
      <c r="B2" s="11"/>
      <c r="C2" s="11"/>
      <c r="D2"/>
      <c r="E2"/>
      <c r="F2"/>
      <c r="H2" s="4"/>
      <c r="I2" s="4"/>
      <c r="J2" s="4"/>
      <c r="K2" s="4"/>
      <c r="L2" s="4"/>
      <c r="M2" s="4"/>
      <c r="N2" s="4"/>
      <c r="R2" s="4"/>
      <c r="S2" s="12"/>
      <c r="T2" s="12"/>
      <c r="U2" s="12"/>
      <c r="V2" s="12"/>
      <c r="W2" s="12"/>
      <c r="X2" s="12"/>
      <c r="Y2" s="12"/>
      <c r="Z2" s="12"/>
      <c r="AA2" s="12"/>
      <c r="AB2" s="12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8" customHeight="1">
      <c r="A3" s="108" t="s">
        <v>55</v>
      </c>
      <c r="B3" s="11"/>
      <c r="C3" s="11"/>
      <c r="D3" s="10"/>
      <c r="E3" s="10"/>
      <c r="H3" s="4"/>
      <c r="I3" s="4"/>
      <c r="J3" s="4"/>
      <c r="K3" s="4"/>
      <c r="L3" s="4"/>
      <c r="M3" s="4"/>
      <c r="N3" s="4"/>
      <c r="R3" s="4"/>
      <c r="S3" s="12"/>
      <c r="T3" s="12"/>
      <c r="U3" s="12"/>
      <c r="V3" s="12"/>
      <c r="W3" s="12"/>
      <c r="X3" s="12"/>
      <c r="Y3" s="12"/>
      <c r="Z3" s="12"/>
      <c r="AA3" s="12"/>
      <c r="AB3" s="1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8" customHeight="1">
      <c r="A4" s="10"/>
      <c r="B4" s="11"/>
      <c r="C4" s="11"/>
      <c r="D4" s="10"/>
      <c r="E4" s="10"/>
      <c r="H4" s="4"/>
      <c r="I4" s="4"/>
      <c r="J4" s="4"/>
      <c r="K4" s="4"/>
      <c r="L4" s="4"/>
      <c r="M4" s="4"/>
      <c r="N4" s="4"/>
      <c r="R4" s="4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8" customHeight="1">
      <c r="A5" s="10"/>
      <c r="B5" s="146" t="s">
        <v>56</v>
      </c>
      <c r="C5" s="146"/>
      <c r="J5" s="4"/>
      <c r="K5" s="4"/>
      <c r="L5" s="4"/>
      <c r="M5" s="4"/>
      <c r="N5" s="4"/>
      <c r="R5" s="4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142" customFormat="1" ht="18" customHeight="1">
      <c r="A6" s="141"/>
      <c r="B6" s="147" t="s">
        <v>57</v>
      </c>
      <c r="C6" s="193"/>
      <c r="D6" s="145"/>
      <c r="E6" s="206">
        <f ca="1">$F$237</f>
        <v>8.3044203302944597E-2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</row>
    <row r="7" spans="1:48" s="142" customFormat="1" ht="18" customHeight="1">
      <c r="A7" s="141"/>
      <c r="B7" s="148" t="s">
        <v>72</v>
      </c>
      <c r="C7" s="194"/>
      <c r="D7" s="144"/>
      <c r="E7" s="207">
        <f ca="1">F246</f>
        <v>1.610453751837869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</row>
    <row r="8" spans="1:48" s="142" customFormat="1" ht="18" customHeight="1">
      <c r="A8" s="141"/>
      <c r="B8" s="148" t="s">
        <v>73</v>
      </c>
      <c r="C8" s="194"/>
      <c r="D8" s="173" t="s">
        <v>69</v>
      </c>
      <c r="E8" s="174" t="s">
        <v>70</v>
      </c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</row>
    <row r="9" spans="1:48" s="142" customFormat="1" ht="18" customHeight="1">
      <c r="A9" s="141"/>
      <c r="B9" s="149" t="s">
        <v>59</v>
      </c>
      <c r="C9" s="195"/>
      <c r="D9" s="150">
        <f ca="1">I$243</f>
        <v>642.29425461910796</v>
      </c>
      <c r="E9" s="151">
        <f ca="1">I$245</f>
        <v>610.08192855750872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1:48" s="142" customFormat="1" ht="18" customHeight="1">
      <c r="A10" s="141"/>
      <c r="B10" s="152" t="s">
        <v>60</v>
      </c>
      <c r="C10" s="196"/>
      <c r="D10" s="153">
        <f ca="1">J$243</f>
        <v>-1107.7127292170317</v>
      </c>
      <c r="E10" s="154">
        <f ca="1">J$245</f>
        <v>-389.30897815861726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</row>
    <row r="11" spans="1:48" s="142" customFormat="1" ht="18" customHeight="1">
      <c r="A11" s="141"/>
      <c r="B11" s="149" t="s">
        <v>61</v>
      </c>
      <c r="C11" s="195"/>
      <c r="D11" s="150">
        <f ca="1">K$243</f>
        <v>-1812.6506068445051</v>
      </c>
      <c r="E11" s="151">
        <f ca="1">K$245</f>
        <v>-1942.684550924525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</row>
    <row r="12" spans="1:48" s="142" customFormat="1" ht="18" customHeight="1">
      <c r="A12" s="141"/>
      <c r="B12" s="152" t="s">
        <v>62</v>
      </c>
      <c r="C12" s="196"/>
      <c r="D12" s="153">
        <f ca="1">L$243</f>
        <v>-2050.6340355444045</v>
      </c>
      <c r="E12" s="154">
        <f ca="1">L$245</f>
        <v>-3611.870251643878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</row>
    <row r="13" spans="1:48" s="142" customFormat="1" ht="18" customHeight="1">
      <c r="A13" s="141"/>
      <c r="B13" s="149" t="s">
        <v>63</v>
      </c>
      <c r="C13" s="195"/>
      <c r="D13" s="150">
        <f ca="1">M$243</f>
        <v>-2236.2515205397613</v>
      </c>
      <c r="E13" s="151">
        <f ca="1">M$245</f>
        <v>-5340.8554157218105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</row>
    <row r="14" spans="1:48" s="142" customFormat="1" ht="18" customHeight="1">
      <c r="A14" s="141"/>
      <c r="B14" s="152" t="s">
        <v>64</v>
      </c>
      <c r="C14" s="196"/>
      <c r="D14" s="153">
        <f ca="1">R$243</f>
        <v>-3146.3967192174041</v>
      </c>
      <c r="E14" s="154">
        <f ca="1">R$245</f>
        <v>-14479.090003509995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1:48" s="142" customFormat="1" ht="18" customHeight="1">
      <c r="A15" s="141"/>
      <c r="B15" s="149" t="s">
        <v>65</v>
      </c>
      <c r="C15" s="195"/>
      <c r="D15" s="150">
        <f ca="1">W$243</f>
        <v>-4333.0270549232428</v>
      </c>
      <c r="E15" s="151">
        <f ca="1">W$245</f>
        <v>-24493.997660206227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</row>
    <row r="16" spans="1:48" s="142" customFormat="1" ht="18" customHeight="1">
      <c r="A16" s="141"/>
      <c r="B16" s="152" t="s">
        <v>66</v>
      </c>
      <c r="C16" s="196"/>
      <c r="D16" s="153">
        <f ca="1">AB$243</f>
        <v>-5381.4528827211561</v>
      </c>
      <c r="E16" s="154">
        <f ca="1">AB$245</f>
        <v>-34290.575533239302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</row>
    <row r="17" spans="1:48" s="142" customFormat="1" ht="18" customHeight="1">
      <c r="A17" s="141"/>
      <c r="B17" s="149" t="s">
        <v>67</v>
      </c>
      <c r="C17" s="195"/>
      <c r="D17" s="150">
        <f ca="1">AL$243</f>
        <v>-8782.4721349919619</v>
      </c>
      <c r="E17" s="151">
        <f ca="1">AL$245</f>
        <v>-56071.117967241182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</row>
    <row r="18" spans="1:48" s="142" customFormat="1" ht="18" customHeight="1">
      <c r="A18" s="141"/>
      <c r="B18" s="155" t="s">
        <v>68</v>
      </c>
      <c r="C18" s="197"/>
      <c r="D18" s="156">
        <f ca="1">AV$243</f>
        <v>-9875.6281069811594</v>
      </c>
      <c r="E18" s="157">
        <f ca="1">AV$245</f>
        <v>-71250.130473019715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</row>
    <row r="19" spans="1:48" ht="18" customHeight="1">
      <c r="A19" s="10"/>
      <c r="B19" s="11"/>
      <c r="C19" s="11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R19" s="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20.25">
      <c r="A20" s="39" t="s">
        <v>71</v>
      </c>
      <c r="H20" s="96">
        <v>0</v>
      </c>
      <c r="I20" s="96">
        <v>1</v>
      </c>
      <c r="J20" s="96">
        <v>2</v>
      </c>
      <c r="K20" s="96">
        <v>3</v>
      </c>
      <c r="L20" s="96">
        <v>4</v>
      </c>
      <c r="M20" s="96">
        <v>5</v>
      </c>
      <c r="N20" s="96">
        <v>6</v>
      </c>
      <c r="O20" s="96">
        <v>7</v>
      </c>
      <c r="P20" s="96">
        <v>8</v>
      </c>
      <c r="Q20" s="96">
        <v>9</v>
      </c>
      <c r="R20" s="96">
        <v>10</v>
      </c>
      <c r="S20" s="96">
        <v>11</v>
      </c>
      <c r="T20" s="96">
        <v>12</v>
      </c>
      <c r="U20" s="96">
        <v>13</v>
      </c>
      <c r="V20" s="96">
        <v>14</v>
      </c>
      <c r="W20" s="96">
        <v>15</v>
      </c>
      <c r="X20" s="96">
        <v>16</v>
      </c>
      <c r="Y20" s="96">
        <v>17</v>
      </c>
      <c r="Z20" s="96">
        <v>18</v>
      </c>
      <c r="AA20" s="96">
        <v>19</v>
      </c>
      <c r="AB20" s="96">
        <v>20</v>
      </c>
      <c r="AC20" s="96">
        <v>21</v>
      </c>
      <c r="AD20" s="96">
        <v>22</v>
      </c>
      <c r="AE20" s="96">
        <v>23</v>
      </c>
      <c r="AF20" s="96">
        <v>24</v>
      </c>
      <c r="AG20" s="96">
        <v>25</v>
      </c>
      <c r="AH20" s="96">
        <v>26</v>
      </c>
      <c r="AI20" s="96">
        <v>27</v>
      </c>
      <c r="AJ20" s="96">
        <v>28</v>
      </c>
      <c r="AK20" s="96">
        <v>29</v>
      </c>
      <c r="AL20" s="96">
        <v>30</v>
      </c>
      <c r="AM20" s="96">
        <v>31</v>
      </c>
      <c r="AN20" s="96">
        <v>32</v>
      </c>
      <c r="AO20" s="96">
        <v>33</v>
      </c>
      <c r="AP20" s="96">
        <v>34</v>
      </c>
      <c r="AQ20" s="96">
        <v>35</v>
      </c>
      <c r="AR20" s="96">
        <v>36</v>
      </c>
      <c r="AS20" s="96">
        <v>37</v>
      </c>
      <c r="AT20" s="96">
        <v>38</v>
      </c>
      <c r="AU20" s="96">
        <v>39</v>
      </c>
      <c r="AV20" s="96">
        <v>40</v>
      </c>
    </row>
    <row r="21" spans="1:48" s="35" customFormat="1" ht="5.25" customHeight="1">
      <c r="A21" s="40"/>
      <c r="B21" s="41"/>
      <c r="C21" s="41"/>
      <c r="D21" s="42"/>
      <c r="E21" s="43"/>
      <c r="F21" s="43"/>
      <c r="G21" s="43"/>
    </row>
    <row r="22" spans="1:48" s="182" customFormat="1" ht="18">
      <c r="A22" s="177" t="s">
        <v>33</v>
      </c>
      <c r="B22" s="178" t="s">
        <v>74</v>
      </c>
      <c r="C22" s="178"/>
      <c r="D22" s="179"/>
      <c r="E22" s="179"/>
      <c r="F22" s="179"/>
      <c r="G22" s="179"/>
      <c r="H22" s="180"/>
      <c r="I22" s="181">
        <v>2018</v>
      </c>
      <c r="J22" s="181">
        <f t="shared" ref="J22:AV22" si="0">I22+1</f>
        <v>2019</v>
      </c>
      <c r="K22" s="181">
        <f t="shared" si="0"/>
        <v>2020</v>
      </c>
      <c r="L22" s="181">
        <f t="shared" si="0"/>
        <v>2021</v>
      </c>
      <c r="M22" s="181">
        <f t="shared" si="0"/>
        <v>2022</v>
      </c>
      <c r="N22" s="181">
        <f t="shared" si="0"/>
        <v>2023</v>
      </c>
      <c r="O22" s="181">
        <f t="shared" si="0"/>
        <v>2024</v>
      </c>
      <c r="P22" s="181">
        <f t="shared" si="0"/>
        <v>2025</v>
      </c>
      <c r="Q22" s="181">
        <f t="shared" si="0"/>
        <v>2026</v>
      </c>
      <c r="R22" s="181">
        <f t="shared" si="0"/>
        <v>2027</v>
      </c>
      <c r="S22" s="181">
        <f t="shared" si="0"/>
        <v>2028</v>
      </c>
      <c r="T22" s="181">
        <f t="shared" si="0"/>
        <v>2029</v>
      </c>
      <c r="U22" s="181">
        <f t="shared" si="0"/>
        <v>2030</v>
      </c>
      <c r="V22" s="181">
        <f t="shared" si="0"/>
        <v>2031</v>
      </c>
      <c r="W22" s="181">
        <f t="shared" si="0"/>
        <v>2032</v>
      </c>
      <c r="X22" s="181">
        <f t="shared" si="0"/>
        <v>2033</v>
      </c>
      <c r="Y22" s="181">
        <f t="shared" si="0"/>
        <v>2034</v>
      </c>
      <c r="Z22" s="181">
        <f t="shared" si="0"/>
        <v>2035</v>
      </c>
      <c r="AA22" s="181">
        <f t="shared" si="0"/>
        <v>2036</v>
      </c>
      <c r="AB22" s="181">
        <f t="shared" si="0"/>
        <v>2037</v>
      </c>
      <c r="AC22" s="181">
        <f t="shared" si="0"/>
        <v>2038</v>
      </c>
      <c r="AD22" s="181">
        <f t="shared" si="0"/>
        <v>2039</v>
      </c>
      <c r="AE22" s="181">
        <f t="shared" si="0"/>
        <v>2040</v>
      </c>
      <c r="AF22" s="181">
        <f t="shared" si="0"/>
        <v>2041</v>
      </c>
      <c r="AG22" s="181">
        <f t="shared" si="0"/>
        <v>2042</v>
      </c>
      <c r="AH22" s="181">
        <f t="shared" si="0"/>
        <v>2043</v>
      </c>
      <c r="AI22" s="181">
        <f t="shared" si="0"/>
        <v>2044</v>
      </c>
      <c r="AJ22" s="181">
        <f t="shared" si="0"/>
        <v>2045</v>
      </c>
      <c r="AK22" s="181">
        <f t="shared" si="0"/>
        <v>2046</v>
      </c>
      <c r="AL22" s="181">
        <f t="shared" si="0"/>
        <v>2047</v>
      </c>
      <c r="AM22" s="181">
        <f t="shared" si="0"/>
        <v>2048</v>
      </c>
      <c r="AN22" s="181">
        <f t="shared" si="0"/>
        <v>2049</v>
      </c>
      <c r="AO22" s="181">
        <f t="shared" si="0"/>
        <v>2050</v>
      </c>
      <c r="AP22" s="181">
        <f t="shared" si="0"/>
        <v>2051</v>
      </c>
      <c r="AQ22" s="181">
        <f t="shared" si="0"/>
        <v>2052</v>
      </c>
      <c r="AR22" s="181">
        <f t="shared" si="0"/>
        <v>2053</v>
      </c>
      <c r="AS22" s="181">
        <f t="shared" si="0"/>
        <v>2054</v>
      </c>
      <c r="AT22" s="181">
        <f t="shared" si="0"/>
        <v>2055</v>
      </c>
      <c r="AU22" s="181">
        <f t="shared" si="0"/>
        <v>2056</v>
      </c>
      <c r="AV22" s="181">
        <f t="shared" si="0"/>
        <v>2057</v>
      </c>
    </row>
    <row r="23" spans="1:48" s="4" customFormat="1" ht="15" thickBot="1"/>
    <row r="24" spans="1:48" s="4" customFormat="1" ht="15" thickBot="1">
      <c r="B24" s="119" t="s">
        <v>75</v>
      </c>
      <c r="C24" s="119"/>
      <c r="I24" s="113">
        <v>2</v>
      </c>
      <c r="J24" s="113">
        <v>2</v>
      </c>
      <c r="K24" s="113">
        <v>2</v>
      </c>
      <c r="L24" s="113">
        <v>2</v>
      </c>
      <c r="M24" s="113">
        <v>2</v>
      </c>
      <c r="N24" s="113">
        <f t="shared" ref="N24:AV24" si="1">M24</f>
        <v>2</v>
      </c>
      <c r="O24" s="113">
        <f t="shared" si="1"/>
        <v>2</v>
      </c>
      <c r="P24" s="113">
        <f t="shared" si="1"/>
        <v>2</v>
      </c>
      <c r="Q24" s="113">
        <f t="shared" si="1"/>
        <v>2</v>
      </c>
      <c r="R24" s="113">
        <f t="shared" si="1"/>
        <v>2</v>
      </c>
      <c r="S24" s="113">
        <f t="shared" si="1"/>
        <v>2</v>
      </c>
      <c r="T24" s="113">
        <f t="shared" si="1"/>
        <v>2</v>
      </c>
      <c r="U24" s="113">
        <f t="shared" si="1"/>
        <v>2</v>
      </c>
      <c r="V24" s="113">
        <f t="shared" si="1"/>
        <v>2</v>
      </c>
      <c r="W24" s="113">
        <f t="shared" si="1"/>
        <v>2</v>
      </c>
      <c r="X24" s="113">
        <f t="shared" si="1"/>
        <v>2</v>
      </c>
      <c r="Y24" s="113">
        <f t="shared" si="1"/>
        <v>2</v>
      </c>
      <c r="Z24" s="113">
        <f t="shared" si="1"/>
        <v>2</v>
      </c>
      <c r="AA24" s="113">
        <f t="shared" si="1"/>
        <v>2</v>
      </c>
      <c r="AB24" s="113">
        <f t="shared" si="1"/>
        <v>2</v>
      </c>
      <c r="AC24" s="113">
        <f t="shared" si="1"/>
        <v>2</v>
      </c>
      <c r="AD24" s="113">
        <f t="shared" si="1"/>
        <v>2</v>
      </c>
      <c r="AE24" s="113">
        <f t="shared" si="1"/>
        <v>2</v>
      </c>
      <c r="AF24" s="113">
        <f t="shared" si="1"/>
        <v>2</v>
      </c>
      <c r="AG24" s="113">
        <f t="shared" si="1"/>
        <v>2</v>
      </c>
      <c r="AH24" s="113">
        <f t="shared" si="1"/>
        <v>2</v>
      </c>
      <c r="AI24" s="113">
        <f t="shared" si="1"/>
        <v>2</v>
      </c>
      <c r="AJ24" s="113">
        <f t="shared" si="1"/>
        <v>2</v>
      </c>
      <c r="AK24" s="113">
        <f t="shared" si="1"/>
        <v>2</v>
      </c>
      <c r="AL24" s="113">
        <f t="shared" si="1"/>
        <v>2</v>
      </c>
      <c r="AM24" s="113">
        <f t="shared" si="1"/>
        <v>2</v>
      </c>
      <c r="AN24" s="113">
        <f t="shared" si="1"/>
        <v>2</v>
      </c>
      <c r="AO24" s="113">
        <f t="shared" si="1"/>
        <v>2</v>
      </c>
      <c r="AP24" s="113">
        <f t="shared" si="1"/>
        <v>2</v>
      </c>
      <c r="AQ24" s="113">
        <f t="shared" si="1"/>
        <v>2</v>
      </c>
      <c r="AR24" s="113">
        <f t="shared" si="1"/>
        <v>2</v>
      </c>
      <c r="AS24" s="113">
        <f t="shared" si="1"/>
        <v>2</v>
      </c>
      <c r="AT24" s="113">
        <f t="shared" si="1"/>
        <v>2</v>
      </c>
      <c r="AU24" s="113">
        <f t="shared" si="1"/>
        <v>2</v>
      </c>
      <c r="AV24" s="113">
        <f t="shared" si="1"/>
        <v>2</v>
      </c>
    </row>
    <row r="25" spans="1:48" s="4" customFormat="1" ht="15.75" customHeight="1" outlineLevel="1" thickBot="1">
      <c r="A25" s="13"/>
      <c r="B25" s="120" t="s">
        <v>76</v>
      </c>
      <c r="C25" s="120"/>
      <c r="D25" s="13"/>
      <c r="E25" s="15"/>
      <c r="F25" s="15"/>
      <c r="G25" s="15"/>
      <c r="I25" s="113">
        <v>118529.63255813952</v>
      </c>
      <c r="J25" s="113">
        <v>122642.72325581395</v>
      </c>
      <c r="K25" s="113">
        <v>131924.11860465113</v>
      </c>
      <c r="L25" s="113">
        <v>133505.51395348835</v>
      </c>
      <c r="M25" s="113">
        <v>133842.72325581394</v>
      </c>
      <c r="N25" s="113">
        <f t="shared" ref="N25:AV25" si="2">M25</f>
        <v>133842.72325581394</v>
      </c>
      <c r="O25" s="113">
        <f t="shared" si="2"/>
        <v>133842.72325581394</v>
      </c>
      <c r="P25" s="113">
        <f t="shared" si="2"/>
        <v>133842.72325581394</v>
      </c>
      <c r="Q25" s="113">
        <f t="shared" si="2"/>
        <v>133842.72325581394</v>
      </c>
      <c r="R25" s="113">
        <f t="shared" si="2"/>
        <v>133842.72325581394</v>
      </c>
      <c r="S25" s="113">
        <f t="shared" si="2"/>
        <v>133842.72325581394</v>
      </c>
      <c r="T25" s="113">
        <f t="shared" si="2"/>
        <v>133842.72325581394</v>
      </c>
      <c r="U25" s="113">
        <f t="shared" si="2"/>
        <v>133842.72325581394</v>
      </c>
      <c r="V25" s="113">
        <f t="shared" si="2"/>
        <v>133842.72325581394</v>
      </c>
      <c r="W25" s="113">
        <f t="shared" si="2"/>
        <v>133842.72325581394</v>
      </c>
      <c r="X25" s="113">
        <f t="shared" si="2"/>
        <v>133842.72325581394</v>
      </c>
      <c r="Y25" s="113">
        <f t="shared" si="2"/>
        <v>133842.72325581394</v>
      </c>
      <c r="Z25" s="113">
        <f t="shared" si="2"/>
        <v>133842.72325581394</v>
      </c>
      <c r="AA25" s="113">
        <f t="shared" si="2"/>
        <v>133842.72325581394</v>
      </c>
      <c r="AB25" s="113">
        <f t="shared" si="2"/>
        <v>133842.72325581394</v>
      </c>
      <c r="AC25" s="113">
        <f t="shared" si="2"/>
        <v>133842.72325581394</v>
      </c>
      <c r="AD25" s="113">
        <f t="shared" si="2"/>
        <v>133842.72325581394</v>
      </c>
      <c r="AE25" s="113">
        <f t="shared" si="2"/>
        <v>133842.72325581394</v>
      </c>
      <c r="AF25" s="113">
        <f t="shared" si="2"/>
        <v>133842.72325581394</v>
      </c>
      <c r="AG25" s="113">
        <f t="shared" si="2"/>
        <v>133842.72325581394</v>
      </c>
      <c r="AH25" s="113">
        <f t="shared" si="2"/>
        <v>133842.72325581394</v>
      </c>
      <c r="AI25" s="113">
        <f t="shared" si="2"/>
        <v>133842.72325581394</v>
      </c>
      <c r="AJ25" s="113">
        <f t="shared" si="2"/>
        <v>133842.72325581394</v>
      </c>
      <c r="AK25" s="113">
        <f t="shared" si="2"/>
        <v>133842.72325581394</v>
      </c>
      <c r="AL25" s="113">
        <f t="shared" si="2"/>
        <v>133842.72325581394</v>
      </c>
      <c r="AM25" s="113">
        <f t="shared" si="2"/>
        <v>133842.72325581394</v>
      </c>
      <c r="AN25" s="113">
        <f t="shared" si="2"/>
        <v>133842.72325581394</v>
      </c>
      <c r="AO25" s="113">
        <f t="shared" si="2"/>
        <v>133842.72325581394</v>
      </c>
      <c r="AP25" s="113">
        <f t="shared" si="2"/>
        <v>133842.72325581394</v>
      </c>
      <c r="AQ25" s="113">
        <f t="shared" si="2"/>
        <v>133842.72325581394</v>
      </c>
      <c r="AR25" s="113">
        <f t="shared" si="2"/>
        <v>133842.72325581394</v>
      </c>
      <c r="AS25" s="113">
        <f t="shared" si="2"/>
        <v>133842.72325581394</v>
      </c>
      <c r="AT25" s="113">
        <f t="shared" si="2"/>
        <v>133842.72325581394</v>
      </c>
      <c r="AU25" s="113">
        <f t="shared" si="2"/>
        <v>133842.72325581394</v>
      </c>
      <c r="AV25" s="113">
        <f t="shared" si="2"/>
        <v>133842.72325581394</v>
      </c>
    </row>
    <row r="26" spans="1:48" s="4" customFormat="1" ht="15.75" customHeight="1" outlineLevel="1" thickBot="1">
      <c r="A26" s="32"/>
      <c r="B26" s="118" t="s">
        <v>77</v>
      </c>
      <c r="C26" s="118"/>
      <c r="D26" s="32"/>
      <c r="E26" s="44"/>
      <c r="F26" s="44"/>
      <c r="G26" s="44"/>
      <c r="H26" s="44"/>
      <c r="I26" s="117">
        <v>9.7486687771244327</v>
      </c>
      <c r="J26" s="117">
        <v>9.8938553138811436</v>
      </c>
      <c r="K26" s="117">
        <v>9.6653261014969392</v>
      </c>
      <c r="L26" s="117">
        <v>9.61898267838734</v>
      </c>
      <c r="M26" s="117">
        <v>9.6123919228520975</v>
      </c>
      <c r="N26" s="117">
        <f t="shared" ref="N26:AV26" si="3">M26</f>
        <v>9.6123919228520975</v>
      </c>
      <c r="O26" s="117">
        <f t="shared" si="3"/>
        <v>9.6123919228520975</v>
      </c>
      <c r="P26" s="117">
        <f t="shared" si="3"/>
        <v>9.6123919228520975</v>
      </c>
      <c r="Q26" s="117">
        <f t="shared" si="3"/>
        <v>9.6123919228520975</v>
      </c>
      <c r="R26" s="117">
        <f t="shared" si="3"/>
        <v>9.6123919228520975</v>
      </c>
      <c r="S26" s="117">
        <f t="shared" si="3"/>
        <v>9.6123919228520975</v>
      </c>
      <c r="T26" s="117">
        <f t="shared" si="3"/>
        <v>9.6123919228520975</v>
      </c>
      <c r="U26" s="117">
        <f t="shared" si="3"/>
        <v>9.6123919228520975</v>
      </c>
      <c r="V26" s="117">
        <f t="shared" si="3"/>
        <v>9.6123919228520975</v>
      </c>
      <c r="W26" s="117">
        <f t="shared" si="3"/>
        <v>9.6123919228520975</v>
      </c>
      <c r="X26" s="117">
        <f t="shared" si="3"/>
        <v>9.6123919228520975</v>
      </c>
      <c r="Y26" s="117">
        <f t="shared" si="3"/>
        <v>9.6123919228520975</v>
      </c>
      <c r="Z26" s="117">
        <f t="shared" si="3"/>
        <v>9.6123919228520975</v>
      </c>
      <c r="AA26" s="117">
        <f t="shared" si="3"/>
        <v>9.6123919228520975</v>
      </c>
      <c r="AB26" s="117">
        <f t="shared" si="3"/>
        <v>9.6123919228520975</v>
      </c>
      <c r="AC26" s="117">
        <f t="shared" si="3"/>
        <v>9.6123919228520975</v>
      </c>
      <c r="AD26" s="117">
        <f t="shared" si="3"/>
        <v>9.6123919228520975</v>
      </c>
      <c r="AE26" s="117">
        <f t="shared" si="3"/>
        <v>9.6123919228520975</v>
      </c>
      <c r="AF26" s="117">
        <f t="shared" si="3"/>
        <v>9.6123919228520975</v>
      </c>
      <c r="AG26" s="117">
        <f t="shared" si="3"/>
        <v>9.6123919228520975</v>
      </c>
      <c r="AH26" s="117">
        <f t="shared" si="3"/>
        <v>9.6123919228520975</v>
      </c>
      <c r="AI26" s="117">
        <f t="shared" si="3"/>
        <v>9.6123919228520975</v>
      </c>
      <c r="AJ26" s="117">
        <f t="shared" si="3"/>
        <v>9.6123919228520975</v>
      </c>
      <c r="AK26" s="117">
        <f t="shared" si="3"/>
        <v>9.6123919228520975</v>
      </c>
      <c r="AL26" s="117">
        <f t="shared" si="3"/>
        <v>9.6123919228520975</v>
      </c>
      <c r="AM26" s="117">
        <f t="shared" si="3"/>
        <v>9.6123919228520975</v>
      </c>
      <c r="AN26" s="117">
        <f t="shared" si="3"/>
        <v>9.6123919228520975</v>
      </c>
      <c r="AO26" s="117">
        <f t="shared" si="3"/>
        <v>9.6123919228520975</v>
      </c>
      <c r="AP26" s="117">
        <f t="shared" si="3"/>
        <v>9.6123919228520975</v>
      </c>
      <c r="AQ26" s="117">
        <f t="shared" si="3"/>
        <v>9.6123919228520975</v>
      </c>
      <c r="AR26" s="117">
        <f t="shared" si="3"/>
        <v>9.6123919228520975</v>
      </c>
      <c r="AS26" s="117">
        <f t="shared" si="3"/>
        <v>9.6123919228520975</v>
      </c>
      <c r="AT26" s="117">
        <f t="shared" si="3"/>
        <v>9.6123919228520975</v>
      </c>
      <c r="AU26" s="117">
        <f t="shared" si="3"/>
        <v>9.6123919228520975</v>
      </c>
      <c r="AV26" s="117">
        <f t="shared" si="3"/>
        <v>9.6123919228520975</v>
      </c>
    </row>
    <row r="27" spans="1:48" s="4" customFormat="1" ht="15.75" customHeight="1" outlineLevel="1">
      <c r="A27" s="32"/>
      <c r="B27" s="32" t="s">
        <v>78</v>
      </c>
      <c r="C27" s="32"/>
      <c r="D27" s="32"/>
      <c r="E27" s="44"/>
      <c r="F27" s="44"/>
      <c r="G27" s="44"/>
      <c r="H27" s="44"/>
      <c r="I27" s="27">
        <f t="shared" ref="I27:AV27" si="4">I26*I25/100</f>
        <v>11555.061280835664</v>
      </c>
      <c r="J27" s="27">
        <f t="shared" si="4"/>
        <v>12134.093591933894</v>
      </c>
      <c r="K27" s="27">
        <f t="shared" si="4"/>
        <v>12750.896269665125</v>
      </c>
      <c r="L27" s="27">
        <f t="shared" si="4"/>
        <v>12841.872261878038</v>
      </c>
      <c r="M27" s="27">
        <f t="shared" si="4"/>
        <v>12865.487119567146</v>
      </c>
      <c r="N27" s="27">
        <f t="shared" si="4"/>
        <v>12865.487119567146</v>
      </c>
      <c r="O27" s="27">
        <f t="shared" si="4"/>
        <v>12865.487119567146</v>
      </c>
      <c r="P27" s="27">
        <f t="shared" si="4"/>
        <v>12865.487119567146</v>
      </c>
      <c r="Q27" s="27">
        <f t="shared" si="4"/>
        <v>12865.487119567146</v>
      </c>
      <c r="R27" s="27">
        <f t="shared" si="4"/>
        <v>12865.487119567146</v>
      </c>
      <c r="S27" s="27">
        <f t="shared" si="4"/>
        <v>12865.487119567146</v>
      </c>
      <c r="T27" s="27">
        <f t="shared" si="4"/>
        <v>12865.487119567146</v>
      </c>
      <c r="U27" s="27">
        <f t="shared" si="4"/>
        <v>12865.487119567146</v>
      </c>
      <c r="V27" s="27">
        <f t="shared" si="4"/>
        <v>12865.487119567146</v>
      </c>
      <c r="W27" s="27">
        <f t="shared" si="4"/>
        <v>12865.487119567146</v>
      </c>
      <c r="X27" s="27">
        <f t="shared" si="4"/>
        <v>12865.487119567146</v>
      </c>
      <c r="Y27" s="27">
        <f t="shared" si="4"/>
        <v>12865.487119567146</v>
      </c>
      <c r="Z27" s="27">
        <f t="shared" si="4"/>
        <v>12865.487119567146</v>
      </c>
      <c r="AA27" s="27">
        <f t="shared" si="4"/>
        <v>12865.487119567146</v>
      </c>
      <c r="AB27" s="27">
        <f t="shared" si="4"/>
        <v>12865.487119567146</v>
      </c>
      <c r="AC27" s="27">
        <f t="shared" si="4"/>
        <v>12865.487119567146</v>
      </c>
      <c r="AD27" s="27">
        <f t="shared" si="4"/>
        <v>12865.487119567146</v>
      </c>
      <c r="AE27" s="27">
        <f t="shared" si="4"/>
        <v>12865.487119567146</v>
      </c>
      <c r="AF27" s="27">
        <f t="shared" si="4"/>
        <v>12865.487119567146</v>
      </c>
      <c r="AG27" s="27">
        <f t="shared" si="4"/>
        <v>12865.487119567146</v>
      </c>
      <c r="AH27" s="27">
        <f t="shared" si="4"/>
        <v>12865.487119567146</v>
      </c>
      <c r="AI27" s="27">
        <f t="shared" si="4"/>
        <v>12865.487119567146</v>
      </c>
      <c r="AJ27" s="27">
        <f t="shared" si="4"/>
        <v>12865.487119567146</v>
      </c>
      <c r="AK27" s="27">
        <f t="shared" si="4"/>
        <v>12865.487119567146</v>
      </c>
      <c r="AL27" s="27">
        <f t="shared" si="4"/>
        <v>12865.487119567146</v>
      </c>
      <c r="AM27" s="27">
        <f t="shared" si="4"/>
        <v>12865.487119567146</v>
      </c>
      <c r="AN27" s="27">
        <f t="shared" si="4"/>
        <v>12865.487119567146</v>
      </c>
      <c r="AO27" s="27">
        <f t="shared" si="4"/>
        <v>12865.487119567146</v>
      </c>
      <c r="AP27" s="27">
        <f t="shared" si="4"/>
        <v>12865.487119567146</v>
      </c>
      <c r="AQ27" s="27">
        <f t="shared" si="4"/>
        <v>12865.487119567146</v>
      </c>
      <c r="AR27" s="27">
        <f t="shared" si="4"/>
        <v>12865.487119567146</v>
      </c>
      <c r="AS27" s="27">
        <f t="shared" si="4"/>
        <v>12865.487119567146</v>
      </c>
      <c r="AT27" s="27">
        <f t="shared" si="4"/>
        <v>12865.487119567146</v>
      </c>
      <c r="AU27" s="27">
        <f t="shared" si="4"/>
        <v>12865.487119567146</v>
      </c>
      <c r="AV27" s="27">
        <f t="shared" si="4"/>
        <v>12865.487119567146</v>
      </c>
    </row>
    <row r="28" spans="1:48" s="4" customFormat="1" ht="15" customHeight="1">
      <c r="A28" s="13"/>
      <c r="B28" s="13"/>
      <c r="C28" s="13"/>
      <c r="D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s="182" customFormat="1" ht="18">
      <c r="A29" s="177" t="s">
        <v>34</v>
      </c>
      <c r="B29" s="178" t="s">
        <v>79</v>
      </c>
      <c r="C29" s="178"/>
      <c r="D29" s="179"/>
      <c r="E29" s="179"/>
      <c r="F29" s="179"/>
      <c r="G29" s="179"/>
      <c r="H29" s="181">
        <f>I29-1</f>
        <v>2017</v>
      </c>
      <c r="I29" s="181">
        <f>$I$22</f>
        <v>2018</v>
      </c>
      <c r="J29" s="181">
        <f t="shared" ref="J29:AV29" si="5">I29+1</f>
        <v>2019</v>
      </c>
      <c r="K29" s="181">
        <f t="shared" si="5"/>
        <v>2020</v>
      </c>
      <c r="L29" s="181">
        <f t="shared" si="5"/>
        <v>2021</v>
      </c>
      <c r="M29" s="181">
        <f t="shared" si="5"/>
        <v>2022</v>
      </c>
      <c r="N29" s="181">
        <f t="shared" si="5"/>
        <v>2023</v>
      </c>
      <c r="O29" s="181">
        <f t="shared" si="5"/>
        <v>2024</v>
      </c>
      <c r="P29" s="181">
        <f t="shared" si="5"/>
        <v>2025</v>
      </c>
      <c r="Q29" s="181">
        <f t="shared" si="5"/>
        <v>2026</v>
      </c>
      <c r="R29" s="181">
        <f t="shared" si="5"/>
        <v>2027</v>
      </c>
      <c r="S29" s="181">
        <f t="shared" si="5"/>
        <v>2028</v>
      </c>
      <c r="T29" s="181">
        <f t="shared" si="5"/>
        <v>2029</v>
      </c>
      <c r="U29" s="181">
        <f t="shared" si="5"/>
        <v>2030</v>
      </c>
      <c r="V29" s="181">
        <f t="shared" si="5"/>
        <v>2031</v>
      </c>
      <c r="W29" s="181">
        <f t="shared" si="5"/>
        <v>2032</v>
      </c>
      <c r="X29" s="181">
        <f t="shared" si="5"/>
        <v>2033</v>
      </c>
      <c r="Y29" s="181">
        <f t="shared" si="5"/>
        <v>2034</v>
      </c>
      <c r="Z29" s="181">
        <f t="shared" si="5"/>
        <v>2035</v>
      </c>
      <c r="AA29" s="181">
        <f t="shared" si="5"/>
        <v>2036</v>
      </c>
      <c r="AB29" s="181">
        <f t="shared" si="5"/>
        <v>2037</v>
      </c>
      <c r="AC29" s="181">
        <f t="shared" si="5"/>
        <v>2038</v>
      </c>
      <c r="AD29" s="181">
        <f t="shared" si="5"/>
        <v>2039</v>
      </c>
      <c r="AE29" s="181">
        <f t="shared" si="5"/>
        <v>2040</v>
      </c>
      <c r="AF29" s="181">
        <f t="shared" si="5"/>
        <v>2041</v>
      </c>
      <c r="AG29" s="181">
        <f t="shared" si="5"/>
        <v>2042</v>
      </c>
      <c r="AH29" s="181">
        <f t="shared" si="5"/>
        <v>2043</v>
      </c>
      <c r="AI29" s="181">
        <f t="shared" si="5"/>
        <v>2044</v>
      </c>
      <c r="AJ29" s="181">
        <f t="shared" si="5"/>
        <v>2045</v>
      </c>
      <c r="AK29" s="181">
        <f t="shared" si="5"/>
        <v>2046</v>
      </c>
      <c r="AL29" s="181">
        <f t="shared" si="5"/>
        <v>2047</v>
      </c>
      <c r="AM29" s="181">
        <f t="shared" si="5"/>
        <v>2048</v>
      </c>
      <c r="AN29" s="181">
        <f t="shared" si="5"/>
        <v>2049</v>
      </c>
      <c r="AO29" s="181">
        <f t="shared" si="5"/>
        <v>2050</v>
      </c>
      <c r="AP29" s="181">
        <f t="shared" si="5"/>
        <v>2051</v>
      </c>
      <c r="AQ29" s="181">
        <f t="shared" si="5"/>
        <v>2052</v>
      </c>
      <c r="AR29" s="181">
        <f t="shared" si="5"/>
        <v>2053</v>
      </c>
      <c r="AS29" s="181">
        <f t="shared" si="5"/>
        <v>2054</v>
      </c>
      <c r="AT29" s="181">
        <f t="shared" si="5"/>
        <v>2055</v>
      </c>
      <c r="AU29" s="181">
        <f t="shared" si="5"/>
        <v>2056</v>
      </c>
      <c r="AV29" s="181">
        <f t="shared" si="5"/>
        <v>2057</v>
      </c>
    </row>
    <row r="30" spans="1:48" s="4" customFormat="1" ht="15" customHeight="1">
      <c r="A30" s="13"/>
      <c r="B30" s="14"/>
      <c r="C30" s="14"/>
      <c r="D30" s="13"/>
      <c r="H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s="4" customFormat="1" ht="15.75" customHeight="1" outlineLevel="1">
      <c r="A31" s="13"/>
      <c r="D31" s="24" t="s">
        <v>89</v>
      </c>
      <c r="E31" s="24" t="s">
        <v>90</v>
      </c>
      <c r="K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s="4" customFormat="1" ht="15.75" customHeight="1" outlineLevel="1" thickBot="1">
      <c r="A32" s="13"/>
      <c r="B32" s="13"/>
      <c r="C32" s="13"/>
      <c r="D32" s="25" t="s">
        <v>88</v>
      </c>
      <c r="E32" s="25" t="s">
        <v>88</v>
      </c>
      <c r="F32" s="25" t="s">
        <v>91</v>
      </c>
      <c r="H32" s="13"/>
      <c r="K32" s="13"/>
      <c r="O32" s="16"/>
      <c r="P32" s="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s="4" customFormat="1" ht="15.75" customHeight="1" outlineLevel="1" thickBot="1">
      <c r="A33" s="13"/>
      <c r="B33" s="190" t="s">
        <v>80</v>
      </c>
      <c r="C33" s="190"/>
      <c r="D33"/>
      <c r="E33"/>
      <c r="F33"/>
      <c r="H33" s="100">
        <v>58167.162790697672</v>
      </c>
      <c r="I33" s="100">
        <v>0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>
        <v>0</v>
      </c>
    </row>
    <row r="34" spans="1:48" s="4" customFormat="1" ht="15.75" customHeight="1" outlineLevel="1" thickBot="1">
      <c r="A34" s="13"/>
      <c r="B34" s="190" t="s">
        <v>81</v>
      </c>
      <c r="C34" s="190"/>
      <c r="D34"/>
      <c r="E34"/>
      <c r="F34"/>
      <c r="H34" s="103">
        <v>10019.586666666666</v>
      </c>
      <c r="I34" s="103">
        <v>0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>
        <v>0</v>
      </c>
    </row>
    <row r="35" spans="1:48" s="4" customFormat="1" ht="15" outlineLevel="1" thickBot="1">
      <c r="A35" s="13"/>
      <c r="B35" s="101" t="s">
        <v>82</v>
      </c>
      <c r="C35" s="101"/>
      <c r="D35" s="163">
        <f>1/2.2538%</f>
        <v>44.369509273227443</v>
      </c>
      <c r="E35" s="114">
        <v>0.06</v>
      </c>
      <c r="F35" s="115">
        <v>0.14530000000000001</v>
      </c>
      <c r="H35" s="191">
        <f t="shared" ref="H35:AV35" si="6">H33+H34</f>
        <v>68186.749457364334</v>
      </c>
      <c r="I35" s="191">
        <f t="shared" si="6"/>
        <v>0</v>
      </c>
      <c r="J35" s="191">
        <f t="shared" si="6"/>
        <v>0</v>
      </c>
      <c r="K35" s="191">
        <f t="shared" si="6"/>
        <v>0</v>
      </c>
      <c r="L35" s="191">
        <f t="shared" si="6"/>
        <v>0</v>
      </c>
      <c r="M35" s="191">
        <f t="shared" si="6"/>
        <v>0</v>
      </c>
      <c r="N35" s="191">
        <f t="shared" si="6"/>
        <v>0</v>
      </c>
      <c r="O35" s="191">
        <f t="shared" si="6"/>
        <v>0</v>
      </c>
      <c r="P35" s="191">
        <f t="shared" si="6"/>
        <v>0</v>
      </c>
      <c r="Q35" s="191">
        <f t="shared" si="6"/>
        <v>0</v>
      </c>
      <c r="R35" s="191">
        <f t="shared" si="6"/>
        <v>0</v>
      </c>
      <c r="S35" s="191">
        <f t="shared" si="6"/>
        <v>0</v>
      </c>
      <c r="T35" s="191">
        <f t="shared" si="6"/>
        <v>0</v>
      </c>
      <c r="U35" s="191">
        <f t="shared" si="6"/>
        <v>0</v>
      </c>
      <c r="V35" s="191">
        <f t="shared" si="6"/>
        <v>0</v>
      </c>
      <c r="W35" s="191">
        <f t="shared" si="6"/>
        <v>0</v>
      </c>
      <c r="X35" s="191">
        <f t="shared" si="6"/>
        <v>0</v>
      </c>
      <c r="Y35" s="191">
        <f t="shared" si="6"/>
        <v>0</v>
      </c>
      <c r="Z35" s="191">
        <f t="shared" si="6"/>
        <v>0</v>
      </c>
      <c r="AA35" s="191">
        <f t="shared" si="6"/>
        <v>0</v>
      </c>
      <c r="AB35" s="191">
        <f t="shared" si="6"/>
        <v>0</v>
      </c>
      <c r="AC35" s="191">
        <f t="shared" si="6"/>
        <v>0</v>
      </c>
      <c r="AD35" s="191">
        <f t="shared" si="6"/>
        <v>0</v>
      </c>
      <c r="AE35" s="191">
        <f t="shared" si="6"/>
        <v>0</v>
      </c>
      <c r="AF35" s="191">
        <f t="shared" si="6"/>
        <v>0</v>
      </c>
      <c r="AG35" s="191">
        <f t="shared" si="6"/>
        <v>0</v>
      </c>
      <c r="AH35" s="191">
        <f t="shared" si="6"/>
        <v>0</v>
      </c>
      <c r="AI35" s="191">
        <f t="shared" si="6"/>
        <v>0</v>
      </c>
      <c r="AJ35" s="191">
        <f t="shared" si="6"/>
        <v>0</v>
      </c>
      <c r="AK35" s="191">
        <f t="shared" si="6"/>
        <v>0</v>
      </c>
      <c r="AL35" s="191">
        <f t="shared" si="6"/>
        <v>0</v>
      </c>
      <c r="AM35" s="191">
        <f t="shared" si="6"/>
        <v>0</v>
      </c>
      <c r="AN35" s="191">
        <f t="shared" si="6"/>
        <v>0</v>
      </c>
      <c r="AO35" s="191">
        <f t="shared" si="6"/>
        <v>0</v>
      </c>
      <c r="AP35" s="191">
        <f t="shared" si="6"/>
        <v>0</v>
      </c>
      <c r="AQ35" s="191">
        <f t="shared" si="6"/>
        <v>0</v>
      </c>
      <c r="AR35" s="191">
        <f t="shared" si="6"/>
        <v>0</v>
      </c>
      <c r="AS35" s="191">
        <f t="shared" si="6"/>
        <v>0</v>
      </c>
      <c r="AT35" s="191">
        <f t="shared" si="6"/>
        <v>0</v>
      </c>
      <c r="AU35" s="191">
        <f t="shared" si="6"/>
        <v>0</v>
      </c>
      <c r="AV35" s="191">
        <f t="shared" si="6"/>
        <v>0</v>
      </c>
    </row>
    <row r="36" spans="1:48" customFormat="1" ht="4.9000000000000004" customHeight="1" outlineLevel="1" thickBot="1"/>
    <row r="37" spans="1:48" s="4" customFormat="1" ht="15.75" customHeight="1" outlineLevel="1" thickBot="1">
      <c r="A37" s="13"/>
      <c r="B37" s="190" t="s">
        <v>83</v>
      </c>
      <c r="C37" s="190"/>
      <c r="D37"/>
      <c r="E37"/>
      <c r="F37"/>
      <c r="H37" s="100">
        <v>27930.68604651163</v>
      </c>
      <c r="I37" s="100">
        <v>550.93023255813955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>
        <v>0</v>
      </c>
    </row>
    <row r="38" spans="1:48" s="4" customFormat="1" ht="15.75" customHeight="1" outlineLevel="1" thickBot="1">
      <c r="A38" s="13"/>
      <c r="B38" s="190" t="s">
        <v>84</v>
      </c>
      <c r="C38" s="190"/>
      <c r="D38"/>
      <c r="E38"/>
      <c r="F38"/>
      <c r="H38" s="100">
        <v>4976.84</v>
      </c>
      <c r="I38" s="100">
        <v>13.426666666666666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>
        <v>0</v>
      </c>
    </row>
    <row r="39" spans="1:48" s="4" customFormat="1" ht="15.75" customHeight="1" outlineLevel="1" thickBot="1">
      <c r="A39" s="13"/>
      <c r="B39" s="190" t="s">
        <v>85</v>
      </c>
      <c r="C39" s="190"/>
      <c r="D39"/>
      <c r="E39"/>
      <c r="F39"/>
      <c r="H39" s="103">
        <v>961.42666666666662</v>
      </c>
      <c r="I39" s="103">
        <v>2.8666666666666667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>
        <v>0</v>
      </c>
    </row>
    <row r="40" spans="1:48" s="4" customFormat="1" ht="15.75" customHeight="1" outlineLevel="1" thickBot="1">
      <c r="A40" s="13"/>
      <c r="B40" s="101" t="s">
        <v>86</v>
      </c>
      <c r="C40" s="101"/>
      <c r="D40" s="163">
        <f>1/4.7554%</f>
        <v>21.028725238676031</v>
      </c>
      <c r="E40" s="114">
        <v>0.06</v>
      </c>
      <c r="F40" s="115">
        <v>0.14530000000000001</v>
      </c>
      <c r="H40" s="191">
        <f t="shared" ref="H40:AV40" si="7">H37+H38+H39</f>
        <v>33868.952713178296</v>
      </c>
      <c r="I40" s="191">
        <f t="shared" si="7"/>
        <v>567.22356589147284</v>
      </c>
      <c r="J40" s="191">
        <f t="shared" si="7"/>
        <v>0</v>
      </c>
      <c r="K40" s="191">
        <f t="shared" si="7"/>
        <v>0</v>
      </c>
      <c r="L40" s="191">
        <f t="shared" si="7"/>
        <v>0</v>
      </c>
      <c r="M40" s="191">
        <f t="shared" si="7"/>
        <v>0</v>
      </c>
      <c r="N40" s="191">
        <f t="shared" si="7"/>
        <v>0</v>
      </c>
      <c r="O40" s="191">
        <f t="shared" si="7"/>
        <v>0</v>
      </c>
      <c r="P40" s="191">
        <f t="shared" si="7"/>
        <v>0</v>
      </c>
      <c r="Q40" s="191">
        <f t="shared" si="7"/>
        <v>0</v>
      </c>
      <c r="R40" s="191">
        <f t="shared" si="7"/>
        <v>0</v>
      </c>
      <c r="S40" s="191">
        <f t="shared" si="7"/>
        <v>0</v>
      </c>
      <c r="T40" s="191">
        <f t="shared" si="7"/>
        <v>0</v>
      </c>
      <c r="U40" s="191">
        <f t="shared" si="7"/>
        <v>0</v>
      </c>
      <c r="V40" s="191">
        <f t="shared" si="7"/>
        <v>0</v>
      </c>
      <c r="W40" s="191">
        <f t="shared" si="7"/>
        <v>0</v>
      </c>
      <c r="X40" s="191">
        <f t="shared" si="7"/>
        <v>0</v>
      </c>
      <c r="Y40" s="191">
        <f t="shared" si="7"/>
        <v>0</v>
      </c>
      <c r="Z40" s="191">
        <f t="shared" si="7"/>
        <v>0</v>
      </c>
      <c r="AA40" s="191">
        <f t="shared" si="7"/>
        <v>0</v>
      </c>
      <c r="AB40" s="191">
        <f t="shared" si="7"/>
        <v>0</v>
      </c>
      <c r="AC40" s="191">
        <f t="shared" si="7"/>
        <v>0</v>
      </c>
      <c r="AD40" s="191">
        <f t="shared" si="7"/>
        <v>0</v>
      </c>
      <c r="AE40" s="191">
        <f t="shared" si="7"/>
        <v>0</v>
      </c>
      <c r="AF40" s="191">
        <f t="shared" si="7"/>
        <v>0</v>
      </c>
      <c r="AG40" s="191">
        <f t="shared" si="7"/>
        <v>0</v>
      </c>
      <c r="AH40" s="191">
        <f t="shared" si="7"/>
        <v>0</v>
      </c>
      <c r="AI40" s="191">
        <f t="shared" si="7"/>
        <v>0</v>
      </c>
      <c r="AJ40" s="191">
        <f t="shared" si="7"/>
        <v>0</v>
      </c>
      <c r="AK40" s="191">
        <f t="shared" si="7"/>
        <v>0</v>
      </c>
      <c r="AL40" s="191">
        <f t="shared" si="7"/>
        <v>0</v>
      </c>
      <c r="AM40" s="191">
        <f t="shared" si="7"/>
        <v>0</v>
      </c>
      <c r="AN40" s="191">
        <f t="shared" si="7"/>
        <v>0</v>
      </c>
      <c r="AO40" s="191">
        <f t="shared" si="7"/>
        <v>0</v>
      </c>
      <c r="AP40" s="191">
        <f t="shared" si="7"/>
        <v>0</v>
      </c>
      <c r="AQ40" s="191">
        <f t="shared" si="7"/>
        <v>0</v>
      </c>
      <c r="AR40" s="191">
        <f t="shared" si="7"/>
        <v>0</v>
      </c>
      <c r="AS40" s="191">
        <f t="shared" si="7"/>
        <v>0</v>
      </c>
      <c r="AT40" s="191">
        <f t="shared" si="7"/>
        <v>0</v>
      </c>
      <c r="AU40" s="191">
        <f t="shared" si="7"/>
        <v>0</v>
      </c>
      <c r="AV40" s="191">
        <f t="shared" si="7"/>
        <v>0</v>
      </c>
    </row>
    <row r="41" spans="1:48" s="4" customFormat="1" ht="15.75" hidden="1" customHeight="1" outlineLevel="1" thickBot="1">
      <c r="A41" s="13"/>
      <c r="B41" s="101" t="s">
        <v>0</v>
      </c>
      <c r="C41" s="101"/>
      <c r="D41" s="163">
        <v>20</v>
      </c>
      <c r="E41" s="114">
        <v>0.2</v>
      </c>
      <c r="F41" s="115">
        <v>0.14530000000000001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</row>
    <row r="42" spans="1:48" s="4" customFormat="1" ht="15.75" hidden="1" customHeight="1" outlineLevel="1" thickBot="1">
      <c r="A42" s="13"/>
      <c r="B42" s="101" t="s">
        <v>23</v>
      </c>
      <c r="C42" s="101"/>
      <c r="D42" s="163">
        <v>65</v>
      </c>
      <c r="E42" s="114">
        <v>7.0000000000000007E-2</v>
      </c>
      <c r="F42" s="115">
        <v>0.14530000000000001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</row>
    <row r="43" spans="1:48" s="4" customFormat="1" ht="15.75" hidden="1" customHeight="1" outlineLevel="1" thickBot="1">
      <c r="A43" s="13"/>
      <c r="B43" s="101" t="s">
        <v>8</v>
      </c>
      <c r="C43" s="101"/>
      <c r="D43" s="163">
        <v>65</v>
      </c>
      <c r="E43" s="114">
        <v>0.08</v>
      </c>
      <c r="F43" s="115">
        <v>0.14530000000000001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</row>
    <row r="44" spans="1:48" s="4" customFormat="1" ht="21" hidden="1" customHeight="1" outlineLevel="1" thickBot="1">
      <c r="A44" s="13"/>
      <c r="B44" s="101" t="s">
        <v>53</v>
      </c>
      <c r="C44" s="101"/>
      <c r="F44" s="115">
        <v>0</v>
      </c>
      <c r="G44" s="15"/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</row>
    <row r="45" spans="1:48" s="4" customFormat="1" ht="15.75" customHeight="1" outlineLevel="1" thickBot="1">
      <c r="A45" s="13"/>
      <c r="B45" s="101" t="s">
        <v>87</v>
      </c>
      <c r="C45" s="192">
        <v>0.02</v>
      </c>
      <c r="F45" s="115">
        <v>0.14530000000000001</v>
      </c>
      <c r="G45" s="15"/>
      <c r="H45" s="127">
        <f t="shared" ref="H45:AV45" si="8">$C$45*(H33+H37)</f>
        <v>1721.956976744186</v>
      </c>
      <c r="I45" s="127">
        <f t="shared" si="8"/>
        <v>11.018604651162791</v>
      </c>
      <c r="J45" s="127">
        <f t="shared" si="8"/>
        <v>0</v>
      </c>
      <c r="K45" s="127">
        <f t="shared" si="8"/>
        <v>0</v>
      </c>
      <c r="L45" s="127">
        <f t="shared" si="8"/>
        <v>0</v>
      </c>
      <c r="M45" s="127">
        <f t="shared" si="8"/>
        <v>0</v>
      </c>
      <c r="N45" s="127">
        <f t="shared" si="8"/>
        <v>0</v>
      </c>
      <c r="O45" s="127">
        <f t="shared" si="8"/>
        <v>0</v>
      </c>
      <c r="P45" s="127">
        <f t="shared" si="8"/>
        <v>0</v>
      </c>
      <c r="Q45" s="127">
        <f t="shared" si="8"/>
        <v>0</v>
      </c>
      <c r="R45" s="127">
        <f t="shared" si="8"/>
        <v>0</v>
      </c>
      <c r="S45" s="127">
        <f t="shared" si="8"/>
        <v>0</v>
      </c>
      <c r="T45" s="127">
        <f t="shared" si="8"/>
        <v>0</v>
      </c>
      <c r="U45" s="127">
        <f t="shared" si="8"/>
        <v>0</v>
      </c>
      <c r="V45" s="127">
        <f t="shared" si="8"/>
        <v>0</v>
      </c>
      <c r="W45" s="127">
        <f t="shared" si="8"/>
        <v>0</v>
      </c>
      <c r="X45" s="127">
        <f t="shared" si="8"/>
        <v>0</v>
      </c>
      <c r="Y45" s="127">
        <f t="shared" si="8"/>
        <v>0</v>
      </c>
      <c r="Z45" s="127">
        <f t="shared" si="8"/>
        <v>0</v>
      </c>
      <c r="AA45" s="127">
        <f t="shared" si="8"/>
        <v>0</v>
      </c>
      <c r="AB45" s="127">
        <f t="shared" si="8"/>
        <v>0</v>
      </c>
      <c r="AC45" s="127">
        <f t="shared" si="8"/>
        <v>0</v>
      </c>
      <c r="AD45" s="127">
        <f t="shared" si="8"/>
        <v>0</v>
      </c>
      <c r="AE45" s="127">
        <f t="shared" si="8"/>
        <v>0</v>
      </c>
      <c r="AF45" s="127">
        <f t="shared" si="8"/>
        <v>0</v>
      </c>
      <c r="AG45" s="127">
        <f t="shared" si="8"/>
        <v>0</v>
      </c>
      <c r="AH45" s="127">
        <f t="shared" si="8"/>
        <v>0</v>
      </c>
      <c r="AI45" s="127">
        <f t="shared" si="8"/>
        <v>0</v>
      </c>
      <c r="AJ45" s="127">
        <f t="shared" si="8"/>
        <v>0</v>
      </c>
      <c r="AK45" s="127">
        <f t="shared" si="8"/>
        <v>0</v>
      </c>
      <c r="AL45" s="127">
        <f t="shared" si="8"/>
        <v>0</v>
      </c>
      <c r="AM45" s="127">
        <f t="shared" si="8"/>
        <v>0</v>
      </c>
      <c r="AN45" s="127">
        <f t="shared" si="8"/>
        <v>0</v>
      </c>
      <c r="AO45" s="127">
        <f t="shared" si="8"/>
        <v>0</v>
      </c>
      <c r="AP45" s="127">
        <f t="shared" si="8"/>
        <v>0</v>
      </c>
      <c r="AQ45" s="127">
        <f t="shared" si="8"/>
        <v>0</v>
      </c>
      <c r="AR45" s="127">
        <f t="shared" si="8"/>
        <v>0</v>
      </c>
      <c r="AS45" s="127">
        <f t="shared" si="8"/>
        <v>0</v>
      </c>
      <c r="AT45" s="127">
        <f t="shared" si="8"/>
        <v>0</v>
      </c>
      <c r="AU45" s="127">
        <f t="shared" si="8"/>
        <v>0</v>
      </c>
      <c r="AV45" s="127">
        <f t="shared" si="8"/>
        <v>0</v>
      </c>
    </row>
    <row r="46" spans="1:48" s="4" customFormat="1" ht="15.75" customHeight="1" outlineLevel="1">
      <c r="A46" s="13"/>
      <c r="B46" s="101" t="s">
        <v>91</v>
      </c>
      <c r="C46" s="101"/>
      <c r="E46" s="15"/>
      <c r="F46" s="15"/>
      <c r="H46" s="127">
        <f t="shared" ref="H46:AV46" si="9">$F$35*H35+SUMPRODUCT($F$40:$F$45,H40:H45)</f>
        <v>15078.893874100777</v>
      </c>
      <c r="I46" s="127">
        <f t="shared" si="9"/>
        <v>84.018587379844959</v>
      </c>
      <c r="J46" s="127">
        <f t="shared" si="9"/>
        <v>0</v>
      </c>
      <c r="K46" s="127">
        <f t="shared" si="9"/>
        <v>0</v>
      </c>
      <c r="L46" s="127">
        <f t="shared" si="9"/>
        <v>0</v>
      </c>
      <c r="M46" s="127">
        <f t="shared" si="9"/>
        <v>0</v>
      </c>
      <c r="N46" s="127">
        <f t="shared" si="9"/>
        <v>0</v>
      </c>
      <c r="O46" s="127">
        <f t="shared" si="9"/>
        <v>0</v>
      </c>
      <c r="P46" s="127">
        <f t="shared" si="9"/>
        <v>0</v>
      </c>
      <c r="Q46" s="127">
        <f t="shared" si="9"/>
        <v>0</v>
      </c>
      <c r="R46" s="127">
        <f t="shared" si="9"/>
        <v>0</v>
      </c>
      <c r="S46" s="127">
        <f t="shared" si="9"/>
        <v>0</v>
      </c>
      <c r="T46" s="127">
        <f t="shared" si="9"/>
        <v>0</v>
      </c>
      <c r="U46" s="127">
        <f t="shared" si="9"/>
        <v>0</v>
      </c>
      <c r="V46" s="127">
        <f t="shared" si="9"/>
        <v>0</v>
      </c>
      <c r="W46" s="127">
        <f t="shared" si="9"/>
        <v>0</v>
      </c>
      <c r="X46" s="127">
        <f t="shared" si="9"/>
        <v>0</v>
      </c>
      <c r="Y46" s="127">
        <f t="shared" si="9"/>
        <v>0</v>
      </c>
      <c r="Z46" s="127">
        <f t="shared" si="9"/>
        <v>0</v>
      </c>
      <c r="AA46" s="127">
        <f t="shared" si="9"/>
        <v>0</v>
      </c>
      <c r="AB46" s="127">
        <f t="shared" si="9"/>
        <v>0</v>
      </c>
      <c r="AC46" s="127">
        <f t="shared" si="9"/>
        <v>0</v>
      </c>
      <c r="AD46" s="127">
        <f t="shared" si="9"/>
        <v>0</v>
      </c>
      <c r="AE46" s="127">
        <f t="shared" si="9"/>
        <v>0</v>
      </c>
      <c r="AF46" s="127">
        <f t="shared" si="9"/>
        <v>0</v>
      </c>
      <c r="AG46" s="127">
        <f t="shared" si="9"/>
        <v>0</v>
      </c>
      <c r="AH46" s="127">
        <f t="shared" si="9"/>
        <v>0</v>
      </c>
      <c r="AI46" s="127">
        <f t="shared" si="9"/>
        <v>0</v>
      </c>
      <c r="AJ46" s="127">
        <f t="shared" si="9"/>
        <v>0</v>
      </c>
      <c r="AK46" s="127">
        <f t="shared" si="9"/>
        <v>0</v>
      </c>
      <c r="AL46" s="127">
        <f t="shared" si="9"/>
        <v>0</v>
      </c>
      <c r="AM46" s="127">
        <f t="shared" si="9"/>
        <v>0</v>
      </c>
      <c r="AN46" s="127">
        <f t="shared" si="9"/>
        <v>0</v>
      </c>
      <c r="AO46" s="127">
        <f t="shared" si="9"/>
        <v>0</v>
      </c>
      <c r="AP46" s="127">
        <f t="shared" si="9"/>
        <v>0</v>
      </c>
      <c r="AQ46" s="127">
        <f t="shared" si="9"/>
        <v>0</v>
      </c>
      <c r="AR46" s="127">
        <f t="shared" si="9"/>
        <v>0</v>
      </c>
      <c r="AS46" s="127">
        <f t="shared" si="9"/>
        <v>0</v>
      </c>
      <c r="AT46" s="127">
        <f t="shared" si="9"/>
        <v>0</v>
      </c>
      <c r="AU46" s="127">
        <f t="shared" si="9"/>
        <v>0</v>
      </c>
      <c r="AV46" s="127">
        <f t="shared" si="9"/>
        <v>0</v>
      </c>
    </row>
    <row r="47" spans="1:48" s="4" customFormat="1" ht="15.75" customHeight="1" outlineLevel="1">
      <c r="A47" s="13"/>
      <c r="B47" s="101"/>
      <c r="C47" s="101"/>
      <c r="E47" s="15"/>
      <c r="F47" s="15"/>
      <c r="H47" s="128">
        <f t="shared" ref="H47:AV47" si="10">H35+SUM(H40:H46)</f>
        <v>118856.55302138759</v>
      </c>
      <c r="I47" s="128">
        <f t="shared" si="10"/>
        <v>662.26075792248059</v>
      </c>
      <c r="J47" s="128">
        <f t="shared" si="10"/>
        <v>0</v>
      </c>
      <c r="K47" s="128">
        <f t="shared" si="10"/>
        <v>0</v>
      </c>
      <c r="L47" s="128">
        <f t="shared" si="10"/>
        <v>0</v>
      </c>
      <c r="M47" s="128">
        <f t="shared" si="10"/>
        <v>0</v>
      </c>
      <c r="N47" s="128">
        <f t="shared" si="10"/>
        <v>0</v>
      </c>
      <c r="O47" s="128">
        <f t="shared" si="10"/>
        <v>0</v>
      </c>
      <c r="P47" s="128">
        <f t="shared" si="10"/>
        <v>0</v>
      </c>
      <c r="Q47" s="128">
        <f t="shared" si="10"/>
        <v>0</v>
      </c>
      <c r="R47" s="128">
        <f t="shared" si="10"/>
        <v>0</v>
      </c>
      <c r="S47" s="128">
        <f t="shared" si="10"/>
        <v>0</v>
      </c>
      <c r="T47" s="128">
        <f t="shared" si="10"/>
        <v>0</v>
      </c>
      <c r="U47" s="128">
        <f t="shared" si="10"/>
        <v>0</v>
      </c>
      <c r="V47" s="128">
        <f t="shared" si="10"/>
        <v>0</v>
      </c>
      <c r="W47" s="128">
        <f t="shared" si="10"/>
        <v>0</v>
      </c>
      <c r="X47" s="128">
        <f t="shared" si="10"/>
        <v>0</v>
      </c>
      <c r="Y47" s="128">
        <f t="shared" si="10"/>
        <v>0</v>
      </c>
      <c r="Z47" s="128">
        <f t="shared" si="10"/>
        <v>0</v>
      </c>
      <c r="AA47" s="128">
        <f t="shared" si="10"/>
        <v>0</v>
      </c>
      <c r="AB47" s="128">
        <f t="shared" si="10"/>
        <v>0</v>
      </c>
      <c r="AC47" s="128">
        <f t="shared" si="10"/>
        <v>0</v>
      </c>
      <c r="AD47" s="128">
        <f t="shared" si="10"/>
        <v>0</v>
      </c>
      <c r="AE47" s="128">
        <f t="shared" si="10"/>
        <v>0</v>
      </c>
      <c r="AF47" s="128">
        <f t="shared" si="10"/>
        <v>0</v>
      </c>
      <c r="AG47" s="128">
        <f t="shared" si="10"/>
        <v>0</v>
      </c>
      <c r="AH47" s="128">
        <f t="shared" si="10"/>
        <v>0</v>
      </c>
      <c r="AI47" s="128">
        <f t="shared" si="10"/>
        <v>0</v>
      </c>
      <c r="AJ47" s="128">
        <f t="shared" si="10"/>
        <v>0</v>
      </c>
      <c r="AK47" s="128">
        <f t="shared" si="10"/>
        <v>0</v>
      </c>
      <c r="AL47" s="128">
        <f t="shared" si="10"/>
        <v>0</v>
      </c>
      <c r="AM47" s="128">
        <f t="shared" si="10"/>
        <v>0</v>
      </c>
      <c r="AN47" s="128">
        <f t="shared" si="10"/>
        <v>0</v>
      </c>
      <c r="AO47" s="128">
        <f t="shared" si="10"/>
        <v>0</v>
      </c>
      <c r="AP47" s="128">
        <f t="shared" si="10"/>
        <v>0</v>
      </c>
      <c r="AQ47" s="128">
        <f t="shared" si="10"/>
        <v>0</v>
      </c>
      <c r="AR47" s="128">
        <f t="shared" si="10"/>
        <v>0</v>
      </c>
      <c r="AS47" s="128">
        <f t="shared" si="10"/>
        <v>0</v>
      </c>
      <c r="AT47" s="128">
        <f t="shared" si="10"/>
        <v>0</v>
      </c>
      <c r="AU47" s="128">
        <f t="shared" si="10"/>
        <v>0</v>
      </c>
      <c r="AV47" s="128">
        <f t="shared" si="10"/>
        <v>0</v>
      </c>
    </row>
    <row r="48" spans="1:48" s="4" customFormat="1" ht="5.25" customHeight="1" outlineLevel="1" thickBot="1">
      <c r="A48" s="13"/>
      <c r="B48" s="101"/>
      <c r="C48" s="101"/>
      <c r="E48" s="15"/>
      <c r="F48" s="15"/>
      <c r="H48" s="1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</row>
    <row r="49" spans="1:48" s="4" customFormat="1" ht="15.75" customHeight="1" outlineLevel="1" thickBot="1">
      <c r="A49" s="13"/>
      <c r="B49" s="101" t="s">
        <v>92</v>
      </c>
      <c r="C49" s="101"/>
      <c r="D49" s="163">
        <v>5</v>
      </c>
      <c r="E49" s="163">
        <v>5</v>
      </c>
      <c r="F49" s="15"/>
      <c r="G49" s="15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>
        <v>0</v>
      </c>
    </row>
    <row r="50" spans="1:48" s="4" customFormat="1" ht="15.75" customHeight="1" outlineLevel="1" thickBot="1">
      <c r="A50" s="13"/>
      <c r="B50" s="101" t="s">
        <v>93</v>
      </c>
      <c r="C50" s="101"/>
      <c r="D50" s="163">
        <v>10</v>
      </c>
      <c r="E50" s="163">
        <f>D50</f>
        <v>10</v>
      </c>
      <c r="F50" s="15"/>
      <c r="G50" s="15"/>
      <c r="I50" s="100">
        <v>1547.6744186046512</v>
      </c>
      <c r="J50" s="100">
        <v>452.03488372093022</v>
      </c>
      <c r="K50" s="100">
        <v>290.69767441860466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>
        <v>0</v>
      </c>
    </row>
    <row r="51" spans="1:48" s="4" customFormat="1" ht="15.75" customHeight="1" outlineLevel="1" thickBot="1">
      <c r="A51" s="13"/>
      <c r="B51" s="101" t="s">
        <v>94</v>
      </c>
      <c r="C51" s="101"/>
      <c r="D51"/>
      <c r="E51"/>
      <c r="F51" s="126"/>
      <c r="G51" s="15"/>
      <c r="I51" s="100">
        <v>-102.32558139534883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>
        <v>0</v>
      </c>
    </row>
    <row r="52" spans="1:48" s="4" customFormat="1" ht="15.75" customHeight="1" outlineLevel="1" thickBot="1">
      <c r="A52" s="13"/>
      <c r="B52" s="101" t="s">
        <v>96</v>
      </c>
      <c r="C52" s="101"/>
      <c r="F52" s="126"/>
      <c r="G52" s="126"/>
      <c r="H52" s="100"/>
      <c r="I52" s="100">
        <v>-118.6046511627907</v>
      </c>
      <c r="J52" s="100">
        <v>-13.953488372093023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>
        <v>0</v>
      </c>
    </row>
    <row r="53" spans="1:48" s="4" customFormat="1" ht="15.75" customHeight="1" outlineLevel="1" thickBot="1">
      <c r="A53" s="13"/>
      <c r="B53" s="172" t="s">
        <v>95</v>
      </c>
      <c r="C53" s="172"/>
      <c r="F53" s="126"/>
      <c r="G53" s="126"/>
      <c r="H53" s="100">
        <v>-4698.9534883720926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>
        <v>0</v>
      </c>
    </row>
    <row r="54" spans="1:48" s="4" customFormat="1" ht="15.75" customHeight="1" outlineLevel="1" thickBot="1">
      <c r="A54" s="13"/>
      <c r="B54" s="101" t="s">
        <v>97</v>
      </c>
      <c r="C54" s="101"/>
      <c r="F54" s="126"/>
      <c r="G54" s="126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>
        <v>0</v>
      </c>
    </row>
    <row r="55" spans="1:48" s="4" customFormat="1" ht="15.75" customHeight="1" outlineLevel="1">
      <c r="A55" s="13"/>
      <c r="B55" s="101" t="s">
        <v>98</v>
      </c>
      <c r="C55" s="101"/>
      <c r="F55" s="126"/>
      <c r="G55" s="126"/>
      <c r="H55" s="103">
        <v>-10513.26382831097</v>
      </c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21">
        <v>0</v>
      </c>
    </row>
    <row r="56" spans="1:48" s="4" customFormat="1" ht="15.75" customHeight="1" outlineLevel="1">
      <c r="A56" s="13"/>
      <c r="B56" s="107" t="s">
        <v>13</v>
      </c>
      <c r="C56" s="107"/>
      <c r="D56" s="3"/>
      <c r="E56" s="29"/>
      <c r="F56" s="59">
        <f>SUM(H56:AV56)</f>
        <v>106362.11971844097</v>
      </c>
      <c r="G56" s="29"/>
      <c r="H56" s="19">
        <f t="shared" ref="H56:AV56" si="11">SUM(H47:H55)</f>
        <v>103644.33570470453</v>
      </c>
      <c r="I56" s="19">
        <f t="shared" si="11"/>
        <v>1989.0049439689922</v>
      </c>
      <c r="J56" s="19">
        <f t="shared" si="11"/>
        <v>438.08139534883719</v>
      </c>
      <c r="K56" s="19">
        <f t="shared" si="11"/>
        <v>290.69767441860466</v>
      </c>
      <c r="L56" s="19">
        <f t="shared" si="11"/>
        <v>0</v>
      </c>
      <c r="M56" s="19">
        <f t="shared" si="11"/>
        <v>0</v>
      </c>
      <c r="N56" s="19">
        <f t="shared" si="11"/>
        <v>0</v>
      </c>
      <c r="O56" s="19">
        <f t="shared" si="11"/>
        <v>0</v>
      </c>
      <c r="P56" s="19">
        <f t="shared" si="11"/>
        <v>0</v>
      </c>
      <c r="Q56" s="19">
        <f t="shared" si="11"/>
        <v>0</v>
      </c>
      <c r="R56" s="19">
        <f t="shared" si="11"/>
        <v>0</v>
      </c>
      <c r="S56" s="19">
        <f t="shared" si="11"/>
        <v>0</v>
      </c>
      <c r="T56" s="19">
        <f t="shared" si="11"/>
        <v>0</v>
      </c>
      <c r="U56" s="19">
        <f t="shared" si="11"/>
        <v>0</v>
      </c>
      <c r="V56" s="19">
        <f t="shared" si="11"/>
        <v>0</v>
      </c>
      <c r="W56" s="19">
        <f t="shared" si="11"/>
        <v>0</v>
      </c>
      <c r="X56" s="19">
        <f t="shared" si="11"/>
        <v>0</v>
      </c>
      <c r="Y56" s="19">
        <f t="shared" si="11"/>
        <v>0</v>
      </c>
      <c r="Z56" s="19">
        <f t="shared" si="11"/>
        <v>0</v>
      </c>
      <c r="AA56" s="19">
        <f t="shared" si="11"/>
        <v>0</v>
      </c>
      <c r="AB56" s="19">
        <f t="shared" si="11"/>
        <v>0</v>
      </c>
      <c r="AC56" s="19">
        <f t="shared" si="11"/>
        <v>0</v>
      </c>
      <c r="AD56" s="19">
        <f t="shared" si="11"/>
        <v>0</v>
      </c>
      <c r="AE56" s="19">
        <f t="shared" si="11"/>
        <v>0</v>
      </c>
      <c r="AF56" s="19">
        <f t="shared" si="11"/>
        <v>0</v>
      </c>
      <c r="AG56" s="19">
        <f t="shared" si="11"/>
        <v>0</v>
      </c>
      <c r="AH56" s="19">
        <f t="shared" si="11"/>
        <v>0</v>
      </c>
      <c r="AI56" s="19">
        <f t="shared" si="11"/>
        <v>0</v>
      </c>
      <c r="AJ56" s="19">
        <f t="shared" si="11"/>
        <v>0</v>
      </c>
      <c r="AK56" s="19">
        <f t="shared" si="11"/>
        <v>0</v>
      </c>
      <c r="AL56" s="19">
        <f t="shared" si="11"/>
        <v>0</v>
      </c>
      <c r="AM56" s="19">
        <f t="shared" si="11"/>
        <v>0</v>
      </c>
      <c r="AN56" s="19">
        <f t="shared" si="11"/>
        <v>0</v>
      </c>
      <c r="AO56" s="19">
        <f t="shared" si="11"/>
        <v>0</v>
      </c>
      <c r="AP56" s="19">
        <f t="shared" si="11"/>
        <v>0</v>
      </c>
      <c r="AQ56" s="19">
        <f t="shared" si="11"/>
        <v>0</v>
      </c>
      <c r="AR56" s="19">
        <f t="shared" si="11"/>
        <v>0</v>
      </c>
      <c r="AS56" s="19">
        <f t="shared" si="11"/>
        <v>0</v>
      </c>
      <c r="AT56" s="19">
        <f t="shared" si="11"/>
        <v>0</v>
      </c>
      <c r="AU56" s="19">
        <f t="shared" si="11"/>
        <v>0</v>
      </c>
      <c r="AV56" s="19">
        <f t="shared" si="11"/>
        <v>0</v>
      </c>
    </row>
    <row r="57" spans="1:48" s="4" customFormat="1" ht="15" customHeight="1">
      <c r="A57" s="13"/>
      <c r="B57" s="14"/>
      <c r="C57" s="14"/>
      <c r="D57" s="13"/>
      <c r="E57" s="13"/>
      <c r="F57" s="13"/>
      <c r="G57" s="13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8" s="182" customFormat="1" ht="18">
      <c r="A58" s="177" t="s">
        <v>35</v>
      </c>
      <c r="B58" s="178" t="s">
        <v>99</v>
      </c>
      <c r="C58" s="178"/>
      <c r="D58" s="179"/>
      <c r="E58" s="179"/>
      <c r="F58" s="179"/>
      <c r="G58" s="179"/>
      <c r="H58" s="180"/>
      <c r="I58" s="181">
        <f>$I$22</f>
        <v>2018</v>
      </c>
      <c r="J58" s="181">
        <f t="shared" ref="J58:AV58" si="12">I58+1</f>
        <v>2019</v>
      </c>
      <c r="K58" s="181">
        <f t="shared" si="12"/>
        <v>2020</v>
      </c>
      <c r="L58" s="181">
        <f t="shared" si="12"/>
        <v>2021</v>
      </c>
      <c r="M58" s="181">
        <f t="shared" si="12"/>
        <v>2022</v>
      </c>
      <c r="N58" s="181">
        <f t="shared" si="12"/>
        <v>2023</v>
      </c>
      <c r="O58" s="181">
        <f t="shared" si="12"/>
        <v>2024</v>
      </c>
      <c r="P58" s="181">
        <f t="shared" si="12"/>
        <v>2025</v>
      </c>
      <c r="Q58" s="181">
        <f t="shared" si="12"/>
        <v>2026</v>
      </c>
      <c r="R58" s="181">
        <f t="shared" si="12"/>
        <v>2027</v>
      </c>
      <c r="S58" s="181">
        <f t="shared" si="12"/>
        <v>2028</v>
      </c>
      <c r="T58" s="181">
        <f t="shared" si="12"/>
        <v>2029</v>
      </c>
      <c r="U58" s="181">
        <f t="shared" si="12"/>
        <v>2030</v>
      </c>
      <c r="V58" s="181">
        <f t="shared" si="12"/>
        <v>2031</v>
      </c>
      <c r="W58" s="181">
        <f t="shared" si="12"/>
        <v>2032</v>
      </c>
      <c r="X58" s="181">
        <f t="shared" si="12"/>
        <v>2033</v>
      </c>
      <c r="Y58" s="181">
        <f t="shared" si="12"/>
        <v>2034</v>
      </c>
      <c r="Z58" s="181">
        <f t="shared" si="12"/>
        <v>2035</v>
      </c>
      <c r="AA58" s="181">
        <f t="shared" si="12"/>
        <v>2036</v>
      </c>
      <c r="AB58" s="181">
        <f t="shared" si="12"/>
        <v>2037</v>
      </c>
      <c r="AC58" s="181">
        <f t="shared" si="12"/>
        <v>2038</v>
      </c>
      <c r="AD58" s="181">
        <f t="shared" si="12"/>
        <v>2039</v>
      </c>
      <c r="AE58" s="181">
        <f t="shared" si="12"/>
        <v>2040</v>
      </c>
      <c r="AF58" s="181">
        <f t="shared" si="12"/>
        <v>2041</v>
      </c>
      <c r="AG58" s="181">
        <f t="shared" si="12"/>
        <v>2042</v>
      </c>
      <c r="AH58" s="181">
        <f t="shared" si="12"/>
        <v>2043</v>
      </c>
      <c r="AI58" s="181">
        <f t="shared" si="12"/>
        <v>2044</v>
      </c>
      <c r="AJ58" s="181">
        <f t="shared" si="12"/>
        <v>2045</v>
      </c>
      <c r="AK58" s="181">
        <f t="shared" si="12"/>
        <v>2046</v>
      </c>
      <c r="AL58" s="181">
        <f t="shared" si="12"/>
        <v>2047</v>
      </c>
      <c r="AM58" s="181">
        <f t="shared" si="12"/>
        <v>2048</v>
      </c>
      <c r="AN58" s="181">
        <f t="shared" si="12"/>
        <v>2049</v>
      </c>
      <c r="AO58" s="181">
        <f t="shared" si="12"/>
        <v>2050</v>
      </c>
      <c r="AP58" s="181">
        <f t="shared" si="12"/>
        <v>2051</v>
      </c>
      <c r="AQ58" s="181">
        <f t="shared" si="12"/>
        <v>2052</v>
      </c>
      <c r="AR58" s="181">
        <f t="shared" si="12"/>
        <v>2053</v>
      </c>
      <c r="AS58" s="181">
        <f t="shared" si="12"/>
        <v>2054</v>
      </c>
      <c r="AT58" s="181">
        <f t="shared" si="12"/>
        <v>2055</v>
      </c>
      <c r="AU58" s="181">
        <f t="shared" si="12"/>
        <v>2056</v>
      </c>
      <c r="AV58" s="181">
        <f t="shared" si="12"/>
        <v>2057</v>
      </c>
    </row>
    <row r="59" spans="1:48" ht="15" customHeight="1" thickBot="1">
      <c r="A59" s="10"/>
      <c r="B59" s="30"/>
      <c r="C59" s="30"/>
      <c r="D59" s="10"/>
      <c r="E59" s="10"/>
      <c r="F59" s="10"/>
      <c r="G59" s="10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ht="15.75" customHeight="1" outlineLevel="1" thickBot="1">
      <c r="A60" s="10"/>
      <c r="B60" s="101" t="s">
        <v>14</v>
      </c>
      <c r="C60" s="164">
        <v>157</v>
      </c>
      <c r="D60" s="1" t="s">
        <v>16</v>
      </c>
      <c r="F60" s="4"/>
      <c r="G60" s="4"/>
      <c r="H60" s="4"/>
      <c r="I60" s="116">
        <f t="shared" ref="I60:AV60" si="13">$C60*I$24</f>
        <v>314</v>
      </c>
      <c r="J60" s="116">
        <f t="shared" si="13"/>
        <v>314</v>
      </c>
      <c r="K60" s="116">
        <f t="shared" si="13"/>
        <v>314</v>
      </c>
      <c r="L60" s="116">
        <f t="shared" si="13"/>
        <v>314</v>
      </c>
      <c r="M60" s="116">
        <f t="shared" si="13"/>
        <v>314</v>
      </c>
      <c r="N60" s="116">
        <f t="shared" si="13"/>
        <v>314</v>
      </c>
      <c r="O60" s="116">
        <f t="shared" si="13"/>
        <v>314</v>
      </c>
      <c r="P60" s="116">
        <f t="shared" si="13"/>
        <v>314</v>
      </c>
      <c r="Q60" s="116">
        <f t="shared" si="13"/>
        <v>314</v>
      </c>
      <c r="R60" s="116">
        <f t="shared" si="13"/>
        <v>314</v>
      </c>
      <c r="S60" s="116">
        <f t="shared" si="13"/>
        <v>314</v>
      </c>
      <c r="T60" s="116">
        <f t="shared" si="13"/>
        <v>314</v>
      </c>
      <c r="U60" s="116">
        <f t="shared" si="13"/>
        <v>314</v>
      </c>
      <c r="V60" s="116">
        <f t="shared" si="13"/>
        <v>314</v>
      </c>
      <c r="W60" s="116">
        <f t="shared" si="13"/>
        <v>314</v>
      </c>
      <c r="X60" s="116">
        <f t="shared" si="13"/>
        <v>314</v>
      </c>
      <c r="Y60" s="116">
        <f t="shared" si="13"/>
        <v>314</v>
      </c>
      <c r="Z60" s="116">
        <f t="shared" si="13"/>
        <v>314</v>
      </c>
      <c r="AA60" s="116">
        <f t="shared" si="13"/>
        <v>314</v>
      </c>
      <c r="AB60" s="116">
        <f t="shared" si="13"/>
        <v>314</v>
      </c>
      <c r="AC60" s="116">
        <f t="shared" si="13"/>
        <v>314</v>
      </c>
      <c r="AD60" s="116">
        <f t="shared" si="13"/>
        <v>314</v>
      </c>
      <c r="AE60" s="116">
        <f t="shared" si="13"/>
        <v>314</v>
      </c>
      <c r="AF60" s="116">
        <f t="shared" si="13"/>
        <v>314</v>
      </c>
      <c r="AG60" s="116">
        <f t="shared" si="13"/>
        <v>314</v>
      </c>
      <c r="AH60" s="116">
        <f t="shared" si="13"/>
        <v>314</v>
      </c>
      <c r="AI60" s="116">
        <f t="shared" si="13"/>
        <v>314</v>
      </c>
      <c r="AJ60" s="116">
        <f t="shared" si="13"/>
        <v>314</v>
      </c>
      <c r="AK60" s="116">
        <f t="shared" si="13"/>
        <v>314</v>
      </c>
      <c r="AL60" s="116">
        <f t="shared" si="13"/>
        <v>314</v>
      </c>
      <c r="AM60" s="116">
        <f t="shared" si="13"/>
        <v>314</v>
      </c>
      <c r="AN60" s="116">
        <f t="shared" si="13"/>
        <v>314</v>
      </c>
      <c r="AO60" s="116">
        <f t="shared" si="13"/>
        <v>314</v>
      </c>
      <c r="AP60" s="116">
        <f t="shared" si="13"/>
        <v>314</v>
      </c>
      <c r="AQ60" s="116">
        <f t="shared" si="13"/>
        <v>314</v>
      </c>
      <c r="AR60" s="116">
        <f t="shared" si="13"/>
        <v>314</v>
      </c>
      <c r="AS60" s="116">
        <f t="shared" si="13"/>
        <v>314</v>
      </c>
      <c r="AT60" s="116">
        <f t="shared" si="13"/>
        <v>314</v>
      </c>
      <c r="AU60" s="116">
        <f t="shared" si="13"/>
        <v>314</v>
      </c>
      <c r="AV60" s="116">
        <f t="shared" si="13"/>
        <v>314</v>
      </c>
    </row>
    <row r="61" spans="1:48" ht="15.75" hidden="1" customHeight="1" outlineLevel="1" thickBot="1">
      <c r="A61" s="87"/>
      <c r="B61" s="101" t="s">
        <v>46</v>
      </c>
      <c r="C61" s="101"/>
      <c r="E61" s="4"/>
      <c r="F61" s="4"/>
      <c r="G61" s="4"/>
      <c r="I61" s="100">
        <v>0</v>
      </c>
      <c r="J61" s="100">
        <f t="shared" ref="J61:AV61" si="14">I61</f>
        <v>0</v>
      </c>
      <c r="K61" s="100">
        <f t="shared" si="14"/>
        <v>0</v>
      </c>
      <c r="L61" s="100">
        <f t="shared" si="14"/>
        <v>0</v>
      </c>
      <c r="M61" s="100">
        <f t="shared" si="14"/>
        <v>0</v>
      </c>
      <c r="N61" s="100">
        <f t="shared" si="14"/>
        <v>0</v>
      </c>
      <c r="O61" s="100">
        <f t="shared" si="14"/>
        <v>0</v>
      </c>
      <c r="P61" s="100">
        <f t="shared" si="14"/>
        <v>0</v>
      </c>
      <c r="Q61" s="100">
        <f t="shared" si="14"/>
        <v>0</v>
      </c>
      <c r="R61" s="100">
        <f t="shared" si="14"/>
        <v>0</v>
      </c>
      <c r="S61" s="100">
        <f t="shared" si="14"/>
        <v>0</v>
      </c>
      <c r="T61" s="100">
        <f t="shared" si="14"/>
        <v>0</v>
      </c>
      <c r="U61" s="100">
        <f t="shared" si="14"/>
        <v>0</v>
      </c>
      <c r="V61" s="100">
        <f t="shared" si="14"/>
        <v>0</v>
      </c>
      <c r="W61" s="100">
        <f t="shared" si="14"/>
        <v>0</v>
      </c>
      <c r="X61" s="100">
        <f t="shared" si="14"/>
        <v>0</v>
      </c>
      <c r="Y61" s="100">
        <f t="shared" si="14"/>
        <v>0</v>
      </c>
      <c r="Z61" s="100">
        <f t="shared" si="14"/>
        <v>0</v>
      </c>
      <c r="AA61" s="100">
        <f t="shared" si="14"/>
        <v>0</v>
      </c>
      <c r="AB61" s="100">
        <f t="shared" si="14"/>
        <v>0</v>
      </c>
      <c r="AC61" s="100">
        <f t="shared" si="14"/>
        <v>0</v>
      </c>
      <c r="AD61" s="100">
        <f t="shared" si="14"/>
        <v>0</v>
      </c>
      <c r="AE61" s="100">
        <f t="shared" si="14"/>
        <v>0</v>
      </c>
      <c r="AF61" s="100">
        <f t="shared" si="14"/>
        <v>0</v>
      </c>
      <c r="AG61" s="100">
        <f t="shared" si="14"/>
        <v>0</v>
      </c>
      <c r="AH61" s="100">
        <f t="shared" si="14"/>
        <v>0</v>
      </c>
      <c r="AI61" s="100">
        <f t="shared" si="14"/>
        <v>0</v>
      </c>
      <c r="AJ61" s="100">
        <f t="shared" si="14"/>
        <v>0</v>
      </c>
      <c r="AK61" s="100">
        <f t="shared" si="14"/>
        <v>0</v>
      </c>
      <c r="AL61" s="100">
        <f t="shared" si="14"/>
        <v>0</v>
      </c>
      <c r="AM61" s="100">
        <f t="shared" si="14"/>
        <v>0</v>
      </c>
      <c r="AN61" s="100">
        <f t="shared" si="14"/>
        <v>0</v>
      </c>
      <c r="AO61" s="100">
        <f t="shared" si="14"/>
        <v>0</v>
      </c>
      <c r="AP61" s="100">
        <f t="shared" si="14"/>
        <v>0</v>
      </c>
      <c r="AQ61" s="100">
        <f t="shared" si="14"/>
        <v>0</v>
      </c>
      <c r="AR61" s="100">
        <f t="shared" si="14"/>
        <v>0</v>
      </c>
      <c r="AS61" s="100">
        <f t="shared" si="14"/>
        <v>0</v>
      </c>
      <c r="AT61" s="100">
        <f t="shared" si="14"/>
        <v>0</v>
      </c>
      <c r="AU61" s="100">
        <f t="shared" si="14"/>
        <v>0</v>
      </c>
      <c r="AV61" s="100">
        <f t="shared" si="14"/>
        <v>0</v>
      </c>
    </row>
    <row r="62" spans="1:48" ht="15.75" hidden="1" customHeight="1" outlineLevel="1" thickBot="1">
      <c r="A62" s="87"/>
      <c r="B62" s="101" t="s">
        <v>11</v>
      </c>
      <c r="C62" s="101"/>
      <c r="E62" s="4"/>
      <c r="F62" s="4"/>
      <c r="G62" s="4"/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0">
        <v>0</v>
      </c>
    </row>
    <row r="63" spans="1:48" ht="15.75" hidden="1" customHeight="1" outlineLevel="1" thickBot="1">
      <c r="A63" s="10"/>
      <c r="B63" s="101" t="s">
        <v>12</v>
      </c>
      <c r="C63" s="101"/>
      <c r="E63" s="4"/>
      <c r="F63" s="4"/>
      <c r="G63" s="4"/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</row>
    <row r="64" spans="1:48" ht="15.75" hidden="1" customHeight="1" outlineLevel="1">
      <c r="A64" s="10"/>
      <c r="B64" s="101" t="s">
        <v>15</v>
      </c>
      <c r="C64" s="101"/>
      <c r="E64" s="4"/>
      <c r="F64" s="4"/>
      <c r="G64" s="4"/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21">
        <v>0</v>
      </c>
    </row>
    <row r="65" spans="1:48" ht="15.75" customHeight="1" outlineLevel="1">
      <c r="A65" s="10"/>
      <c r="B65" s="106" t="s">
        <v>100</v>
      </c>
      <c r="C65" s="106"/>
      <c r="E65" s="10"/>
      <c r="F65" s="10"/>
      <c r="G65" s="10"/>
      <c r="I65" s="18">
        <f t="shared" ref="I65:AV65" si="15">SUM(I60:I64)</f>
        <v>314</v>
      </c>
      <c r="J65" s="18">
        <f t="shared" si="15"/>
        <v>314</v>
      </c>
      <c r="K65" s="18">
        <f t="shared" si="15"/>
        <v>314</v>
      </c>
      <c r="L65" s="18">
        <f t="shared" si="15"/>
        <v>314</v>
      </c>
      <c r="M65" s="18">
        <f t="shared" si="15"/>
        <v>314</v>
      </c>
      <c r="N65" s="18">
        <f t="shared" si="15"/>
        <v>314</v>
      </c>
      <c r="O65" s="18">
        <f t="shared" si="15"/>
        <v>314</v>
      </c>
      <c r="P65" s="18">
        <f t="shared" si="15"/>
        <v>314</v>
      </c>
      <c r="Q65" s="18">
        <f t="shared" si="15"/>
        <v>314</v>
      </c>
      <c r="R65" s="18">
        <f t="shared" si="15"/>
        <v>314</v>
      </c>
      <c r="S65" s="18">
        <f t="shared" si="15"/>
        <v>314</v>
      </c>
      <c r="T65" s="18">
        <f t="shared" si="15"/>
        <v>314</v>
      </c>
      <c r="U65" s="18">
        <f t="shared" si="15"/>
        <v>314</v>
      </c>
      <c r="V65" s="18">
        <f t="shared" si="15"/>
        <v>314</v>
      </c>
      <c r="W65" s="18">
        <f t="shared" si="15"/>
        <v>314</v>
      </c>
      <c r="X65" s="18">
        <f t="shared" si="15"/>
        <v>314</v>
      </c>
      <c r="Y65" s="18">
        <f t="shared" si="15"/>
        <v>314</v>
      </c>
      <c r="Z65" s="18">
        <f t="shared" si="15"/>
        <v>314</v>
      </c>
      <c r="AA65" s="18">
        <f t="shared" si="15"/>
        <v>314</v>
      </c>
      <c r="AB65" s="18">
        <f t="shared" si="15"/>
        <v>314</v>
      </c>
      <c r="AC65" s="18">
        <f t="shared" si="15"/>
        <v>314</v>
      </c>
      <c r="AD65" s="18">
        <f t="shared" si="15"/>
        <v>314</v>
      </c>
      <c r="AE65" s="18">
        <f t="shared" si="15"/>
        <v>314</v>
      </c>
      <c r="AF65" s="18">
        <f t="shared" si="15"/>
        <v>314</v>
      </c>
      <c r="AG65" s="18">
        <f t="shared" si="15"/>
        <v>314</v>
      </c>
      <c r="AH65" s="18">
        <f t="shared" si="15"/>
        <v>314</v>
      </c>
      <c r="AI65" s="18">
        <f t="shared" si="15"/>
        <v>314</v>
      </c>
      <c r="AJ65" s="18">
        <f t="shared" si="15"/>
        <v>314</v>
      </c>
      <c r="AK65" s="18">
        <f t="shared" si="15"/>
        <v>314</v>
      </c>
      <c r="AL65" s="18">
        <f t="shared" si="15"/>
        <v>314</v>
      </c>
      <c r="AM65" s="18">
        <f t="shared" si="15"/>
        <v>314</v>
      </c>
      <c r="AN65" s="18">
        <f t="shared" si="15"/>
        <v>314</v>
      </c>
      <c r="AO65" s="18">
        <f t="shared" si="15"/>
        <v>314</v>
      </c>
      <c r="AP65" s="18">
        <f t="shared" si="15"/>
        <v>314</v>
      </c>
      <c r="AQ65" s="18">
        <f t="shared" si="15"/>
        <v>314</v>
      </c>
      <c r="AR65" s="18">
        <f t="shared" si="15"/>
        <v>314</v>
      </c>
      <c r="AS65" s="18">
        <f t="shared" si="15"/>
        <v>314</v>
      </c>
      <c r="AT65" s="18">
        <f t="shared" si="15"/>
        <v>314</v>
      </c>
      <c r="AU65" s="18">
        <f t="shared" si="15"/>
        <v>314</v>
      </c>
      <c r="AV65" s="18">
        <f t="shared" si="15"/>
        <v>314</v>
      </c>
    </row>
    <row r="66" spans="1:48" ht="15">
      <c r="A66" s="10"/>
      <c r="B66" s="22"/>
      <c r="C66" s="22"/>
      <c r="E66" s="10"/>
      <c r="F66" s="10"/>
      <c r="G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s="182" customFormat="1" ht="18">
      <c r="A67" s="177" t="s">
        <v>36</v>
      </c>
      <c r="B67" s="178" t="s">
        <v>101</v>
      </c>
      <c r="C67" s="178"/>
      <c r="D67" s="179"/>
      <c r="E67" s="179"/>
      <c r="F67" s="179"/>
      <c r="G67" s="179"/>
      <c r="H67" s="180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</row>
    <row r="68" spans="1:48" ht="15" customHeight="1" thickBot="1">
      <c r="A68" s="10"/>
      <c r="J68" s="31"/>
      <c r="K68" s="31"/>
      <c r="L68" s="31"/>
    </row>
    <row r="69" spans="1:48" ht="15.75" customHeight="1" outlineLevel="1" thickBot="1">
      <c r="A69" s="10"/>
      <c r="B69" s="32" t="s">
        <v>102</v>
      </c>
      <c r="C69" s="32"/>
      <c r="D69" s="34"/>
      <c r="E69" s="33"/>
      <c r="F69" s="165">
        <v>1.4999999999999999E-2</v>
      </c>
      <c r="G69" s="4"/>
      <c r="H69" s="175"/>
      <c r="K69" s="12"/>
    </row>
    <row r="70" spans="1:48" ht="15.75" customHeight="1" outlineLevel="1" thickBot="1">
      <c r="A70" s="10"/>
      <c r="B70" s="32" t="s">
        <v>103</v>
      </c>
      <c r="C70" s="32"/>
      <c r="D70" s="28"/>
      <c r="E70" s="28"/>
      <c r="F70" s="166">
        <v>0.60455000000000003</v>
      </c>
      <c r="G70" s="4"/>
      <c r="H70" s="4"/>
      <c r="K70" s="12"/>
    </row>
    <row r="71" spans="1:48" ht="15.75" customHeight="1" outlineLevel="1" thickBot="1">
      <c r="A71" s="10"/>
      <c r="B71" s="32" t="s">
        <v>104</v>
      </c>
      <c r="C71" s="32"/>
      <c r="D71" s="28"/>
      <c r="E71" s="28"/>
      <c r="F71" s="166">
        <v>0.45600000000000002</v>
      </c>
      <c r="G71" s="4"/>
      <c r="H71" s="4"/>
      <c r="K71" s="12"/>
    </row>
    <row r="72" spans="1:48" ht="15" outlineLevel="1" thickBot="1">
      <c r="A72" s="10"/>
      <c r="B72" s="32" t="s">
        <v>105</v>
      </c>
      <c r="C72" s="32"/>
      <c r="D72" s="28"/>
      <c r="F72" s="165">
        <v>0.26900000000000002</v>
      </c>
      <c r="G72" s="4"/>
      <c r="J72" s="4"/>
      <c r="K72" s="12"/>
    </row>
    <row r="73" spans="1:48" ht="15" customHeight="1">
      <c r="A73" s="10"/>
      <c r="B73" s="11"/>
      <c r="C73" s="11"/>
      <c r="D73" s="10"/>
      <c r="E73" s="10"/>
      <c r="F73" s="10"/>
      <c r="G73" s="10"/>
      <c r="H73" s="10"/>
      <c r="I73" s="12"/>
      <c r="J73" s="12"/>
      <c r="K73" s="12"/>
      <c r="L73" s="12"/>
      <c r="M73" s="12"/>
      <c r="N73" s="1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48" s="182" customFormat="1" ht="18">
      <c r="A74" s="177" t="s">
        <v>37</v>
      </c>
      <c r="B74" s="178" t="s">
        <v>106</v>
      </c>
      <c r="C74" s="178"/>
      <c r="D74" s="179"/>
      <c r="E74" s="179"/>
      <c r="F74" s="179"/>
      <c r="G74" s="179"/>
      <c r="H74" s="180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</row>
    <row r="75" spans="1:48" ht="15" customHeight="1">
      <c r="A75" s="1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48" ht="15.75" customHeight="1" outlineLevel="1">
      <c r="A76" s="13"/>
      <c r="B76" s="32" t="s">
        <v>107</v>
      </c>
      <c r="C76" s="32"/>
      <c r="D76" s="10"/>
      <c r="E76" s="10"/>
      <c r="F76" s="167" t="s">
        <v>115</v>
      </c>
      <c r="G76" s="4"/>
      <c r="I76" s="4"/>
      <c r="J76" s="4"/>
      <c r="K76" s="4"/>
      <c r="M76" s="4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48" ht="15.75" customHeight="1" outlineLevel="1">
      <c r="A77" s="13"/>
      <c r="B77" s="32"/>
      <c r="C77" s="32"/>
      <c r="D77" s="4"/>
      <c r="E77" s="4"/>
      <c r="J77" s="208" t="s">
        <v>113</v>
      </c>
      <c r="K77" s="208"/>
      <c r="L77" s="4"/>
      <c r="M77" s="4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48" ht="15.75" customHeight="1" outlineLevel="1" thickBot="1">
      <c r="A78" s="13"/>
      <c r="B78" s="32" t="s">
        <v>108</v>
      </c>
      <c r="C78" s="32"/>
      <c r="E78" s="25" t="s">
        <v>3</v>
      </c>
      <c r="F78" s="25" t="s">
        <v>111</v>
      </c>
      <c r="G78" s="24"/>
      <c r="I78" s="35"/>
      <c r="J78" s="36" t="s">
        <v>114</v>
      </c>
      <c r="K78" s="36" t="s">
        <v>115</v>
      </c>
      <c r="L78" s="4"/>
      <c r="M78" s="4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48" ht="15.75" customHeight="1" outlineLevel="1" thickBot="1">
      <c r="A79" s="13"/>
      <c r="B79" s="93" t="s">
        <v>109</v>
      </c>
      <c r="C79" s="93"/>
      <c r="E79" s="114">
        <v>0.54</v>
      </c>
      <c r="F79" s="123">
        <f>IF($F$76="WACC",$J$79,IF($F$76="WACC prospective",$K$79,$L$79))</f>
        <v>2.8199999999999999E-2</v>
      </c>
      <c r="G79" s="123"/>
      <c r="I79" s="93" t="s">
        <v>109</v>
      </c>
      <c r="J79" s="168">
        <v>4.7899999999999998E-2</v>
      </c>
      <c r="K79" s="168">
        <v>2.8199999999999999E-2</v>
      </c>
      <c r="L79" s="4"/>
      <c r="M79" s="4"/>
      <c r="N79" s="2"/>
      <c r="O79" s="4"/>
      <c r="P79" s="4"/>
      <c r="Q79" s="4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48" ht="15.75" customHeight="1" outlineLevel="1" thickBot="1">
      <c r="A80" s="10"/>
      <c r="B80" s="93" t="s">
        <v>110</v>
      </c>
      <c r="C80" s="93"/>
      <c r="E80" s="114">
        <v>0.46</v>
      </c>
      <c r="F80" s="123">
        <f>IF($F$76="WACC",$J$80,IF($F$76="WACC prospective",$K$80,$L$80))</f>
        <v>8.1678261702535213E-2</v>
      </c>
      <c r="G80" s="123"/>
      <c r="I80" s="93" t="s">
        <v>110</v>
      </c>
      <c r="J80" s="169">
        <v>8.3334782608700031E-2</v>
      </c>
      <c r="K80" s="169">
        <v>8.1678261702535213E-2</v>
      </c>
      <c r="L80" s="4"/>
      <c r="M80" s="4"/>
      <c r="N80" s="2"/>
      <c r="O80" s="4"/>
      <c r="P80" s="4"/>
      <c r="Q80" s="4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52" ht="15.75" customHeight="1" outlineLevel="1">
      <c r="A81" s="13"/>
      <c r="B81" s="32" t="s">
        <v>116</v>
      </c>
      <c r="C81" s="32"/>
      <c r="F81" s="124">
        <f>$E79*F79+$E80*F80</f>
        <v>5.28000003831662E-2</v>
      </c>
      <c r="G81" s="123"/>
      <c r="I81" s="170" t="s">
        <v>112</v>
      </c>
      <c r="J81" s="122">
        <f>$E79*J79+$E80*J80</f>
        <v>6.4200000000002019E-2</v>
      </c>
      <c r="K81" s="122">
        <f>$E79*K79+$E80*K80</f>
        <v>5.28000003831662E-2</v>
      </c>
      <c r="L81" s="4"/>
      <c r="M81" s="4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52" ht="15.75" customHeight="1" outlineLevel="1">
      <c r="A82" s="13"/>
      <c r="B82" s="32"/>
      <c r="C82" s="32"/>
      <c r="I82" s="32"/>
      <c r="J82" s="105"/>
      <c r="K82" s="105"/>
      <c r="L82" s="4"/>
      <c r="M82" s="4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52" ht="15" customHeight="1">
      <c r="A83" s="110"/>
      <c r="B83" s="110"/>
      <c r="C83" s="110"/>
      <c r="D83" s="37"/>
      <c r="E83" s="37"/>
      <c r="F83" s="37"/>
      <c r="G83" s="37"/>
      <c r="H83" s="37"/>
      <c r="I83" s="37"/>
      <c r="J83" s="110"/>
      <c r="K83" s="110"/>
      <c r="L83" s="110"/>
      <c r="M83" s="110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</row>
    <row r="84" spans="1:52" ht="20.25">
      <c r="A84" s="39" t="s">
        <v>117</v>
      </c>
      <c r="H84" s="96">
        <v>0</v>
      </c>
      <c r="I84" s="96">
        <v>1</v>
      </c>
      <c r="J84" s="96">
        <v>2</v>
      </c>
      <c r="K84" s="96">
        <v>3</v>
      </c>
      <c r="L84" s="96">
        <v>4</v>
      </c>
      <c r="M84" s="96">
        <v>5</v>
      </c>
      <c r="N84" s="96">
        <v>6</v>
      </c>
      <c r="O84" s="96">
        <v>7</v>
      </c>
      <c r="P84" s="96">
        <v>8</v>
      </c>
      <c r="Q84" s="96">
        <v>9</v>
      </c>
      <c r="R84" s="96">
        <v>10</v>
      </c>
      <c r="S84" s="96">
        <v>11</v>
      </c>
      <c r="T84" s="96">
        <v>12</v>
      </c>
      <c r="U84" s="96">
        <v>13</v>
      </c>
      <c r="V84" s="96">
        <v>14</v>
      </c>
      <c r="W84" s="96">
        <v>15</v>
      </c>
      <c r="X84" s="96">
        <v>16</v>
      </c>
      <c r="Y84" s="96">
        <v>17</v>
      </c>
      <c r="Z84" s="96">
        <v>18</v>
      </c>
      <c r="AA84" s="96">
        <v>19</v>
      </c>
      <c r="AB84" s="96">
        <v>20</v>
      </c>
      <c r="AC84" s="96">
        <v>21</v>
      </c>
      <c r="AD84" s="96">
        <v>22</v>
      </c>
      <c r="AE84" s="96">
        <v>23</v>
      </c>
      <c r="AF84" s="96">
        <v>24</v>
      </c>
      <c r="AG84" s="96">
        <v>25</v>
      </c>
      <c r="AH84" s="96">
        <v>26</v>
      </c>
      <c r="AI84" s="96">
        <v>27</v>
      </c>
      <c r="AJ84" s="96">
        <v>28</v>
      </c>
      <c r="AK84" s="96">
        <v>29</v>
      </c>
      <c r="AL84" s="96">
        <v>30</v>
      </c>
      <c r="AM84" s="96">
        <v>31</v>
      </c>
      <c r="AN84" s="96">
        <v>32</v>
      </c>
      <c r="AO84" s="96">
        <v>33</v>
      </c>
      <c r="AP84" s="96">
        <v>34</v>
      </c>
      <c r="AQ84" s="96">
        <v>35</v>
      </c>
      <c r="AR84" s="96">
        <v>36</v>
      </c>
      <c r="AS84" s="96">
        <v>37</v>
      </c>
      <c r="AT84" s="96">
        <v>38</v>
      </c>
      <c r="AU84" s="96">
        <v>39</v>
      </c>
      <c r="AV84" s="96">
        <v>40</v>
      </c>
    </row>
    <row r="85" spans="1:52" s="35" customFormat="1" ht="4.5" customHeight="1">
      <c r="A85" s="40"/>
      <c r="B85" s="41"/>
      <c r="C85" s="41"/>
      <c r="D85" s="42"/>
      <c r="E85" s="43"/>
      <c r="F85" s="43"/>
      <c r="G85" s="43"/>
    </row>
    <row r="86" spans="1:52" s="182" customFormat="1" ht="18">
      <c r="A86" s="177" t="s">
        <v>38</v>
      </c>
      <c r="B86" s="178" t="s">
        <v>118</v>
      </c>
      <c r="C86" s="178"/>
      <c r="D86" s="179"/>
      <c r="E86" s="179"/>
      <c r="F86" s="179"/>
      <c r="G86" s="179"/>
      <c r="H86" s="180"/>
      <c r="I86" s="181">
        <f>$I$22</f>
        <v>2018</v>
      </c>
      <c r="J86" s="181">
        <f t="shared" ref="J86:AV86" si="16">I86+1</f>
        <v>2019</v>
      </c>
      <c r="K86" s="181">
        <f t="shared" si="16"/>
        <v>2020</v>
      </c>
      <c r="L86" s="181">
        <f t="shared" si="16"/>
        <v>2021</v>
      </c>
      <c r="M86" s="181">
        <f t="shared" si="16"/>
        <v>2022</v>
      </c>
      <c r="N86" s="181">
        <f t="shared" si="16"/>
        <v>2023</v>
      </c>
      <c r="O86" s="181">
        <f t="shared" si="16"/>
        <v>2024</v>
      </c>
      <c r="P86" s="181">
        <f t="shared" si="16"/>
        <v>2025</v>
      </c>
      <c r="Q86" s="181">
        <f t="shared" si="16"/>
        <v>2026</v>
      </c>
      <c r="R86" s="181">
        <f t="shared" si="16"/>
        <v>2027</v>
      </c>
      <c r="S86" s="181">
        <f t="shared" si="16"/>
        <v>2028</v>
      </c>
      <c r="T86" s="181">
        <f t="shared" si="16"/>
        <v>2029</v>
      </c>
      <c r="U86" s="181">
        <f t="shared" si="16"/>
        <v>2030</v>
      </c>
      <c r="V86" s="181">
        <f t="shared" si="16"/>
        <v>2031</v>
      </c>
      <c r="W86" s="181">
        <f t="shared" si="16"/>
        <v>2032</v>
      </c>
      <c r="X86" s="181">
        <f t="shared" si="16"/>
        <v>2033</v>
      </c>
      <c r="Y86" s="181">
        <f t="shared" si="16"/>
        <v>2034</v>
      </c>
      <c r="Z86" s="181">
        <f t="shared" si="16"/>
        <v>2035</v>
      </c>
      <c r="AA86" s="181">
        <f t="shared" si="16"/>
        <v>2036</v>
      </c>
      <c r="AB86" s="181">
        <f t="shared" si="16"/>
        <v>2037</v>
      </c>
      <c r="AC86" s="181">
        <f t="shared" si="16"/>
        <v>2038</v>
      </c>
      <c r="AD86" s="181">
        <f t="shared" si="16"/>
        <v>2039</v>
      </c>
      <c r="AE86" s="181">
        <f t="shared" si="16"/>
        <v>2040</v>
      </c>
      <c r="AF86" s="181">
        <f t="shared" si="16"/>
        <v>2041</v>
      </c>
      <c r="AG86" s="181">
        <f t="shared" si="16"/>
        <v>2042</v>
      </c>
      <c r="AH86" s="181">
        <f t="shared" si="16"/>
        <v>2043</v>
      </c>
      <c r="AI86" s="181">
        <f t="shared" si="16"/>
        <v>2044</v>
      </c>
      <c r="AJ86" s="181">
        <f t="shared" si="16"/>
        <v>2045</v>
      </c>
      <c r="AK86" s="181">
        <f t="shared" si="16"/>
        <v>2046</v>
      </c>
      <c r="AL86" s="181">
        <f t="shared" si="16"/>
        <v>2047</v>
      </c>
      <c r="AM86" s="181">
        <f t="shared" si="16"/>
        <v>2048</v>
      </c>
      <c r="AN86" s="181">
        <f t="shared" si="16"/>
        <v>2049</v>
      </c>
      <c r="AO86" s="181">
        <f t="shared" si="16"/>
        <v>2050</v>
      </c>
      <c r="AP86" s="181">
        <f t="shared" si="16"/>
        <v>2051</v>
      </c>
      <c r="AQ86" s="181">
        <f t="shared" si="16"/>
        <v>2052</v>
      </c>
      <c r="AR86" s="181">
        <f t="shared" si="16"/>
        <v>2053</v>
      </c>
      <c r="AS86" s="181">
        <f t="shared" si="16"/>
        <v>2054</v>
      </c>
      <c r="AT86" s="181">
        <f t="shared" si="16"/>
        <v>2055</v>
      </c>
      <c r="AU86" s="181">
        <f t="shared" si="16"/>
        <v>2056</v>
      </c>
      <c r="AV86" s="181">
        <f t="shared" si="16"/>
        <v>2057</v>
      </c>
    </row>
    <row r="87" spans="1:52" s="4" customFormat="1" ht="1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52" s="4" customFormat="1" ht="15.75" customHeight="1" outlineLevel="1">
      <c r="A88" s="32"/>
      <c r="B88" s="93" t="s">
        <v>119</v>
      </c>
      <c r="C88" s="93"/>
      <c r="D88" s="20"/>
      <c r="E88" s="44"/>
      <c r="F88" s="44"/>
      <c r="G88" s="44"/>
      <c r="H88" s="50"/>
      <c r="I88" s="27">
        <f t="shared" ref="I88:AV88" si="17">I65</f>
        <v>314</v>
      </c>
      <c r="J88" s="27">
        <f t="shared" si="17"/>
        <v>314</v>
      </c>
      <c r="K88" s="27">
        <f t="shared" si="17"/>
        <v>314</v>
      </c>
      <c r="L88" s="27">
        <f t="shared" si="17"/>
        <v>314</v>
      </c>
      <c r="M88" s="27">
        <f t="shared" si="17"/>
        <v>314</v>
      </c>
      <c r="N88" s="27">
        <f t="shared" si="17"/>
        <v>314</v>
      </c>
      <c r="O88" s="27">
        <f t="shared" si="17"/>
        <v>314</v>
      </c>
      <c r="P88" s="27">
        <f t="shared" si="17"/>
        <v>314</v>
      </c>
      <c r="Q88" s="27">
        <f t="shared" si="17"/>
        <v>314</v>
      </c>
      <c r="R88" s="27">
        <f t="shared" si="17"/>
        <v>314</v>
      </c>
      <c r="S88" s="27">
        <f t="shared" si="17"/>
        <v>314</v>
      </c>
      <c r="T88" s="27">
        <f t="shared" si="17"/>
        <v>314</v>
      </c>
      <c r="U88" s="27">
        <f t="shared" si="17"/>
        <v>314</v>
      </c>
      <c r="V88" s="27">
        <f t="shared" si="17"/>
        <v>314</v>
      </c>
      <c r="W88" s="27">
        <f t="shared" si="17"/>
        <v>314</v>
      </c>
      <c r="X88" s="27">
        <f t="shared" si="17"/>
        <v>314</v>
      </c>
      <c r="Y88" s="27">
        <f t="shared" si="17"/>
        <v>314</v>
      </c>
      <c r="Z88" s="27">
        <f t="shared" si="17"/>
        <v>314</v>
      </c>
      <c r="AA88" s="27">
        <f t="shared" si="17"/>
        <v>314</v>
      </c>
      <c r="AB88" s="27">
        <f t="shared" si="17"/>
        <v>314</v>
      </c>
      <c r="AC88" s="27">
        <f t="shared" si="17"/>
        <v>314</v>
      </c>
      <c r="AD88" s="27">
        <f t="shared" si="17"/>
        <v>314</v>
      </c>
      <c r="AE88" s="27">
        <f t="shared" si="17"/>
        <v>314</v>
      </c>
      <c r="AF88" s="27">
        <f t="shared" si="17"/>
        <v>314</v>
      </c>
      <c r="AG88" s="27">
        <f t="shared" si="17"/>
        <v>314</v>
      </c>
      <c r="AH88" s="27">
        <f t="shared" si="17"/>
        <v>314</v>
      </c>
      <c r="AI88" s="27">
        <f t="shared" si="17"/>
        <v>314</v>
      </c>
      <c r="AJ88" s="27">
        <f t="shared" si="17"/>
        <v>314</v>
      </c>
      <c r="AK88" s="27">
        <f t="shared" si="17"/>
        <v>314</v>
      </c>
      <c r="AL88" s="27">
        <f t="shared" si="17"/>
        <v>314</v>
      </c>
      <c r="AM88" s="27">
        <f t="shared" si="17"/>
        <v>314</v>
      </c>
      <c r="AN88" s="27">
        <f t="shared" si="17"/>
        <v>314</v>
      </c>
      <c r="AO88" s="27">
        <f t="shared" si="17"/>
        <v>314</v>
      </c>
      <c r="AP88" s="27">
        <f t="shared" si="17"/>
        <v>314</v>
      </c>
      <c r="AQ88" s="27">
        <f t="shared" si="17"/>
        <v>314</v>
      </c>
      <c r="AR88" s="27">
        <f t="shared" si="17"/>
        <v>314</v>
      </c>
      <c r="AS88" s="27">
        <f t="shared" si="17"/>
        <v>314</v>
      </c>
      <c r="AT88" s="27">
        <f t="shared" si="17"/>
        <v>314</v>
      </c>
      <c r="AU88" s="27">
        <f t="shared" si="17"/>
        <v>314</v>
      </c>
      <c r="AV88" s="27">
        <f t="shared" si="17"/>
        <v>314</v>
      </c>
    </row>
    <row r="89" spans="1:52" s="4" customFormat="1" ht="15.75" customHeight="1" outlineLevel="1">
      <c r="A89" s="20"/>
      <c r="B89" s="101" t="s">
        <v>102</v>
      </c>
      <c r="C89" s="101"/>
      <c r="D89" s="20"/>
      <c r="E89" s="44"/>
      <c r="F89" s="44"/>
      <c r="G89" s="44"/>
      <c r="H89" s="50"/>
      <c r="I89" s="27">
        <f t="shared" ref="I89:AV89" ca="1" si="18">$F$69*I144</f>
        <v>1526.2579039877726</v>
      </c>
      <c r="J89" s="27">
        <f t="shared" ca="1" si="18"/>
        <v>1490.0400570409527</v>
      </c>
      <c r="K89" s="27">
        <f t="shared" ca="1" si="18"/>
        <v>1442.6119146787839</v>
      </c>
      <c r="L89" s="27">
        <f t="shared" ca="1" si="18"/>
        <v>1391.0326095259177</v>
      </c>
      <c r="M89" s="27">
        <f t="shared" ca="1" si="18"/>
        <v>1339.4533043730514</v>
      </c>
      <c r="N89" s="27">
        <f t="shared" ca="1" si="18"/>
        <v>1287.8739992201849</v>
      </c>
      <c r="O89" s="27">
        <f t="shared" ca="1" si="18"/>
        <v>1236.2946940673187</v>
      </c>
      <c r="P89" s="27">
        <f t="shared" ca="1" si="18"/>
        <v>1184.7153889144522</v>
      </c>
      <c r="Q89" s="27">
        <f t="shared" ca="1" si="18"/>
        <v>1133.136083761586</v>
      </c>
      <c r="R89" s="27">
        <f t="shared" ca="1" si="18"/>
        <v>1081.5567786087195</v>
      </c>
      <c r="S89" s="27">
        <f t="shared" ca="1" si="18"/>
        <v>1032.1454967116672</v>
      </c>
      <c r="T89" s="27">
        <f t="shared" ca="1" si="18"/>
        <v>983.41226714019604</v>
      </c>
      <c r="U89" s="27">
        <f t="shared" ca="1" si="18"/>
        <v>935.11508408035286</v>
      </c>
      <c r="V89" s="27">
        <f t="shared" ca="1" si="18"/>
        <v>886.81790102050968</v>
      </c>
      <c r="W89" s="27">
        <f t="shared" ca="1" si="18"/>
        <v>838.5207179606665</v>
      </c>
      <c r="X89" s="27">
        <f t="shared" ca="1" si="18"/>
        <v>790.22353490082332</v>
      </c>
      <c r="Y89" s="27">
        <f t="shared" ca="1" si="18"/>
        <v>741.92635184098015</v>
      </c>
      <c r="Z89" s="27">
        <f t="shared" ca="1" si="18"/>
        <v>693.62916878113697</v>
      </c>
      <c r="AA89" s="27">
        <f t="shared" ca="1" si="18"/>
        <v>645.33198572129379</v>
      </c>
      <c r="AB89" s="27">
        <f t="shared" ca="1" si="18"/>
        <v>597.03480266145061</v>
      </c>
      <c r="AC89" s="27">
        <f t="shared" ca="1" si="18"/>
        <v>548.73761960160743</v>
      </c>
      <c r="AD89" s="27">
        <f t="shared" ca="1" si="18"/>
        <v>524.22182888573536</v>
      </c>
      <c r="AE89" s="27">
        <f t="shared" ca="1" si="18"/>
        <v>500.78602347200831</v>
      </c>
      <c r="AF89" s="27">
        <f t="shared" ca="1" si="18"/>
        <v>477.35169031609479</v>
      </c>
      <c r="AG89" s="27">
        <f t="shared" ca="1" si="18"/>
        <v>453.9170712532046</v>
      </c>
      <c r="AH89" s="27">
        <f t="shared" ca="1" si="18"/>
        <v>430.4824521903144</v>
      </c>
      <c r="AI89" s="27">
        <f t="shared" ca="1" si="18"/>
        <v>407.04783312742421</v>
      </c>
      <c r="AJ89" s="27">
        <f t="shared" ca="1" si="18"/>
        <v>383.61321406453402</v>
      </c>
      <c r="AK89" s="27">
        <f t="shared" ca="1" si="18"/>
        <v>360.17859500164383</v>
      </c>
      <c r="AL89" s="27">
        <f t="shared" ca="1" si="18"/>
        <v>336.74397593875364</v>
      </c>
      <c r="AM89" s="27">
        <f t="shared" ca="1" si="18"/>
        <v>313.30935687586344</v>
      </c>
      <c r="AN89" s="27">
        <f t="shared" ca="1" si="18"/>
        <v>289.87473781297325</v>
      </c>
      <c r="AO89" s="27">
        <f t="shared" ca="1" si="18"/>
        <v>266.44011875008306</v>
      </c>
      <c r="AP89" s="27">
        <f t="shared" ca="1" si="18"/>
        <v>243.00549968719284</v>
      </c>
      <c r="AQ89" s="27">
        <f t="shared" ca="1" si="18"/>
        <v>219.57088062430265</v>
      </c>
      <c r="AR89" s="27">
        <f t="shared" ca="1" si="18"/>
        <v>196.13626156141245</v>
      </c>
      <c r="AS89" s="27">
        <f t="shared" ca="1" si="18"/>
        <v>172.70164249852226</v>
      </c>
      <c r="AT89" s="27">
        <f t="shared" ca="1" si="18"/>
        <v>149.26702343563207</v>
      </c>
      <c r="AU89" s="27">
        <f t="shared" ca="1" si="18"/>
        <v>125.83240437274188</v>
      </c>
      <c r="AV89" s="27">
        <f t="shared" ca="1" si="18"/>
        <v>102.39778530985167</v>
      </c>
    </row>
    <row r="90" spans="1:52" s="4" customFormat="1" ht="15.75" customHeight="1" outlineLevel="1">
      <c r="A90" s="20"/>
      <c r="B90" s="101" t="s">
        <v>120</v>
      </c>
      <c r="C90" s="101"/>
      <c r="D90" s="20"/>
      <c r="E90" s="44"/>
      <c r="F90" s="44"/>
      <c r="G90" s="44"/>
      <c r="H90" s="50"/>
      <c r="I90" s="27">
        <f t="shared" ref="I90:AV90" si="19">($F$70+$F$71)*I25/1000</f>
        <v>125.70660180953489</v>
      </c>
      <c r="J90" s="27">
        <f t="shared" si="19"/>
        <v>130.06874014895351</v>
      </c>
      <c r="K90" s="27">
        <f t="shared" si="19"/>
        <v>139.91212398616278</v>
      </c>
      <c r="L90" s="27">
        <f t="shared" si="19"/>
        <v>141.58927282337206</v>
      </c>
      <c r="M90" s="27">
        <f t="shared" si="19"/>
        <v>141.94690014895349</v>
      </c>
      <c r="N90" s="27">
        <f t="shared" si="19"/>
        <v>141.94690014895349</v>
      </c>
      <c r="O90" s="27">
        <f t="shared" si="19"/>
        <v>141.94690014895349</v>
      </c>
      <c r="P90" s="27">
        <f t="shared" si="19"/>
        <v>141.94690014895349</v>
      </c>
      <c r="Q90" s="27">
        <f t="shared" si="19"/>
        <v>141.94690014895349</v>
      </c>
      <c r="R90" s="27">
        <f t="shared" si="19"/>
        <v>141.94690014895349</v>
      </c>
      <c r="S90" s="27">
        <f t="shared" si="19"/>
        <v>141.94690014895349</v>
      </c>
      <c r="T90" s="27">
        <f t="shared" si="19"/>
        <v>141.94690014895349</v>
      </c>
      <c r="U90" s="27">
        <f t="shared" si="19"/>
        <v>141.94690014895349</v>
      </c>
      <c r="V90" s="27">
        <f t="shared" si="19"/>
        <v>141.94690014895349</v>
      </c>
      <c r="W90" s="27">
        <f t="shared" si="19"/>
        <v>141.94690014895349</v>
      </c>
      <c r="X90" s="27">
        <f t="shared" si="19"/>
        <v>141.94690014895349</v>
      </c>
      <c r="Y90" s="27">
        <f t="shared" si="19"/>
        <v>141.94690014895349</v>
      </c>
      <c r="Z90" s="27">
        <f t="shared" si="19"/>
        <v>141.94690014895349</v>
      </c>
      <c r="AA90" s="27">
        <f t="shared" si="19"/>
        <v>141.94690014895349</v>
      </c>
      <c r="AB90" s="27">
        <f t="shared" si="19"/>
        <v>141.94690014895349</v>
      </c>
      <c r="AC90" s="27">
        <f t="shared" si="19"/>
        <v>141.94690014895349</v>
      </c>
      <c r="AD90" s="27">
        <f t="shared" si="19"/>
        <v>141.94690014895349</v>
      </c>
      <c r="AE90" s="27">
        <f t="shared" si="19"/>
        <v>141.94690014895349</v>
      </c>
      <c r="AF90" s="27">
        <f t="shared" si="19"/>
        <v>141.94690014895349</v>
      </c>
      <c r="AG90" s="27">
        <f t="shared" si="19"/>
        <v>141.94690014895349</v>
      </c>
      <c r="AH90" s="27">
        <f t="shared" si="19"/>
        <v>141.94690014895349</v>
      </c>
      <c r="AI90" s="27">
        <f t="shared" si="19"/>
        <v>141.94690014895349</v>
      </c>
      <c r="AJ90" s="27">
        <f t="shared" si="19"/>
        <v>141.94690014895349</v>
      </c>
      <c r="AK90" s="27">
        <f t="shared" si="19"/>
        <v>141.94690014895349</v>
      </c>
      <c r="AL90" s="27">
        <f t="shared" si="19"/>
        <v>141.94690014895349</v>
      </c>
      <c r="AM90" s="27">
        <f t="shared" si="19"/>
        <v>141.94690014895349</v>
      </c>
      <c r="AN90" s="27">
        <f t="shared" si="19"/>
        <v>141.94690014895349</v>
      </c>
      <c r="AO90" s="27">
        <f t="shared" si="19"/>
        <v>141.94690014895349</v>
      </c>
      <c r="AP90" s="27">
        <f t="shared" si="19"/>
        <v>141.94690014895349</v>
      </c>
      <c r="AQ90" s="27">
        <f t="shared" si="19"/>
        <v>141.94690014895349</v>
      </c>
      <c r="AR90" s="27">
        <f t="shared" si="19"/>
        <v>141.94690014895349</v>
      </c>
      <c r="AS90" s="27">
        <f t="shared" si="19"/>
        <v>141.94690014895349</v>
      </c>
      <c r="AT90" s="27">
        <f t="shared" si="19"/>
        <v>141.94690014895349</v>
      </c>
      <c r="AU90" s="27">
        <f t="shared" si="19"/>
        <v>141.94690014895349</v>
      </c>
      <c r="AV90" s="27">
        <f t="shared" si="19"/>
        <v>141.94690014895349</v>
      </c>
    </row>
    <row r="91" spans="1:52" s="4" customFormat="1" ht="15.75" customHeight="1" outlineLevel="1">
      <c r="A91" s="20"/>
      <c r="B91" s="101" t="s">
        <v>4</v>
      </c>
      <c r="C91" s="101"/>
      <c r="D91" s="20"/>
      <c r="E91" s="44"/>
      <c r="F91" s="44"/>
      <c r="G91" s="44"/>
      <c r="H91" s="50"/>
      <c r="I91" s="27">
        <f t="shared" ref="I91:AV91" ca="1" si="20">-I141</f>
        <v>3339.1576093956692</v>
      </c>
      <c r="J91" s="27">
        <f t="shared" ca="1" si="20"/>
        <v>3410.214120268613</v>
      </c>
      <c r="K91" s="27">
        <f t="shared" ca="1" si="20"/>
        <v>3438.620343524427</v>
      </c>
      <c r="L91" s="27">
        <f t="shared" ca="1" si="20"/>
        <v>3438.620343524427</v>
      </c>
      <c r="M91" s="27">
        <f t="shared" ca="1" si="20"/>
        <v>3438.620343524427</v>
      </c>
      <c r="N91" s="27">
        <f t="shared" ca="1" si="20"/>
        <v>3438.620343524427</v>
      </c>
      <c r="O91" s="27">
        <f t="shared" ca="1" si="20"/>
        <v>3438.620343524427</v>
      </c>
      <c r="P91" s="27">
        <f t="shared" ca="1" si="20"/>
        <v>3438.620343524427</v>
      </c>
      <c r="Q91" s="27">
        <f t="shared" ca="1" si="20"/>
        <v>3438.620343524427</v>
      </c>
      <c r="R91" s="27">
        <f t="shared" ca="1" si="20"/>
        <v>3438.620343524427</v>
      </c>
      <c r="S91" s="27">
        <f t="shared" ca="1" si="20"/>
        <v>3294.0854598034966</v>
      </c>
      <c r="T91" s="27">
        <f t="shared" ca="1" si="20"/>
        <v>3248.8819714314041</v>
      </c>
      <c r="U91" s="27">
        <f t="shared" ca="1" si="20"/>
        <v>3219.8122039895434</v>
      </c>
      <c r="V91" s="27">
        <f t="shared" ca="1" si="20"/>
        <v>3219.8122039895434</v>
      </c>
      <c r="W91" s="27">
        <f t="shared" ca="1" si="20"/>
        <v>3219.8122039895434</v>
      </c>
      <c r="X91" s="27">
        <f t="shared" ca="1" si="20"/>
        <v>3219.8122039895434</v>
      </c>
      <c r="Y91" s="27">
        <f t="shared" ca="1" si="20"/>
        <v>3219.8122039895434</v>
      </c>
      <c r="Z91" s="27">
        <f t="shared" ca="1" si="20"/>
        <v>3219.8122039895434</v>
      </c>
      <c r="AA91" s="27">
        <f t="shared" ca="1" si="20"/>
        <v>3219.8122039895434</v>
      </c>
      <c r="AB91" s="27">
        <f t="shared" ca="1" si="20"/>
        <v>3219.8122039895434</v>
      </c>
      <c r="AC91" s="27">
        <f t="shared" ca="1" si="20"/>
        <v>3219.8122039895434</v>
      </c>
      <c r="AD91" s="27">
        <f t="shared" ca="1" si="20"/>
        <v>1634.3860477248043</v>
      </c>
      <c r="AE91" s="27">
        <f t="shared" ca="1" si="20"/>
        <v>1562.3870275818008</v>
      </c>
      <c r="AF91" s="27">
        <f t="shared" ca="1" si="20"/>
        <v>1562.2888770608972</v>
      </c>
      <c r="AG91" s="27">
        <f t="shared" ca="1" si="20"/>
        <v>1562.3079375260136</v>
      </c>
      <c r="AH91" s="27">
        <f t="shared" ca="1" si="20"/>
        <v>1562.3079375260136</v>
      </c>
      <c r="AI91" s="27">
        <f t="shared" ca="1" si="20"/>
        <v>1562.3079375260136</v>
      </c>
      <c r="AJ91" s="27">
        <f t="shared" ca="1" si="20"/>
        <v>1562.3079375260136</v>
      </c>
      <c r="AK91" s="27">
        <f t="shared" ca="1" si="20"/>
        <v>1562.3079375260136</v>
      </c>
      <c r="AL91" s="27">
        <f t="shared" ca="1" si="20"/>
        <v>1562.3079375260136</v>
      </c>
      <c r="AM91" s="27">
        <f t="shared" ca="1" si="20"/>
        <v>1562.3079375260136</v>
      </c>
      <c r="AN91" s="27">
        <f t="shared" ca="1" si="20"/>
        <v>1562.3079375260136</v>
      </c>
      <c r="AO91" s="27">
        <f t="shared" ca="1" si="20"/>
        <v>1562.3079375260136</v>
      </c>
      <c r="AP91" s="27">
        <f t="shared" ca="1" si="20"/>
        <v>1562.3079375260136</v>
      </c>
      <c r="AQ91" s="27">
        <f t="shared" ca="1" si="20"/>
        <v>1562.3079375260136</v>
      </c>
      <c r="AR91" s="27">
        <f t="shared" ca="1" si="20"/>
        <v>1562.3079375260136</v>
      </c>
      <c r="AS91" s="27">
        <f t="shared" ca="1" si="20"/>
        <v>1562.3079375260136</v>
      </c>
      <c r="AT91" s="27">
        <f t="shared" ca="1" si="20"/>
        <v>1562.3079375260136</v>
      </c>
      <c r="AU91" s="27">
        <f t="shared" ca="1" si="20"/>
        <v>1562.3079375260136</v>
      </c>
      <c r="AV91" s="27">
        <f t="shared" ca="1" si="20"/>
        <v>1562.3079375260136</v>
      </c>
    </row>
    <row r="92" spans="1:52" s="35" customFormat="1" ht="15.75" customHeight="1" outlineLevel="1">
      <c r="A92" s="32"/>
      <c r="B92" s="93" t="s">
        <v>121</v>
      </c>
      <c r="C92" s="93"/>
      <c r="D92" s="32"/>
      <c r="E92" s="40"/>
      <c r="F92" s="40"/>
      <c r="G92" s="40"/>
      <c r="H92" s="48"/>
      <c r="I92" s="27">
        <f t="shared" ref="I92:AV92" ca="1" si="21">I171</f>
        <v>1455.1331574507667</v>
      </c>
      <c r="J92" s="27">
        <f t="shared" ca="1" si="21"/>
        <v>354.43108130161158</v>
      </c>
      <c r="K92" s="27">
        <f t="shared" ca="1" si="21"/>
        <v>439.05044555902123</v>
      </c>
      <c r="L92" s="27">
        <f t="shared" ca="1" si="21"/>
        <v>518.78160166774796</v>
      </c>
      <c r="M92" s="27">
        <f t="shared" ca="1" si="21"/>
        <v>589.55980764443757</v>
      </c>
      <c r="N92" s="27">
        <f t="shared" ca="1" si="21"/>
        <v>653.23876184239862</v>
      </c>
      <c r="O92" s="27">
        <f t="shared" ca="1" si="21"/>
        <v>710.24441936835638</v>
      </c>
      <c r="P92" s="27">
        <f t="shared" ca="1" si="21"/>
        <v>760.97717802262969</v>
      </c>
      <c r="Q92" s="27">
        <f t="shared" ca="1" si="21"/>
        <v>805.81341173752025</v>
      </c>
      <c r="R92" s="27">
        <f t="shared" ca="1" si="21"/>
        <v>845.10691200939118</v>
      </c>
      <c r="S92" s="27">
        <f t="shared" ca="1" si="21"/>
        <v>880.18941863556211</v>
      </c>
      <c r="T92" s="27">
        <f t="shared" ca="1" si="21"/>
        <v>911.68603541749735</v>
      </c>
      <c r="U92" s="27">
        <f t="shared" ca="1" si="21"/>
        <v>939.09240065782797</v>
      </c>
      <c r="V92" s="27">
        <f t="shared" ca="1" si="21"/>
        <v>962.37224306411963</v>
      </c>
      <c r="W92" s="27">
        <f t="shared" ca="1" si="21"/>
        <v>981.58425110148801</v>
      </c>
      <c r="X92" s="27">
        <f t="shared" ca="1" si="21"/>
        <v>996.97249483206861</v>
      </c>
      <c r="Y92" s="27">
        <f t="shared" ca="1" si="21"/>
        <v>1008.7664001142684</v>
      </c>
      <c r="Z92" s="27">
        <f t="shared" ca="1" si="21"/>
        <v>1017.1816272549904</v>
      </c>
      <c r="AA92" s="27">
        <f t="shared" ca="1" si="21"/>
        <v>1022.4208969427232</v>
      </c>
      <c r="AB92" s="27">
        <f t="shared" ca="1" si="21"/>
        <v>1024.6747666246465</v>
      </c>
      <c r="AC92" s="27">
        <f t="shared" ca="1" si="21"/>
        <v>1024.1223603011085</v>
      </c>
      <c r="AD92" s="27">
        <f t="shared" ca="1" si="21"/>
        <v>448.47269815630693</v>
      </c>
      <c r="AE92" s="27">
        <f t="shared" ca="1" si="21"/>
        <v>438.72588446068403</v>
      </c>
      <c r="AF92" s="27">
        <f t="shared" ca="1" si="21"/>
        <v>453.60536676280663</v>
      </c>
      <c r="AG92" s="27">
        <f t="shared" ca="1" si="21"/>
        <v>466.33753110521616</v>
      </c>
      <c r="AH92" s="27">
        <f t="shared" ca="1" si="21"/>
        <v>477.00301239088162</v>
      </c>
      <c r="AI92" s="27">
        <f t="shared" ca="1" si="21"/>
        <v>485.73252866307689</v>
      </c>
      <c r="AJ92" s="27">
        <f t="shared" ca="1" si="21"/>
        <v>492.64223782260979</v>
      </c>
      <c r="AK92" s="27">
        <f t="shared" ca="1" si="21"/>
        <v>497.84132829624082</v>
      </c>
      <c r="AL92" s="27">
        <f t="shared" ca="1" si="21"/>
        <v>501.43243720512351</v>
      </c>
      <c r="AM92" s="27">
        <f t="shared" ca="1" si="21"/>
        <v>503.51204344314306</v>
      </c>
      <c r="AN92" s="27">
        <f t="shared" ca="1" si="21"/>
        <v>504.17083717055084</v>
      </c>
      <c r="AO92" s="27">
        <f t="shared" ca="1" si="21"/>
        <v>503.49406713798408</v>
      </c>
      <c r="AP92" s="27">
        <f t="shared" ca="1" si="21"/>
        <v>501.56186717104106</v>
      </c>
      <c r="AQ92" s="27">
        <f t="shared" ca="1" si="21"/>
        <v>498.44956306578433</v>
      </c>
      <c r="AR92" s="27">
        <f t="shared" ca="1" si="21"/>
        <v>494.22796107051249</v>
      </c>
      <c r="AS92" s="27">
        <f t="shared" ca="1" si="21"/>
        <v>488.96361905862682</v>
      </c>
      <c r="AT92" s="27">
        <f t="shared" ca="1" si="21"/>
        <v>482.71910143112405</v>
      </c>
      <c r="AU92" s="27">
        <f t="shared" ca="1" si="21"/>
        <v>475.55321872494096</v>
      </c>
      <c r="AV92" s="27">
        <f t="shared" ca="1" si="21"/>
        <v>467.52125284479871</v>
      </c>
      <c r="AY92" s="4"/>
      <c r="AZ92" s="4"/>
    </row>
    <row r="93" spans="1:52" s="35" customFormat="1" ht="15.75" customHeight="1" outlineLevel="1">
      <c r="A93" s="32"/>
      <c r="B93" s="93" t="s">
        <v>122</v>
      </c>
      <c r="C93" s="93"/>
      <c r="D93" s="32"/>
      <c r="E93" s="40"/>
      <c r="F93" s="40"/>
      <c r="G93" s="40"/>
      <c r="H93" s="50"/>
      <c r="I93" s="27">
        <f t="shared" ref="I93:AV93" ca="1" si="22">$F$81*I105</f>
        <v>5437.1002628110291</v>
      </c>
      <c r="J93" s="27">
        <f t="shared" ca="1" si="22"/>
        <v>5327.6268639567315</v>
      </c>
      <c r="K93" s="27">
        <f t="shared" ca="1" si="22"/>
        <v>5164.0508350722248</v>
      </c>
      <c r="L93" s="27">
        <f t="shared" ca="1" si="22"/>
        <v>4987.2143987921681</v>
      </c>
      <c r="M93" s="27">
        <f t="shared" ca="1" si="22"/>
        <v>4805.655243336515</v>
      </c>
      <c r="N93" s="27">
        <f t="shared" ca="1" si="22"/>
        <v>4624.0960878808628</v>
      </c>
      <c r="O93" s="27">
        <f t="shared" ca="1" si="22"/>
        <v>4442.5369324252097</v>
      </c>
      <c r="P93" s="27">
        <f t="shared" ca="1" si="22"/>
        <v>4260.9777769695575</v>
      </c>
      <c r="Q93" s="27">
        <f t="shared" ca="1" si="22"/>
        <v>4079.4186215139039</v>
      </c>
      <c r="R93" s="27">
        <f t="shared" ca="1" si="22"/>
        <v>3897.8594660582521</v>
      </c>
      <c r="S93" s="27">
        <f t="shared" ca="1" si="22"/>
        <v>3720.1160315605221</v>
      </c>
      <c r="T93" s="27">
        <f t="shared" ca="1" si="22"/>
        <v>3547.381690122399</v>
      </c>
      <c r="U93" s="27">
        <f t="shared" ca="1" si="22"/>
        <v>3376.6081626519931</v>
      </c>
      <c r="V93" s="27">
        <f t="shared" ca="1" si="22"/>
        <v>3206.6020770476221</v>
      </c>
      <c r="W93" s="27">
        <f t="shared" ca="1" si="22"/>
        <v>3036.595991443251</v>
      </c>
      <c r="X93" s="27">
        <f t="shared" ca="1" si="22"/>
        <v>2866.5899058388804</v>
      </c>
      <c r="Y93" s="27">
        <f t="shared" ca="1" si="22"/>
        <v>2696.5838202345089</v>
      </c>
      <c r="Z93" s="27">
        <f t="shared" ca="1" si="22"/>
        <v>2526.5777346301379</v>
      </c>
      <c r="AA93" s="27">
        <f t="shared" ca="1" si="22"/>
        <v>2356.5716490257669</v>
      </c>
      <c r="AB93" s="27">
        <f t="shared" ca="1" si="22"/>
        <v>2186.5655634213958</v>
      </c>
      <c r="AC93" s="27">
        <f t="shared" ca="1" si="22"/>
        <v>2016.5594778170248</v>
      </c>
      <c r="AD93" s="27">
        <f t="shared" ca="1" si="22"/>
        <v>1888.4086430417838</v>
      </c>
      <c r="AE93" s="27">
        <f t="shared" ca="1" si="22"/>
        <v>1804.0138332412419</v>
      </c>
      <c r="AF93" s="27">
        <f t="shared" ca="1" si="22"/>
        <v>1721.5223887600393</v>
      </c>
      <c r="AG93" s="27">
        <f t="shared" ca="1" si="22"/>
        <v>1639.033032256325</v>
      </c>
      <c r="AH93" s="27">
        <f t="shared" ca="1" si="22"/>
        <v>1556.5431725563278</v>
      </c>
      <c r="AI93" s="27">
        <f t="shared" ca="1" si="22"/>
        <v>1474.0533128563306</v>
      </c>
      <c r="AJ93" s="27">
        <f t="shared" ca="1" si="22"/>
        <v>1391.5634531563337</v>
      </c>
      <c r="AK93" s="27">
        <f t="shared" ca="1" si="22"/>
        <v>1309.0735934563365</v>
      </c>
      <c r="AL93" s="27">
        <f t="shared" ca="1" si="22"/>
        <v>1226.5837337563394</v>
      </c>
      <c r="AM93" s="27">
        <f t="shared" ca="1" si="22"/>
        <v>1144.0938740563424</v>
      </c>
      <c r="AN93" s="27">
        <f t="shared" ca="1" si="22"/>
        <v>1061.6040143563453</v>
      </c>
      <c r="AO93" s="27">
        <f t="shared" ca="1" si="22"/>
        <v>979.11415465634821</v>
      </c>
      <c r="AP93" s="27">
        <f t="shared" ca="1" si="22"/>
        <v>896.62429495635115</v>
      </c>
      <c r="AQ93" s="27">
        <f t="shared" ca="1" si="22"/>
        <v>814.13443525635387</v>
      </c>
      <c r="AR93" s="27">
        <f t="shared" ca="1" si="22"/>
        <v>731.6445755563567</v>
      </c>
      <c r="AS93" s="27">
        <f t="shared" ca="1" si="22"/>
        <v>649.15471585635964</v>
      </c>
      <c r="AT93" s="27">
        <f t="shared" ca="1" si="22"/>
        <v>566.66485615636259</v>
      </c>
      <c r="AU93" s="27">
        <f t="shared" ca="1" si="22"/>
        <v>484.17499645636536</v>
      </c>
      <c r="AV93" s="27">
        <f t="shared" ca="1" si="22"/>
        <v>401.68513675636831</v>
      </c>
      <c r="AX93" s="51"/>
      <c r="AY93" s="4"/>
      <c r="AZ93" s="4"/>
    </row>
    <row r="94" spans="1:52" s="49" customFormat="1" ht="15.75" customHeight="1" outlineLevel="1">
      <c r="A94" s="47"/>
      <c r="B94" s="14" t="s">
        <v>123</v>
      </c>
      <c r="C94" s="14"/>
      <c r="D94" s="14"/>
      <c r="E94" s="14"/>
      <c r="F94" s="40"/>
      <c r="G94" s="40"/>
      <c r="H94" s="48"/>
      <c r="I94" s="19">
        <f t="shared" ref="I94:AV94" ca="1" si="23">SUM(I88:I93)</f>
        <v>12197.355535454772</v>
      </c>
      <c r="J94" s="19">
        <f t="shared" ca="1" si="23"/>
        <v>11026.380862716862</v>
      </c>
      <c r="K94" s="19">
        <f t="shared" ca="1" si="23"/>
        <v>10938.24566282062</v>
      </c>
      <c r="L94" s="19">
        <f t="shared" ca="1" si="23"/>
        <v>10791.238226333633</v>
      </c>
      <c r="M94" s="19">
        <f t="shared" ca="1" si="23"/>
        <v>10629.235599027385</v>
      </c>
      <c r="N94" s="19">
        <f t="shared" ca="1" si="23"/>
        <v>10459.776092616827</v>
      </c>
      <c r="O94" s="19">
        <f t="shared" ca="1" si="23"/>
        <v>10283.643289534266</v>
      </c>
      <c r="P94" s="19">
        <f t="shared" ca="1" si="23"/>
        <v>10101.237587580019</v>
      </c>
      <c r="Q94" s="19">
        <f t="shared" ca="1" si="23"/>
        <v>9912.9353606863915</v>
      </c>
      <c r="R94" s="19">
        <f t="shared" ca="1" si="23"/>
        <v>9719.0904003497417</v>
      </c>
      <c r="S94" s="19">
        <f t="shared" ca="1" si="23"/>
        <v>9382.483306860202</v>
      </c>
      <c r="T94" s="19">
        <f t="shared" ca="1" si="23"/>
        <v>9147.3088642604489</v>
      </c>
      <c r="U94" s="19">
        <f t="shared" ca="1" si="23"/>
        <v>8926.5747515286712</v>
      </c>
      <c r="V94" s="19">
        <f t="shared" ca="1" si="23"/>
        <v>8731.5513252707478</v>
      </c>
      <c r="W94" s="19">
        <f t="shared" ca="1" si="23"/>
        <v>8532.460064643903</v>
      </c>
      <c r="X94" s="19">
        <f t="shared" ca="1" si="23"/>
        <v>8329.5450397102686</v>
      </c>
      <c r="Y94" s="19">
        <f t="shared" ca="1" si="23"/>
        <v>8123.0356763282543</v>
      </c>
      <c r="Z94" s="19">
        <f t="shared" ca="1" si="23"/>
        <v>7913.1476348047618</v>
      </c>
      <c r="AA94" s="19">
        <f t="shared" ca="1" si="23"/>
        <v>7700.0836358282813</v>
      </c>
      <c r="AB94" s="19">
        <f t="shared" ca="1" si="23"/>
        <v>7484.0342368459897</v>
      </c>
      <c r="AC94" s="19">
        <f t="shared" ca="1" si="23"/>
        <v>7265.178561858238</v>
      </c>
      <c r="AD94" s="19">
        <f t="shared" ca="1" si="23"/>
        <v>4951.4361179575835</v>
      </c>
      <c r="AE94" s="19">
        <f t="shared" ca="1" si="23"/>
        <v>4761.8596689046881</v>
      </c>
      <c r="AF94" s="19">
        <f t="shared" ca="1" si="23"/>
        <v>4670.7152230487918</v>
      </c>
      <c r="AG94" s="19">
        <f t="shared" ca="1" si="23"/>
        <v>4577.5424722897124</v>
      </c>
      <c r="AH94" s="19">
        <f t="shared" ca="1" si="23"/>
        <v>4482.2834748124906</v>
      </c>
      <c r="AI94" s="19">
        <f t="shared" ca="1" si="23"/>
        <v>4385.0885123217995</v>
      </c>
      <c r="AJ94" s="19">
        <f t="shared" ca="1" si="23"/>
        <v>4286.0737427184449</v>
      </c>
      <c r="AK94" s="19">
        <f t="shared" ca="1" si="23"/>
        <v>4185.3483544291885</v>
      </c>
      <c r="AL94" s="19">
        <f t="shared" ca="1" si="23"/>
        <v>4083.0149845751835</v>
      </c>
      <c r="AM94" s="19">
        <f t="shared" ca="1" si="23"/>
        <v>3979.1701120503158</v>
      </c>
      <c r="AN94" s="19">
        <f t="shared" ca="1" si="23"/>
        <v>3873.9044270148361</v>
      </c>
      <c r="AO94" s="19">
        <f t="shared" ca="1" si="23"/>
        <v>3767.3031782193821</v>
      </c>
      <c r="AP94" s="19">
        <f t="shared" ca="1" si="23"/>
        <v>3659.4464994895516</v>
      </c>
      <c r="AQ94" s="19">
        <f t="shared" ca="1" si="23"/>
        <v>3550.4097166214078</v>
      </c>
      <c r="AR94" s="19">
        <f t="shared" ca="1" si="23"/>
        <v>3440.2636358632485</v>
      </c>
      <c r="AS94" s="19">
        <f t="shared" ca="1" si="23"/>
        <v>3329.0748150884765</v>
      </c>
      <c r="AT94" s="19">
        <f t="shared" ca="1" si="23"/>
        <v>3216.9058186980856</v>
      </c>
      <c r="AU94" s="19">
        <f t="shared" ca="1" si="23"/>
        <v>3103.8154572290155</v>
      </c>
      <c r="AV94" s="19">
        <f t="shared" ca="1" si="23"/>
        <v>2989.8590125859855</v>
      </c>
      <c r="AY94" s="4"/>
      <c r="AZ94" s="4"/>
    </row>
    <row r="95" spans="1:52" s="49" customFormat="1" ht="15.75" customHeight="1" outlineLevel="1">
      <c r="A95" s="47"/>
      <c r="B95" s="14"/>
      <c r="C95" s="14"/>
      <c r="D95" s="14"/>
      <c r="E95" s="14"/>
      <c r="F95" s="40"/>
      <c r="G95" s="40"/>
      <c r="H95" s="4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Y95" s="4"/>
      <c r="AZ95" s="4"/>
    </row>
    <row r="96" spans="1:52" s="55" customFormat="1" ht="15.75" customHeight="1" outlineLevel="1">
      <c r="A96" s="81"/>
      <c r="B96" s="99" t="s">
        <v>124</v>
      </c>
      <c r="C96" s="99"/>
      <c r="D96" s="81"/>
      <c r="E96" s="98"/>
      <c r="F96" s="98"/>
      <c r="G96" s="98"/>
      <c r="H96" s="98"/>
      <c r="I96" s="132">
        <f t="shared" ref="I96:AV96" ca="1" si="24">IFERROR(100*I94/I25,"-")</f>
        <v>10.290553739354497</v>
      </c>
      <c r="J96" s="132">
        <f t="shared" ca="1" si="24"/>
        <v>8.990652335497737</v>
      </c>
      <c r="K96" s="132">
        <f t="shared" ca="1" si="24"/>
        <v>8.2913160826946637</v>
      </c>
      <c r="L96" s="132">
        <f t="shared" ca="1" si="24"/>
        <v>8.0829906621633363</v>
      </c>
      <c r="M96" s="132">
        <f t="shared" ca="1" si="24"/>
        <v>7.9415864684041884</v>
      </c>
      <c r="N96" s="132">
        <f t="shared" ca="1" si="24"/>
        <v>7.8149755460556722</v>
      </c>
      <c r="O96" s="132">
        <f t="shared" ca="1" si="24"/>
        <v>7.6833786995495545</v>
      </c>
      <c r="P96" s="132">
        <f t="shared" ca="1" si="24"/>
        <v>7.5470950843352895</v>
      </c>
      <c r="Q96" s="132">
        <f t="shared" ca="1" si="24"/>
        <v>7.4064059065353689</v>
      </c>
      <c r="R96" s="132">
        <f t="shared" ca="1" si="24"/>
        <v>7.2615754999049296</v>
      </c>
      <c r="S96" s="132">
        <f t="shared" ca="1" si="24"/>
        <v>7.0100809955334205</v>
      </c>
      <c r="T96" s="132">
        <f t="shared" ca="1" si="24"/>
        <v>6.8343714486271878</v>
      </c>
      <c r="U96" s="132">
        <f t="shared" ca="1" si="24"/>
        <v>6.6694509304531158</v>
      </c>
      <c r="V96" s="132">
        <f t="shared" ca="1" si="24"/>
        <v>6.5237400382104536</v>
      </c>
      <c r="W96" s="132">
        <f t="shared" ca="1" si="24"/>
        <v>6.3749898814713974</v>
      </c>
      <c r="X96" s="132">
        <f t="shared" ca="1" si="24"/>
        <v>6.223382816105727</v>
      </c>
      <c r="Y96" s="132">
        <f t="shared" ca="1" si="24"/>
        <v>6.0690902566310427</v>
      </c>
      <c r="Z96" s="132">
        <f t="shared" ca="1" si="24"/>
        <v>5.9122733326938839</v>
      </c>
      <c r="AA96" s="132">
        <f t="shared" ca="1" si="24"/>
        <v>5.7530835061619987</v>
      </c>
      <c r="AB96" s="132">
        <f t="shared" ca="1" si="24"/>
        <v>5.5916631511910708</v>
      </c>
      <c r="AC96" s="132">
        <f t="shared" ca="1" si="24"/>
        <v>5.428146099487444</v>
      </c>
      <c r="AD96" s="132">
        <f t="shared" ca="1" si="24"/>
        <v>3.6994436436367866</v>
      </c>
      <c r="AE96" s="132">
        <f t="shared" ca="1" si="24"/>
        <v>3.5578024363740219</v>
      </c>
      <c r="AF96" s="132">
        <f t="shared" ca="1" si="24"/>
        <v>3.4897042658954582</v>
      </c>
      <c r="AG96" s="132">
        <f t="shared" ca="1" si="24"/>
        <v>3.4200906563598856</v>
      </c>
      <c r="AH96" s="132">
        <f t="shared" ca="1" si="24"/>
        <v>3.3489183167959689</v>
      </c>
      <c r="AI96" s="132">
        <f t="shared" ca="1" si="24"/>
        <v>3.2762995295161237</v>
      </c>
      <c r="AJ96" s="132">
        <f t="shared" ca="1" si="24"/>
        <v>3.202321081383305</v>
      </c>
      <c r="AK96" s="132">
        <f t="shared" ca="1" si="24"/>
        <v>3.1270645520486915</v>
      </c>
      <c r="AL96" s="132">
        <f t="shared" ca="1" si="24"/>
        <v>3.0506066263843921</v>
      </c>
      <c r="AM96" s="132">
        <f t="shared" ca="1" si="24"/>
        <v>2.973019388170187</v>
      </c>
      <c r="AN96" s="132">
        <f t="shared" ca="1" si="24"/>
        <v>2.89437059615907</v>
      </c>
      <c r="AO96" s="132">
        <f t="shared" ca="1" si="24"/>
        <v>2.8147239435788571</v>
      </c>
      <c r="AP96" s="132">
        <f t="shared" ca="1" si="24"/>
        <v>2.734139302063693</v>
      </c>
      <c r="AQ96" s="132">
        <f t="shared" ca="1" si="24"/>
        <v>2.6526729509496763</v>
      </c>
      <c r="AR96" s="132">
        <f t="shared" ca="1" si="24"/>
        <v>2.5703777928127356</v>
      </c>
      <c r="AS96" s="132">
        <f t="shared" ca="1" si="24"/>
        <v>2.4873035560742496</v>
      </c>
      <c r="AT96" s="132">
        <f t="shared" ca="1" si="24"/>
        <v>2.4034969854503072</v>
      </c>
      <c r="AU96" s="132">
        <f t="shared" ca="1" si="24"/>
        <v>2.3190020209740392</v>
      </c>
      <c r="AV96" s="132">
        <f t="shared" ca="1" si="24"/>
        <v>2.233859966276583</v>
      </c>
    </row>
    <row r="97" spans="1:48" ht="14.25" customHeight="1">
      <c r="A97" s="11"/>
      <c r="B97" s="11"/>
      <c r="C97" s="11"/>
      <c r="D97" s="11"/>
      <c r="E97" s="46"/>
      <c r="F97" s="46"/>
      <c r="G97" s="46"/>
      <c r="H97" s="46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</row>
    <row r="98" spans="1:48" s="182" customFormat="1" ht="18">
      <c r="A98" s="177" t="s">
        <v>39</v>
      </c>
      <c r="B98" s="178" t="s">
        <v>125</v>
      </c>
      <c r="C98" s="178"/>
      <c r="D98" s="179"/>
      <c r="E98" s="179"/>
      <c r="F98" s="179"/>
      <c r="G98" s="179"/>
      <c r="H98" s="180"/>
      <c r="I98" s="181">
        <f>$I$22</f>
        <v>2018</v>
      </c>
      <c r="J98" s="181">
        <f t="shared" ref="J98:AV98" si="25">I98+1</f>
        <v>2019</v>
      </c>
      <c r="K98" s="181">
        <f t="shared" si="25"/>
        <v>2020</v>
      </c>
      <c r="L98" s="181">
        <f t="shared" si="25"/>
        <v>2021</v>
      </c>
      <c r="M98" s="181">
        <f t="shared" si="25"/>
        <v>2022</v>
      </c>
      <c r="N98" s="181">
        <f t="shared" si="25"/>
        <v>2023</v>
      </c>
      <c r="O98" s="181">
        <f t="shared" si="25"/>
        <v>2024</v>
      </c>
      <c r="P98" s="181">
        <f t="shared" si="25"/>
        <v>2025</v>
      </c>
      <c r="Q98" s="181">
        <f t="shared" si="25"/>
        <v>2026</v>
      </c>
      <c r="R98" s="181">
        <f t="shared" si="25"/>
        <v>2027</v>
      </c>
      <c r="S98" s="181">
        <f t="shared" si="25"/>
        <v>2028</v>
      </c>
      <c r="T98" s="181">
        <f t="shared" si="25"/>
        <v>2029</v>
      </c>
      <c r="U98" s="181">
        <f t="shared" si="25"/>
        <v>2030</v>
      </c>
      <c r="V98" s="181">
        <f t="shared" si="25"/>
        <v>2031</v>
      </c>
      <c r="W98" s="181">
        <f t="shared" si="25"/>
        <v>2032</v>
      </c>
      <c r="X98" s="181">
        <f t="shared" si="25"/>
        <v>2033</v>
      </c>
      <c r="Y98" s="181">
        <f t="shared" si="25"/>
        <v>2034</v>
      </c>
      <c r="Z98" s="181">
        <f t="shared" si="25"/>
        <v>2035</v>
      </c>
      <c r="AA98" s="181">
        <f t="shared" si="25"/>
        <v>2036</v>
      </c>
      <c r="AB98" s="181">
        <f t="shared" si="25"/>
        <v>2037</v>
      </c>
      <c r="AC98" s="181">
        <f t="shared" si="25"/>
        <v>2038</v>
      </c>
      <c r="AD98" s="181">
        <f t="shared" si="25"/>
        <v>2039</v>
      </c>
      <c r="AE98" s="181">
        <f t="shared" si="25"/>
        <v>2040</v>
      </c>
      <c r="AF98" s="181">
        <f t="shared" si="25"/>
        <v>2041</v>
      </c>
      <c r="AG98" s="181">
        <f t="shared" si="25"/>
        <v>2042</v>
      </c>
      <c r="AH98" s="181">
        <f t="shared" si="25"/>
        <v>2043</v>
      </c>
      <c r="AI98" s="181">
        <f t="shared" si="25"/>
        <v>2044</v>
      </c>
      <c r="AJ98" s="181">
        <f t="shared" si="25"/>
        <v>2045</v>
      </c>
      <c r="AK98" s="181">
        <f t="shared" si="25"/>
        <v>2046</v>
      </c>
      <c r="AL98" s="181">
        <f t="shared" si="25"/>
        <v>2047</v>
      </c>
      <c r="AM98" s="181">
        <f t="shared" si="25"/>
        <v>2048</v>
      </c>
      <c r="AN98" s="181">
        <f t="shared" si="25"/>
        <v>2049</v>
      </c>
      <c r="AO98" s="181">
        <f t="shared" si="25"/>
        <v>2050</v>
      </c>
      <c r="AP98" s="181">
        <f t="shared" si="25"/>
        <v>2051</v>
      </c>
      <c r="AQ98" s="181">
        <f t="shared" si="25"/>
        <v>2052</v>
      </c>
      <c r="AR98" s="181">
        <f t="shared" si="25"/>
        <v>2053</v>
      </c>
      <c r="AS98" s="181">
        <f t="shared" si="25"/>
        <v>2054</v>
      </c>
      <c r="AT98" s="181">
        <f t="shared" si="25"/>
        <v>2055</v>
      </c>
      <c r="AU98" s="181">
        <f t="shared" si="25"/>
        <v>2056</v>
      </c>
      <c r="AV98" s="181">
        <f t="shared" si="25"/>
        <v>2057</v>
      </c>
    </row>
    <row r="99" spans="1:48" s="4" customFormat="1" ht="15" customHeight="1">
      <c r="A99" s="13"/>
    </row>
    <row r="100" spans="1:48" s="35" customFormat="1" ht="15.75" customHeight="1" outlineLevel="1">
      <c r="A100" s="32"/>
      <c r="B100" s="54" t="s">
        <v>126</v>
      </c>
      <c r="C100" s="54"/>
      <c r="D100" s="32"/>
      <c r="E100" s="40"/>
      <c r="F100" s="40"/>
      <c r="G100" s="40"/>
      <c r="H100" s="40"/>
      <c r="I100" s="27">
        <f ca="1">-$E$80*I141/2-$E$80*I129*9/13-$E$80*I130*9/13-$E$80*I131*9/13</f>
        <v>307.71823584973379</v>
      </c>
      <c r="J100" s="27">
        <f t="shared" ref="J100:AV100" ca="1" si="26">-$E$80*I$132+$E$80*I129*9/13+$E$80*I130*9/13+$E$80*I131*9/13-$E$80*I141/2-$E$80*J141/2-$E$80*J129*9/13-$E$80*J130*9/13-$E$80*J131*9/13</f>
        <v>953.74551340026846</v>
      </c>
      <c r="K100" s="27">
        <f t="shared" ca="1" si="26"/>
        <v>1425.094180697444</v>
      </c>
      <c r="L100" s="27">
        <f t="shared" ca="1" si="26"/>
        <v>1540.6204564112186</v>
      </c>
      <c r="M100" s="27">
        <f t="shared" ca="1" si="26"/>
        <v>1581.7653580212366</v>
      </c>
      <c r="N100" s="27">
        <f t="shared" ca="1" si="26"/>
        <v>1581.7653580212366</v>
      </c>
      <c r="O100" s="27">
        <f t="shared" ca="1" si="26"/>
        <v>1581.7653580212366</v>
      </c>
      <c r="P100" s="27">
        <f t="shared" ca="1" si="26"/>
        <v>1581.7653580212366</v>
      </c>
      <c r="Q100" s="27">
        <f t="shared" ca="1" si="26"/>
        <v>1581.7653580212366</v>
      </c>
      <c r="R100" s="27">
        <f t="shared" ca="1" si="26"/>
        <v>1581.7653580212366</v>
      </c>
      <c r="S100" s="27">
        <f t="shared" ca="1" si="26"/>
        <v>1548.5223347654226</v>
      </c>
      <c r="T100" s="27">
        <f t="shared" ca="1" si="26"/>
        <v>1504.8825091840272</v>
      </c>
      <c r="U100" s="27">
        <f t="shared" ca="1" si="26"/>
        <v>1487.799660346818</v>
      </c>
      <c r="V100" s="27">
        <f t="shared" ca="1" si="26"/>
        <v>1481.1136138351901</v>
      </c>
      <c r="W100" s="27">
        <f t="shared" ca="1" si="26"/>
        <v>1481.1136138351901</v>
      </c>
      <c r="X100" s="27">
        <f t="shared" ca="1" si="26"/>
        <v>1481.1136138351901</v>
      </c>
      <c r="Y100" s="27">
        <f t="shared" ca="1" si="26"/>
        <v>1481.1136138351901</v>
      </c>
      <c r="Z100" s="27">
        <f t="shared" ca="1" si="26"/>
        <v>1481.1136138351901</v>
      </c>
      <c r="AA100" s="27">
        <f t="shared" ca="1" si="26"/>
        <v>1481.1136138351901</v>
      </c>
      <c r="AB100" s="27">
        <f t="shared" ca="1" si="26"/>
        <v>1481.1136138351901</v>
      </c>
      <c r="AC100" s="27">
        <f t="shared" ca="1" si="26"/>
        <v>1481.1136138351901</v>
      </c>
      <c r="AD100" s="27">
        <f t="shared" ca="1" si="26"/>
        <v>1116.4655978943001</v>
      </c>
      <c r="AE100" s="27">
        <f t="shared" ca="1" si="26"/>
        <v>735.25780732051919</v>
      </c>
      <c r="AF100" s="27">
        <f t="shared" ca="1" si="26"/>
        <v>718.6754580678205</v>
      </c>
      <c r="AG100" s="27">
        <f t="shared" ca="1" si="26"/>
        <v>718.65726735498947</v>
      </c>
      <c r="AH100" s="27">
        <f t="shared" ca="1" si="26"/>
        <v>718.66165126196631</v>
      </c>
      <c r="AI100" s="27">
        <f t="shared" ca="1" si="26"/>
        <v>718.66165126196631</v>
      </c>
      <c r="AJ100" s="27">
        <f t="shared" ca="1" si="26"/>
        <v>718.66165126196631</v>
      </c>
      <c r="AK100" s="27">
        <f t="shared" ca="1" si="26"/>
        <v>718.66165126196631</v>
      </c>
      <c r="AL100" s="27">
        <f t="shared" ca="1" si="26"/>
        <v>718.66165126196631</v>
      </c>
      <c r="AM100" s="27">
        <f t="shared" ca="1" si="26"/>
        <v>718.66165126196631</v>
      </c>
      <c r="AN100" s="27">
        <f t="shared" ca="1" si="26"/>
        <v>718.66165126196631</v>
      </c>
      <c r="AO100" s="27">
        <f t="shared" ca="1" si="26"/>
        <v>718.66165126196631</v>
      </c>
      <c r="AP100" s="27">
        <f t="shared" ca="1" si="26"/>
        <v>718.66165126196631</v>
      </c>
      <c r="AQ100" s="27">
        <f t="shared" ca="1" si="26"/>
        <v>718.66165126196631</v>
      </c>
      <c r="AR100" s="27">
        <f t="shared" ca="1" si="26"/>
        <v>718.66165126196631</v>
      </c>
      <c r="AS100" s="27">
        <f t="shared" ca="1" si="26"/>
        <v>718.66165126196631</v>
      </c>
      <c r="AT100" s="27">
        <f t="shared" ca="1" si="26"/>
        <v>718.66165126196631</v>
      </c>
      <c r="AU100" s="27">
        <f t="shared" ca="1" si="26"/>
        <v>718.66165126196631</v>
      </c>
      <c r="AV100" s="27">
        <f t="shared" ca="1" si="26"/>
        <v>718.66165126196631</v>
      </c>
    </row>
    <row r="101" spans="1:48" s="35" customFormat="1" ht="15.75" customHeight="1" outlineLevel="1">
      <c r="A101" s="32"/>
      <c r="B101" s="54" t="s">
        <v>127</v>
      </c>
      <c r="C101" s="54"/>
      <c r="D101" s="32"/>
      <c r="E101" s="40"/>
      <c r="F101" s="40"/>
      <c r="G101" s="40"/>
      <c r="H101" s="40"/>
      <c r="I101" s="27">
        <f ca="1">-$E$79*I141/2-$E$79*I129*9/13-$E$79*I130*9/13-$E$79*I131*9/13</f>
        <v>361.23445078012224</v>
      </c>
      <c r="J101" s="27">
        <f t="shared" ref="J101:AV101" ca="1" si="27">-$E$79*I$132+$E$79*I129*9/13+$E$79*I130*9/13+$E$79*I131*9/13-$E$79*I141/2-$E$79*J141/2-$E$79*J129*9/13-$E$79*J130*9/13-$E$79*J131*9/13</f>
        <v>1119.6142983394452</v>
      </c>
      <c r="K101" s="27">
        <f t="shared" ca="1" si="27"/>
        <v>1672.9366469056952</v>
      </c>
      <c r="L101" s="27">
        <f t="shared" ca="1" si="27"/>
        <v>1808.5544488305609</v>
      </c>
      <c r="M101" s="27">
        <f t="shared" ca="1" si="27"/>
        <v>1856.8549855031906</v>
      </c>
      <c r="N101" s="27">
        <f t="shared" ca="1" si="27"/>
        <v>1856.8549855031906</v>
      </c>
      <c r="O101" s="27">
        <f t="shared" ca="1" si="27"/>
        <v>1856.8549855031906</v>
      </c>
      <c r="P101" s="27">
        <f t="shared" ca="1" si="27"/>
        <v>1856.8549855031906</v>
      </c>
      <c r="Q101" s="27">
        <f t="shared" ca="1" si="27"/>
        <v>1856.8549855031906</v>
      </c>
      <c r="R101" s="27">
        <f t="shared" ca="1" si="27"/>
        <v>1856.8549855031906</v>
      </c>
      <c r="S101" s="27">
        <f t="shared" ca="1" si="27"/>
        <v>1817.8305668985395</v>
      </c>
      <c r="T101" s="27">
        <f t="shared" ca="1" si="27"/>
        <v>1766.6012064334232</v>
      </c>
      <c r="U101" s="27">
        <f t="shared" ca="1" si="27"/>
        <v>1746.547427363656</v>
      </c>
      <c r="V101" s="27">
        <f t="shared" ca="1" si="27"/>
        <v>1738.6985901543535</v>
      </c>
      <c r="W101" s="27">
        <f t="shared" ca="1" si="27"/>
        <v>1738.6985901543535</v>
      </c>
      <c r="X101" s="27">
        <f t="shared" ca="1" si="27"/>
        <v>1738.6985901543535</v>
      </c>
      <c r="Y101" s="27">
        <f t="shared" ca="1" si="27"/>
        <v>1738.6985901543535</v>
      </c>
      <c r="Z101" s="27">
        <f t="shared" ca="1" si="27"/>
        <v>1738.6985901543535</v>
      </c>
      <c r="AA101" s="27">
        <f t="shared" ca="1" si="27"/>
        <v>1738.6985901543535</v>
      </c>
      <c r="AB101" s="27">
        <f t="shared" ca="1" si="27"/>
        <v>1738.6985901543535</v>
      </c>
      <c r="AC101" s="27">
        <f t="shared" ca="1" si="27"/>
        <v>1738.6985901543535</v>
      </c>
      <c r="AD101" s="27">
        <f t="shared" ca="1" si="27"/>
        <v>1310.6335279628738</v>
      </c>
      <c r="AE101" s="27">
        <f t="shared" ca="1" si="27"/>
        <v>863.12873033278345</v>
      </c>
      <c r="AF101" s="27">
        <f t="shared" ca="1" si="27"/>
        <v>843.66249425352862</v>
      </c>
      <c r="AG101" s="27">
        <f t="shared" ca="1" si="27"/>
        <v>843.64113993846604</v>
      </c>
      <c r="AH101" s="27">
        <f t="shared" ca="1" si="27"/>
        <v>843.64628626404738</v>
      </c>
      <c r="AI101" s="27">
        <f t="shared" ca="1" si="27"/>
        <v>843.64628626404738</v>
      </c>
      <c r="AJ101" s="27">
        <f t="shared" ca="1" si="27"/>
        <v>843.64628626404738</v>
      </c>
      <c r="AK101" s="27">
        <f t="shared" ca="1" si="27"/>
        <v>843.64628626404738</v>
      </c>
      <c r="AL101" s="27">
        <f t="shared" ca="1" si="27"/>
        <v>843.64628626404738</v>
      </c>
      <c r="AM101" s="27">
        <f t="shared" ca="1" si="27"/>
        <v>843.64628626404738</v>
      </c>
      <c r="AN101" s="27">
        <f t="shared" ca="1" si="27"/>
        <v>843.64628626404738</v>
      </c>
      <c r="AO101" s="27">
        <f t="shared" ca="1" si="27"/>
        <v>843.64628626404738</v>
      </c>
      <c r="AP101" s="27">
        <f t="shared" ca="1" si="27"/>
        <v>843.64628626404738</v>
      </c>
      <c r="AQ101" s="27">
        <f t="shared" ca="1" si="27"/>
        <v>843.64628626404738</v>
      </c>
      <c r="AR101" s="27">
        <f t="shared" ca="1" si="27"/>
        <v>843.64628626404738</v>
      </c>
      <c r="AS101" s="27">
        <f t="shared" ca="1" si="27"/>
        <v>843.64628626404738</v>
      </c>
      <c r="AT101" s="27">
        <f t="shared" ca="1" si="27"/>
        <v>843.64628626404738</v>
      </c>
      <c r="AU101" s="27">
        <f t="shared" ca="1" si="27"/>
        <v>843.64628626404738</v>
      </c>
      <c r="AV101" s="27">
        <f t="shared" ca="1" si="27"/>
        <v>843.64628626404738</v>
      </c>
    </row>
    <row r="102" spans="1:48" s="4" customFormat="1" ht="15.75" customHeight="1" outlineLevel="1">
      <c r="A102" s="13"/>
      <c r="J102" s="27"/>
    </row>
    <row r="103" spans="1:48" s="35" customFormat="1" ht="15.75" customHeight="1" outlineLevel="1">
      <c r="A103" s="32"/>
      <c r="B103" s="93" t="s">
        <v>110</v>
      </c>
      <c r="C103" s="93"/>
      <c r="D103" s="32"/>
      <c r="E103" s="40"/>
      <c r="F103" s="40"/>
      <c r="G103" s="40"/>
      <c r="H103" s="56">
        <f>($H$132)*$E$80</f>
        <v>47676.394424164086</v>
      </c>
      <c r="I103" s="27">
        <f t="shared" ref="I103:AV103" ca="1" si="28">H103-I100</f>
        <v>47368.676188314355</v>
      </c>
      <c r="J103" s="27">
        <f t="shared" ca="1" si="28"/>
        <v>46414.930674914089</v>
      </c>
      <c r="K103" s="27">
        <f t="shared" ca="1" si="28"/>
        <v>44989.836494216644</v>
      </c>
      <c r="L103" s="27">
        <f t="shared" ca="1" si="28"/>
        <v>43449.216037805425</v>
      </c>
      <c r="M103" s="27">
        <f t="shared" ca="1" si="28"/>
        <v>41867.45067978419</v>
      </c>
      <c r="N103" s="27">
        <f t="shared" ca="1" si="28"/>
        <v>40285.685321762954</v>
      </c>
      <c r="O103" s="27">
        <f t="shared" ca="1" si="28"/>
        <v>38703.919963741719</v>
      </c>
      <c r="P103" s="27">
        <f t="shared" ca="1" si="28"/>
        <v>37122.154605720483</v>
      </c>
      <c r="Q103" s="27">
        <f t="shared" ca="1" si="28"/>
        <v>35540.389247699248</v>
      </c>
      <c r="R103" s="27">
        <f t="shared" ca="1" si="28"/>
        <v>33958.623889678012</v>
      </c>
      <c r="S103" s="27">
        <f t="shared" ca="1" si="28"/>
        <v>32410.101554912591</v>
      </c>
      <c r="T103" s="27">
        <f t="shared" ca="1" si="28"/>
        <v>30905.219045728565</v>
      </c>
      <c r="U103" s="27">
        <f t="shared" ca="1" si="28"/>
        <v>29417.419385381749</v>
      </c>
      <c r="V103" s="27">
        <f t="shared" ca="1" si="28"/>
        <v>27936.305771546558</v>
      </c>
      <c r="W103" s="27">
        <f t="shared" ca="1" si="28"/>
        <v>26455.192157711368</v>
      </c>
      <c r="X103" s="27">
        <f t="shared" ca="1" si="28"/>
        <v>24974.078543876178</v>
      </c>
      <c r="Y103" s="27">
        <f t="shared" ca="1" si="28"/>
        <v>23492.964930040987</v>
      </c>
      <c r="Z103" s="27">
        <f t="shared" ca="1" si="28"/>
        <v>22011.851316205797</v>
      </c>
      <c r="AA103" s="27">
        <f t="shared" ca="1" si="28"/>
        <v>20530.737702370607</v>
      </c>
      <c r="AB103" s="27">
        <f t="shared" ca="1" si="28"/>
        <v>19049.624088535416</v>
      </c>
      <c r="AC103" s="27">
        <f t="shared" ca="1" si="28"/>
        <v>17568.510474700226</v>
      </c>
      <c r="AD103" s="27">
        <f t="shared" ca="1" si="28"/>
        <v>16452.044876805925</v>
      </c>
      <c r="AE103" s="27">
        <f t="shared" ca="1" si="28"/>
        <v>15716.787069485406</v>
      </c>
      <c r="AF103" s="27">
        <f t="shared" ca="1" si="28"/>
        <v>14998.111611417586</v>
      </c>
      <c r="AG103" s="27">
        <f t="shared" ca="1" si="28"/>
        <v>14279.454344062597</v>
      </c>
      <c r="AH103" s="27">
        <f t="shared" ca="1" si="28"/>
        <v>13560.792692800631</v>
      </c>
      <c r="AI103" s="27">
        <f t="shared" ca="1" si="28"/>
        <v>12842.131041538665</v>
      </c>
      <c r="AJ103" s="27">
        <f t="shared" ca="1" si="28"/>
        <v>12123.469390276699</v>
      </c>
      <c r="AK103" s="27">
        <f t="shared" ca="1" si="28"/>
        <v>11404.807739014734</v>
      </c>
      <c r="AL103" s="27">
        <f t="shared" ca="1" si="28"/>
        <v>10686.146087752768</v>
      </c>
      <c r="AM103" s="27">
        <f t="shared" ca="1" si="28"/>
        <v>9967.4844364908022</v>
      </c>
      <c r="AN103" s="27">
        <f t="shared" ca="1" si="28"/>
        <v>9248.8227852288364</v>
      </c>
      <c r="AO103" s="27">
        <f t="shared" ca="1" si="28"/>
        <v>8530.1611339668707</v>
      </c>
      <c r="AP103" s="27">
        <f t="shared" ca="1" si="28"/>
        <v>7811.499482704904</v>
      </c>
      <c r="AQ103" s="27">
        <f t="shared" ca="1" si="28"/>
        <v>7092.8378314429374</v>
      </c>
      <c r="AR103" s="27">
        <f t="shared" ca="1" si="28"/>
        <v>6374.1761801809707</v>
      </c>
      <c r="AS103" s="27">
        <f t="shared" ca="1" si="28"/>
        <v>5655.5145289190041</v>
      </c>
      <c r="AT103" s="27">
        <f t="shared" ca="1" si="28"/>
        <v>4936.8528776570374</v>
      </c>
      <c r="AU103" s="27">
        <f t="shared" ca="1" si="28"/>
        <v>4218.1912263950708</v>
      </c>
      <c r="AV103" s="27">
        <f t="shared" ca="1" si="28"/>
        <v>3499.5295751331046</v>
      </c>
    </row>
    <row r="104" spans="1:48" s="35" customFormat="1" ht="15.75" customHeight="1" outlineLevel="1">
      <c r="A104" s="32"/>
      <c r="B104" s="93" t="s">
        <v>128</v>
      </c>
      <c r="C104" s="93"/>
      <c r="D104" s="32"/>
      <c r="E104" s="40"/>
      <c r="F104" s="40"/>
      <c r="G104" s="40"/>
      <c r="H104" s="57">
        <f>($H$132)*$E$79</f>
        <v>55967.94128054045</v>
      </c>
      <c r="I104" s="27">
        <f t="shared" ref="I104:AV104" ca="1" si="29">H104-I101</f>
        <v>55606.706829760325</v>
      </c>
      <c r="J104" s="27">
        <f t="shared" ca="1" si="29"/>
        <v>54487.09253142088</v>
      </c>
      <c r="K104" s="27">
        <f t="shared" ca="1" si="29"/>
        <v>52814.155884515181</v>
      </c>
      <c r="L104" s="27">
        <f t="shared" ca="1" si="29"/>
        <v>51005.601435684621</v>
      </c>
      <c r="M104" s="27">
        <f t="shared" ca="1" si="29"/>
        <v>49148.746450181432</v>
      </c>
      <c r="N104" s="27">
        <f t="shared" ca="1" si="29"/>
        <v>47291.891464678243</v>
      </c>
      <c r="O104" s="27">
        <f t="shared" ca="1" si="29"/>
        <v>45435.036479175054</v>
      </c>
      <c r="P104" s="27">
        <f t="shared" ca="1" si="29"/>
        <v>43578.181493671866</v>
      </c>
      <c r="Q104" s="27">
        <f t="shared" ca="1" si="29"/>
        <v>41721.326508168677</v>
      </c>
      <c r="R104" s="27">
        <f t="shared" ca="1" si="29"/>
        <v>39864.471522665488</v>
      </c>
      <c r="S104" s="27">
        <f t="shared" ca="1" si="29"/>
        <v>38046.640955766947</v>
      </c>
      <c r="T104" s="27">
        <f t="shared" ca="1" si="29"/>
        <v>36280.039749333526</v>
      </c>
      <c r="U104" s="27">
        <f t="shared" ca="1" si="29"/>
        <v>34533.492321969868</v>
      </c>
      <c r="V104" s="27">
        <f t="shared" ca="1" si="29"/>
        <v>32794.793731815516</v>
      </c>
      <c r="W104" s="27">
        <f t="shared" ca="1" si="29"/>
        <v>31056.095141661164</v>
      </c>
      <c r="X104" s="27">
        <f t="shared" ca="1" si="29"/>
        <v>29317.396551506812</v>
      </c>
      <c r="Y104" s="27">
        <f t="shared" ca="1" si="29"/>
        <v>27578.69796135246</v>
      </c>
      <c r="Z104" s="27">
        <f t="shared" ca="1" si="29"/>
        <v>25839.999371198108</v>
      </c>
      <c r="AA104" s="27">
        <f t="shared" ca="1" si="29"/>
        <v>24101.300781043756</v>
      </c>
      <c r="AB104" s="27">
        <f t="shared" ca="1" si="29"/>
        <v>22362.602190889404</v>
      </c>
      <c r="AC104" s="27">
        <f t="shared" ca="1" si="29"/>
        <v>20623.903600735051</v>
      </c>
      <c r="AD104" s="27">
        <f t="shared" ca="1" si="29"/>
        <v>19313.270072772179</v>
      </c>
      <c r="AE104" s="27">
        <f t="shared" ca="1" si="29"/>
        <v>18450.141342439394</v>
      </c>
      <c r="AF104" s="27">
        <f t="shared" ca="1" si="29"/>
        <v>17606.478848185867</v>
      </c>
      <c r="AG104" s="27">
        <f t="shared" ca="1" si="29"/>
        <v>16762.8377082474</v>
      </c>
      <c r="AH104" s="27">
        <f t="shared" ca="1" si="29"/>
        <v>15919.191421983352</v>
      </c>
      <c r="AI104" s="27">
        <f t="shared" ca="1" si="29"/>
        <v>15075.545135719305</v>
      </c>
      <c r="AJ104" s="27">
        <f t="shared" ca="1" si="29"/>
        <v>14231.898849455258</v>
      </c>
      <c r="AK104" s="27">
        <f t="shared" ca="1" si="29"/>
        <v>13388.25256319121</v>
      </c>
      <c r="AL104" s="27">
        <f t="shared" ca="1" si="29"/>
        <v>12544.606276927163</v>
      </c>
      <c r="AM104" s="27">
        <f t="shared" ca="1" si="29"/>
        <v>11700.959990663116</v>
      </c>
      <c r="AN104" s="27">
        <f t="shared" ca="1" si="29"/>
        <v>10857.313704399068</v>
      </c>
      <c r="AO104" s="27">
        <f t="shared" ca="1" si="29"/>
        <v>10013.667418135021</v>
      </c>
      <c r="AP104" s="27">
        <f t="shared" ca="1" si="29"/>
        <v>9170.0211318709735</v>
      </c>
      <c r="AQ104" s="27">
        <f t="shared" ca="1" si="29"/>
        <v>8326.3748456069261</v>
      </c>
      <c r="AR104" s="27">
        <f t="shared" ca="1" si="29"/>
        <v>7482.7285593428787</v>
      </c>
      <c r="AS104" s="27">
        <f t="shared" ca="1" si="29"/>
        <v>6639.0822730788313</v>
      </c>
      <c r="AT104" s="27">
        <f t="shared" ca="1" si="29"/>
        <v>5795.435986814784</v>
      </c>
      <c r="AU104" s="27">
        <f t="shared" ca="1" si="29"/>
        <v>4951.7897005507366</v>
      </c>
      <c r="AV104" s="27">
        <f t="shared" ca="1" si="29"/>
        <v>4108.1434142866892</v>
      </c>
    </row>
    <row r="105" spans="1:48" s="61" customFormat="1" ht="15.75" customHeight="1" outlineLevel="1">
      <c r="A105" s="45"/>
      <c r="B105" s="53" t="s">
        <v>129</v>
      </c>
      <c r="C105" s="53"/>
      <c r="D105" s="45"/>
      <c r="E105" s="58"/>
      <c r="F105" s="58"/>
      <c r="G105" s="58"/>
      <c r="H105" s="59">
        <f t="shared" ref="H105:AV105" si="30">H103+H104</f>
        <v>103644.33570470454</v>
      </c>
      <c r="I105" s="60">
        <f t="shared" ca="1" si="30"/>
        <v>102975.38301807467</v>
      </c>
      <c r="J105" s="19">
        <f t="shared" ca="1" si="30"/>
        <v>100902.02320633497</v>
      </c>
      <c r="K105" s="19">
        <f t="shared" ca="1" si="30"/>
        <v>97803.992378731826</v>
      </c>
      <c r="L105" s="19">
        <f t="shared" ca="1" si="30"/>
        <v>94454.817473490053</v>
      </c>
      <c r="M105" s="19">
        <f t="shared" ca="1" si="30"/>
        <v>91016.197129965614</v>
      </c>
      <c r="N105" s="19">
        <f t="shared" ca="1" si="30"/>
        <v>87577.576786441205</v>
      </c>
      <c r="O105" s="19">
        <f t="shared" ca="1" si="30"/>
        <v>84138.956442916766</v>
      </c>
      <c r="P105" s="19">
        <f t="shared" ca="1" si="30"/>
        <v>80700.336099392356</v>
      </c>
      <c r="Q105" s="19">
        <f t="shared" ca="1" si="30"/>
        <v>77261.715755867917</v>
      </c>
      <c r="R105" s="19">
        <f t="shared" ca="1" si="30"/>
        <v>73823.095412343508</v>
      </c>
      <c r="S105" s="19">
        <f t="shared" ca="1" si="30"/>
        <v>70456.742510679542</v>
      </c>
      <c r="T105" s="19">
        <f t="shared" ca="1" si="30"/>
        <v>67185.258795062095</v>
      </c>
      <c r="U105" s="19">
        <f t="shared" ca="1" si="30"/>
        <v>63950.911707351617</v>
      </c>
      <c r="V105" s="19">
        <f t="shared" ca="1" si="30"/>
        <v>60731.099503362071</v>
      </c>
      <c r="W105" s="19">
        <f t="shared" ca="1" si="30"/>
        <v>57511.287299372532</v>
      </c>
      <c r="X105" s="19">
        <f t="shared" ca="1" si="30"/>
        <v>54291.475095382993</v>
      </c>
      <c r="Y105" s="19">
        <f t="shared" ca="1" si="30"/>
        <v>51071.662891393447</v>
      </c>
      <c r="Z105" s="19">
        <f t="shared" ca="1" si="30"/>
        <v>47851.850687403901</v>
      </c>
      <c r="AA105" s="19">
        <f t="shared" ca="1" si="30"/>
        <v>44632.038483414362</v>
      </c>
      <c r="AB105" s="19">
        <f t="shared" ca="1" si="30"/>
        <v>41412.226279424824</v>
      </c>
      <c r="AC105" s="19">
        <f t="shared" ca="1" si="30"/>
        <v>38192.414075435277</v>
      </c>
      <c r="AD105" s="19">
        <f t="shared" ca="1" si="30"/>
        <v>35765.314949578104</v>
      </c>
      <c r="AE105" s="19">
        <f t="shared" ca="1" si="30"/>
        <v>34166.928411924804</v>
      </c>
      <c r="AF105" s="19">
        <f t="shared" ca="1" si="30"/>
        <v>32604.590459603452</v>
      </c>
      <c r="AG105" s="19">
        <f t="shared" ca="1" si="30"/>
        <v>31042.292052309997</v>
      </c>
      <c r="AH105" s="19">
        <f t="shared" ca="1" si="30"/>
        <v>29479.984114783983</v>
      </c>
      <c r="AI105" s="19">
        <f t="shared" ca="1" si="30"/>
        <v>27917.67617725797</v>
      </c>
      <c r="AJ105" s="19">
        <f t="shared" ca="1" si="30"/>
        <v>26355.368239731957</v>
      </c>
      <c r="AK105" s="19">
        <f t="shared" ca="1" si="30"/>
        <v>24793.060302205944</v>
      </c>
      <c r="AL105" s="19">
        <f t="shared" ca="1" si="30"/>
        <v>23230.752364679931</v>
      </c>
      <c r="AM105" s="19">
        <f t="shared" ca="1" si="30"/>
        <v>21668.444427153918</v>
      </c>
      <c r="AN105" s="19">
        <f t="shared" ca="1" si="30"/>
        <v>20106.136489627905</v>
      </c>
      <c r="AO105" s="19">
        <f t="shared" ca="1" si="30"/>
        <v>18543.828552101892</v>
      </c>
      <c r="AP105" s="19">
        <f t="shared" ca="1" si="30"/>
        <v>16981.520614575878</v>
      </c>
      <c r="AQ105" s="19">
        <f t="shared" ca="1" si="30"/>
        <v>15419.212677049863</v>
      </c>
      <c r="AR105" s="19">
        <f t="shared" ca="1" si="30"/>
        <v>13856.904739523849</v>
      </c>
      <c r="AS105" s="19">
        <f t="shared" ca="1" si="30"/>
        <v>12294.596801997835</v>
      </c>
      <c r="AT105" s="19">
        <f t="shared" ca="1" si="30"/>
        <v>10732.288864471822</v>
      </c>
      <c r="AU105" s="19">
        <f t="shared" ca="1" si="30"/>
        <v>9169.9809269458074</v>
      </c>
      <c r="AV105" s="19">
        <f t="shared" ca="1" si="30"/>
        <v>7607.6729894197942</v>
      </c>
    </row>
    <row r="106" spans="1:48" s="35" customFormat="1" ht="15" customHeight="1">
      <c r="A106" s="32"/>
      <c r="B106" s="26"/>
      <c r="C106" s="26"/>
      <c r="D106" s="32"/>
      <c r="E106" s="40"/>
      <c r="F106" s="40"/>
      <c r="G106" s="40"/>
      <c r="H106" s="40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</row>
    <row r="107" spans="1:48" s="182" customFormat="1" ht="18">
      <c r="A107" s="177" t="s">
        <v>40</v>
      </c>
      <c r="B107" s="178" t="s">
        <v>130</v>
      </c>
      <c r="C107" s="178"/>
      <c r="D107" s="179"/>
      <c r="E107" s="179"/>
      <c r="F107" s="179"/>
      <c r="G107" s="179"/>
      <c r="H107" s="181">
        <f>I107-1</f>
        <v>2017</v>
      </c>
      <c r="I107" s="181">
        <f>$I$22</f>
        <v>2018</v>
      </c>
      <c r="J107" s="181">
        <f t="shared" ref="J107:AV107" si="31">I107+1</f>
        <v>2019</v>
      </c>
      <c r="K107" s="181">
        <f t="shared" si="31"/>
        <v>2020</v>
      </c>
      <c r="L107" s="181">
        <f t="shared" si="31"/>
        <v>2021</v>
      </c>
      <c r="M107" s="181">
        <f t="shared" si="31"/>
        <v>2022</v>
      </c>
      <c r="N107" s="181">
        <f t="shared" si="31"/>
        <v>2023</v>
      </c>
      <c r="O107" s="181">
        <f t="shared" si="31"/>
        <v>2024</v>
      </c>
      <c r="P107" s="181">
        <f t="shared" si="31"/>
        <v>2025</v>
      </c>
      <c r="Q107" s="181">
        <f t="shared" si="31"/>
        <v>2026</v>
      </c>
      <c r="R107" s="181">
        <f t="shared" si="31"/>
        <v>2027</v>
      </c>
      <c r="S107" s="181">
        <f t="shared" si="31"/>
        <v>2028</v>
      </c>
      <c r="T107" s="181">
        <f t="shared" si="31"/>
        <v>2029</v>
      </c>
      <c r="U107" s="181">
        <f t="shared" si="31"/>
        <v>2030</v>
      </c>
      <c r="V107" s="181">
        <f t="shared" si="31"/>
        <v>2031</v>
      </c>
      <c r="W107" s="181">
        <f t="shared" si="31"/>
        <v>2032</v>
      </c>
      <c r="X107" s="181">
        <f t="shared" si="31"/>
        <v>2033</v>
      </c>
      <c r="Y107" s="181">
        <f t="shared" si="31"/>
        <v>2034</v>
      </c>
      <c r="Z107" s="181">
        <f t="shared" si="31"/>
        <v>2035</v>
      </c>
      <c r="AA107" s="181">
        <f t="shared" si="31"/>
        <v>2036</v>
      </c>
      <c r="AB107" s="181">
        <f t="shared" si="31"/>
        <v>2037</v>
      </c>
      <c r="AC107" s="181">
        <f t="shared" si="31"/>
        <v>2038</v>
      </c>
      <c r="AD107" s="181">
        <f t="shared" si="31"/>
        <v>2039</v>
      </c>
      <c r="AE107" s="181">
        <f t="shared" si="31"/>
        <v>2040</v>
      </c>
      <c r="AF107" s="181">
        <f t="shared" si="31"/>
        <v>2041</v>
      </c>
      <c r="AG107" s="181">
        <f t="shared" si="31"/>
        <v>2042</v>
      </c>
      <c r="AH107" s="181">
        <f t="shared" si="31"/>
        <v>2043</v>
      </c>
      <c r="AI107" s="181">
        <f t="shared" si="31"/>
        <v>2044</v>
      </c>
      <c r="AJ107" s="181">
        <f t="shared" si="31"/>
        <v>2045</v>
      </c>
      <c r="AK107" s="181">
        <f t="shared" si="31"/>
        <v>2046</v>
      </c>
      <c r="AL107" s="181">
        <f t="shared" si="31"/>
        <v>2047</v>
      </c>
      <c r="AM107" s="181">
        <f t="shared" si="31"/>
        <v>2048</v>
      </c>
      <c r="AN107" s="181">
        <f t="shared" si="31"/>
        <v>2049</v>
      </c>
      <c r="AO107" s="181">
        <f t="shared" si="31"/>
        <v>2050</v>
      </c>
      <c r="AP107" s="181">
        <f t="shared" si="31"/>
        <v>2051</v>
      </c>
      <c r="AQ107" s="181">
        <f t="shared" si="31"/>
        <v>2052</v>
      </c>
      <c r="AR107" s="181">
        <f t="shared" si="31"/>
        <v>2053</v>
      </c>
      <c r="AS107" s="181">
        <f t="shared" si="31"/>
        <v>2054</v>
      </c>
      <c r="AT107" s="181">
        <f t="shared" si="31"/>
        <v>2055</v>
      </c>
      <c r="AU107" s="181">
        <f t="shared" si="31"/>
        <v>2056</v>
      </c>
      <c r="AV107" s="181">
        <f t="shared" si="31"/>
        <v>2057</v>
      </c>
    </row>
    <row r="108" spans="1:48" s="4" customFormat="1" ht="15" customHeight="1">
      <c r="A108" s="13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</row>
    <row r="109" spans="1:48" s="4" customFormat="1" ht="15" customHeight="1">
      <c r="A109" s="13"/>
      <c r="B109" s="92" t="s">
        <v>134</v>
      </c>
      <c r="C109" s="92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</row>
    <row r="110" spans="1:48" s="4" customFormat="1" ht="15" customHeight="1">
      <c r="A110" s="13"/>
      <c r="D110"/>
      <c r="E110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</row>
    <row r="111" spans="1:48" s="4" customFormat="1" ht="15" hidden="1" customHeight="1">
      <c r="A111" s="13"/>
      <c r="B111" s="202" t="s">
        <v>47</v>
      </c>
      <c r="D111" s="201"/>
      <c r="E111" s="201"/>
      <c r="F111" s="201"/>
      <c r="H111" s="203">
        <f t="shared" ref="H111:AV111" si="32">IFERROR(H33/(H33+H37),0)</f>
        <v>0.67559368295807298</v>
      </c>
      <c r="I111" s="203">
        <f t="shared" si="32"/>
        <v>0</v>
      </c>
      <c r="J111" s="203">
        <f t="shared" si="32"/>
        <v>0</v>
      </c>
      <c r="K111" s="203">
        <f t="shared" si="32"/>
        <v>0</v>
      </c>
      <c r="L111" s="203">
        <f t="shared" si="32"/>
        <v>0</v>
      </c>
      <c r="M111" s="203">
        <f t="shared" si="32"/>
        <v>0</v>
      </c>
      <c r="N111" s="203">
        <f t="shared" si="32"/>
        <v>0</v>
      </c>
      <c r="O111" s="203">
        <f t="shared" si="32"/>
        <v>0</v>
      </c>
      <c r="P111" s="203">
        <f t="shared" si="32"/>
        <v>0</v>
      </c>
      <c r="Q111" s="203">
        <f t="shared" si="32"/>
        <v>0</v>
      </c>
      <c r="R111" s="203">
        <f t="shared" si="32"/>
        <v>0</v>
      </c>
      <c r="S111" s="203">
        <f t="shared" si="32"/>
        <v>0</v>
      </c>
      <c r="T111" s="203">
        <f t="shared" si="32"/>
        <v>0</v>
      </c>
      <c r="U111" s="203">
        <f t="shared" si="32"/>
        <v>0</v>
      </c>
      <c r="V111" s="203">
        <f t="shared" si="32"/>
        <v>0</v>
      </c>
      <c r="W111" s="203">
        <f t="shared" si="32"/>
        <v>0</v>
      </c>
      <c r="X111" s="203">
        <f t="shared" si="32"/>
        <v>0</v>
      </c>
      <c r="Y111" s="203">
        <f t="shared" si="32"/>
        <v>0</v>
      </c>
      <c r="Z111" s="203">
        <f t="shared" si="32"/>
        <v>0</v>
      </c>
      <c r="AA111" s="203">
        <f t="shared" si="32"/>
        <v>0</v>
      </c>
      <c r="AB111" s="203">
        <f t="shared" si="32"/>
        <v>0</v>
      </c>
      <c r="AC111" s="203">
        <f t="shared" si="32"/>
        <v>0</v>
      </c>
      <c r="AD111" s="203">
        <f t="shared" si="32"/>
        <v>0</v>
      </c>
      <c r="AE111" s="203">
        <f t="shared" si="32"/>
        <v>0</v>
      </c>
      <c r="AF111" s="203">
        <f t="shared" si="32"/>
        <v>0</v>
      </c>
      <c r="AG111" s="203">
        <f t="shared" si="32"/>
        <v>0</v>
      </c>
      <c r="AH111" s="203">
        <f t="shared" si="32"/>
        <v>0</v>
      </c>
      <c r="AI111" s="203">
        <f t="shared" si="32"/>
        <v>0</v>
      </c>
      <c r="AJ111" s="203">
        <f t="shared" si="32"/>
        <v>0</v>
      </c>
      <c r="AK111" s="203">
        <f t="shared" si="32"/>
        <v>0</v>
      </c>
      <c r="AL111" s="203">
        <f t="shared" si="32"/>
        <v>0</v>
      </c>
      <c r="AM111" s="203">
        <f t="shared" si="32"/>
        <v>0</v>
      </c>
      <c r="AN111" s="203">
        <f t="shared" si="32"/>
        <v>0</v>
      </c>
      <c r="AO111" s="203">
        <f t="shared" si="32"/>
        <v>0</v>
      </c>
      <c r="AP111" s="203">
        <f t="shared" si="32"/>
        <v>0</v>
      </c>
      <c r="AQ111" s="203">
        <f t="shared" si="32"/>
        <v>0</v>
      </c>
      <c r="AR111" s="203">
        <f t="shared" si="32"/>
        <v>0</v>
      </c>
      <c r="AS111" s="203">
        <f t="shared" si="32"/>
        <v>0</v>
      </c>
      <c r="AT111" s="203">
        <f t="shared" si="32"/>
        <v>0</v>
      </c>
      <c r="AU111" s="203">
        <f t="shared" si="32"/>
        <v>0</v>
      </c>
      <c r="AV111" s="203">
        <f t="shared" si="32"/>
        <v>0</v>
      </c>
    </row>
    <row r="112" spans="1:48" s="4" customFormat="1" ht="15" hidden="1" customHeight="1">
      <c r="A112" s="13"/>
      <c r="B112" s="202" t="s">
        <v>48</v>
      </c>
      <c r="D112" s="201"/>
      <c r="E112" s="201"/>
      <c r="F112" s="201"/>
      <c r="H112" s="203">
        <f t="shared" ref="H112:AV112" si="33">IFERROR(H37/(H33+H37),0)</f>
        <v>0.32440631704192707</v>
      </c>
      <c r="I112" s="203">
        <f t="shared" si="33"/>
        <v>1</v>
      </c>
      <c r="J112" s="203">
        <f t="shared" si="33"/>
        <v>0</v>
      </c>
      <c r="K112" s="203">
        <f t="shared" si="33"/>
        <v>0</v>
      </c>
      <c r="L112" s="203">
        <f t="shared" si="33"/>
        <v>0</v>
      </c>
      <c r="M112" s="203">
        <f t="shared" si="33"/>
        <v>0</v>
      </c>
      <c r="N112" s="203">
        <f t="shared" si="33"/>
        <v>0</v>
      </c>
      <c r="O112" s="203">
        <f t="shared" si="33"/>
        <v>0</v>
      </c>
      <c r="P112" s="203">
        <f t="shared" si="33"/>
        <v>0</v>
      </c>
      <c r="Q112" s="203">
        <f t="shared" si="33"/>
        <v>0</v>
      </c>
      <c r="R112" s="203">
        <f t="shared" si="33"/>
        <v>0</v>
      </c>
      <c r="S112" s="203">
        <f t="shared" si="33"/>
        <v>0</v>
      </c>
      <c r="T112" s="203">
        <f t="shared" si="33"/>
        <v>0</v>
      </c>
      <c r="U112" s="203">
        <f t="shared" si="33"/>
        <v>0</v>
      </c>
      <c r="V112" s="203">
        <f t="shared" si="33"/>
        <v>0</v>
      </c>
      <c r="W112" s="203">
        <f t="shared" si="33"/>
        <v>0</v>
      </c>
      <c r="X112" s="203">
        <f t="shared" si="33"/>
        <v>0</v>
      </c>
      <c r="Y112" s="203">
        <f t="shared" si="33"/>
        <v>0</v>
      </c>
      <c r="Z112" s="203">
        <f t="shared" si="33"/>
        <v>0</v>
      </c>
      <c r="AA112" s="203">
        <f t="shared" si="33"/>
        <v>0</v>
      </c>
      <c r="AB112" s="203">
        <f t="shared" si="33"/>
        <v>0</v>
      </c>
      <c r="AC112" s="203">
        <f t="shared" si="33"/>
        <v>0</v>
      </c>
      <c r="AD112" s="203">
        <f t="shared" si="33"/>
        <v>0</v>
      </c>
      <c r="AE112" s="203">
        <f t="shared" si="33"/>
        <v>0</v>
      </c>
      <c r="AF112" s="203">
        <f t="shared" si="33"/>
        <v>0</v>
      </c>
      <c r="AG112" s="203">
        <f t="shared" si="33"/>
        <v>0</v>
      </c>
      <c r="AH112" s="203">
        <f t="shared" si="33"/>
        <v>0</v>
      </c>
      <c r="AI112" s="203">
        <f t="shared" si="33"/>
        <v>0</v>
      </c>
      <c r="AJ112" s="203">
        <f t="shared" si="33"/>
        <v>0</v>
      </c>
      <c r="AK112" s="203">
        <f t="shared" si="33"/>
        <v>0</v>
      </c>
      <c r="AL112" s="203">
        <f t="shared" si="33"/>
        <v>0</v>
      </c>
      <c r="AM112" s="203">
        <f t="shared" si="33"/>
        <v>0</v>
      </c>
      <c r="AN112" s="203">
        <f t="shared" si="33"/>
        <v>0</v>
      </c>
      <c r="AO112" s="203">
        <f t="shared" si="33"/>
        <v>0</v>
      </c>
      <c r="AP112" s="203">
        <f t="shared" si="33"/>
        <v>0</v>
      </c>
      <c r="AQ112" s="203">
        <f t="shared" si="33"/>
        <v>0</v>
      </c>
      <c r="AR112" s="203">
        <f t="shared" si="33"/>
        <v>0</v>
      </c>
      <c r="AS112" s="203">
        <f t="shared" si="33"/>
        <v>0</v>
      </c>
      <c r="AT112" s="203">
        <f t="shared" si="33"/>
        <v>0</v>
      </c>
      <c r="AU112" s="203">
        <f t="shared" si="33"/>
        <v>0</v>
      </c>
      <c r="AV112" s="203">
        <f t="shared" si="33"/>
        <v>0</v>
      </c>
    </row>
    <row r="113" spans="1:48" s="4" customFormat="1" ht="7.5" hidden="1" customHeight="1">
      <c r="A113" s="13"/>
      <c r="B113" s="202"/>
      <c r="D113" s="201"/>
      <c r="E113" s="201"/>
      <c r="F113" s="201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</row>
    <row r="114" spans="1:48" s="4" customFormat="1" ht="15" customHeight="1">
      <c r="A114" s="13"/>
      <c r="B114" s="202" t="s">
        <v>135</v>
      </c>
      <c r="D114" s="201"/>
      <c r="E114" s="201"/>
      <c r="F114" s="201"/>
      <c r="H114" s="203">
        <f>IFERROR((H33+H34+H45*H111)/(H33+H34+H37+H38+H39+H41+H42+H43+H45),0)</f>
        <v>0.66825647526653986</v>
      </c>
      <c r="I114" s="203">
        <f t="shared" ref="I114:AV114" si="34">IFERROR((I33+I34+I45*I111)/(I33+I34+I37+I38+I39+I45),0)</f>
        <v>0</v>
      </c>
      <c r="J114" s="203">
        <f t="shared" si="34"/>
        <v>0</v>
      </c>
      <c r="K114" s="203">
        <f t="shared" si="34"/>
        <v>0</v>
      </c>
      <c r="L114" s="203">
        <f t="shared" si="34"/>
        <v>0</v>
      </c>
      <c r="M114" s="203">
        <f t="shared" si="34"/>
        <v>0</v>
      </c>
      <c r="N114" s="203">
        <f t="shared" si="34"/>
        <v>0</v>
      </c>
      <c r="O114" s="203">
        <f t="shared" si="34"/>
        <v>0</v>
      </c>
      <c r="P114" s="203">
        <f t="shared" si="34"/>
        <v>0</v>
      </c>
      <c r="Q114" s="203">
        <f t="shared" si="34"/>
        <v>0</v>
      </c>
      <c r="R114" s="203">
        <f t="shared" si="34"/>
        <v>0</v>
      </c>
      <c r="S114" s="203">
        <f t="shared" si="34"/>
        <v>0</v>
      </c>
      <c r="T114" s="203">
        <f t="shared" si="34"/>
        <v>0</v>
      </c>
      <c r="U114" s="203">
        <f t="shared" si="34"/>
        <v>0</v>
      </c>
      <c r="V114" s="203">
        <f t="shared" si="34"/>
        <v>0</v>
      </c>
      <c r="W114" s="203">
        <f t="shared" si="34"/>
        <v>0</v>
      </c>
      <c r="X114" s="203">
        <f t="shared" si="34"/>
        <v>0</v>
      </c>
      <c r="Y114" s="203">
        <f t="shared" si="34"/>
        <v>0</v>
      </c>
      <c r="Z114" s="203">
        <f t="shared" si="34"/>
        <v>0</v>
      </c>
      <c r="AA114" s="203">
        <f t="shared" si="34"/>
        <v>0</v>
      </c>
      <c r="AB114" s="203">
        <f t="shared" si="34"/>
        <v>0</v>
      </c>
      <c r="AC114" s="203">
        <f t="shared" si="34"/>
        <v>0</v>
      </c>
      <c r="AD114" s="203">
        <f t="shared" si="34"/>
        <v>0</v>
      </c>
      <c r="AE114" s="203">
        <f t="shared" si="34"/>
        <v>0</v>
      </c>
      <c r="AF114" s="203">
        <f t="shared" si="34"/>
        <v>0</v>
      </c>
      <c r="AG114" s="203">
        <f t="shared" si="34"/>
        <v>0</v>
      </c>
      <c r="AH114" s="203">
        <f t="shared" si="34"/>
        <v>0</v>
      </c>
      <c r="AI114" s="203">
        <f t="shared" si="34"/>
        <v>0</v>
      </c>
      <c r="AJ114" s="203">
        <f t="shared" si="34"/>
        <v>0</v>
      </c>
      <c r="AK114" s="203">
        <f t="shared" si="34"/>
        <v>0</v>
      </c>
      <c r="AL114" s="203">
        <f t="shared" si="34"/>
        <v>0</v>
      </c>
      <c r="AM114" s="203">
        <f t="shared" si="34"/>
        <v>0</v>
      </c>
      <c r="AN114" s="203">
        <f t="shared" si="34"/>
        <v>0</v>
      </c>
      <c r="AO114" s="203">
        <f t="shared" si="34"/>
        <v>0</v>
      </c>
      <c r="AP114" s="203">
        <f t="shared" si="34"/>
        <v>0</v>
      </c>
      <c r="AQ114" s="203">
        <f t="shared" si="34"/>
        <v>0</v>
      </c>
      <c r="AR114" s="203">
        <f t="shared" si="34"/>
        <v>0</v>
      </c>
      <c r="AS114" s="203">
        <f t="shared" si="34"/>
        <v>0</v>
      </c>
      <c r="AT114" s="203">
        <f t="shared" si="34"/>
        <v>0</v>
      </c>
      <c r="AU114" s="203">
        <f t="shared" si="34"/>
        <v>0</v>
      </c>
      <c r="AV114" s="203">
        <f t="shared" si="34"/>
        <v>0</v>
      </c>
    </row>
    <row r="115" spans="1:48" s="4" customFormat="1" ht="15" customHeight="1">
      <c r="A115" s="13"/>
      <c r="B115" s="202" t="s">
        <v>136</v>
      </c>
      <c r="D115" s="201"/>
      <c r="E115" s="201"/>
      <c r="F115" s="201"/>
      <c r="H115" s="203">
        <f>IFERROR((H37+H38+H39+H45*H112)/(H33+H34+H37+H38+H39+H41+H42+H43+H45),0)</f>
        <v>0.33174352473346003</v>
      </c>
      <c r="I115" s="203">
        <f t="shared" ref="I115:AV115" si="35">IFERROR((I37+I38+I39+I45*I112)/(I33+I34+I37+I38+I39+I45),0)</f>
        <v>1</v>
      </c>
      <c r="J115" s="203">
        <f t="shared" si="35"/>
        <v>0</v>
      </c>
      <c r="K115" s="203">
        <f t="shared" si="35"/>
        <v>0</v>
      </c>
      <c r="L115" s="203">
        <f t="shared" si="35"/>
        <v>0</v>
      </c>
      <c r="M115" s="203">
        <f t="shared" si="35"/>
        <v>0</v>
      </c>
      <c r="N115" s="203">
        <f t="shared" si="35"/>
        <v>0</v>
      </c>
      <c r="O115" s="203">
        <f t="shared" si="35"/>
        <v>0</v>
      </c>
      <c r="P115" s="203">
        <f t="shared" si="35"/>
        <v>0</v>
      </c>
      <c r="Q115" s="203">
        <f t="shared" si="35"/>
        <v>0</v>
      </c>
      <c r="R115" s="203">
        <f t="shared" si="35"/>
        <v>0</v>
      </c>
      <c r="S115" s="203">
        <f t="shared" si="35"/>
        <v>0</v>
      </c>
      <c r="T115" s="203">
        <f t="shared" si="35"/>
        <v>0</v>
      </c>
      <c r="U115" s="203">
        <f t="shared" si="35"/>
        <v>0</v>
      </c>
      <c r="V115" s="203">
        <f t="shared" si="35"/>
        <v>0</v>
      </c>
      <c r="W115" s="203">
        <f t="shared" si="35"/>
        <v>0</v>
      </c>
      <c r="X115" s="203">
        <f t="shared" si="35"/>
        <v>0</v>
      </c>
      <c r="Y115" s="203">
        <f t="shared" si="35"/>
        <v>0</v>
      </c>
      <c r="Z115" s="203">
        <f t="shared" si="35"/>
        <v>0</v>
      </c>
      <c r="AA115" s="203">
        <f t="shared" si="35"/>
        <v>0</v>
      </c>
      <c r="AB115" s="203">
        <f t="shared" si="35"/>
        <v>0</v>
      </c>
      <c r="AC115" s="203">
        <f t="shared" si="35"/>
        <v>0</v>
      </c>
      <c r="AD115" s="203">
        <f t="shared" si="35"/>
        <v>0</v>
      </c>
      <c r="AE115" s="203">
        <f t="shared" si="35"/>
        <v>0</v>
      </c>
      <c r="AF115" s="203">
        <f t="shared" si="35"/>
        <v>0</v>
      </c>
      <c r="AG115" s="203">
        <f t="shared" si="35"/>
        <v>0</v>
      </c>
      <c r="AH115" s="203">
        <f t="shared" si="35"/>
        <v>0</v>
      </c>
      <c r="AI115" s="203">
        <f t="shared" si="35"/>
        <v>0</v>
      </c>
      <c r="AJ115" s="203">
        <f t="shared" si="35"/>
        <v>0</v>
      </c>
      <c r="AK115" s="203">
        <f t="shared" si="35"/>
        <v>0</v>
      </c>
      <c r="AL115" s="203">
        <f t="shared" si="35"/>
        <v>0</v>
      </c>
      <c r="AM115" s="203">
        <f t="shared" si="35"/>
        <v>0</v>
      </c>
      <c r="AN115" s="203">
        <f t="shared" si="35"/>
        <v>0</v>
      </c>
      <c r="AO115" s="203">
        <f t="shared" si="35"/>
        <v>0</v>
      </c>
      <c r="AP115" s="203">
        <f t="shared" si="35"/>
        <v>0</v>
      </c>
      <c r="AQ115" s="203">
        <f t="shared" si="35"/>
        <v>0</v>
      </c>
      <c r="AR115" s="203">
        <f t="shared" si="35"/>
        <v>0</v>
      </c>
      <c r="AS115" s="203">
        <f t="shared" si="35"/>
        <v>0</v>
      </c>
      <c r="AT115" s="203">
        <f t="shared" si="35"/>
        <v>0</v>
      </c>
      <c r="AU115" s="203">
        <f t="shared" si="35"/>
        <v>0</v>
      </c>
      <c r="AV115" s="203">
        <f t="shared" si="35"/>
        <v>0</v>
      </c>
    </row>
    <row r="116" spans="1:48" s="4" customFormat="1" ht="15" hidden="1" customHeight="1">
      <c r="A116" s="13"/>
      <c r="B116" s="202" t="str">
        <f>"Répartition Fais généraux - "&amp;$B$41</f>
        <v>Répartition Fais généraux - Compression</v>
      </c>
      <c r="D116" s="201"/>
      <c r="E116" s="201"/>
      <c r="F116" s="201"/>
      <c r="H116" s="203">
        <f t="shared" ref="H116:AV116" si="36">IFERROR(H$41/(H$33+H$34+H$37+H$38+H$39+H$41+H$42+H$43+H$45),0)</f>
        <v>0</v>
      </c>
      <c r="I116" s="203">
        <f t="shared" si="36"/>
        <v>0</v>
      </c>
      <c r="J116" s="203">
        <f t="shared" si="36"/>
        <v>0</v>
      </c>
      <c r="K116" s="203">
        <f t="shared" si="36"/>
        <v>0</v>
      </c>
      <c r="L116" s="203">
        <f t="shared" si="36"/>
        <v>0</v>
      </c>
      <c r="M116" s="203">
        <f t="shared" si="36"/>
        <v>0</v>
      </c>
      <c r="N116" s="203">
        <f t="shared" si="36"/>
        <v>0</v>
      </c>
      <c r="O116" s="203">
        <f t="shared" si="36"/>
        <v>0</v>
      </c>
      <c r="P116" s="203">
        <f t="shared" si="36"/>
        <v>0</v>
      </c>
      <c r="Q116" s="203">
        <f t="shared" si="36"/>
        <v>0</v>
      </c>
      <c r="R116" s="203">
        <f t="shared" si="36"/>
        <v>0</v>
      </c>
      <c r="S116" s="203">
        <f t="shared" si="36"/>
        <v>0</v>
      </c>
      <c r="T116" s="203">
        <f t="shared" si="36"/>
        <v>0</v>
      </c>
      <c r="U116" s="203">
        <f t="shared" si="36"/>
        <v>0</v>
      </c>
      <c r="V116" s="203">
        <f t="shared" si="36"/>
        <v>0</v>
      </c>
      <c r="W116" s="203">
        <f t="shared" si="36"/>
        <v>0</v>
      </c>
      <c r="X116" s="203">
        <f t="shared" si="36"/>
        <v>0</v>
      </c>
      <c r="Y116" s="203">
        <f t="shared" si="36"/>
        <v>0</v>
      </c>
      <c r="Z116" s="203">
        <f t="shared" si="36"/>
        <v>0</v>
      </c>
      <c r="AA116" s="203">
        <f t="shared" si="36"/>
        <v>0</v>
      </c>
      <c r="AB116" s="203">
        <f t="shared" si="36"/>
        <v>0</v>
      </c>
      <c r="AC116" s="203">
        <f t="shared" si="36"/>
        <v>0</v>
      </c>
      <c r="AD116" s="203">
        <f t="shared" si="36"/>
        <v>0</v>
      </c>
      <c r="AE116" s="203">
        <f t="shared" si="36"/>
        <v>0</v>
      </c>
      <c r="AF116" s="203">
        <f t="shared" si="36"/>
        <v>0</v>
      </c>
      <c r="AG116" s="203">
        <f t="shared" si="36"/>
        <v>0</v>
      </c>
      <c r="AH116" s="203">
        <f t="shared" si="36"/>
        <v>0</v>
      </c>
      <c r="AI116" s="203">
        <f t="shared" si="36"/>
        <v>0</v>
      </c>
      <c r="AJ116" s="203">
        <f t="shared" si="36"/>
        <v>0</v>
      </c>
      <c r="AK116" s="203">
        <f t="shared" si="36"/>
        <v>0</v>
      </c>
      <c r="AL116" s="203">
        <f t="shared" si="36"/>
        <v>0</v>
      </c>
      <c r="AM116" s="203">
        <f t="shared" si="36"/>
        <v>0</v>
      </c>
      <c r="AN116" s="203">
        <f t="shared" si="36"/>
        <v>0</v>
      </c>
      <c r="AO116" s="203">
        <f t="shared" si="36"/>
        <v>0</v>
      </c>
      <c r="AP116" s="203">
        <f t="shared" si="36"/>
        <v>0</v>
      </c>
      <c r="AQ116" s="203">
        <f t="shared" si="36"/>
        <v>0</v>
      </c>
      <c r="AR116" s="203">
        <f t="shared" si="36"/>
        <v>0</v>
      </c>
      <c r="AS116" s="203">
        <f t="shared" si="36"/>
        <v>0</v>
      </c>
      <c r="AT116" s="203">
        <f t="shared" si="36"/>
        <v>0</v>
      </c>
      <c r="AU116" s="203">
        <f t="shared" si="36"/>
        <v>0</v>
      </c>
      <c r="AV116" s="203">
        <f t="shared" si="36"/>
        <v>0</v>
      </c>
    </row>
    <row r="117" spans="1:48" s="4" customFormat="1" ht="15" hidden="1" customHeight="1">
      <c r="A117" s="13"/>
      <c r="B117" s="202" t="str">
        <f>"Répartition Fais généraux - "&amp;$B$42</f>
        <v>Répartition Fais généraux - Servitude</v>
      </c>
      <c r="D117" s="201"/>
      <c r="E117" s="201"/>
      <c r="F117" s="201"/>
      <c r="H117" s="203">
        <f t="shared" ref="H117:AV117" si="37">IFERROR(H$42/(H$33+H$34+H$37+H$38+H$39+H$41+H$42+H$43+H$45),0)</f>
        <v>0</v>
      </c>
      <c r="I117" s="203">
        <f t="shared" si="37"/>
        <v>0</v>
      </c>
      <c r="J117" s="203">
        <f t="shared" si="37"/>
        <v>0</v>
      </c>
      <c r="K117" s="203">
        <f t="shared" si="37"/>
        <v>0</v>
      </c>
      <c r="L117" s="203">
        <f t="shared" si="37"/>
        <v>0</v>
      </c>
      <c r="M117" s="203">
        <f t="shared" si="37"/>
        <v>0</v>
      </c>
      <c r="N117" s="203">
        <f t="shared" si="37"/>
        <v>0</v>
      </c>
      <c r="O117" s="203">
        <f t="shared" si="37"/>
        <v>0</v>
      </c>
      <c r="P117" s="203">
        <f t="shared" si="37"/>
        <v>0</v>
      </c>
      <c r="Q117" s="203">
        <f t="shared" si="37"/>
        <v>0</v>
      </c>
      <c r="R117" s="203">
        <f t="shared" si="37"/>
        <v>0</v>
      </c>
      <c r="S117" s="203">
        <f t="shared" si="37"/>
        <v>0</v>
      </c>
      <c r="T117" s="203">
        <f t="shared" si="37"/>
        <v>0</v>
      </c>
      <c r="U117" s="203">
        <f t="shared" si="37"/>
        <v>0</v>
      </c>
      <c r="V117" s="203">
        <f t="shared" si="37"/>
        <v>0</v>
      </c>
      <c r="W117" s="203">
        <f t="shared" si="37"/>
        <v>0</v>
      </c>
      <c r="X117" s="203">
        <f t="shared" si="37"/>
        <v>0</v>
      </c>
      <c r="Y117" s="203">
        <f t="shared" si="37"/>
        <v>0</v>
      </c>
      <c r="Z117" s="203">
        <f t="shared" si="37"/>
        <v>0</v>
      </c>
      <c r="AA117" s="203">
        <f t="shared" si="37"/>
        <v>0</v>
      </c>
      <c r="AB117" s="203">
        <f t="shared" si="37"/>
        <v>0</v>
      </c>
      <c r="AC117" s="203">
        <f t="shared" si="37"/>
        <v>0</v>
      </c>
      <c r="AD117" s="203">
        <f t="shared" si="37"/>
        <v>0</v>
      </c>
      <c r="AE117" s="203">
        <f t="shared" si="37"/>
        <v>0</v>
      </c>
      <c r="AF117" s="203">
        <f t="shared" si="37"/>
        <v>0</v>
      </c>
      <c r="AG117" s="203">
        <f t="shared" si="37"/>
        <v>0</v>
      </c>
      <c r="AH117" s="203">
        <f t="shared" si="37"/>
        <v>0</v>
      </c>
      <c r="AI117" s="203">
        <f t="shared" si="37"/>
        <v>0</v>
      </c>
      <c r="AJ117" s="203">
        <f t="shared" si="37"/>
        <v>0</v>
      </c>
      <c r="AK117" s="203">
        <f t="shared" si="37"/>
        <v>0</v>
      </c>
      <c r="AL117" s="203">
        <f t="shared" si="37"/>
        <v>0</v>
      </c>
      <c r="AM117" s="203">
        <f t="shared" si="37"/>
        <v>0</v>
      </c>
      <c r="AN117" s="203">
        <f t="shared" si="37"/>
        <v>0</v>
      </c>
      <c r="AO117" s="203">
        <f t="shared" si="37"/>
        <v>0</v>
      </c>
      <c r="AP117" s="203">
        <f t="shared" si="37"/>
        <v>0</v>
      </c>
      <c r="AQ117" s="203">
        <f t="shared" si="37"/>
        <v>0</v>
      </c>
      <c r="AR117" s="203">
        <f t="shared" si="37"/>
        <v>0</v>
      </c>
      <c r="AS117" s="203">
        <f t="shared" si="37"/>
        <v>0</v>
      </c>
      <c r="AT117" s="203">
        <f t="shared" si="37"/>
        <v>0</v>
      </c>
      <c r="AU117" s="203">
        <f t="shared" si="37"/>
        <v>0</v>
      </c>
      <c r="AV117" s="203">
        <f t="shared" si="37"/>
        <v>0</v>
      </c>
    </row>
    <row r="118" spans="1:48" s="4" customFormat="1" ht="15" hidden="1" customHeight="1">
      <c r="A118" s="13"/>
      <c r="B118" s="202" t="str">
        <f>"Répartition Fais généraux - "&amp;$B$43</f>
        <v>Répartition Fais généraux - Transport</v>
      </c>
      <c r="D118" s="201"/>
      <c r="E118" s="201"/>
      <c r="F118" s="201"/>
      <c r="H118" s="203">
        <f t="shared" ref="H118:AV118" si="38">IFERROR(H$43/(H$33+H$34+H$37+H$38+H$39+H$41+H$42+H$43+H$45),0)</f>
        <v>0</v>
      </c>
      <c r="I118" s="203">
        <f t="shared" si="38"/>
        <v>0</v>
      </c>
      <c r="J118" s="203">
        <f t="shared" si="38"/>
        <v>0</v>
      </c>
      <c r="K118" s="203">
        <f t="shared" si="38"/>
        <v>0</v>
      </c>
      <c r="L118" s="203">
        <f t="shared" si="38"/>
        <v>0</v>
      </c>
      <c r="M118" s="203">
        <f t="shared" si="38"/>
        <v>0</v>
      </c>
      <c r="N118" s="203">
        <f t="shared" si="38"/>
        <v>0</v>
      </c>
      <c r="O118" s="203">
        <f t="shared" si="38"/>
        <v>0</v>
      </c>
      <c r="P118" s="203">
        <f t="shared" si="38"/>
        <v>0</v>
      </c>
      <c r="Q118" s="203">
        <f t="shared" si="38"/>
        <v>0</v>
      </c>
      <c r="R118" s="203">
        <f t="shared" si="38"/>
        <v>0</v>
      </c>
      <c r="S118" s="203">
        <f t="shared" si="38"/>
        <v>0</v>
      </c>
      <c r="T118" s="203">
        <f t="shared" si="38"/>
        <v>0</v>
      </c>
      <c r="U118" s="203">
        <f t="shared" si="38"/>
        <v>0</v>
      </c>
      <c r="V118" s="203">
        <f t="shared" si="38"/>
        <v>0</v>
      </c>
      <c r="W118" s="203">
        <f t="shared" si="38"/>
        <v>0</v>
      </c>
      <c r="X118" s="203">
        <f t="shared" si="38"/>
        <v>0</v>
      </c>
      <c r="Y118" s="203">
        <f t="shared" si="38"/>
        <v>0</v>
      </c>
      <c r="Z118" s="203">
        <f t="shared" si="38"/>
        <v>0</v>
      </c>
      <c r="AA118" s="203">
        <f t="shared" si="38"/>
        <v>0</v>
      </c>
      <c r="AB118" s="203">
        <f t="shared" si="38"/>
        <v>0</v>
      </c>
      <c r="AC118" s="203">
        <f t="shared" si="38"/>
        <v>0</v>
      </c>
      <c r="AD118" s="203">
        <f t="shared" si="38"/>
        <v>0</v>
      </c>
      <c r="AE118" s="203">
        <f t="shared" si="38"/>
        <v>0</v>
      </c>
      <c r="AF118" s="203">
        <f t="shared" si="38"/>
        <v>0</v>
      </c>
      <c r="AG118" s="203">
        <f t="shared" si="38"/>
        <v>0</v>
      </c>
      <c r="AH118" s="203">
        <f t="shared" si="38"/>
        <v>0</v>
      </c>
      <c r="AI118" s="203">
        <f t="shared" si="38"/>
        <v>0</v>
      </c>
      <c r="AJ118" s="203">
        <f t="shared" si="38"/>
        <v>0</v>
      </c>
      <c r="AK118" s="203">
        <f t="shared" si="38"/>
        <v>0</v>
      </c>
      <c r="AL118" s="203">
        <f t="shared" si="38"/>
        <v>0</v>
      </c>
      <c r="AM118" s="203">
        <f t="shared" si="38"/>
        <v>0</v>
      </c>
      <c r="AN118" s="203">
        <f t="shared" si="38"/>
        <v>0</v>
      </c>
      <c r="AO118" s="203">
        <f t="shared" si="38"/>
        <v>0</v>
      </c>
      <c r="AP118" s="203">
        <f t="shared" si="38"/>
        <v>0</v>
      </c>
      <c r="AQ118" s="203">
        <f t="shared" si="38"/>
        <v>0</v>
      </c>
      <c r="AR118" s="203">
        <f t="shared" si="38"/>
        <v>0</v>
      </c>
      <c r="AS118" s="203">
        <f t="shared" si="38"/>
        <v>0</v>
      </c>
      <c r="AT118" s="203">
        <f t="shared" si="38"/>
        <v>0</v>
      </c>
      <c r="AU118" s="203">
        <f t="shared" si="38"/>
        <v>0</v>
      </c>
      <c r="AV118" s="203">
        <f t="shared" si="38"/>
        <v>0</v>
      </c>
    </row>
    <row r="119" spans="1:48" s="4" customFormat="1" ht="7.5" customHeight="1">
      <c r="A119" s="13"/>
      <c r="B119" s="202"/>
      <c r="D119" s="201"/>
      <c r="E119" s="201"/>
      <c r="F119" s="201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</row>
    <row r="120" spans="1:48" s="4" customFormat="1" ht="15" customHeight="1">
      <c r="A120" s="13"/>
      <c r="B120" s="202" t="s">
        <v>137</v>
      </c>
      <c r="D120" s="201"/>
      <c r="E120" s="201"/>
      <c r="F120" s="201"/>
      <c r="H120" s="203">
        <f t="shared" ref="H120:AV120" si="39">(SUM($H$35:$AV$35)+SUMPRODUCT($H$114:$AV$114,$H$46:$AV$46))/(SUM($H$35:$AV$35)+SUM($H$40:$AV$40)+SUM($H$46:$AV$46))</f>
        <v>0.66445439558772623</v>
      </c>
      <c r="I120" s="203">
        <f t="shared" si="39"/>
        <v>0.66445439558772623</v>
      </c>
      <c r="J120" s="203">
        <f t="shared" si="39"/>
        <v>0.66445439558772623</v>
      </c>
      <c r="K120" s="203">
        <f t="shared" si="39"/>
        <v>0.66445439558772623</v>
      </c>
      <c r="L120" s="203">
        <f t="shared" si="39"/>
        <v>0.66445439558772623</v>
      </c>
      <c r="M120" s="203">
        <f t="shared" si="39"/>
        <v>0.66445439558772623</v>
      </c>
      <c r="N120" s="203">
        <f t="shared" si="39"/>
        <v>0.66445439558772623</v>
      </c>
      <c r="O120" s="203">
        <f t="shared" si="39"/>
        <v>0.66445439558772623</v>
      </c>
      <c r="P120" s="203">
        <f t="shared" si="39"/>
        <v>0.66445439558772623</v>
      </c>
      <c r="Q120" s="203">
        <f t="shared" si="39"/>
        <v>0.66445439558772623</v>
      </c>
      <c r="R120" s="203">
        <f t="shared" si="39"/>
        <v>0.66445439558772623</v>
      </c>
      <c r="S120" s="203">
        <f t="shared" si="39"/>
        <v>0.66445439558772623</v>
      </c>
      <c r="T120" s="203">
        <f t="shared" si="39"/>
        <v>0.66445439558772623</v>
      </c>
      <c r="U120" s="203">
        <f t="shared" si="39"/>
        <v>0.66445439558772623</v>
      </c>
      <c r="V120" s="203">
        <f t="shared" si="39"/>
        <v>0.66445439558772623</v>
      </c>
      <c r="W120" s="203">
        <f t="shared" si="39"/>
        <v>0.66445439558772623</v>
      </c>
      <c r="X120" s="203">
        <f t="shared" si="39"/>
        <v>0.66445439558772623</v>
      </c>
      <c r="Y120" s="203">
        <f t="shared" si="39"/>
        <v>0.66445439558772623</v>
      </c>
      <c r="Z120" s="203">
        <f t="shared" si="39"/>
        <v>0.66445439558772623</v>
      </c>
      <c r="AA120" s="203">
        <f t="shared" si="39"/>
        <v>0.66445439558772623</v>
      </c>
      <c r="AB120" s="203">
        <f t="shared" si="39"/>
        <v>0.66445439558772623</v>
      </c>
      <c r="AC120" s="203">
        <f t="shared" si="39"/>
        <v>0.66445439558772623</v>
      </c>
      <c r="AD120" s="203">
        <f t="shared" si="39"/>
        <v>0.66445439558772623</v>
      </c>
      <c r="AE120" s="203">
        <f t="shared" si="39"/>
        <v>0.66445439558772623</v>
      </c>
      <c r="AF120" s="203">
        <f t="shared" si="39"/>
        <v>0.66445439558772623</v>
      </c>
      <c r="AG120" s="203">
        <f t="shared" si="39"/>
        <v>0.66445439558772623</v>
      </c>
      <c r="AH120" s="203">
        <f t="shared" si="39"/>
        <v>0.66445439558772623</v>
      </c>
      <c r="AI120" s="203">
        <f t="shared" si="39"/>
        <v>0.66445439558772623</v>
      </c>
      <c r="AJ120" s="203">
        <f t="shared" si="39"/>
        <v>0.66445439558772623</v>
      </c>
      <c r="AK120" s="203">
        <f t="shared" si="39"/>
        <v>0.66445439558772623</v>
      </c>
      <c r="AL120" s="203">
        <f t="shared" si="39"/>
        <v>0.66445439558772623</v>
      </c>
      <c r="AM120" s="203">
        <f t="shared" si="39"/>
        <v>0.66445439558772623</v>
      </c>
      <c r="AN120" s="203">
        <f t="shared" si="39"/>
        <v>0.66445439558772623</v>
      </c>
      <c r="AO120" s="203">
        <f t="shared" si="39"/>
        <v>0.66445439558772623</v>
      </c>
      <c r="AP120" s="203">
        <f t="shared" si="39"/>
        <v>0.66445439558772623</v>
      </c>
      <c r="AQ120" s="203">
        <f t="shared" si="39"/>
        <v>0.66445439558772623</v>
      </c>
      <c r="AR120" s="203">
        <f t="shared" si="39"/>
        <v>0.66445439558772623</v>
      </c>
      <c r="AS120" s="203">
        <f t="shared" si="39"/>
        <v>0.66445439558772623</v>
      </c>
      <c r="AT120" s="203">
        <f t="shared" si="39"/>
        <v>0.66445439558772623</v>
      </c>
      <c r="AU120" s="203">
        <f t="shared" si="39"/>
        <v>0.66445439558772623</v>
      </c>
      <c r="AV120" s="203">
        <f t="shared" si="39"/>
        <v>0.66445439558772623</v>
      </c>
    </row>
    <row r="121" spans="1:48" s="4" customFormat="1" ht="15" customHeight="1">
      <c r="A121" s="13"/>
      <c r="B121" s="202" t="s">
        <v>138</v>
      </c>
      <c r="D121" s="201"/>
      <c r="E121" s="201"/>
      <c r="F121" s="201"/>
      <c r="H121" s="203">
        <f t="shared" ref="H121:AV121" si="40">(SUM($H$40:$AV$40)+SUMPRODUCT($H$115:$AV$115,$H$46:$AV$46))/(SUM($H$35:$AV$35)+SUM($H$40:$AV$40)+SUM($H$46:$AV$46))</f>
        <v>0.33554560441227382</v>
      </c>
      <c r="I121" s="203">
        <f t="shared" si="40"/>
        <v>0.33554560441227382</v>
      </c>
      <c r="J121" s="203">
        <f t="shared" si="40"/>
        <v>0.33554560441227382</v>
      </c>
      <c r="K121" s="203">
        <f t="shared" si="40"/>
        <v>0.33554560441227382</v>
      </c>
      <c r="L121" s="203">
        <f t="shared" si="40"/>
        <v>0.33554560441227382</v>
      </c>
      <c r="M121" s="203">
        <f t="shared" si="40"/>
        <v>0.33554560441227382</v>
      </c>
      <c r="N121" s="203">
        <f t="shared" si="40"/>
        <v>0.33554560441227382</v>
      </c>
      <c r="O121" s="203">
        <f t="shared" si="40"/>
        <v>0.33554560441227382</v>
      </c>
      <c r="P121" s="203">
        <f t="shared" si="40"/>
        <v>0.33554560441227382</v>
      </c>
      <c r="Q121" s="203">
        <f t="shared" si="40"/>
        <v>0.33554560441227382</v>
      </c>
      <c r="R121" s="203">
        <f t="shared" si="40"/>
        <v>0.33554560441227382</v>
      </c>
      <c r="S121" s="203">
        <f t="shared" si="40"/>
        <v>0.33554560441227382</v>
      </c>
      <c r="T121" s="203">
        <f t="shared" si="40"/>
        <v>0.33554560441227382</v>
      </c>
      <c r="U121" s="203">
        <f t="shared" si="40"/>
        <v>0.33554560441227382</v>
      </c>
      <c r="V121" s="203">
        <f t="shared" si="40"/>
        <v>0.33554560441227382</v>
      </c>
      <c r="W121" s="203">
        <f t="shared" si="40"/>
        <v>0.33554560441227382</v>
      </c>
      <c r="X121" s="203">
        <f t="shared" si="40"/>
        <v>0.33554560441227382</v>
      </c>
      <c r="Y121" s="203">
        <f t="shared" si="40"/>
        <v>0.33554560441227382</v>
      </c>
      <c r="Z121" s="203">
        <f t="shared" si="40"/>
        <v>0.33554560441227382</v>
      </c>
      <c r="AA121" s="203">
        <f t="shared" si="40"/>
        <v>0.33554560441227382</v>
      </c>
      <c r="AB121" s="203">
        <f t="shared" si="40"/>
        <v>0.33554560441227382</v>
      </c>
      <c r="AC121" s="203">
        <f t="shared" si="40"/>
        <v>0.33554560441227382</v>
      </c>
      <c r="AD121" s="203">
        <f t="shared" si="40"/>
        <v>0.33554560441227382</v>
      </c>
      <c r="AE121" s="203">
        <f t="shared" si="40"/>
        <v>0.33554560441227382</v>
      </c>
      <c r="AF121" s="203">
        <f t="shared" si="40"/>
        <v>0.33554560441227382</v>
      </c>
      <c r="AG121" s="203">
        <f t="shared" si="40"/>
        <v>0.33554560441227382</v>
      </c>
      <c r="AH121" s="203">
        <f t="shared" si="40"/>
        <v>0.33554560441227382</v>
      </c>
      <c r="AI121" s="203">
        <f t="shared" si="40"/>
        <v>0.33554560441227382</v>
      </c>
      <c r="AJ121" s="203">
        <f t="shared" si="40"/>
        <v>0.33554560441227382</v>
      </c>
      <c r="AK121" s="203">
        <f t="shared" si="40"/>
        <v>0.33554560441227382</v>
      </c>
      <c r="AL121" s="203">
        <f t="shared" si="40"/>
        <v>0.33554560441227382</v>
      </c>
      <c r="AM121" s="203">
        <f t="shared" si="40"/>
        <v>0.33554560441227382</v>
      </c>
      <c r="AN121" s="203">
        <f t="shared" si="40"/>
        <v>0.33554560441227382</v>
      </c>
      <c r="AO121" s="203">
        <f t="shared" si="40"/>
        <v>0.33554560441227382</v>
      </c>
      <c r="AP121" s="203">
        <f t="shared" si="40"/>
        <v>0.33554560441227382</v>
      </c>
      <c r="AQ121" s="203">
        <f t="shared" si="40"/>
        <v>0.33554560441227382</v>
      </c>
      <c r="AR121" s="203">
        <f t="shared" si="40"/>
        <v>0.33554560441227382</v>
      </c>
      <c r="AS121" s="203">
        <f t="shared" si="40"/>
        <v>0.33554560441227382</v>
      </c>
      <c r="AT121" s="203">
        <f t="shared" si="40"/>
        <v>0.33554560441227382</v>
      </c>
      <c r="AU121" s="203">
        <f t="shared" si="40"/>
        <v>0.33554560441227382</v>
      </c>
      <c r="AV121" s="203">
        <f t="shared" si="40"/>
        <v>0.33554560441227382</v>
      </c>
    </row>
    <row r="122" spans="1:48" s="4" customFormat="1" ht="15" customHeight="1">
      <c r="A122" s="13"/>
      <c r="B122" s="202"/>
      <c r="D122" s="201"/>
      <c r="E122" s="201"/>
      <c r="F122" s="162" t="s">
        <v>19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</row>
    <row r="123" spans="1:48" s="4" customFormat="1" ht="15" customHeight="1">
      <c r="A123" s="13"/>
      <c r="B123" s="17" t="str">
        <f>B35</f>
        <v>Main line - Total</v>
      </c>
      <c r="C123" s="17"/>
      <c r="D123"/>
      <c r="E123"/>
      <c r="F123" s="159">
        <f t="shared" ref="F123:F132" si="41">SUM(H123:AV123)</f>
        <v>69318.836521697303</v>
      </c>
      <c r="H123" s="102">
        <f t="shared" ref="H123:AV123" si="42">H35+H$111*H$45+H$114*H$46+H$120*(H$53+H$54+H$55)</f>
        <v>69318.836521697303</v>
      </c>
      <c r="I123" s="102">
        <f t="shared" si="42"/>
        <v>0</v>
      </c>
      <c r="J123" s="102">
        <f t="shared" si="42"/>
        <v>0</v>
      </c>
      <c r="K123" s="102">
        <f t="shared" si="42"/>
        <v>0</v>
      </c>
      <c r="L123" s="102">
        <f t="shared" si="42"/>
        <v>0</v>
      </c>
      <c r="M123" s="102">
        <f t="shared" si="42"/>
        <v>0</v>
      </c>
      <c r="N123" s="102">
        <f t="shared" si="42"/>
        <v>0</v>
      </c>
      <c r="O123" s="102">
        <f t="shared" si="42"/>
        <v>0</v>
      </c>
      <c r="P123" s="102">
        <f t="shared" si="42"/>
        <v>0</v>
      </c>
      <c r="Q123" s="102">
        <f t="shared" si="42"/>
        <v>0</v>
      </c>
      <c r="R123" s="102">
        <f t="shared" si="42"/>
        <v>0</v>
      </c>
      <c r="S123" s="102">
        <f t="shared" si="42"/>
        <v>0</v>
      </c>
      <c r="T123" s="102">
        <f t="shared" si="42"/>
        <v>0</v>
      </c>
      <c r="U123" s="102">
        <f t="shared" si="42"/>
        <v>0</v>
      </c>
      <c r="V123" s="102">
        <f t="shared" si="42"/>
        <v>0</v>
      </c>
      <c r="W123" s="102">
        <f t="shared" si="42"/>
        <v>0</v>
      </c>
      <c r="X123" s="102">
        <f t="shared" si="42"/>
        <v>0</v>
      </c>
      <c r="Y123" s="102">
        <f t="shared" si="42"/>
        <v>0</v>
      </c>
      <c r="Z123" s="102">
        <f t="shared" si="42"/>
        <v>0</v>
      </c>
      <c r="AA123" s="102">
        <f t="shared" si="42"/>
        <v>0</v>
      </c>
      <c r="AB123" s="102">
        <f t="shared" si="42"/>
        <v>0</v>
      </c>
      <c r="AC123" s="102">
        <f t="shared" si="42"/>
        <v>0</v>
      </c>
      <c r="AD123" s="102">
        <f t="shared" si="42"/>
        <v>0</v>
      </c>
      <c r="AE123" s="102">
        <f t="shared" si="42"/>
        <v>0</v>
      </c>
      <c r="AF123" s="102">
        <f t="shared" si="42"/>
        <v>0</v>
      </c>
      <c r="AG123" s="102">
        <f t="shared" si="42"/>
        <v>0</v>
      </c>
      <c r="AH123" s="102">
        <f t="shared" si="42"/>
        <v>0</v>
      </c>
      <c r="AI123" s="102">
        <f t="shared" si="42"/>
        <v>0</v>
      </c>
      <c r="AJ123" s="102">
        <f t="shared" si="42"/>
        <v>0</v>
      </c>
      <c r="AK123" s="102">
        <f t="shared" si="42"/>
        <v>0</v>
      </c>
      <c r="AL123" s="102">
        <f t="shared" si="42"/>
        <v>0</v>
      </c>
      <c r="AM123" s="102">
        <f t="shared" si="42"/>
        <v>0</v>
      </c>
      <c r="AN123" s="102">
        <f t="shared" si="42"/>
        <v>0</v>
      </c>
      <c r="AO123" s="102">
        <f t="shared" si="42"/>
        <v>0</v>
      </c>
      <c r="AP123" s="102">
        <f t="shared" si="42"/>
        <v>0</v>
      </c>
      <c r="AQ123" s="102">
        <f t="shared" si="42"/>
        <v>0</v>
      </c>
      <c r="AR123" s="102">
        <f t="shared" si="42"/>
        <v>0</v>
      </c>
      <c r="AS123" s="102">
        <f t="shared" si="42"/>
        <v>0</v>
      </c>
      <c r="AT123" s="102">
        <f t="shared" si="42"/>
        <v>0</v>
      </c>
      <c r="AU123" s="102">
        <f t="shared" si="42"/>
        <v>0</v>
      </c>
      <c r="AV123" s="102">
        <f t="shared" si="42"/>
        <v>0</v>
      </c>
    </row>
    <row r="124" spans="1:48" s="4" customFormat="1" ht="15" customHeight="1">
      <c r="A124" s="13"/>
      <c r="B124" s="17" t="str">
        <f>B40</f>
        <v>Connection - Total</v>
      </c>
      <c r="C124" s="17"/>
      <c r="D124"/>
      <c r="E124"/>
      <c r="F124" s="160">
        <f t="shared" si="41"/>
        <v>34855.201801394825</v>
      </c>
      <c r="H124" s="102">
        <f t="shared" ref="H124:AV124" si="43">H40+H$112*H$45+H$115*H$46+H$121*(H$53+H$54+H$55)+H$52</f>
        <v>34325.499183007225</v>
      </c>
      <c r="I124" s="102">
        <f t="shared" si="43"/>
        <v>543.65610675968992</v>
      </c>
      <c r="J124" s="102">
        <f t="shared" si="43"/>
        <v>-13.953488372093023</v>
      </c>
      <c r="K124" s="102">
        <f t="shared" si="43"/>
        <v>0</v>
      </c>
      <c r="L124" s="102">
        <f t="shared" si="43"/>
        <v>0</v>
      </c>
      <c r="M124" s="102">
        <f t="shared" si="43"/>
        <v>0</v>
      </c>
      <c r="N124" s="102">
        <f t="shared" si="43"/>
        <v>0</v>
      </c>
      <c r="O124" s="102">
        <f t="shared" si="43"/>
        <v>0</v>
      </c>
      <c r="P124" s="102">
        <f t="shared" si="43"/>
        <v>0</v>
      </c>
      <c r="Q124" s="102">
        <f t="shared" si="43"/>
        <v>0</v>
      </c>
      <c r="R124" s="102">
        <f t="shared" si="43"/>
        <v>0</v>
      </c>
      <c r="S124" s="102">
        <f t="shared" si="43"/>
        <v>0</v>
      </c>
      <c r="T124" s="102">
        <f t="shared" si="43"/>
        <v>0</v>
      </c>
      <c r="U124" s="102">
        <f t="shared" si="43"/>
        <v>0</v>
      </c>
      <c r="V124" s="102">
        <f t="shared" si="43"/>
        <v>0</v>
      </c>
      <c r="W124" s="102">
        <f t="shared" si="43"/>
        <v>0</v>
      </c>
      <c r="X124" s="102">
        <f t="shared" si="43"/>
        <v>0</v>
      </c>
      <c r="Y124" s="102">
        <f t="shared" si="43"/>
        <v>0</v>
      </c>
      <c r="Z124" s="102">
        <f t="shared" si="43"/>
        <v>0</v>
      </c>
      <c r="AA124" s="102">
        <f t="shared" si="43"/>
        <v>0</v>
      </c>
      <c r="AB124" s="102">
        <f t="shared" si="43"/>
        <v>0</v>
      </c>
      <c r="AC124" s="102">
        <f t="shared" si="43"/>
        <v>0</v>
      </c>
      <c r="AD124" s="102">
        <f t="shared" si="43"/>
        <v>0</v>
      </c>
      <c r="AE124" s="102">
        <f t="shared" si="43"/>
        <v>0</v>
      </c>
      <c r="AF124" s="102">
        <f t="shared" si="43"/>
        <v>0</v>
      </c>
      <c r="AG124" s="102">
        <f t="shared" si="43"/>
        <v>0</v>
      </c>
      <c r="AH124" s="102">
        <f t="shared" si="43"/>
        <v>0</v>
      </c>
      <c r="AI124" s="102">
        <f t="shared" si="43"/>
        <v>0</v>
      </c>
      <c r="AJ124" s="102">
        <f t="shared" si="43"/>
        <v>0</v>
      </c>
      <c r="AK124" s="102">
        <f t="shared" si="43"/>
        <v>0</v>
      </c>
      <c r="AL124" s="102">
        <f t="shared" si="43"/>
        <v>0</v>
      </c>
      <c r="AM124" s="102">
        <f t="shared" si="43"/>
        <v>0</v>
      </c>
      <c r="AN124" s="102">
        <f t="shared" si="43"/>
        <v>0</v>
      </c>
      <c r="AO124" s="102">
        <f t="shared" si="43"/>
        <v>0</v>
      </c>
      <c r="AP124" s="102">
        <f t="shared" si="43"/>
        <v>0</v>
      </c>
      <c r="AQ124" s="102">
        <f t="shared" si="43"/>
        <v>0</v>
      </c>
      <c r="AR124" s="102">
        <f t="shared" si="43"/>
        <v>0</v>
      </c>
      <c r="AS124" s="102">
        <f t="shared" si="43"/>
        <v>0</v>
      </c>
      <c r="AT124" s="102">
        <f t="shared" si="43"/>
        <v>0</v>
      </c>
      <c r="AU124" s="102">
        <f t="shared" si="43"/>
        <v>0</v>
      </c>
      <c r="AV124" s="102">
        <f t="shared" si="43"/>
        <v>0</v>
      </c>
    </row>
    <row r="125" spans="1:48" s="4" customFormat="1" ht="15" hidden="1" customHeight="1">
      <c r="A125" s="13"/>
      <c r="B125" s="17" t="str">
        <f>B41</f>
        <v>Compression</v>
      </c>
      <c r="C125" s="17"/>
      <c r="D125"/>
      <c r="E125"/>
      <c r="F125" s="160">
        <f t="shared" si="41"/>
        <v>0</v>
      </c>
      <c r="H125" s="102">
        <f t="shared" ref="H125:AV125" si="44">H41+H$116*H$46</f>
        <v>0</v>
      </c>
      <c r="I125" s="102">
        <f t="shared" si="44"/>
        <v>0</v>
      </c>
      <c r="J125" s="102">
        <f t="shared" si="44"/>
        <v>0</v>
      </c>
      <c r="K125" s="102">
        <f t="shared" si="44"/>
        <v>0</v>
      </c>
      <c r="L125" s="102">
        <f t="shared" si="44"/>
        <v>0</v>
      </c>
      <c r="M125" s="102">
        <f t="shared" si="44"/>
        <v>0</v>
      </c>
      <c r="N125" s="102">
        <f t="shared" si="44"/>
        <v>0</v>
      </c>
      <c r="O125" s="102">
        <f t="shared" si="44"/>
        <v>0</v>
      </c>
      <c r="P125" s="102">
        <f t="shared" si="44"/>
        <v>0</v>
      </c>
      <c r="Q125" s="102">
        <f t="shared" si="44"/>
        <v>0</v>
      </c>
      <c r="R125" s="102">
        <f t="shared" si="44"/>
        <v>0</v>
      </c>
      <c r="S125" s="102">
        <f t="shared" si="44"/>
        <v>0</v>
      </c>
      <c r="T125" s="102">
        <f t="shared" si="44"/>
        <v>0</v>
      </c>
      <c r="U125" s="102">
        <f t="shared" si="44"/>
        <v>0</v>
      </c>
      <c r="V125" s="102">
        <f t="shared" si="44"/>
        <v>0</v>
      </c>
      <c r="W125" s="102">
        <f t="shared" si="44"/>
        <v>0</v>
      </c>
      <c r="X125" s="102">
        <f t="shared" si="44"/>
        <v>0</v>
      </c>
      <c r="Y125" s="102">
        <f t="shared" si="44"/>
        <v>0</v>
      </c>
      <c r="Z125" s="102">
        <f t="shared" si="44"/>
        <v>0</v>
      </c>
      <c r="AA125" s="102">
        <f t="shared" si="44"/>
        <v>0</v>
      </c>
      <c r="AB125" s="102">
        <f t="shared" si="44"/>
        <v>0</v>
      </c>
      <c r="AC125" s="102">
        <f t="shared" si="44"/>
        <v>0</v>
      </c>
      <c r="AD125" s="102">
        <f t="shared" si="44"/>
        <v>0</v>
      </c>
      <c r="AE125" s="102">
        <f t="shared" si="44"/>
        <v>0</v>
      </c>
      <c r="AF125" s="102">
        <f t="shared" si="44"/>
        <v>0</v>
      </c>
      <c r="AG125" s="102">
        <f t="shared" si="44"/>
        <v>0</v>
      </c>
      <c r="AH125" s="102">
        <f t="shared" si="44"/>
        <v>0</v>
      </c>
      <c r="AI125" s="102">
        <f t="shared" si="44"/>
        <v>0</v>
      </c>
      <c r="AJ125" s="102">
        <f t="shared" si="44"/>
        <v>0</v>
      </c>
      <c r="AK125" s="102">
        <f t="shared" si="44"/>
        <v>0</v>
      </c>
      <c r="AL125" s="102">
        <f t="shared" si="44"/>
        <v>0</v>
      </c>
      <c r="AM125" s="102">
        <f t="shared" si="44"/>
        <v>0</v>
      </c>
      <c r="AN125" s="102">
        <f t="shared" si="44"/>
        <v>0</v>
      </c>
      <c r="AO125" s="102">
        <f t="shared" si="44"/>
        <v>0</v>
      </c>
      <c r="AP125" s="102">
        <f t="shared" si="44"/>
        <v>0</v>
      </c>
      <c r="AQ125" s="102">
        <f t="shared" si="44"/>
        <v>0</v>
      </c>
      <c r="AR125" s="102">
        <f t="shared" si="44"/>
        <v>0</v>
      </c>
      <c r="AS125" s="102">
        <f t="shared" si="44"/>
        <v>0</v>
      </c>
      <c r="AT125" s="102">
        <f t="shared" si="44"/>
        <v>0</v>
      </c>
      <c r="AU125" s="102">
        <f t="shared" si="44"/>
        <v>0</v>
      </c>
      <c r="AV125" s="102">
        <f t="shared" si="44"/>
        <v>0</v>
      </c>
    </row>
    <row r="126" spans="1:48" s="4" customFormat="1" ht="15" hidden="1" customHeight="1">
      <c r="A126" s="13"/>
      <c r="B126" s="17" t="str">
        <f>B42</f>
        <v>Servitude</v>
      </c>
      <c r="C126" s="17"/>
      <c r="D126"/>
      <c r="E126"/>
      <c r="F126" s="160">
        <f t="shared" si="41"/>
        <v>0</v>
      </c>
      <c r="H126" s="102">
        <f t="shared" ref="H126:AV126" si="45">H42+H$117*H$46</f>
        <v>0</v>
      </c>
      <c r="I126" s="102">
        <f t="shared" si="45"/>
        <v>0</v>
      </c>
      <c r="J126" s="102">
        <f t="shared" si="45"/>
        <v>0</v>
      </c>
      <c r="K126" s="102">
        <f t="shared" si="45"/>
        <v>0</v>
      </c>
      <c r="L126" s="102">
        <f t="shared" si="45"/>
        <v>0</v>
      </c>
      <c r="M126" s="102">
        <f t="shared" si="45"/>
        <v>0</v>
      </c>
      <c r="N126" s="102">
        <f t="shared" si="45"/>
        <v>0</v>
      </c>
      <c r="O126" s="102">
        <f t="shared" si="45"/>
        <v>0</v>
      </c>
      <c r="P126" s="102">
        <f t="shared" si="45"/>
        <v>0</v>
      </c>
      <c r="Q126" s="102">
        <f t="shared" si="45"/>
        <v>0</v>
      </c>
      <c r="R126" s="102">
        <f t="shared" si="45"/>
        <v>0</v>
      </c>
      <c r="S126" s="102">
        <f t="shared" si="45"/>
        <v>0</v>
      </c>
      <c r="T126" s="102">
        <f t="shared" si="45"/>
        <v>0</v>
      </c>
      <c r="U126" s="102">
        <f t="shared" si="45"/>
        <v>0</v>
      </c>
      <c r="V126" s="102">
        <f t="shared" si="45"/>
        <v>0</v>
      </c>
      <c r="W126" s="102">
        <f t="shared" si="45"/>
        <v>0</v>
      </c>
      <c r="X126" s="102">
        <f t="shared" si="45"/>
        <v>0</v>
      </c>
      <c r="Y126" s="102">
        <f t="shared" si="45"/>
        <v>0</v>
      </c>
      <c r="Z126" s="102">
        <f t="shared" si="45"/>
        <v>0</v>
      </c>
      <c r="AA126" s="102">
        <f t="shared" si="45"/>
        <v>0</v>
      </c>
      <c r="AB126" s="102">
        <f t="shared" si="45"/>
        <v>0</v>
      </c>
      <c r="AC126" s="102">
        <f t="shared" si="45"/>
        <v>0</v>
      </c>
      <c r="AD126" s="102">
        <f t="shared" si="45"/>
        <v>0</v>
      </c>
      <c r="AE126" s="102">
        <f t="shared" si="45"/>
        <v>0</v>
      </c>
      <c r="AF126" s="102">
        <f t="shared" si="45"/>
        <v>0</v>
      </c>
      <c r="AG126" s="102">
        <f t="shared" si="45"/>
        <v>0</v>
      </c>
      <c r="AH126" s="102">
        <f t="shared" si="45"/>
        <v>0</v>
      </c>
      <c r="AI126" s="102">
        <f t="shared" si="45"/>
        <v>0</v>
      </c>
      <c r="AJ126" s="102">
        <f t="shared" si="45"/>
        <v>0</v>
      </c>
      <c r="AK126" s="102">
        <f t="shared" si="45"/>
        <v>0</v>
      </c>
      <c r="AL126" s="102">
        <f t="shared" si="45"/>
        <v>0</v>
      </c>
      <c r="AM126" s="102">
        <f t="shared" si="45"/>
        <v>0</v>
      </c>
      <c r="AN126" s="102">
        <f t="shared" si="45"/>
        <v>0</v>
      </c>
      <c r="AO126" s="102">
        <f t="shared" si="45"/>
        <v>0</v>
      </c>
      <c r="AP126" s="102">
        <f t="shared" si="45"/>
        <v>0</v>
      </c>
      <c r="AQ126" s="102">
        <f t="shared" si="45"/>
        <v>0</v>
      </c>
      <c r="AR126" s="102">
        <f t="shared" si="45"/>
        <v>0</v>
      </c>
      <c r="AS126" s="102">
        <f t="shared" si="45"/>
        <v>0</v>
      </c>
      <c r="AT126" s="102">
        <f t="shared" si="45"/>
        <v>0</v>
      </c>
      <c r="AU126" s="102">
        <f t="shared" si="45"/>
        <v>0</v>
      </c>
      <c r="AV126" s="102">
        <f t="shared" si="45"/>
        <v>0</v>
      </c>
    </row>
    <row r="127" spans="1:48" s="4" customFormat="1" ht="15" hidden="1" customHeight="1">
      <c r="A127" s="13"/>
      <c r="B127" s="17" t="str">
        <f>B43</f>
        <v>Transport</v>
      </c>
      <c r="C127" s="17"/>
      <c r="D127"/>
      <c r="E127"/>
      <c r="F127" s="160">
        <f t="shared" si="41"/>
        <v>0</v>
      </c>
      <c r="H127" s="102">
        <f t="shared" ref="H127:AV127" si="46">H43+H$118*H$46</f>
        <v>0</v>
      </c>
      <c r="I127" s="102">
        <f t="shared" si="46"/>
        <v>0</v>
      </c>
      <c r="J127" s="102">
        <f t="shared" si="46"/>
        <v>0</v>
      </c>
      <c r="K127" s="102">
        <f t="shared" si="46"/>
        <v>0</v>
      </c>
      <c r="L127" s="102">
        <f t="shared" si="46"/>
        <v>0</v>
      </c>
      <c r="M127" s="102">
        <f t="shared" si="46"/>
        <v>0</v>
      </c>
      <c r="N127" s="102">
        <f t="shared" si="46"/>
        <v>0</v>
      </c>
      <c r="O127" s="102">
        <f t="shared" si="46"/>
        <v>0</v>
      </c>
      <c r="P127" s="102">
        <f t="shared" si="46"/>
        <v>0</v>
      </c>
      <c r="Q127" s="102">
        <f t="shared" si="46"/>
        <v>0</v>
      </c>
      <c r="R127" s="102">
        <f t="shared" si="46"/>
        <v>0</v>
      </c>
      <c r="S127" s="102">
        <f t="shared" si="46"/>
        <v>0</v>
      </c>
      <c r="T127" s="102">
        <f t="shared" si="46"/>
        <v>0</v>
      </c>
      <c r="U127" s="102">
        <f t="shared" si="46"/>
        <v>0</v>
      </c>
      <c r="V127" s="102">
        <f t="shared" si="46"/>
        <v>0</v>
      </c>
      <c r="W127" s="102">
        <f t="shared" si="46"/>
        <v>0</v>
      </c>
      <c r="X127" s="102">
        <f t="shared" si="46"/>
        <v>0</v>
      </c>
      <c r="Y127" s="102">
        <f t="shared" si="46"/>
        <v>0</v>
      </c>
      <c r="Z127" s="102">
        <f t="shared" si="46"/>
        <v>0</v>
      </c>
      <c r="AA127" s="102">
        <f t="shared" si="46"/>
        <v>0</v>
      </c>
      <c r="AB127" s="102">
        <f t="shared" si="46"/>
        <v>0</v>
      </c>
      <c r="AC127" s="102">
        <f t="shared" si="46"/>
        <v>0</v>
      </c>
      <c r="AD127" s="102">
        <f t="shared" si="46"/>
        <v>0</v>
      </c>
      <c r="AE127" s="102">
        <f t="shared" si="46"/>
        <v>0</v>
      </c>
      <c r="AF127" s="102">
        <f t="shared" si="46"/>
        <v>0</v>
      </c>
      <c r="AG127" s="102">
        <f t="shared" si="46"/>
        <v>0</v>
      </c>
      <c r="AH127" s="102">
        <f t="shared" si="46"/>
        <v>0</v>
      </c>
      <c r="AI127" s="102">
        <f t="shared" si="46"/>
        <v>0</v>
      </c>
      <c r="AJ127" s="102">
        <f t="shared" si="46"/>
        <v>0</v>
      </c>
      <c r="AK127" s="102">
        <f t="shared" si="46"/>
        <v>0</v>
      </c>
      <c r="AL127" s="102">
        <f t="shared" si="46"/>
        <v>0</v>
      </c>
      <c r="AM127" s="102">
        <f t="shared" si="46"/>
        <v>0</v>
      </c>
      <c r="AN127" s="102">
        <f t="shared" si="46"/>
        <v>0</v>
      </c>
      <c r="AO127" s="102">
        <f t="shared" si="46"/>
        <v>0</v>
      </c>
      <c r="AP127" s="102">
        <f t="shared" si="46"/>
        <v>0</v>
      </c>
      <c r="AQ127" s="102">
        <f t="shared" si="46"/>
        <v>0</v>
      </c>
      <c r="AR127" s="102">
        <f t="shared" si="46"/>
        <v>0</v>
      </c>
      <c r="AS127" s="102">
        <f t="shared" si="46"/>
        <v>0</v>
      </c>
      <c r="AT127" s="102">
        <f t="shared" si="46"/>
        <v>0</v>
      </c>
      <c r="AU127" s="102">
        <f t="shared" si="46"/>
        <v>0</v>
      </c>
      <c r="AV127" s="102">
        <f t="shared" si="46"/>
        <v>0</v>
      </c>
    </row>
    <row r="128" spans="1:48" s="4" customFormat="1" ht="15" hidden="1" customHeight="1">
      <c r="A128" s="13"/>
      <c r="B128" s="17" t="s">
        <v>10</v>
      </c>
      <c r="C128" s="17"/>
      <c r="D128"/>
      <c r="F128" s="160">
        <f t="shared" si="41"/>
        <v>0</v>
      </c>
      <c r="H128" s="102">
        <f t="shared" ref="H128:AV128" si="47">H44*(1+$F44)</f>
        <v>0</v>
      </c>
      <c r="I128" s="102">
        <f t="shared" si="47"/>
        <v>0</v>
      </c>
      <c r="J128" s="102">
        <f t="shared" si="47"/>
        <v>0</v>
      </c>
      <c r="K128" s="102">
        <f t="shared" si="47"/>
        <v>0</v>
      </c>
      <c r="L128" s="102">
        <f t="shared" si="47"/>
        <v>0</v>
      </c>
      <c r="M128" s="102">
        <f t="shared" si="47"/>
        <v>0</v>
      </c>
      <c r="N128" s="102">
        <f t="shared" si="47"/>
        <v>0</v>
      </c>
      <c r="O128" s="102">
        <f t="shared" si="47"/>
        <v>0</v>
      </c>
      <c r="P128" s="102">
        <f t="shared" si="47"/>
        <v>0</v>
      </c>
      <c r="Q128" s="102">
        <f t="shared" si="47"/>
        <v>0</v>
      </c>
      <c r="R128" s="102">
        <f t="shared" si="47"/>
        <v>0</v>
      </c>
      <c r="S128" s="102">
        <f t="shared" si="47"/>
        <v>0</v>
      </c>
      <c r="T128" s="102">
        <f t="shared" si="47"/>
        <v>0</v>
      </c>
      <c r="U128" s="102">
        <f t="shared" si="47"/>
        <v>0</v>
      </c>
      <c r="V128" s="102">
        <f t="shared" si="47"/>
        <v>0</v>
      </c>
      <c r="W128" s="102">
        <f t="shared" si="47"/>
        <v>0</v>
      </c>
      <c r="X128" s="102">
        <f t="shared" si="47"/>
        <v>0</v>
      </c>
      <c r="Y128" s="102">
        <f t="shared" si="47"/>
        <v>0</v>
      </c>
      <c r="Z128" s="102">
        <f t="shared" si="47"/>
        <v>0</v>
      </c>
      <c r="AA128" s="102">
        <f t="shared" si="47"/>
        <v>0</v>
      </c>
      <c r="AB128" s="102">
        <f t="shared" si="47"/>
        <v>0</v>
      </c>
      <c r="AC128" s="102">
        <f t="shared" si="47"/>
        <v>0</v>
      </c>
      <c r="AD128" s="102">
        <f t="shared" si="47"/>
        <v>0</v>
      </c>
      <c r="AE128" s="102">
        <f t="shared" si="47"/>
        <v>0</v>
      </c>
      <c r="AF128" s="102">
        <f t="shared" si="47"/>
        <v>0</v>
      </c>
      <c r="AG128" s="102">
        <f t="shared" si="47"/>
        <v>0</v>
      </c>
      <c r="AH128" s="102">
        <f t="shared" si="47"/>
        <v>0</v>
      </c>
      <c r="AI128" s="102">
        <f t="shared" si="47"/>
        <v>0</v>
      </c>
      <c r="AJ128" s="102">
        <f t="shared" si="47"/>
        <v>0</v>
      </c>
      <c r="AK128" s="102">
        <f t="shared" si="47"/>
        <v>0</v>
      </c>
      <c r="AL128" s="102">
        <f t="shared" si="47"/>
        <v>0</v>
      </c>
      <c r="AM128" s="102">
        <f t="shared" si="47"/>
        <v>0</v>
      </c>
      <c r="AN128" s="102">
        <f t="shared" si="47"/>
        <v>0</v>
      </c>
      <c r="AO128" s="102">
        <f t="shared" si="47"/>
        <v>0</v>
      </c>
      <c r="AP128" s="102">
        <f t="shared" si="47"/>
        <v>0</v>
      </c>
      <c r="AQ128" s="102">
        <f t="shared" si="47"/>
        <v>0</v>
      </c>
      <c r="AR128" s="102">
        <f t="shared" si="47"/>
        <v>0</v>
      </c>
      <c r="AS128" s="102">
        <f t="shared" si="47"/>
        <v>0</v>
      </c>
      <c r="AT128" s="102">
        <f t="shared" si="47"/>
        <v>0</v>
      </c>
      <c r="AU128" s="102">
        <f t="shared" si="47"/>
        <v>0</v>
      </c>
      <c r="AV128" s="102">
        <f t="shared" si="47"/>
        <v>0</v>
      </c>
    </row>
    <row r="129" spans="1:49" s="4" customFormat="1" ht="15" customHeight="1">
      <c r="A129" s="13"/>
      <c r="B129" s="17" t="s">
        <v>49</v>
      </c>
      <c r="C129" s="17"/>
      <c r="D129"/>
      <c r="F129" s="160">
        <f t="shared" si="41"/>
        <v>0</v>
      </c>
      <c r="H129" s="66"/>
      <c r="I129" s="102">
        <f t="shared" ref="I129:AV129" si="48">I49</f>
        <v>0</v>
      </c>
      <c r="J129" s="102">
        <f t="shared" si="48"/>
        <v>0</v>
      </c>
      <c r="K129" s="102">
        <f t="shared" si="48"/>
        <v>0</v>
      </c>
      <c r="L129" s="102">
        <f t="shared" si="48"/>
        <v>0</v>
      </c>
      <c r="M129" s="102">
        <f t="shared" si="48"/>
        <v>0</v>
      </c>
      <c r="N129" s="102">
        <f t="shared" si="48"/>
        <v>0</v>
      </c>
      <c r="O129" s="102">
        <f t="shared" si="48"/>
        <v>0</v>
      </c>
      <c r="P129" s="102">
        <f t="shared" si="48"/>
        <v>0</v>
      </c>
      <c r="Q129" s="102">
        <f t="shared" si="48"/>
        <v>0</v>
      </c>
      <c r="R129" s="102">
        <f t="shared" si="48"/>
        <v>0</v>
      </c>
      <c r="S129" s="102">
        <f t="shared" si="48"/>
        <v>0</v>
      </c>
      <c r="T129" s="102">
        <f t="shared" si="48"/>
        <v>0</v>
      </c>
      <c r="U129" s="102">
        <f t="shared" si="48"/>
        <v>0</v>
      </c>
      <c r="V129" s="102">
        <f t="shared" si="48"/>
        <v>0</v>
      </c>
      <c r="W129" s="102">
        <f t="shared" si="48"/>
        <v>0</v>
      </c>
      <c r="X129" s="102">
        <f t="shared" si="48"/>
        <v>0</v>
      </c>
      <c r="Y129" s="102">
        <f t="shared" si="48"/>
        <v>0</v>
      </c>
      <c r="Z129" s="102">
        <f t="shared" si="48"/>
        <v>0</v>
      </c>
      <c r="AA129" s="102">
        <f t="shared" si="48"/>
        <v>0</v>
      </c>
      <c r="AB129" s="102">
        <f t="shared" si="48"/>
        <v>0</v>
      </c>
      <c r="AC129" s="102">
        <f t="shared" si="48"/>
        <v>0</v>
      </c>
      <c r="AD129" s="102">
        <f t="shared" si="48"/>
        <v>0</v>
      </c>
      <c r="AE129" s="102">
        <f t="shared" si="48"/>
        <v>0</v>
      </c>
      <c r="AF129" s="102">
        <f t="shared" si="48"/>
        <v>0</v>
      </c>
      <c r="AG129" s="102">
        <f t="shared" si="48"/>
        <v>0</v>
      </c>
      <c r="AH129" s="102">
        <f t="shared" si="48"/>
        <v>0</v>
      </c>
      <c r="AI129" s="102">
        <f t="shared" si="48"/>
        <v>0</v>
      </c>
      <c r="AJ129" s="102">
        <f t="shared" si="48"/>
        <v>0</v>
      </c>
      <c r="AK129" s="102">
        <f t="shared" si="48"/>
        <v>0</v>
      </c>
      <c r="AL129" s="102">
        <f t="shared" si="48"/>
        <v>0</v>
      </c>
      <c r="AM129" s="102">
        <f t="shared" si="48"/>
        <v>0</v>
      </c>
      <c r="AN129" s="102">
        <f t="shared" si="48"/>
        <v>0</v>
      </c>
      <c r="AO129" s="102">
        <f t="shared" si="48"/>
        <v>0</v>
      </c>
      <c r="AP129" s="102">
        <f t="shared" si="48"/>
        <v>0</v>
      </c>
      <c r="AQ129" s="102">
        <f t="shared" si="48"/>
        <v>0</v>
      </c>
      <c r="AR129" s="102">
        <f t="shared" si="48"/>
        <v>0</v>
      </c>
      <c r="AS129" s="102">
        <f t="shared" si="48"/>
        <v>0</v>
      </c>
      <c r="AT129" s="102">
        <f t="shared" si="48"/>
        <v>0</v>
      </c>
      <c r="AU129" s="102">
        <f t="shared" si="48"/>
        <v>0</v>
      </c>
      <c r="AV129" s="102">
        <f t="shared" si="48"/>
        <v>0</v>
      </c>
    </row>
    <row r="130" spans="1:49" s="4" customFormat="1" ht="15" customHeight="1">
      <c r="A130" s="13"/>
      <c r="B130" s="17" t="s">
        <v>9</v>
      </c>
      <c r="C130" s="17"/>
      <c r="F130" s="160">
        <f t="shared" si="41"/>
        <v>2290.4069767441861</v>
      </c>
      <c r="H130" s="66"/>
      <c r="I130" s="102">
        <f t="shared" ref="I130:AV130" si="49">I50</f>
        <v>1547.6744186046512</v>
      </c>
      <c r="J130" s="102">
        <f t="shared" si="49"/>
        <v>452.03488372093022</v>
      </c>
      <c r="K130" s="102">
        <f t="shared" si="49"/>
        <v>290.69767441860466</v>
      </c>
      <c r="L130" s="102">
        <f t="shared" si="49"/>
        <v>0</v>
      </c>
      <c r="M130" s="102">
        <f t="shared" si="49"/>
        <v>0</v>
      </c>
      <c r="N130" s="102">
        <f t="shared" si="49"/>
        <v>0</v>
      </c>
      <c r="O130" s="102">
        <f t="shared" si="49"/>
        <v>0</v>
      </c>
      <c r="P130" s="102">
        <f t="shared" si="49"/>
        <v>0</v>
      </c>
      <c r="Q130" s="102">
        <f t="shared" si="49"/>
        <v>0</v>
      </c>
      <c r="R130" s="102">
        <f t="shared" si="49"/>
        <v>0</v>
      </c>
      <c r="S130" s="102">
        <f t="shared" si="49"/>
        <v>0</v>
      </c>
      <c r="T130" s="102">
        <f t="shared" si="49"/>
        <v>0</v>
      </c>
      <c r="U130" s="102">
        <f t="shared" si="49"/>
        <v>0</v>
      </c>
      <c r="V130" s="102">
        <f t="shared" si="49"/>
        <v>0</v>
      </c>
      <c r="W130" s="102">
        <f t="shared" si="49"/>
        <v>0</v>
      </c>
      <c r="X130" s="102">
        <f t="shared" si="49"/>
        <v>0</v>
      </c>
      <c r="Y130" s="102">
        <f t="shared" si="49"/>
        <v>0</v>
      </c>
      <c r="Z130" s="102">
        <f t="shared" si="49"/>
        <v>0</v>
      </c>
      <c r="AA130" s="102">
        <f t="shared" si="49"/>
        <v>0</v>
      </c>
      <c r="AB130" s="102">
        <f t="shared" si="49"/>
        <v>0</v>
      </c>
      <c r="AC130" s="102">
        <f t="shared" si="49"/>
        <v>0</v>
      </c>
      <c r="AD130" s="102">
        <f t="shared" si="49"/>
        <v>0</v>
      </c>
      <c r="AE130" s="102">
        <f t="shared" si="49"/>
        <v>0</v>
      </c>
      <c r="AF130" s="102">
        <f t="shared" si="49"/>
        <v>0</v>
      </c>
      <c r="AG130" s="102">
        <f t="shared" si="49"/>
        <v>0</v>
      </c>
      <c r="AH130" s="102">
        <f t="shared" si="49"/>
        <v>0</v>
      </c>
      <c r="AI130" s="102">
        <f t="shared" si="49"/>
        <v>0</v>
      </c>
      <c r="AJ130" s="102">
        <f t="shared" si="49"/>
        <v>0</v>
      </c>
      <c r="AK130" s="102">
        <f t="shared" si="49"/>
        <v>0</v>
      </c>
      <c r="AL130" s="102">
        <f t="shared" si="49"/>
        <v>0</v>
      </c>
      <c r="AM130" s="102">
        <f t="shared" si="49"/>
        <v>0</v>
      </c>
      <c r="AN130" s="102">
        <f t="shared" si="49"/>
        <v>0</v>
      </c>
      <c r="AO130" s="102">
        <f t="shared" si="49"/>
        <v>0</v>
      </c>
      <c r="AP130" s="102">
        <f t="shared" si="49"/>
        <v>0</v>
      </c>
      <c r="AQ130" s="102">
        <f t="shared" si="49"/>
        <v>0</v>
      </c>
      <c r="AR130" s="102">
        <f t="shared" si="49"/>
        <v>0</v>
      </c>
      <c r="AS130" s="102">
        <f t="shared" si="49"/>
        <v>0</v>
      </c>
      <c r="AT130" s="102">
        <f t="shared" si="49"/>
        <v>0</v>
      </c>
      <c r="AU130" s="102">
        <f t="shared" si="49"/>
        <v>0</v>
      </c>
      <c r="AV130" s="102">
        <f t="shared" si="49"/>
        <v>0</v>
      </c>
    </row>
    <row r="131" spans="1:49" s="4" customFormat="1" ht="15" customHeight="1">
      <c r="A131" s="13"/>
      <c r="B131" s="17" t="s">
        <v>52</v>
      </c>
      <c r="C131" s="17"/>
      <c r="F131" s="160">
        <f t="shared" si="41"/>
        <v>-102.32558139534883</v>
      </c>
      <c r="H131" s="66"/>
      <c r="I131" s="102">
        <f t="shared" ref="I131:AV131" si="50">I51</f>
        <v>-102.32558139534883</v>
      </c>
      <c r="J131" s="102">
        <f t="shared" si="50"/>
        <v>0</v>
      </c>
      <c r="K131" s="102">
        <f t="shared" si="50"/>
        <v>0</v>
      </c>
      <c r="L131" s="102">
        <f t="shared" si="50"/>
        <v>0</v>
      </c>
      <c r="M131" s="102">
        <f t="shared" si="50"/>
        <v>0</v>
      </c>
      <c r="N131" s="102">
        <f t="shared" si="50"/>
        <v>0</v>
      </c>
      <c r="O131" s="102">
        <f t="shared" si="50"/>
        <v>0</v>
      </c>
      <c r="P131" s="102">
        <f t="shared" si="50"/>
        <v>0</v>
      </c>
      <c r="Q131" s="102">
        <f t="shared" si="50"/>
        <v>0</v>
      </c>
      <c r="R131" s="102">
        <f t="shared" si="50"/>
        <v>0</v>
      </c>
      <c r="S131" s="102">
        <f t="shared" si="50"/>
        <v>0</v>
      </c>
      <c r="T131" s="102">
        <f t="shared" si="50"/>
        <v>0</v>
      </c>
      <c r="U131" s="102">
        <f t="shared" si="50"/>
        <v>0</v>
      </c>
      <c r="V131" s="102">
        <f t="shared" si="50"/>
        <v>0</v>
      </c>
      <c r="W131" s="102">
        <f t="shared" si="50"/>
        <v>0</v>
      </c>
      <c r="X131" s="102">
        <f t="shared" si="50"/>
        <v>0</v>
      </c>
      <c r="Y131" s="102">
        <f t="shared" si="50"/>
        <v>0</v>
      </c>
      <c r="Z131" s="102">
        <f t="shared" si="50"/>
        <v>0</v>
      </c>
      <c r="AA131" s="102">
        <f t="shared" si="50"/>
        <v>0</v>
      </c>
      <c r="AB131" s="102">
        <f t="shared" si="50"/>
        <v>0</v>
      </c>
      <c r="AC131" s="102">
        <f t="shared" si="50"/>
        <v>0</v>
      </c>
      <c r="AD131" s="102">
        <f t="shared" si="50"/>
        <v>0</v>
      </c>
      <c r="AE131" s="102">
        <f t="shared" si="50"/>
        <v>0</v>
      </c>
      <c r="AF131" s="102">
        <f t="shared" si="50"/>
        <v>0</v>
      </c>
      <c r="AG131" s="102">
        <f t="shared" si="50"/>
        <v>0</v>
      </c>
      <c r="AH131" s="102">
        <f t="shared" si="50"/>
        <v>0</v>
      </c>
      <c r="AI131" s="102">
        <f t="shared" si="50"/>
        <v>0</v>
      </c>
      <c r="AJ131" s="102">
        <f t="shared" si="50"/>
        <v>0</v>
      </c>
      <c r="AK131" s="102">
        <f t="shared" si="50"/>
        <v>0</v>
      </c>
      <c r="AL131" s="102">
        <f t="shared" si="50"/>
        <v>0</v>
      </c>
      <c r="AM131" s="102">
        <f t="shared" si="50"/>
        <v>0</v>
      </c>
      <c r="AN131" s="102">
        <f t="shared" si="50"/>
        <v>0</v>
      </c>
      <c r="AO131" s="102">
        <f t="shared" si="50"/>
        <v>0</v>
      </c>
      <c r="AP131" s="102">
        <f t="shared" si="50"/>
        <v>0</v>
      </c>
      <c r="AQ131" s="102">
        <f t="shared" si="50"/>
        <v>0</v>
      </c>
      <c r="AR131" s="102">
        <f t="shared" si="50"/>
        <v>0</v>
      </c>
      <c r="AS131" s="102">
        <f t="shared" si="50"/>
        <v>0</v>
      </c>
      <c r="AT131" s="102">
        <f t="shared" si="50"/>
        <v>0</v>
      </c>
      <c r="AU131" s="102">
        <f t="shared" si="50"/>
        <v>0</v>
      </c>
      <c r="AV131" s="102">
        <f t="shared" si="50"/>
        <v>0</v>
      </c>
    </row>
    <row r="132" spans="1:49" s="4" customFormat="1" ht="15" customHeight="1">
      <c r="A132" s="13"/>
      <c r="F132" s="161">
        <f t="shared" si="41"/>
        <v>106362.11971844097</v>
      </c>
      <c r="H132" s="19">
        <f t="shared" ref="H132:AV132" si="51">SUM(H123:H131)</f>
        <v>103644.33570470453</v>
      </c>
      <c r="I132" s="19">
        <f t="shared" si="51"/>
        <v>1989.0049439689924</v>
      </c>
      <c r="J132" s="19">
        <f t="shared" si="51"/>
        <v>438.08139534883719</v>
      </c>
      <c r="K132" s="19">
        <f t="shared" si="51"/>
        <v>290.69767441860466</v>
      </c>
      <c r="L132" s="19">
        <f t="shared" si="51"/>
        <v>0</v>
      </c>
      <c r="M132" s="19">
        <f t="shared" si="51"/>
        <v>0</v>
      </c>
      <c r="N132" s="19">
        <f t="shared" si="51"/>
        <v>0</v>
      </c>
      <c r="O132" s="19">
        <f t="shared" si="51"/>
        <v>0</v>
      </c>
      <c r="P132" s="19">
        <f t="shared" si="51"/>
        <v>0</v>
      </c>
      <c r="Q132" s="19">
        <f t="shared" si="51"/>
        <v>0</v>
      </c>
      <c r="R132" s="19">
        <f t="shared" si="51"/>
        <v>0</v>
      </c>
      <c r="S132" s="19">
        <f t="shared" si="51"/>
        <v>0</v>
      </c>
      <c r="T132" s="19">
        <f t="shared" si="51"/>
        <v>0</v>
      </c>
      <c r="U132" s="19">
        <f t="shared" si="51"/>
        <v>0</v>
      </c>
      <c r="V132" s="19">
        <f t="shared" si="51"/>
        <v>0</v>
      </c>
      <c r="W132" s="19">
        <f t="shared" si="51"/>
        <v>0</v>
      </c>
      <c r="X132" s="19">
        <f t="shared" si="51"/>
        <v>0</v>
      </c>
      <c r="Y132" s="19">
        <f t="shared" si="51"/>
        <v>0</v>
      </c>
      <c r="Z132" s="19">
        <f t="shared" si="51"/>
        <v>0</v>
      </c>
      <c r="AA132" s="19">
        <f t="shared" si="51"/>
        <v>0</v>
      </c>
      <c r="AB132" s="19">
        <f t="shared" si="51"/>
        <v>0</v>
      </c>
      <c r="AC132" s="19">
        <f t="shared" si="51"/>
        <v>0</v>
      </c>
      <c r="AD132" s="19">
        <f t="shared" si="51"/>
        <v>0</v>
      </c>
      <c r="AE132" s="19">
        <f t="shared" si="51"/>
        <v>0</v>
      </c>
      <c r="AF132" s="19">
        <f t="shared" si="51"/>
        <v>0</v>
      </c>
      <c r="AG132" s="19">
        <f t="shared" si="51"/>
        <v>0</v>
      </c>
      <c r="AH132" s="19">
        <f t="shared" si="51"/>
        <v>0</v>
      </c>
      <c r="AI132" s="19">
        <f t="shared" si="51"/>
        <v>0</v>
      </c>
      <c r="AJ132" s="19">
        <f t="shared" si="51"/>
        <v>0</v>
      </c>
      <c r="AK132" s="19">
        <f t="shared" si="51"/>
        <v>0</v>
      </c>
      <c r="AL132" s="19">
        <f t="shared" si="51"/>
        <v>0</v>
      </c>
      <c r="AM132" s="19">
        <f t="shared" si="51"/>
        <v>0</v>
      </c>
      <c r="AN132" s="19">
        <f t="shared" si="51"/>
        <v>0</v>
      </c>
      <c r="AO132" s="19">
        <f t="shared" si="51"/>
        <v>0</v>
      </c>
      <c r="AP132" s="19">
        <f t="shared" si="51"/>
        <v>0</v>
      </c>
      <c r="AQ132" s="19">
        <f t="shared" si="51"/>
        <v>0</v>
      </c>
      <c r="AR132" s="19">
        <f t="shared" si="51"/>
        <v>0</v>
      </c>
      <c r="AS132" s="19">
        <f t="shared" si="51"/>
        <v>0</v>
      </c>
      <c r="AT132" s="19">
        <f t="shared" si="51"/>
        <v>0</v>
      </c>
      <c r="AU132" s="19">
        <f t="shared" si="51"/>
        <v>0</v>
      </c>
      <c r="AV132" s="19">
        <f t="shared" si="51"/>
        <v>0</v>
      </c>
    </row>
    <row r="133" spans="1:49" s="4" customFormat="1" ht="15" customHeight="1">
      <c r="A133" s="13"/>
      <c r="B133" s="92" t="s">
        <v>131</v>
      </c>
      <c r="C133" s="92"/>
      <c r="E133" s="102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</row>
    <row r="134" spans="1:49" s="49" customFormat="1" ht="15.75" customHeight="1" outlineLevel="1">
      <c r="A134" s="20"/>
      <c r="B134" s="67" t="str">
        <f>"Amort. -  "&amp;B35</f>
        <v>Amort. -  Main line - Total</v>
      </c>
      <c r="C134" s="67"/>
      <c r="D134" s="65"/>
      <c r="F134" s="200">
        <f>D35</f>
        <v>44.369509273227443</v>
      </c>
      <c r="G134" s="125"/>
      <c r="H134" s="14"/>
      <c r="I134" s="131">
        <f ca="1">-SUM(OFFSET(H123,0,-MIN(I$84-1,ROUNDDOWN($F134-1,0))):H123)/$F134-IF(I$84&gt;$F134,(OFFSET(H123,0,-ROUNDUP($F134-1,0))-(ROUNDDOWN($F134,0)*(OFFSET(H123,0,-ROUNDUP($F134-1,0))/$F134))),0)</f>
        <v>-1562.3079375260136</v>
      </c>
      <c r="J134" s="131">
        <f ca="1">-SUM(OFFSET(I123,0,-MIN(J$84-1,ROUNDDOWN($F134-1,0))):I123)/$F134-IF(J$84&gt;$F134,(OFFSET(I123,0,-ROUNDUP($F134-1,0))-(ROUNDDOWN($F134,0)*(OFFSET(I123,0,-ROUNDUP($F134-1,0))/$F134))),0)</f>
        <v>-1562.3079375260136</v>
      </c>
      <c r="K134" s="131">
        <f ca="1">-SUM(OFFSET(J123,0,-MIN(K$84-1,ROUNDDOWN($F134-1,0))):J123)/$F134-IF(K$84&gt;$F134,(OFFSET(J123,0,-ROUNDUP($F134-1,0))-(ROUNDDOWN($F134,0)*(OFFSET(J123,0,-ROUNDUP($F134-1,0))/$F134))),0)</f>
        <v>-1562.3079375260136</v>
      </c>
      <c r="L134" s="131">
        <f ca="1">-SUM(OFFSET(K123,0,-MIN(L$84-1,ROUNDDOWN($F134-1,0))):K123)/$F134-IF(L$84&gt;$F134,(OFFSET(K123,0,-ROUNDUP($F134-1,0))-(ROUNDDOWN($F134,0)*(OFFSET(K123,0,-ROUNDUP($F134-1,0))/$F134))),0)</f>
        <v>-1562.3079375260136</v>
      </c>
      <c r="M134" s="131">
        <f ca="1">-SUM(OFFSET(L123,0,-MIN(M$84-1,ROUNDDOWN($F134-1,0))):L123)/$F134-IF(M$84&gt;$F134,(OFFSET(L123,0,-ROUNDUP($F134-1,0))-(ROUNDDOWN($F134,0)*(OFFSET(L123,0,-ROUNDUP($F134-1,0))/$F134))),0)</f>
        <v>-1562.3079375260136</v>
      </c>
      <c r="N134" s="131">
        <f ca="1">-SUM(OFFSET(M123,0,-MIN(N$84-1,ROUNDDOWN($F134-1,0))):M123)/$F134-IF(N$84&gt;$F134,(OFFSET(M123,0,-ROUNDUP($F134-1,0))-(ROUNDDOWN($F134,0)*(OFFSET(M123,0,-ROUNDUP($F134-1,0))/$F134))),0)</f>
        <v>-1562.3079375260136</v>
      </c>
      <c r="O134" s="131">
        <f ca="1">-SUM(OFFSET(N123,0,-MIN(O$84-1,ROUNDDOWN($F134-1,0))):N123)/$F134-IF(O$84&gt;$F134,(OFFSET(N123,0,-ROUNDUP($F134-1,0))-(ROUNDDOWN($F134,0)*(OFFSET(N123,0,-ROUNDUP($F134-1,0))/$F134))),0)</f>
        <v>-1562.3079375260136</v>
      </c>
      <c r="P134" s="131">
        <f ca="1">-SUM(OFFSET(O123,0,-MIN(P$84-1,ROUNDDOWN($F134-1,0))):O123)/$F134-IF(P$84&gt;$F134,(OFFSET(O123,0,-ROUNDUP($F134-1,0))-(ROUNDDOWN($F134,0)*(OFFSET(O123,0,-ROUNDUP($F134-1,0))/$F134))),0)</f>
        <v>-1562.3079375260136</v>
      </c>
      <c r="Q134" s="131">
        <f ca="1">-SUM(OFFSET(P123,0,-MIN(Q$84-1,ROUNDDOWN($F134-1,0))):P123)/$F134-IF(Q$84&gt;$F134,(OFFSET(P123,0,-ROUNDUP($F134-1,0))-(ROUNDDOWN($F134,0)*(OFFSET(P123,0,-ROUNDUP($F134-1,0))/$F134))),0)</f>
        <v>-1562.3079375260136</v>
      </c>
      <c r="R134" s="131">
        <f ca="1">-SUM(OFFSET(Q123,0,-MIN(R$84-1,ROUNDDOWN($F134-1,0))):Q123)/$F134-IF(R$84&gt;$F134,(OFFSET(Q123,0,-ROUNDUP($F134-1,0))-(ROUNDDOWN($F134,0)*(OFFSET(Q123,0,-ROUNDUP($F134-1,0))/$F134))),0)</f>
        <v>-1562.3079375260136</v>
      </c>
      <c r="S134" s="131">
        <f ca="1">-SUM(OFFSET(R123,0,-MIN(S$84-1,ROUNDDOWN($F134-1,0))):R123)/$F134-IF(S$84&gt;$F134,(OFFSET(R123,0,-ROUNDUP($F134-1,0))-(ROUNDDOWN($F134,0)*(OFFSET(R123,0,-ROUNDUP($F134-1,0))/$F134))),0)</f>
        <v>-1562.3079375260136</v>
      </c>
      <c r="T134" s="131">
        <f ca="1">-SUM(OFFSET(S123,0,-MIN(T$84-1,ROUNDDOWN($F134-1,0))):S123)/$F134-IF(T$84&gt;$F134,(OFFSET(S123,0,-ROUNDUP($F134-1,0))-(ROUNDDOWN($F134,0)*(OFFSET(S123,0,-ROUNDUP($F134-1,0))/$F134))),0)</f>
        <v>-1562.3079375260136</v>
      </c>
      <c r="U134" s="131">
        <f ca="1">-SUM(OFFSET(T123,0,-MIN(U$84-1,ROUNDDOWN($F134-1,0))):T123)/$F134-IF(U$84&gt;$F134,(OFFSET(T123,0,-ROUNDUP($F134-1,0))-(ROUNDDOWN($F134,0)*(OFFSET(T123,0,-ROUNDUP($F134-1,0))/$F134))),0)</f>
        <v>-1562.3079375260136</v>
      </c>
      <c r="V134" s="131">
        <f ca="1">-SUM(OFFSET(U123,0,-MIN(V$84-1,ROUNDDOWN($F134-1,0))):U123)/$F134-IF(V$84&gt;$F134,(OFFSET(U123,0,-ROUNDUP($F134-1,0))-(ROUNDDOWN($F134,0)*(OFFSET(U123,0,-ROUNDUP($F134-1,0))/$F134))),0)</f>
        <v>-1562.3079375260136</v>
      </c>
      <c r="W134" s="131">
        <f ca="1">-SUM(OFFSET(V123,0,-MIN(W$84-1,ROUNDDOWN($F134-1,0))):V123)/$F134-IF(W$84&gt;$F134,(OFFSET(V123,0,-ROUNDUP($F134-1,0))-(ROUNDDOWN($F134,0)*(OFFSET(V123,0,-ROUNDUP($F134-1,0))/$F134))),0)</f>
        <v>-1562.3079375260136</v>
      </c>
      <c r="X134" s="131">
        <f ca="1">-SUM(OFFSET(W123,0,-MIN(X$84-1,ROUNDDOWN($F134-1,0))):W123)/$F134-IF(X$84&gt;$F134,(OFFSET(W123,0,-ROUNDUP($F134-1,0))-(ROUNDDOWN($F134,0)*(OFFSET(W123,0,-ROUNDUP($F134-1,0))/$F134))),0)</f>
        <v>-1562.3079375260136</v>
      </c>
      <c r="Y134" s="131">
        <f ca="1">-SUM(OFFSET(X123,0,-MIN(Y$84-1,ROUNDDOWN($F134-1,0))):X123)/$F134-IF(Y$84&gt;$F134,(OFFSET(X123,0,-ROUNDUP($F134-1,0))-(ROUNDDOWN($F134,0)*(OFFSET(X123,0,-ROUNDUP($F134-1,0))/$F134))),0)</f>
        <v>-1562.3079375260136</v>
      </c>
      <c r="Z134" s="131">
        <f ca="1">-SUM(OFFSET(Y123,0,-MIN(Z$84-1,ROUNDDOWN($F134-1,0))):Y123)/$F134-IF(Z$84&gt;$F134,(OFFSET(Y123,0,-ROUNDUP($F134-1,0))-(ROUNDDOWN($F134,0)*(OFFSET(Y123,0,-ROUNDUP($F134-1,0))/$F134))),0)</f>
        <v>-1562.3079375260136</v>
      </c>
      <c r="AA134" s="131">
        <f ca="1">-SUM(OFFSET(Z123,0,-MIN(AA$84-1,ROUNDDOWN($F134-1,0))):Z123)/$F134-IF(AA$84&gt;$F134,(OFFSET(Z123,0,-ROUNDUP($F134-1,0))-(ROUNDDOWN($F134,0)*(OFFSET(Z123,0,-ROUNDUP($F134-1,0))/$F134))),0)</f>
        <v>-1562.3079375260136</v>
      </c>
      <c r="AB134" s="131">
        <f ca="1">-SUM(OFFSET(AA123,0,-MIN(AB$84-1,ROUNDDOWN($F134-1,0))):AA123)/$F134-IF(AB$84&gt;$F134,(OFFSET(AA123,0,-ROUNDUP($F134-1,0))-(ROUNDDOWN($F134,0)*(OFFSET(AA123,0,-ROUNDUP($F134-1,0))/$F134))),0)</f>
        <v>-1562.3079375260136</v>
      </c>
      <c r="AC134" s="131">
        <f ca="1">-SUM(OFFSET(AB123,0,-MIN(AC$84-1,ROUNDDOWN($F134-1,0))):AB123)/$F134-IF(AC$84&gt;$F134,(OFFSET(AB123,0,-ROUNDUP($F134-1,0))-(ROUNDDOWN($F134,0)*(OFFSET(AB123,0,-ROUNDUP($F134-1,0))/$F134))),0)</f>
        <v>-1562.3079375260136</v>
      </c>
      <c r="AD134" s="131">
        <f ca="1">-SUM(OFFSET(AC123,0,-MIN(AD$84-1,ROUNDDOWN($F134-1,0))):AC123)/$F134-IF(AD$84&gt;$F134,(OFFSET(AC123,0,-ROUNDUP($F134-1,0))-(ROUNDDOWN($F134,0)*(OFFSET(AC123,0,-ROUNDUP($F134-1,0))/$F134))),0)</f>
        <v>-1562.3079375260136</v>
      </c>
      <c r="AE134" s="131">
        <f ca="1">-SUM(OFFSET(AD123,0,-MIN(AE$84-1,ROUNDDOWN($F134-1,0))):AD123)/$F134-IF(AE$84&gt;$F134,(OFFSET(AD123,0,-ROUNDUP($F134-1,0))-(ROUNDDOWN($F134,0)*(OFFSET(AD123,0,-ROUNDUP($F134-1,0))/$F134))),0)</f>
        <v>-1562.3079375260136</v>
      </c>
      <c r="AF134" s="131">
        <f ca="1">-SUM(OFFSET(AE123,0,-MIN(AF$84-1,ROUNDDOWN($F134-1,0))):AE123)/$F134-IF(AF$84&gt;$F134,(OFFSET(AE123,0,-ROUNDUP($F134-1,0))-(ROUNDDOWN($F134,0)*(OFFSET(AE123,0,-ROUNDUP($F134-1,0))/$F134))),0)</f>
        <v>-1562.3079375260136</v>
      </c>
      <c r="AG134" s="131">
        <f ca="1">-SUM(OFFSET(AF123,0,-MIN(AG$84-1,ROUNDDOWN($F134-1,0))):AF123)/$F134-IF(AG$84&gt;$F134,(OFFSET(AF123,0,-ROUNDUP($F134-1,0))-(ROUNDDOWN($F134,0)*(OFFSET(AF123,0,-ROUNDUP($F134-1,0))/$F134))),0)</f>
        <v>-1562.3079375260136</v>
      </c>
      <c r="AH134" s="131">
        <f ca="1">-SUM(OFFSET(AG123,0,-MIN(AH$84-1,ROUNDDOWN($F134-1,0))):AG123)/$F134-IF(AH$84&gt;$F134,(OFFSET(AG123,0,-ROUNDUP($F134-1,0))-(ROUNDDOWN($F134,0)*(OFFSET(AG123,0,-ROUNDUP($F134-1,0))/$F134))),0)</f>
        <v>-1562.3079375260136</v>
      </c>
      <c r="AI134" s="131">
        <f ca="1">-SUM(OFFSET(AH123,0,-MIN(AI$84-1,ROUNDDOWN($F134-1,0))):AH123)/$F134-IF(AI$84&gt;$F134,(OFFSET(AH123,0,-ROUNDUP($F134-1,0))-(ROUNDDOWN($F134,0)*(OFFSET(AH123,0,-ROUNDUP($F134-1,0))/$F134))),0)</f>
        <v>-1562.3079375260136</v>
      </c>
      <c r="AJ134" s="131">
        <f ca="1">-SUM(OFFSET(AI123,0,-MIN(AJ$84-1,ROUNDDOWN($F134-1,0))):AI123)/$F134-IF(AJ$84&gt;$F134,(OFFSET(AI123,0,-ROUNDUP($F134-1,0))-(ROUNDDOWN($F134,0)*(OFFSET(AI123,0,-ROUNDUP($F134-1,0))/$F134))),0)</f>
        <v>-1562.3079375260136</v>
      </c>
      <c r="AK134" s="131">
        <f ca="1">-SUM(OFFSET(AJ123,0,-MIN(AK$84-1,ROUNDDOWN($F134-1,0))):AJ123)/$F134-IF(AK$84&gt;$F134,(OFFSET(AJ123,0,-ROUNDUP($F134-1,0))-(ROUNDDOWN($F134,0)*(OFFSET(AJ123,0,-ROUNDUP($F134-1,0))/$F134))),0)</f>
        <v>-1562.3079375260136</v>
      </c>
      <c r="AL134" s="131">
        <f ca="1">-SUM(OFFSET(AK123,0,-MIN(AL$84-1,ROUNDDOWN($F134-1,0))):AK123)/$F134-IF(AL$84&gt;$F134,(OFFSET(AK123,0,-ROUNDUP($F134-1,0))-(ROUNDDOWN($F134,0)*(OFFSET(AK123,0,-ROUNDUP($F134-1,0))/$F134))),0)</f>
        <v>-1562.3079375260136</v>
      </c>
      <c r="AM134" s="131">
        <f ca="1">-SUM(OFFSET(AL123,0,-MIN(AM$84-1,ROUNDDOWN($F134-1,0))):AL123)/$F134-IF(AM$84&gt;$F134,(OFFSET(AL123,0,-ROUNDUP($F134-1,0))-(ROUNDDOWN($F134,0)*(OFFSET(AL123,0,-ROUNDUP($F134-1,0))/$F134))),0)</f>
        <v>-1562.3079375260136</v>
      </c>
      <c r="AN134" s="131">
        <f ca="1">-SUM(OFFSET(AM123,0,-MIN(AN$84-1,ROUNDDOWN($F134-1,0))):AM123)/$F134-IF(AN$84&gt;$F134,(OFFSET(AM123,0,-ROUNDUP($F134-1,0))-(ROUNDDOWN($F134,0)*(OFFSET(AM123,0,-ROUNDUP($F134-1,0))/$F134))),0)</f>
        <v>-1562.3079375260136</v>
      </c>
      <c r="AO134" s="131">
        <f ca="1">-SUM(OFFSET(AN123,0,-MIN(AO$84-1,ROUNDDOWN($F134-1,0))):AN123)/$F134-IF(AO$84&gt;$F134,(OFFSET(AN123,0,-ROUNDUP($F134-1,0))-(ROUNDDOWN($F134,0)*(OFFSET(AN123,0,-ROUNDUP($F134-1,0))/$F134))),0)</f>
        <v>-1562.3079375260136</v>
      </c>
      <c r="AP134" s="131">
        <f ca="1">-SUM(OFFSET(AO123,0,-MIN(AP$84-1,ROUNDDOWN($F134-1,0))):AO123)/$F134-IF(AP$84&gt;$F134,(OFFSET(AO123,0,-ROUNDUP($F134-1,0))-(ROUNDDOWN($F134,0)*(OFFSET(AO123,0,-ROUNDUP($F134-1,0))/$F134))),0)</f>
        <v>-1562.3079375260136</v>
      </c>
      <c r="AQ134" s="131">
        <f ca="1">-SUM(OFFSET(AP123,0,-MIN(AQ$84-1,ROUNDDOWN($F134-1,0))):AP123)/$F134-IF(AQ$84&gt;$F134,(OFFSET(AP123,0,-ROUNDUP($F134-1,0))-(ROUNDDOWN($F134,0)*(OFFSET(AP123,0,-ROUNDUP($F134-1,0))/$F134))),0)</f>
        <v>-1562.3079375260136</v>
      </c>
      <c r="AR134" s="131">
        <f ca="1">-SUM(OFFSET(AQ123,0,-MIN(AR$84-1,ROUNDDOWN($F134-1,0))):AQ123)/$F134-IF(AR$84&gt;$F134,(OFFSET(AQ123,0,-ROUNDUP($F134-1,0))-(ROUNDDOWN($F134,0)*(OFFSET(AQ123,0,-ROUNDUP($F134-1,0))/$F134))),0)</f>
        <v>-1562.3079375260136</v>
      </c>
      <c r="AS134" s="131">
        <f ca="1">-SUM(OFFSET(AR123,0,-MIN(AS$84-1,ROUNDDOWN($F134-1,0))):AR123)/$F134-IF(AS$84&gt;$F134,(OFFSET(AR123,0,-ROUNDUP($F134-1,0))-(ROUNDDOWN($F134,0)*(OFFSET(AR123,0,-ROUNDUP($F134-1,0))/$F134))),0)</f>
        <v>-1562.3079375260136</v>
      </c>
      <c r="AT134" s="131">
        <f ca="1">-SUM(OFFSET(AS123,0,-MIN(AT$84-1,ROUNDDOWN($F134-1,0))):AS123)/$F134-IF(AT$84&gt;$F134,(OFFSET(AS123,0,-ROUNDUP($F134-1,0))-(ROUNDDOWN($F134,0)*(OFFSET(AS123,0,-ROUNDUP($F134-1,0))/$F134))),0)</f>
        <v>-1562.3079375260136</v>
      </c>
      <c r="AU134" s="131">
        <f ca="1">-SUM(OFFSET(AT123,0,-MIN(AU$84-1,ROUNDDOWN($F134-1,0))):AT123)/$F134-IF(AU$84&gt;$F134,(OFFSET(AT123,0,-ROUNDUP($F134-1,0))-(ROUNDDOWN($F134,0)*(OFFSET(AT123,0,-ROUNDUP($F134-1,0))/$F134))),0)</f>
        <v>-1562.3079375260136</v>
      </c>
      <c r="AV134" s="131">
        <f ca="1">-SUM(OFFSET(AU123,0,-MIN(AV$84-1,ROUNDDOWN($F134-1,0))):AU123)/$F134-IF(AV$84&gt;$F134,(OFFSET(AU123,0,-ROUNDUP($F134-1,0))-(ROUNDDOWN($F134,0)*(OFFSET(AU123,0,-ROUNDUP($F134-1,0))/$F134))),0)</f>
        <v>-1562.3079375260136</v>
      </c>
    </row>
    <row r="135" spans="1:49" s="49" customFormat="1" ht="15.75" customHeight="1" outlineLevel="1">
      <c r="A135" s="20"/>
      <c r="B135" s="67" t="str">
        <f>"Amort. -  "&amp;B40</f>
        <v>Amort. -  Connection - Total</v>
      </c>
      <c r="C135" s="67"/>
      <c r="D135" s="65"/>
      <c r="F135" s="200">
        <f>D40</f>
        <v>21.028725238676031</v>
      </c>
      <c r="G135" s="125"/>
      <c r="H135" s="14"/>
      <c r="I135" s="131">
        <f ca="1">-SUM(OFFSET(H124,0,-MIN(I$84-1,ROUNDDOWN($F135-1,0))):H124)/$F135-IF(I$84&gt;$F135,(OFFSET(H124,0,-ROUNDUP($F135-1,0))-(ROUNDDOWN($F135,0)*(OFFSET(H124,0,-ROUNDUP($F135-1,0))/$F135))),0)</f>
        <v>-1632.3147881487255</v>
      </c>
      <c r="J135" s="131">
        <f ca="1">-SUM(OFFSET(I124,0,-MIN(J$84-1,ROUNDDOWN($F135-1,0))):I124)/$F135-IF(J$84&gt;$F135,(OFFSET(I124,0,-ROUNDUP($F135-1,0))-(ROUNDDOWN($F135,0)*(OFFSET(I124,0,-ROUNDUP($F135-1,0))/$F135))),0)</f>
        <v>-1658.167810649576</v>
      </c>
      <c r="K135" s="131">
        <f ca="1">-SUM(OFFSET(J124,0,-MIN(K$84-1,ROUNDDOWN($F135-1,0))):J124)/$F135-IF(K$84&gt;$F135,(OFFSET(J124,0,-ROUNDUP($F135-1,0))-(ROUNDDOWN($F135,0)*(OFFSET(J124,0,-ROUNDUP($F135-1,0))/$F135))),0)</f>
        <v>-1657.5042664635296</v>
      </c>
      <c r="L135" s="131">
        <f ca="1">-SUM(OFFSET(K124,0,-MIN(L$84-1,ROUNDDOWN($F135-1,0))):K124)/$F135-IF(L$84&gt;$F135,(OFFSET(K124,0,-ROUNDUP($F135-1,0))-(ROUNDDOWN($F135,0)*(OFFSET(K124,0,-ROUNDUP($F135-1,0))/$F135))),0)</f>
        <v>-1657.5042664635296</v>
      </c>
      <c r="M135" s="131">
        <f ca="1">-SUM(OFFSET(L124,0,-MIN(M$84-1,ROUNDDOWN($F135-1,0))):L124)/$F135-IF(M$84&gt;$F135,(OFFSET(L124,0,-ROUNDUP($F135-1,0))-(ROUNDDOWN($F135,0)*(OFFSET(L124,0,-ROUNDUP($F135-1,0))/$F135))),0)</f>
        <v>-1657.5042664635296</v>
      </c>
      <c r="N135" s="131">
        <f ca="1">-SUM(OFFSET(M124,0,-MIN(N$84-1,ROUNDDOWN($F135-1,0))):M124)/$F135-IF(N$84&gt;$F135,(OFFSET(M124,0,-ROUNDUP($F135-1,0))-(ROUNDDOWN($F135,0)*(OFFSET(M124,0,-ROUNDUP($F135-1,0))/$F135))),0)</f>
        <v>-1657.5042664635296</v>
      </c>
      <c r="O135" s="131">
        <f ca="1">-SUM(OFFSET(N124,0,-MIN(O$84-1,ROUNDDOWN($F135-1,0))):N124)/$F135-IF(O$84&gt;$F135,(OFFSET(N124,0,-ROUNDUP($F135-1,0))-(ROUNDDOWN($F135,0)*(OFFSET(N124,0,-ROUNDUP($F135-1,0))/$F135))),0)</f>
        <v>-1657.5042664635296</v>
      </c>
      <c r="P135" s="131">
        <f ca="1">-SUM(OFFSET(O124,0,-MIN(P$84-1,ROUNDDOWN($F135-1,0))):O124)/$F135-IF(P$84&gt;$F135,(OFFSET(O124,0,-ROUNDUP($F135-1,0))-(ROUNDDOWN($F135,0)*(OFFSET(O124,0,-ROUNDUP($F135-1,0))/$F135))),0)</f>
        <v>-1657.5042664635296</v>
      </c>
      <c r="Q135" s="131">
        <f ca="1">-SUM(OFFSET(P124,0,-MIN(Q$84-1,ROUNDDOWN($F135-1,0))):P124)/$F135-IF(Q$84&gt;$F135,(OFFSET(P124,0,-ROUNDUP($F135-1,0))-(ROUNDDOWN($F135,0)*(OFFSET(P124,0,-ROUNDUP($F135-1,0))/$F135))),0)</f>
        <v>-1657.5042664635296</v>
      </c>
      <c r="R135" s="131">
        <f ca="1">-SUM(OFFSET(Q124,0,-MIN(R$84-1,ROUNDDOWN($F135-1,0))):Q124)/$F135-IF(R$84&gt;$F135,(OFFSET(Q124,0,-ROUNDUP($F135-1,0))-(ROUNDDOWN($F135,0)*(OFFSET(Q124,0,-ROUNDUP($F135-1,0))/$F135))),0)</f>
        <v>-1657.5042664635296</v>
      </c>
      <c r="S135" s="131">
        <f ca="1">-SUM(OFFSET(R124,0,-MIN(S$84-1,ROUNDDOWN($F135-1,0))):R124)/$F135-IF(S$84&gt;$F135,(OFFSET(R124,0,-ROUNDUP($F135-1,0))-(ROUNDDOWN($F135,0)*(OFFSET(R124,0,-ROUNDUP($F135-1,0))/$F135))),0)</f>
        <v>-1657.5042664635296</v>
      </c>
      <c r="T135" s="131">
        <f ca="1">-SUM(OFFSET(S124,0,-MIN(T$84-1,ROUNDDOWN($F135-1,0))):S124)/$F135-IF(T$84&gt;$F135,(OFFSET(S124,0,-ROUNDUP($F135-1,0))-(ROUNDDOWN($F135,0)*(OFFSET(S124,0,-ROUNDUP($F135-1,0))/$F135))),0)</f>
        <v>-1657.5042664635296</v>
      </c>
      <c r="U135" s="131">
        <f ca="1">-SUM(OFFSET(T124,0,-MIN(U$84-1,ROUNDDOWN($F135-1,0))):T124)/$F135-IF(U$84&gt;$F135,(OFFSET(T124,0,-ROUNDUP($F135-1,0))-(ROUNDDOWN($F135,0)*(OFFSET(T124,0,-ROUNDUP($F135-1,0))/$F135))),0)</f>
        <v>-1657.5042664635296</v>
      </c>
      <c r="V135" s="131">
        <f ca="1">-SUM(OFFSET(U124,0,-MIN(V$84-1,ROUNDDOWN($F135-1,0))):U124)/$F135-IF(V$84&gt;$F135,(OFFSET(U124,0,-ROUNDUP($F135-1,0))-(ROUNDDOWN($F135,0)*(OFFSET(U124,0,-ROUNDUP($F135-1,0))/$F135))),0)</f>
        <v>-1657.5042664635296</v>
      </c>
      <c r="W135" s="131">
        <f ca="1">-SUM(OFFSET(V124,0,-MIN(W$84-1,ROUNDDOWN($F135-1,0))):V124)/$F135-IF(W$84&gt;$F135,(OFFSET(V124,0,-ROUNDUP($F135-1,0))-(ROUNDDOWN($F135,0)*(OFFSET(V124,0,-ROUNDUP($F135-1,0))/$F135))),0)</f>
        <v>-1657.5042664635296</v>
      </c>
      <c r="X135" s="131">
        <f ca="1">-SUM(OFFSET(W124,0,-MIN(X$84-1,ROUNDDOWN($F135-1,0))):W124)/$F135-IF(X$84&gt;$F135,(OFFSET(W124,0,-ROUNDUP($F135-1,0))-(ROUNDDOWN($F135,0)*(OFFSET(W124,0,-ROUNDUP($F135-1,0))/$F135))),0)</f>
        <v>-1657.5042664635296</v>
      </c>
      <c r="Y135" s="131">
        <f ca="1">-SUM(OFFSET(X124,0,-MIN(Y$84-1,ROUNDDOWN($F135-1,0))):X124)/$F135-IF(Y$84&gt;$F135,(OFFSET(X124,0,-ROUNDUP($F135-1,0))-(ROUNDDOWN($F135,0)*(OFFSET(X124,0,-ROUNDUP($F135-1,0))/$F135))),0)</f>
        <v>-1657.5042664635296</v>
      </c>
      <c r="Z135" s="131">
        <f ca="1">-SUM(OFFSET(Y124,0,-MIN(Z$84-1,ROUNDDOWN($F135-1,0))):Y124)/$F135-IF(Z$84&gt;$F135,(OFFSET(Y124,0,-ROUNDUP($F135-1,0))-(ROUNDDOWN($F135,0)*(OFFSET(Y124,0,-ROUNDUP($F135-1,0))/$F135))),0)</f>
        <v>-1657.5042664635296</v>
      </c>
      <c r="AA135" s="131">
        <f ca="1">-SUM(OFFSET(Z124,0,-MIN(AA$84-1,ROUNDDOWN($F135-1,0))):Z124)/$F135-IF(AA$84&gt;$F135,(OFFSET(Z124,0,-ROUNDUP($F135-1,0))-(ROUNDDOWN($F135,0)*(OFFSET(Z124,0,-ROUNDUP($F135-1,0))/$F135))),0)</f>
        <v>-1657.5042664635296</v>
      </c>
      <c r="AB135" s="131">
        <f ca="1">-SUM(OFFSET(AA124,0,-MIN(AB$84-1,ROUNDDOWN($F135-1,0))):AA124)/$F135-IF(AB$84&gt;$F135,(OFFSET(AA124,0,-ROUNDUP($F135-1,0))-(ROUNDDOWN($F135,0)*(OFFSET(AA124,0,-ROUNDUP($F135-1,0))/$F135))),0)</f>
        <v>-1657.5042664635296</v>
      </c>
      <c r="AC135" s="131">
        <f ca="1">-SUM(OFFSET(AB124,0,-MIN(AC$84-1,ROUNDDOWN($F135-1,0))):AB124)/$F135-IF(AC$84&gt;$F135,(OFFSET(AB124,0,-ROUNDUP($F135-1,0))-(ROUNDDOWN($F135,0)*(OFFSET(AB124,0,-ROUNDUP($F135-1,0))/$F135))),0)</f>
        <v>-1657.5042664635296</v>
      </c>
      <c r="AD135" s="131">
        <f ca="1">-SUM(OFFSET(AC124,0,-MIN(AD$84-1,ROUNDDOWN($F135-1,0))):AC124)/$F135-IF(AD$84&gt;$F135,(OFFSET(AC124,0,-ROUNDUP($F135-1,0))-(ROUNDDOWN($F135,0)*(OFFSET(AC124,0,-ROUNDUP($F135-1,0))/$F135))),0)</f>
        <v>-72.078110198790597</v>
      </c>
      <c r="AE135" s="131">
        <f ca="1">-SUM(OFFSET(AD124,0,-MIN(AE$84-1,ROUNDDOWN($F135-1,0))):AD124)/$F135-IF(AE$84&gt;$F135,(OFFSET(AD124,0,-ROUNDUP($F135-1,0))-(ROUNDDOWN($F135,0)*(OFFSET(AD124,0,-ROUNDUP($F135-1,0))/$F135))),0)</f>
        <v>-7.9090055787286451E-2</v>
      </c>
      <c r="AF135" s="131">
        <f ca="1">-SUM(OFFSET(AE124,0,-MIN(AF$84-1,ROUNDDOWN($F135-1,0))):AE124)/$F135-IF(AF$84&gt;$F135,(OFFSET(AE124,0,-ROUNDUP($F135-1,0))-(ROUNDDOWN($F135,0)*(OFFSET(AE124,0,-ROUNDUP($F135-1,0))/$F135))),0)</f>
        <v>1.906046511627757E-2</v>
      </c>
      <c r="AG135" s="131">
        <f ca="1">-SUM(OFFSET(AF124,0,-MIN(AG$84-1,ROUNDDOWN($F135-1,0))):AF124)/$F135-IF(AG$84&gt;$F135,(OFFSET(AF124,0,-ROUNDUP($F135-1,0))-(ROUNDDOWN($F135,0)*(OFFSET(AF124,0,-ROUNDUP($F135-1,0))/$F135))),0)</f>
        <v>0</v>
      </c>
      <c r="AH135" s="131">
        <f ca="1">-SUM(OFFSET(AG124,0,-MIN(AH$84-1,ROUNDDOWN($F135-1,0))):AG124)/$F135-IF(AH$84&gt;$F135,(OFFSET(AG124,0,-ROUNDUP($F135-1,0))-(ROUNDDOWN($F135,0)*(OFFSET(AG124,0,-ROUNDUP($F135-1,0))/$F135))),0)</f>
        <v>0</v>
      </c>
      <c r="AI135" s="131">
        <f ca="1">-SUM(OFFSET(AH124,0,-MIN(AI$84-1,ROUNDDOWN($F135-1,0))):AH124)/$F135-IF(AI$84&gt;$F135,(OFFSET(AH124,0,-ROUNDUP($F135-1,0))-(ROUNDDOWN($F135,0)*(OFFSET(AH124,0,-ROUNDUP($F135-1,0))/$F135))),0)</f>
        <v>0</v>
      </c>
      <c r="AJ135" s="131">
        <f ca="1">-SUM(OFFSET(AI124,0,-MIN(AJ$84-1,ROUNDDOWN($F135-1,0))):AI124)/$F135-IF(AJ$84&gt;$F135,(OFFSET(AI124,0,-ROUNDUP($F135-1,0))-(ROUNDDOWN($F135,0)*(OFFSET(AI124,0,-ROUNDUP($F135-1,0))/$F135))),0)</f>
        <v>0</v>
      </c>
      <c r="AK135" s="131">
        <f ca="1">-SUM(OFFSET(AJ124,0,-MIN(AK$84-1,ROUNDDOWN($F135-1,0))):AJ124)/$F135-IF(AK$84&gt;$F135,(OFFSET(AJ124,0,-ROUNDUP($F135-1,0))-(ROUNDDOWN($F135,0)*(OFFSET(AJ124,0,-ROUNDUP($F135-1,0))/$F135))),0)</f>
        <v>0</v>
      </c>
      <c r="AL135" s="131">
        <f ca="1">-SUM(OFFSET(AK124,0,-MIN(AL$84-1,ROUNDDOWN($F135-1,0))):AK124)/$F135-IF(AL$84&gt;$F135,(OFFSET(AK124,0,-ROUNDUP($F135-1,0))-(ROUNDDOWN($F135,0)*(OFFSET(AK124,0,-ROUNDUP($F135-1,0))/$F135))),0)</f>
        <v>0</v>
      </c>
      <c r="AM135" s="131">
        <f ca="1">-SUM(OFFSET(AL124,0,-MIN(AM$84-1,ROUNDDOWN($F135-1,0))):AL124)/$F135-IF(AM$84&gt;$F135,(OFFSET(AL124,0,-ROUNDUP($F135-1,0))-(ROUNDDOWN($F135,0)*(OFFSET(AL124,0,-ROUNDUP($F135-1,0))/$F135))),0)</f>
        <v>0</v>
      </c>
      <c r="AN135" s="131">
        <f ca="1">-SUM(OFFSET(AM124,0,-MIN(AN$84-1,ROUNDDOWN($F135-1,0))):AM124)/$F135-IF(AN$84&gt;$F135,(OFFSET(AM124,0,-ROUNDUP($F135-1,0))-(ROUNDDOWN($F135,0)*(OFFSET(AM124,0,-ROUNDUP($F135-1,0))/$F135))),0)</f>
        <v>0</v>
      </c>
      <c r="AO135" s="131">
        <f ca="1">-SUM(OFFSET(AN124,0,-MIN(AO$84-1,ROUNDDOWN($F135-1,0))):AN124)/$F135-IF(AO$84&gt;$F135,(OFFSET(AN124,0,-ROUNDUP($F135-1,0))-(ROUNDDOWN($F135,0)*(OFFSET(AN124,0,-ROUNDUP($F135-1,0))/$F135))),0)</f>
        <v>0</v>
      </c>
      <c r="AP135" s="131">
        <f ca="1">-SUM(OFFSET(AO124,0,-MIN(AP$84-1,ROUNDDOWN($F135-1,0))):AO124)/$F135-IF(AP$84&gt;$F135,(OFFSET(AO124,0,-ROUNDUP($F135-1,0))-(ROUNDDOWN($F135,0)*(OFFSET(AO124,0,-ROUNDUP($F135-1,0))/$F135))),0)</f>
        <v>0</v>
      </c>
      <c r="AQ135" s="131">
        <f ca="1">-SUM(OFFSET(AP124,0,-MIN(AQ$84-1,ROUNDDOWN($F135-1,0))):AP124)/$F135-IF(AQ$84&gt;$F135,(OFFSET(AP124,0,-ROUNDUP($F135-1,0))-(ROUNDDOWN($F135,0)*(OFFSET(AP124,0,-ROUNDUP($F135-1,0))/$F135))),0)</f>
        <v>0</v>
      </c>
      <c r="AR135" s="131">
        <f ca="1">-SUM(OFFSET(AQ124,0,-MIN(AR$84-1,ROUNDDOWN($F135-1,0))):AQ124)/$F135-IF(AR$84&gt;$F135,(OFFSET(AQ124,0,-ROUNDUP($F135-1,0))-(ROUNDDOWN($F135,0)*(OFFSET(AQ124,0,-ROUNDUP($F135-1,0))/$F135))),0)</f>
        <v>0</v>
      </c>
      <c r="AS135" s="131">
        <f ca="1">-SUM(OFFSET(AR124,0,-MIN(AS$84-1,ROUNDDOWN($F135-1,0))):AR124)/$F135-IF(AS$84&gt;$F135,(OFFSET(AR124,0,-ROUNDUP($F135-1,0))-(ROUNDDOWN($F135,0)*(OFFSET(AR124,0,-ROUNDUP($F135-1,0))/$F135))),0)</f>
        <v>0</v>
      </c>
      <c r="AT135" s="131">
        <f ca="1">-SUM(OFFSET(AS124,0,-MIN(AT$84-1,ROUNDDOWN($F135-1,0))):AS124)/$F135-IF(AT$84&gt;$F135,(OFFSET(AS124,0,-ROUNDUP($F135-1,0))-(ROUNDDOWN($F135,0)*(OFFSET(AS124,0,-ROUNDUP($F135-1,0))/$F135))),0)</f>
        <v>0</v>
      </c>
      <c r="AU135" s="131">
        <f ca="1">-SUM(OFFSET(AT124,0,-MIN(AU$84-1,ROUNDDOWN($F135-1,0))):AT124)/$F135-IF(AU$84&gt;$F135,(OFFSET(AT124,0,-ROUNDUP($F135-1,0))-(ROUNDDOWN($F135,0)*(OFFSET(AT124,0,-ROUNDUP($F135-1,0))/$F135))),0)</f>
        <v>0</v>
      </c>
      <c r="AV135" s="131">
        <f ca="1">-SUM(OFFSET(AU124,0,-MIN(AV$84-1,ROUNDDOWN($F135-1,0))):AU124)/$F135-IF(AV$84&gt;$F135,(OFFSET(AU124,0,-ROUNDUP($F135-1,0))-(ROUNDDOWN($F135,0)*(OFFSET(AU124,0,-ROUNDUP($F135-1,0))/$F135))),0)</f>
        <v>0</v>
      </c>
      <c r="AW135" s="4"/>
    </row>
    <row r="136" spans="1:49" s="49" customFormat="1" ht="15.75" hidden="1" customHeight="1" outlineLevel="1">
      <c r="A136" s="20"/>
      <c r="B136" s="67" t="str">
        <f>"Amort. -  "&amp;B41</f>
        <v>Amort. -  Compression</v>
      </c>
      <c r="C136" s="67"/>
      <c r="D136" s="65"/>
      <c r="F136" s="200">
        <f>D41</f>
        <v>20</v>
      </c>
      <c r="G136" s="125"/>
      <c r="H136" s="14"/>
      <c r="I136" s="131">
        <f ca="1">-SUM(OFFSET(H125,0,-MIN(I$84-1,ROUNDDOWN($F136-1,0))):H125)/$F136-IF(I$84&gt;$F136,(OFFSET(H125,0,-ROUNDUP($F136-1,0))-(ROUNDDOWN($F136,0)*(OFFSET(H125,0,-ROUNDUP($F136-1,0))/$F136))),0)</f>
        <v>0</v>
      </c>
      <c r="J136" s="131">
        <f ca="1">-SUM(OFFSET(I125,0,-MIN(J$84-1,ROUNDDOWN($F136-1,0))):I125)/$F136-IF(J$84&gt;$F136,(OFFSET(I125,0,-ROUNDUP($F136-1,0))-(ROUNDDOWN($F136,0)*(OFFSET(I125,0,-ROUNDUP($F136-1,0))/$F136))),0)</f>
        <v>0</v>
      </c>
      <c r="K136" s="131">
        <f ca="1">-SUM(OFFSET(J125,0,-MIN(K$84-1,ROUNDDOWN($F136-1,0))):J125)/$F136-IF(K$84&gt;$F136,(OFFSET(J125,0,-ROUNDUP($F136-1,0))-(ROUNDDOWN($F136,0)*(OFFSET(J125,0,-ROUNDUP($F136-1,0))/$F136))),0)</f>
        <v>0</v>
      </c>
      <c r="L136" s="131">
        <f ca="1">-SUM(OFFSET(K125,0,-MIN(L$84-1,ROUNDDOWN($F136-1,0))):K125)/$F136-IF(L$84&gt;$F136,(OFFSET(K125,0,-ROUNDUP($F136-1,0))-(ROUNDDOWN($F136,0)*(OFFSET(K125,0,-ROUNDUP($F136-1,0))/$F136))),0)</f>
        <v>0</v>
      </c>
      <c r="M136" s="131">
        <f ca="1">-SUM(OFFSET(L125,0,-MIN(M$84-1,ROUNDDOWN($F136-1,0))):L125)/$F136-IF(M$84&gt;$F136,(OFFSET(L125,0,-ROUNDUP($F136-1,0))-(ROUNDDOWN($F136,0)*(OFFSET(L125,0,-ROUNDUP($F136-1,0))/$F136))),0)</f>
        <v>0</v>
      </c>
      <c r="N136" s="131">
        <f ca="1">-SUM(OFFSET(M125,0,-MIN(N$84-1,ROUNDDOWN($F136-1,0))):M125)/$F136-IF(N$84&gt;$F136,(OFFSET(M125,0,-ROUNDUP($F136-1,0))-(ROUNDDOWN($F136,0)*(OFFSET(M125,0,-ROUNDUP($F136-1,0))/$F136))),0)</f>
        <v>0</v>
      </c>
      <c r="O136" s="131">
        <f ca="1">-SUM(OFFSET(N125,0,-MIN(O$84-1,ROUNDDOWN($F136-1,0))):N125)/$F136-IF(O$84&gt;$F136,(OFFSET(N125,0,-ROUNDUP($F136-1,0))-(ROUNDDOWN($F136,0)*(OFFSET(N125,0,-ROUNDUP($F136-1,0))/$F136))),0)</f>
        <v>0</v>
      </c>
      <c r="P136" s="131">
        <f ca="1">-SUM(OFFSET(O125,0,-MIN(P$84-1,ROUNDDOWN($F136-1,0))):O125)/$F136-IF(P$84&gt;$F136,(OFFSET(O125,0,-ROUNDUP($F136-1,0))-(ROUNDDOWN($F136,0)*(OFFSET(O125,0,-ROUNDUP($F136-1,0))/$F136))),0)</f>
        <v>0</v>
      </c>
      <c r="Q136" s="131">
        <f ca="1">-SUM(OFFSET(P125,0,-MIN(Q$84-1,ROUNDDOWN($F136-1,0))):P125)/$F136-IF(Q$84&gt;$F136,(OFFSET(P125,0,-ROUNDUP($F136-1,0))-(ROUNDDOWN($F136,0)*(OFFSET(P125,0,-ROUNDUP($F136-1,0))/$F136))),0)</f>
        <v>0</v>
      </c>
      <c r="R136" s="131">
        <f ca="1">-SUM(OFFSET(Q125,0,-MIN(R$84-1,ROUNDDOWN($F136-1,0))):Q125)/$F136-IF(R$84&gt;$F136,(OFFSET(Q125,0,-ROUNDUP($F136-1,0))-(ROUNDDOWN($F136,0)*(OFFSET(Q125,0,-ROUNDUP($F136-1,0))/$F136))),0)</f>
        <v>0</v>
      </c>
      <c r="S136" s="131">
        <f ca="1">-SUM(OFFSET(R125,0,-MIN(S$84-1,ROUNDDOWN($F136-1,0))):R125)/$F136-IF(S$84&gt;$F136,(OFFSET(R125,0,-ROUNDUP($F136-1,0))-(ROUNDDOWN($F136,0)*(OFFSET(R125,0,-ROUNDUP($F136-1,0))/$F136))),0)</f>
        <v>0</v>
      </c>
      <c r="T136" s="131">
        <f ca="1">-SUM(OFFSET(S125,0,-MIN(T$84-1,ROUNDDOWN($F136-1,0))):S125)/$F136-IF(T$84&gt;$F136,(OFFSET(S125,0,-ROUNDUP($F136-1,0))-(ROUNDDOWN($F136,0)*(OFFSET(S125,0,-ROUNDUP($F136-1,0))/$F136))),0)</f>
        <v>0</v>
      </c>
      <c r="U136" s="131">
        <f ca="1">-SUM(OFFSET(T125,0,-MIN(U$84-1,ROUNDDOWN($F136-1,0))):T125)/$F136-IF(U$84&gt;$F136,(OFFSET(T125,0,-ROUNDUP($F136-1,0))-(ROUNDDOWN($F136,0)*(OFFSET(T125,0,-ROUNDUP($F136-1,0))/$F136))),0)</f>
        <v>0</v>
      </c>
      <c r="V136" s="131">
        <f ca="1">-SUM(OFFSET(U125,0,-MIN(V$84-1,ROUNDDOWN($F136-1,0))):U125)/$F136-IF(V$84&gt;$F136,(OFFSET(U125,0,-ROUNDUP($F136-1,0))-(ROUNDDOWN($F136,0)*(OFFSET(U125,0,-ROUNDUP($F136-1,0))/$F136))),0)</f>
        <v>0</v>
      </c>
      <c r="W136" s="131">
        <f ca="1">-SUM(OFFSET(V125,0,-MIN(W$84-1,ROUNDDOWN($F136-1,0))):V125)/$F136-IF(W$84&gt;$F136,(OFFSET(V125,0,-ROUNDUP($F136-1,0))-(ROUNDDOWN($F136,0)*(OFFSET(V125,0,-ROUNDUP($F136-1,0))/$F136))),0)</f>
        <v>0</v>
      </c>
      <c r="X136" s="131">
        <f ca="1">-SUM(OFFSET(W125,0,-MIN(X$84-1,ROUNDDOWN($F136-1,0))):W125)/$F136-IF(X$84&gt;$F136,(OFFSET(W125,0,-ROUNDUP($F136-1,0))-(ROUNDDOWN($F136,0)*(OFFSET(W125,0,-ROUNDUP($F136-1,0))/$F136))),0)</f>
        <v>0</v>
      </c>
      <c r="Y136" s="131">
        <f ca="1">-SUM(OFFSET(X125,0,-MIN(Y$84-1,ROUNDDOWN($F136-1,0))):X125)/$F136-IF(Y$84&gt;$F136,(OFFSET(X125,0,-ROUNDUP($F136-1,0))-(ROUNDDOWN($F136,0)*(OFFSET(X125,0,-ROUNDUP($F136-1,0))/$F136))),0)</f>
        <v>0</v>
      </c>
      <c r="Z136" s="131">
        <f ca="1">-SUM(OFFSET(Y125,0,-MIN(Z$84-1,ROUNDDOWN($F136-1,0))):Y125)/$F136-IF(Z$84&gt;$F136,(OFFSET(Y125,0,-ROUNDUP($F136-1,0))-(ROUNDDOWN($F136,0)*(OFFSET(Y125,0,-ROUNDUP($F136-1,0))/$F136))),0)</f>
        <v>0</v>
      </c>
      <c r="AA136" s="131">
        <f ca="1">-SUM(OFFSET(Z125,0,-MIN(AA$84-1,ROUNDDOWN($F136-1,0))):Z125)/$F136-IF(AA$84&gt;$F136,(OFFSET(Z125,0,-ROUNDUP($F136-1,0))-(ROUNDDOWN($F136,0)*(OFFSET(Z125,0,-ROUNDUP($F136-1,0))/$F136))),0)</f>
        <v>0</v>
      </c>
      <c r="AB136" s="131">
        <f ca="1">-SUM(OFFSET(AA125,0,-MIN(AB$84-1,ROUNDDOWN($F136-1,0))):AA125)/$F136-IF(AB$84&gt;$F136,(OFFSET(AA125,0,-ROUNDUP($F136-1,0))-(ROUNDDOWN($F136,0)*(OFFSET(AA125,0,-ROUNDUP($F136-1,0))/$F136))),0)</f>
        <v>0</v>
      </c>
      <c r="AC136" s="131">
        <f ca="1">-SUM(OFFSET(AB125,0,-MIN(AC$84-1,ROUNDDOWN($F136-1,0))):AB125)/$F136-IF(AC$84&gt;$F136,(OFFSET(AB125,0,-ROUNDUP($F136-1,0))-(ROUNDDOWN($F136,0)*(OFFSET(AB125,0,-ROUNDUP($F136-1,0))/$F136))),0)</f>
        <v>0</v>
      </c>
      <c r="AD136" s="131">
        <f ca="1">-SUM(OFFSET(AC125,0,-MIN(AD$84-1,ROUNDDOWN($F136-1,0))):AC125)/$F136-IF(AD$84&gt;$F136,(OFFSET(AC125,0,-ROUNDUP($F136-1,0))-(ROUNDDOWN($F136,0)*(OFFSET(AC125,0,-ROUNDUP($F136-1,0))/$F136))),0)</f>
        <v>0</v>
      </c>
      <c r="AE136" s="131">
        <f ca="1">-SUM(OFFSET(AD125,0,-MIN(AE$84-1,ROUNDDOWN($F136-1,0))):AD125)/$F136-IF(AE$84&gt;$F136,(OFFSET(AD125,0,-ROUNDUP($F136-1,0))-(ROUNDDOWN($F136,0)*(OFFSET(AD125,0,-ROUNDUP($F136-1,0))/$F136))),0)</f>
        <v>0</v>
      </c>
      <c r="AF136" s="131">
        <f ca="1">-SUM(OFFSET(AE125,0,-MIN(AF$84-1,ROUNDDOWN($F136-1,0))):AE125)/$F136-IF(AF$84&gt;$F136,(OFFSET(AE125,0,-ROUNDUP($F136-1,0))-(ROUNDDOWN($F136,0)*(OFFSET(AE125,0,-ROUNDUP($F136-1,0))/$F136))),0)</f>
        <v>0</v>
      </c>
      <c r="AG136" s="131">
        <f ca="1">-SUM(OFFSET(AF125,0,-MIN(AG$84-1,ROUNDDOWN($F136-1,0))):AF125)/$F136-IF(AG$84&gt;$F136,(OFFSET(AF125,0,-ROUNDUP($F136-1,0))-(ROUNDDOWN($F136,0)*(OFFSET(AF125,0,-ROUNDUP($F136-1,0))/$F136))),0)</f>
        <v>0</v>
      </c>
      <c r="AH136" s="131">
        <f ca="1">-SUM(OFFSET(AG125,0,-MIN(AH$84-1,ROUNDDOWN($F136-1,0))):AG125)/$F136-IF(AH$84&gt;$F136,(OFFSET(AG125,0,-ROUNDUP($F136-1,0))-(ROUNDDOWN($F136,0)*(OFFSET(AG125,0,-ROUNDUP($F136-1,0))/$F136))),0)</f>
        <v>0</v>
      </c>
      <c r="AI136" s="131">
        <f ca="1">-SUM(OFFSET(AH125,0,-MIN(AI$84-1,ROUNDDOWN($F136-1,0))):AH125)/$F136-IF(AI$84&gt;$F136,(OFFSET(AH125,0,-ROUNDUP($F136-1,0))-(ROUNDDOWN($F136,0)*(OFFSET(AH125,0,-ROUNDUP($F136-1,0))/$F136))),0)</f>
        <v>0</v>
      </c>
      <c r="AJ136" s="131">
        <f ca="1">-SUM(OFFSET(AI125,0,-MIN(AJ$84-1,ROUNDDOWN($F136-1,0))):AI125)/$F136-IF(AJ$84&gt;$F136,(OFFSET(AI125,0,-ROUNDUP($F136-1,0))-(ROUNDDOWN($F136,0)*(OFFSET(AI125,0,-ROUNDUP($F136-1,0))/$F136))),0)</f>
        <v>0</v>
      </c>
      <c r="AK136" s="131">
        <f ca="1">-SUM(OFFSET(AJ125,0,-MIN(AK$84-1,ROUNDDOWN($F136-1,0))):AJ125)/$F136-IF(AK$84&gt;$F136,(OFFSET(AJ125,0,-ROUNDUP($F136-1,0))-(ROUNDDOWN($F136,0)*(OFFSET(AJ125,0,-ROUNDUP($F136-1,0))/$F136))),0)</f>
        <v>0</v>
      </c>
      <c r="AL136" s="131">
        <f ca="1">-SUM(OFFSET(AK125,0,-MIN(AL$84-1,ROUNDDOWN($F136-1,0))):AK125)/$F136-IF(AL$84&gt;$F136,(OFFSET(AK125,0,-ROUNDUP($F136-1,0))-(ROUNDDOWN($F136,0)*(OFFSET(AK125,0,-ROUNDUP($F136-1,0))/$F136))),0)</f>
        <v>0</v>
      </c>
      <c r="AM136" s="131">
        <f ca="1">-SUM(OFFSET(AL125,0,-MIN(AM$84-1,ROUNDDOWN($F136-1,0))):AL125)/$F136-IF(AM$84&gt;$F136,(OFFSET(AL125,0,-ROUNDUP($F136-1,0))-(ROUNDDOWN($F136,0)*(OFFSET(AL125,0,-ROUNDUP($F136-1,0))/$F136))),0)</f>
        <v>0</v>
      </c>
      <c r="AN136" s="131">
        <f ca="1">-SUM(OFFSET(AM125,0,-MIN(AN$84-1,ROUNDDOWN($F136-1,0))):AM125)/$F136-IF(AN$84&gt;$F136,(OFFSET(AM125,0,-ROUNDUP($F136-1,0))-(ROUNDDOWN($F136,0)*(OFFSET(AM125,0,-ROUNDUP($F136-1,0))/$F136))),0)</f>
        <v>0</v>
      </c>
      <c r="AO136" s="131">
        <f ca="1">-SUM(OFFSET(AN125,0,-MIN(AO$84-1,ROUNDDOWN($F136-1,0))):AN125)/$F136-IF(AO$84&gt;$F136,(OFFSET(AN125,0,-ROUNDUP($F136-1,0))-(ROUNDDOWN($F136,0)*(OFFSET(AN125,0,-ROUNDUP($F136-1,0))/$F136))),0)</f>
        <v>0</v>
      </c>
      <c r="AP136" s="131">
        <f ca="1">-SUM(OFFSET(AO125,0,-MIN(AP$84-1,ROUNDDOWN($F136-1,0))):AO125)/$F136-IF(AP$84&gt;$F136,(OFFSET(AO125,0,-ROUNDUP($F136-1,0))-(ROUNDDOWN($F136,0)*(OFFSET(AO125,0,-ROUNDUP($F136-1,0))/$F136))),0)</f>
        <v>0</v>
      </c>
      <c r="AQ136" s="131">
        <f ca="1">-SUM(OFFSET(AP125,0,-MIN(AQ$84-1,ROUNDDOWN($F136-1,0))):AP125)/$F136-IF(AQ$84&gt;$F136,(OFFSET(AP125,0,-ROUNDUP($F136-1,0))-(ROUNDDOWN($F136,0)*(OFFSET(AP125,0,-ROUNDUP($F136-1,0))/$F136))),0)</f>
        <v>0</v>
      </c>
      <c r="AR136" s="131">
        <f ca="1">-SUM(OFFSET(AQ125,0,-MIN(AR$84-1,ROUNDDOWN($F136-1,0))):AQ125)/$F136-IF(AR$84&gt;$F136,(OFFSET(AQ125,0,-ROUNDUP($F136-1,0))-(ROUNDDOWN($F136,0)*(OFFSET(AQ125,0,-ROUNDUP($F136-1,0))/$F136))),0)</f>
        <v>0</v>
      </c>
      <c r="AS136" s="131">
        <f ca="1">-SUM(OFFSET(AR125,0,-MIN(AS$84-1,ROUNDDOWN($F136-1,0))):AR125)/$F136-IF(AS$84&gt;$F136,(OFFSET(AR125,0,-ROUNDUP($F136-1,0))-(ROUNDDOWN($F136,0)*(OFFSET(AR125,0,-ROUNDUP($F136-1,0))/$F136))),0)</f>
        <v>0</v>
      </c>
      <c r="AT136" s="131">
        <f ca="1">-SUM(OFFSET(AS125,0,-MIN(AT$84-1,ROUNDDOWN($F136-1,0))):AS125)/$F136-IF(AT$84&gt;$F136,(OFFSET(AS125,0,-ROUNDUP($F136-1,0))-(ROUNDDOWN($F136,0)*(OFFSET(AS125,0,-ROUNDUP($F136-1,0))/$F136))),0)</f>
        <v>0</v>
      </c>
      <c r="AU136" s="131">
        <f ca="1">-SUM(OFFSET(AT125,0,-MIN(AU$84-1,ROUNDDOWN($F136-1,0))):AT125)/$F136-IF(AU$84&gt;$F136,(OFFSET(AT125,0,-ROUNDUP($F136-1,0))-(ROUNDDOWN($F136,0)*(OFFSET(AT125,0,-ROUNDUP($F136-1,0))/$F136))),0)</f>
        <v>0</v>
      </c>
      <c r="AV136" s="131">
        <f ca="1">-SUM(OFFSET(AU125,0,-MIN(AV$84-1,ROUNDDOWN($F136-1,0))):AU125)/$F136-IF(AV$84&gt;$F136,(OFFSET(AU125,0,-ROUNDUP($F136-1,0))-(ROUNDDOWN($F136,0)*(OFFSET(AU125,0,-ROUNDUP($F136-1,0))/$F136))),0)</f>
        <v>0</v>
      </c>
    </row>
    <row r="137" spans="1:49" s="49" customFormat="1" ht="15.75" hidden="1" customHeight="1" outlineLevel="1">
      <c r="A137" s="20"/>
      <c r="B137" s="67" t="str">
        <f>"Amort. -  "&amp;B42</f>
        <v>Amort. -  Servitude</v>
      </c>
      <c r="C137" s="67"/>
      <c r="D137" s="65"/>
      <c r="F137" s="200">
        <f>D42</f>
        <v>65</v>
      </c>
      <c r="G137" s="125"/>
      <c r="H137" s="14"/>
      <c r="I137" s="27">
        <f ca="1">-SUM(OFFSET(H126,0,-MIN(I$84-1,$F137-1)):H126)/$F137</f>
        <v>0</v>
      </c>
      <c r="J137" s="27">
        <f ca="1">-SUM(OFFSET(I126,0,-MIN(J$84-1,$F137-1)):I126)/$F137</f>
        <v>0</v>
      </c>
      <c r="K137" s="27">
        <f ca="1">-SUM(OFFSET(J126,0,-MIN(K$84-1,$F137-1)):J126)/$F137</f>
        <v>0</v>
      </c>
      <c r="L137" s="131">
        <f ca="1">-SUM(OFFSET(K126,0,-MIN(L$84-1,ROUNDDOWN($F137-1,0))):K126)/$F137-IF(L$84&gt;$F137,(OFFSET(K126,0,-ROUNDUP($F137-1,0))-(ROUNDDOWN($F137,0)*(OFFSET(K126,0,-ROUNDUP($F137-1,0))/$F137))),0)</f>
        <v>0</v>
      </c>
      <c r="M137" s="131">
        <f ca="1">-SUM(OFFSET(L126,0,-MIN(M$84-1,ROUNDDOWN($F137-1,0))):L126)/$F137-IF(M$84&gt;$F137,(OFFSET(L126,0,-ROUNDUP($F137-1,0))-(ROUNDDOWN($F137,0)*(OFFSET(L126,0,-ROUNDUP($F137-1,0))/$F137))),0)</f>
        <v>0</v>
      </c>
      <c r="N137" s="131">
        <f ca="1">-SUM(OFFSET(M126,0,-MIN(N$84-1,ROUNDDOWN($F137-1,0))):M126)/$F137-IF(N$84&gt;$F137,(OFFSET(M126,0,-ROUNDUP($F137-1,0))-(ROUNDDOWN($F137,0)*(OFFSET(M126,0,-ROUNDUP($F137-1,0))/$F137))),0)</f>
        <v>0</v>
      </c>
      <c r="O137" s="131">
        <f ca="1">-SUM(OFFSET(N126,0,-MIN(O$84-1,ROUNDDOWN($F137-1,0))):N126)/$F137-IF(O$84&gt;$F137,(OFFSET(N126,0,-ROUNDUP($F137-1,0))-(ROUNDDOWN($F137,0)*(OFFSET(N126,0,-ROUNDUP($F137-1,0))/$F137))),0)</f>
        <v>0</v>
      </c>
      <c r="P137" s="131">
        <f ca="1">-SUM(OFFSET(O126,0,-MIN(P$84-1,ROUNDDOWN($F137-1,0))):O126)/$F137-IF(P$84&gt;$F137,(OFFSET(O126,0,-ROUNDUP($F137-1,0))-(ROUNDDOWN($F137,0)*(OFFSET(O126,0,-ROUNDUP($F137-1,0))/$F137))),0)</f>
        <v>0</v>
      </c>
      <c r="Q137" s="131">
        <f ca="1">-SUM(OFFSET(P126,0,-MIN(Q$84-1,ROUNDDOWN($F137-1,0))):P126)/$F137-IF(Q$84&gt;$F137,(OFFSET(P126,0,-ROUNDUP($F137-1,0))-(ROUNDDOWN($F137,0)*(OFFSET(P126,0,-ROUNDUP($F137-1,0))/$F137))),0)</f>
        <v>0</v>
      </c>
      <c r="R137" s="131">
        <f ca="1">-SUM(OFFSET(Q126,0,-MIN(R$84-1,ROUNDDOWN($F137-1,0))):Q126)/$F137-IF(R$84&gt;$F137,(OFFSET(Q126,0,-ROUNDUP($F137-1,0))-(ROUNDDOWN($F137,0)*(OFFSET(Q126,0,-ROUNDUP($F137-1,0))/$F137))),0)</f>
        <v>0</v>
      </c>
      <c r="S137" s="131">
        <f ca="1">-SUM(OFFSET(R126,0,-MIN(S$84-1,ROUNDDOWN($F137-1,0))):R126)/$F137-IF(S$84&gt;$F137,(OFFSET(R126,0,-ROUNDUP($F137-1,0))-(ROUNDDOWN($F137,0)*(OFFSET(R126,0,-ROUNDUP($F137-1,0))/$F137))),0)</f>
        <v>0</v>
      </c>
      <c r="T137" s="131">
        <f ca="1">-SUM(OFFSET(S126,0,-MIN(T$84-1,ROUNDDOWN($F137-1,0))):S126)/$F137-IF(T$84&gt;$F137,(OFFSET(S126,0,-ROUNDUP($F137-1,0))-(ROUNDDOWN($F137,0)*(OFFSET(S126,0,-ROUNDUP($F137-1,0))/$F137))),0)</f>
        <v>0</v>
      </c>
      <c r="U137" s="131">
        <f ca="1">-SUM(OFFSET(T126,0,-MIN(U$84-1,ROUNDDOWN($F137-1,0))):T126)/$F137-IF(U$84&gt;$F137,(OFFSET(T126,0,-ROUNDUP($F137-1,0))-(ROUNDDOWN($F137,0)*(OFFSET(T126,0,-ROUNDUP($F137-1,0))/$F137))),0)</f>
        <v>0</v>
      </c>
      <c r="V137" s="131">
        <f ca="1">-SUM(OFFSET(U126,0,-MIN(V$84-1,ROUNDDOWN($F137-1,0))):U126)/$F137-IF(V$84&gt;$F137,(OFFSET(U126,0,-ROUNDUP($F137-1,0))-(ROUNDDOWN($F137,0)*(OFFSET(U126,0,-ROUNDUP($F137-1,0))/$F137))),0)</f>
        <v>0</v>
      </c>
      <c r="W137" s="131">
        <f ca="1">-SUM(OFFSET(V126,0,-MIN(W$84-1,ROUNDDOWN($F137-1,0))):V126)/$F137-IF(W$84&gt;$F137,(OFFSET(V126,0,-ROUNDUP($F137-1,0))-(ROUNDDOWN($F137,0)*(OFFSET(V126,0,-ROUNDUP($F137-1,0))/$F137))),0)</f>
        <v>0</v>
      </c>
      <c r="X137" s="131">
        <f ca="1">-SUM(OFFSET(W126,0,-MIN(X$84-1,ROUNDDOWN($F137-1,0))):W126)/$F137-IF(X$84&gt;$F137,(OFFSET(W126,0,-ROUNDUP($F137-1,0))-(ROUNDDOWN($F137,0)*(OFFSET(W126,0,-ROUNDUP($F137-1,0))/$F137))),0)</f>
        <v>0</v>
      </c>
      <c r="Y137" s="131">
        <f ca="1">-SUM(OFFSET(X126,0,-MIN(Y$84-1,ROUNDDOWN($F137-1,0))):X126)/$F137-IF(Y$84&gt;$F137,(OFFSET(X126,0,-ROUNDUP($F137-1,0))-(ROUNDDOWN($F137,0)*(OFFSET(X126,0,-ROUNDUP($F137-1,0))/$F137))),0)</f>
        <v>0</v>
      </c>
      <c r="Z137" s="131">
        <f ca="1">-SUM(OFFSET(Y126,0,-MIN(Z$84-1,ROUNDDOWN($F137-1,0))):Y126)/$F137-IF(Z$84&gt;$F137,(OFFSET(Y126,0,-ROUNDUP($F137-1,0))-(ROUNDDOWN($F137,0)*(OFFSET(Y126,0,-ROUNDUP($F137-1,0))/$F137))),0)</f>
        <v>0</v>
      </c>
      <c r="AA137" s="131">
        <f ca="1">-SUM(OFFSET(Z126,0,-MIN(AA$84-1,ROUNDDOWN($F137-1,0))):Z126)/$F137-IF(AA$84&gt;$F137,(OFFSET(Z126,0,-ROUNDUP($F137-1,0))-(ROUNDDOWN($F137,0)*(OFFSET(Z126,0,-ROUNDUP($F137-1,0))/$F137))),0)</f>
        <v>0</v>
      </c>
      <c r="AB137" s="131">
        <f ca="1">-SUM(OFFSET(AA126,0,-MIN(AB$84-1,ROUNDDOWN($F137-1,0))):AA126)/$F137-IF(AB$84&gt;$F137,(OFFSET(AA126,0,-ROUNDUP($F137-1,0))-(ROUNDDOWN($F137,0)*(OFFSET(AA126,0,-ROUNDUP($F137-1,0))/$F137))),0)</f>
        <v>0</v>
      </c>
      <c r="AC137" s="131">
        <f ca="1">-SUM(OFFSET(AB126,0,-MIN(AC$84-1,ROUNDDOWN($F137-1,0))):AB126)/$F137-IF(AC$84&gt;$F137,(OFFSET(AB126,0,-ROUNDUP($F137-1,0))-(ROUNDDOWN($F137,0)*(OFFSET(AB126,0,-ROUNDUP($F137-1,0))/$F137))),0)</f>
        <v>0</v>
      </c>
      <c r="AD137" s="131">
        <f ca="1">-SUM(OFFSET(AC126,0,-MIN(AD$84-1,ROUNDDOWN($F137-1,0))):AC126)/$F137-IF(AD$84&gt;$F137,(OFFSET(AC126,0,-ROUNDUP($F137-1,0))-(ROUNDDOWN($F137,0)*(OFFSET(AC126,0,-ROUNDUP($F137-1,0))/$F137))),0)</f>
        <v>0</v>
      </c>
      <c r="AE137" s="131">
        <f ca="1">-SUM(OFFSET(AD126,0,-MIN(AE$84-1,ROUNDDOWN($F137-1,0))):AD126)/$F137-IF(AE$84&gt;$F137,(OFFSET(AD126,0,-ROUNDUP($F137-1,0))-(ROUNDDOWN($F137,0)*(OFFSET(AD126,0,-ROUNDUP($F137-1,0))/$F137))),0)</f>
        <v>0</v>
      </c>
      <c r="AF137" s="131">
        <f ca="1">-SUM(OFFSET(AE126,0,-MIN(AF$84-1,ROUNDDOWN($F137-1,0))):AE126)/$F137-IF(AF$84&gt;$F137,(OFFSET(AE126,0,-ROUNDUP($F137-1,0))-(ROUNDDOWN($F137,0)*(OFFSET(AE126,0,-ROUNDUP($F137-1,0))/$F137))),0)</f>
        <v>0</v>
      </c>
      <c r="AG137" s="131">
        <f ca="1">-SUM(OFFSET(AF126,0,-MIN(AG$84-1,ROUNDDOWN($F137-1,0))):AF126)/$F137-IF(AG$84&gt;$F137,(OFFSET(AF126,0,-ROUNDUP($F137-1,0))-(ROUNDDOWN($F137,0)*(OFFSET(AF126,0,-ROUNDUP($F137-1,0))/$F137))),0)</f>
        <v>0</v>
      </c>
      <c r="AH137" s="131">
        <f ca="1">-SUM(OFFSET(AG126,0,-MIN(AH$84-1,ROUNDDOWN($F137-1,0))):AG126)/$F137-IF(AH$84&gt;$F137,(OFFSET(AG126,0,-ROUNDUP($F137-1,0))-(ROUNDDOWN($F137,0)*(OFFSET(AG126,0,-ROUNDUP($F137-1,0))/$F137))),0)</f>
        <v>0</v>
      </c>
      <c r="AI137" s="131">
        <f ca="1">-SUM(OFFSET(AH126,0,-MIN(AI$84-1,ROUNDDOWN($F137-1,0))):AH126)/$F137-IF(AI$84&gt;$F137,(OFFSET(AH126,0,-ROUNDUP($F137-1,0))-(ROUNDDOWN($F137,0)*(OFFSET(AH126,0,-ROUNDUP($F137-1,0))/$F137))),0)</f>
        <v>0</v>
      </c>
      <c r="AJ137" s="131">
        <f ca="1">-SUM(OFFSET(AI126,0,-MIN(AJ$84-1,ROUNDDOWN($F137-1,0))):AI126)/$F137-IF(AJ$84&gt;$F137,(OFFSET(AI126,0,-ROUNDUP($F137-1,0))-(ROUNDDOWN($F137,0)*(OFFSET(AI126,0,-ROUNDUP($F137-1,0))/$F137))),0)</f>
        <v>0</v>
      </c>
      <c r="AK137" s="131">
        <f ca="1">-SUM(OFFSET(AJ126,0,-MIN(AK$84-1,ROUNDDOWN($F137-1,0))):AJ126)/$F137-IF(AK$84&gt;$F137,(OFFSET(AJ126,0,-ROUNDUP($F137-1,0))-(ROUNDDOWN($F137,0)*(OFFSET(AJ126,0,-ROUNDUP($F137-1,0))/$F137))),0)</f>
        <v>0</v>
      </c>
      <c r="AL137" s="131">
        <f ca="1">-SUM(OFFSET(AK126,0,-MIN(AL$84-1,ROUNDDOWN($F137-1,0))):AK126)/$F137-IF(AL$84&gt;$F137,(OFFSET(AK126,0,-ROUNDUP($F137-1,0))-(ROUNDDOWN($F137,0)*(OFFSET(AK126,0,-ROUNDUP($F137-1,0))/$F137))),0)</f>
        <v>0</v>
      </c>
      <c r="AM137" s="131">
        <f ca="1">-SUM(OFFSET(AL126,0,-MIN(AM$84-1,ROUNDDOWN($F137-1,0))):AL126)/$F137-IF(AM$84&gt;$F137,(OFFSET(AL126,0,-ROUNDUP($F137-1,0))-(ROUNDDOWN($F137,0)*(OFFSET(AL126,0,-ROUNDUP($F137-1,0))/$F137))),0)</f>
        <v>0</v>
      </c>
      <c r="AN137" s="131">
        <f ca="1">-SUM(OFFSET(AM126,0,-MIN(AN$84-1,ROUNDDOWN($F137-1,0))):AM126)/$F137-IF(AN$84&gt;$F137,(OFFSET(AM126,0,-ROUNDUP($F137-1,0))-(ROUNDDOWN($F137,0)*(OFFSET(AM126,0,-ROUNDUP($F137-1,0))/$F137))),0)</f>
        <v>0</v>
      </c>
      <c r="AO137" s="131">
        <f ca="1">-SUM(OFFSET(AN126,0,-MIN(AO$84-1,ROUNDDOWN($F137-1,0))):AN126)/$F137-IF(AO$84&gt;$F137,(OFFSET(AN126,0,-ROUNDUP($F137-1,0))-(ROUNDDOWN($F137,0)*(OFFSET(AN126,0,-ROUNDUP($F137-1,0))/$F137))),0)</f>
        <v>0</v>
      </c>
      <c r="AP137" s="131">
        <f ca="1">-SUM(OFFSET(AO126,0,-MIN(AP$84-1,ROUNDDOWN($F137-1,0))):AO126)/$F137-IF(AP$84&gt;$F137,(OFFSET(AO126,0,-ROUNDUP($F137-1,0))-(ROUNDDOWN($F137,0)*(OFFSET(AO126,0,-ROUNDUP($F137-1,0))/$F137))),0)</f>
        <v>0</v>
      </c>
      <c r="AQ137" s="131">
        <f ca="1">-SUM(OFFSET(AP126,0,-MIN(AQ$84-1,ROUNDDOWN($F137-1,0))):AP126)/$F137-IF(AQ$84&gt;$F137,(OFFSET(AP126,0,-ROUNDUP($F137-1,0))-(ROUNDDOWN($F137,0)*(OFFSET(AP126,0,-ROUNDUP($F137-1,0))/$F137))),0)</f>
        <v>0</v>
      </c>
      <c r="AR137" s="131">
        <f ca="1">-SUM(OFFSET(AQ126,0,-MIN(AR$84-1,ROUNDDOWN($F137-1,0))):AQ126)/$F137-IF(AR$84&gt;$F137,(OFFSET(AQ126,0,-ROUNDUP($F137-1,0))-(ROUNDDOWN($F137,0)*(OFFSET(AQ126,0,-ROUNDUP($F137-1,0))/$F137))),0)</f>
        <v>0</v>
      </c>
      <c r="AS137" s="131">
        <f ca="1">-SUM(OFFSET(AR126,0,-MIN(AS$84-1,ROUNDDOWN($F137-1,0))):AR126)/$F137-IF(AS$84&gt;$F137,(OFFSET(AR126,0,-ROUNDUP($F137-1,0))-(ROUNDDOWN($F137,0)*(OFFSET(AR126,0,-ROUNDUP($F137-1,0))/$F137))),0)</f>
        <v>0</v>
      </c>
      <c r="AT137" s="131">
        <f ca="1">-SUM(OFFSET(AS126,0,-MIN(AT$84-1,ROUNDDOWN($F137-1,0))):AS126)/$F137-IF(AT$84&gt;$F137,(OFFSET(AS126,0,-ROUNDUP($F137-1,0))-(ROUNDDOWN($F137,0)*(OFFSET(AS126,0,-ROUNDUP($F137-1,0))/$F137))),0)</f>
        <v>0</v>
      </c>
      <c r="AU137" s="131">
        <f ca="1">-SUM(OFFSET(AT126,0,-MIN(AU$84-1,ROUNDDOWN($F137-1,0))):AT126)/$F137-IF(AU$84&gt;$F137,(OFFSET(AT126,0,-ROUNDUP($F137-1,0))-(ROUNDDOWN($F137,0)*(OFFSET(AT126,0,-ROUNDUP($F137-1,0))/$F137))),0)</f>
        <v>0</v>
      </c>
      <c r="AV137" s="131">
        <f ca="1">-SUM(OFFSET(AU126,0,-MIN(AV$84-1,ROUNDDOWN($F137-1,0))):AU126)/$F137-IF(AV$84&gt;$F137,(OFFSET(AU126,0,-ROUNDUP($F137-1,0))-(ROUNDDOWN($F137,0)*(OFFSET(AU126,0,-ROUNDUP($F137-1,0))/$F137))),0)</f>
        <v>0</v>
      </c>
    </row>
    <row r="138" spans="1:49" s="49" customFormat="1" ht="15.75" hidden="1" customHeight="1" outlineLevel="1">
      <c r="A138" s="20"/>
      <c r="B138" s="67" t="str">
        <f>"Amort. -  "&amp;B43</f>
        <v>Amort. -  Transport</v>
      </c>
      <c r="C138" s="67"/>
      <c r="D138" s="65"/>
      <c r="F138" s="200">
        <f>D43</f>
        <v>65</v>
      </c>
      <c r="G138" s="125"/>
      <c r="H138" s="14"/>
      <c r="I138" s="27">
        <f ca="1">-SUM(OFFSET(H127,0,-MIN(I$84-1,$F138-1)):H127)/$F138</f>
        <v>0</v>
      </c>
      <c r="J138" s="27">
        <f ca="1">-SUM(OFFSET(I127,0,-MIN(J$84-1,$F138-1)):I127)/$F138</f>
        <v>0</v>
      </c>
      <c r="K138" s="27">
        <f ca="1">-SUM(OFFSET(J127,0,-MIN(K$84-1,$F138-1)):J127)/$F138</f>
        <v>0</v>
      </c>
      <c r="L138" s="131">
        <f ca="1">-SUM(OFFSET(K127,0,-MIN(L$84-1,ROUNDDOWN($F138-1,0))):K127)/$F138-IF(L$84&gt;$F138,(OFFSET(K127,0,-ROUNDUP($F138-1,0))-(ROUNDDOWN($F138,0)*(OFFSET(K127,0,-ROUNDUP($F138-1,0))/$F138))),0)</f>
        <v>0</v>
      </c>
      <c r="M138" s="131">
        <f ca="1">-SUM(OFFSET(L127,0,-MIN(M$84-1,ROUNDDOWN($F138-1,0))):L127)/$F138-IF(M$84&gt;$F138,(OFFSET(L127,0,-ROUNDUP($F138-1,0))-(ROUNDDOWN($F138,0)*(OFFSET(L127,0,-ROUNDUP($F138-1,0))/$F138))),0)</f>
        <v>0</v>
      </c>
      <c r="N138" s="131">
        <f ca="1">-SUM(OFFSET(M127,0,-MIN(N$84-1,ROUNDDOWN($F138-1,0))):M127)/$F138-IF(N$84&gt;$F138,(OFFSET(M127,0,-ROUNDUP($F138-1,0))-(ROUNDDOWN($F138,0)*(OFFSET(M127,0,-ROUNDUP($F138-1,0))/$F138))),0)</f>
        <v>0</v>
      </c>
      <c r="O138" s="131">
        <f ca="1">-SUM(OFFSET(N127,0,-MIN(O$84-1,ROUNDDOWN($F138-1,0))):N127)/$F138-IF(O$84&gt;$F138,(OFFSET(N127,0,-ROUNDUP($F138-1,0))-(ROUNDDOWN($F138,0)*(OFFSET(N127,0,-ROUNDUP($F138-1,0))/$F138))),0)</f>
        <v>0</v>
      </c>
      <c r="P138" s="131">
        <f ca="1">-SUM(OFFSET(O127,0,-MIN(P$84-1,ROUNDDOWN($F138-1,0))):O127)/$F138-IF(P$84&gt;$F138,(OFFSET(O127,0,-ROUNDUP($F138-1,0))-(ROUNDDOWN($F138,0)*(OFFSET(O127,0,-ROUNDUP($F138-1,0))/$F138))),0)</f>
        <v>0</v>
      </c>
      <c r="Q138" s="131">
        <f ca="1">-SUM(OFFSET(P127,0,-MIN(Q$84-1,ROUNDDOWN($F138-1,0))):P127)/$F138-IF(Q$84&gt;$F138,(OFFSET(P127,0,-ROUNDUP($F138-1,0))-(ROUNDDOWN($F138,0)*(OFFSET(P127,0,-ROUNDUP($F138-1,0))/$F138))),0)</f>
        <v>0</v>
      </c>
      <c r="R138" s="131">
        <f ca="1">-SUM(OFFSET(Q127,0,-MIN(R$84-1,ROUNDDOWN($F138-1,0))):Q127)/$F138-IF(R$84&gt;$F138,(OFFSET(Q127,0,-ROUNDUP($F138-1,0))-(ROUNDDOWN($F138,0)*(OFFSET(Q127,0,-ROUNDUP($F138-1,0))/$F138))),0)</f>
        <v>0</v>
      </c>
      <c r="S138" s="131">
        <f ca="1">-SUM(OFFSET(R127,0,-MIN(S$84-1,ROUNDDOWN($F138-1,0))):R127)/$F138-IF(S$84&gt;$F138,(OFFSET(R127,0,-ROUNDUP($F138-1,0))-(ROUNDDOWN($F138,0)*(OFFSET(R127,0,-ROUNDUP($F138-1,0))/$F138))),0)</f>
        <v>0</v>
      </c>
      <c r="T138" s="131">
        <f ca="1">-SUM(OFFSET(S127,0,-MIN(T$84-1,ROUNDDOWN($F138-1,0))):S127)/$F138-IF(T$84&gt;$F138,(OFFSET(S127,0,-ROUNDUP($F138-1,0))-(ROUNDDOWN($F138,0)*(OFFSET(S127,0,-ROUNDUP($F138-1,0))/$F138))),0)</f>
        <v>0</v>
      </c>
      <c r="U138" s="131">
        <f ca="1">-SUM(OFFSET(T127,0,-MIN(U$84-1,ROUNDDOWN($F138-1,0))):T127)/$F138-IF(U$84&gt;$F138,(OFFSET(T127,0,-ROUNDUP($F138-1,0))-(ROUNDDOWN($F138,0)*(OFFSET(T127,0,-ROUNDUP($F138-1,0))/$F138))),0)</f>
        <v>0</v>
      </c>
      <c r="V138" s="131">
        <f ca="1">-SUM(OFFSET(U127,0,-MIN(V$84-1,ROUNDDOWN($F138-1,0))):U127)/$F138-IF(V$84&gt;$F138,(OFFSET(U127,0,-ROUNDUP($F138-1,0))-(ROUNDDOWN($F138,0)*(OFFSET(U127,0,-ROUNDUP($F138-1,0))/$F138))),0)</f>
        <v>0</v>
      </c>
      <c r="W138" s="131">
        <f ca="1">-SUM(OFFSET(V127,0,-MIN(W$84-1,ROUNDDOWN($F138-1,0))):V127)/$F138-IF(W$84&gt;$F138,(OFFSET(V127,0,-ROUNDUP($F138-1,0))-(ROUNDDOWN($F138,0)*(OFFSET(V127,0,-ROUNDUP($F138-1,0))/$F138))),0)</f>
        <v>0</v>
      </c>
      <c r="X138" s="131">
        <f ca="1">-SUM(OFFSET(W127,0,-MIN(X$84-1,ROUNDDOWN($F138-1,0))):W127)/$F138-IF(X$84&gt;$F138,(OFFSET(W127,0,-ROUNDUP($F138-1,0))-(ROUNDDOWN($F138,0)*(OFFSET(W127,0,-ROUNDUP($F138-1,0))/$F138))),0)</f>
        <v>0</v>
      </c>
      <c r="Y138" s="131">
        <f ca="1">-SUM(OFFSET(X127,0,-MIN(Y$84-1,ROUNDDOWN($F138-1,0))):X127)/$F138-IF(Y$84&gt;$F138,(OFFSET(X127,0,-ROUNDUP($F138-1,0))-(ROUNDDOWN($F138,0)*(OFFSET(X127,0,-ROUNDUP($F138-1,0))/$F138))),0)</f>
        <v>0</v>
      </c>
      <c r="Z138" s="131">
        <f ca="1">-SUM(OFFSET(Y127,0,-MIN(Z$84-1,ROUNDDOWN($F138-1,0))):Y127)/$F138-IF(Z$84&gt;$F138,(OFFSET(Y127,0,-ROUNDUP($F138-1,0))-(ROUNDDOWN($F138,0)*(OFFSET(Y127,0,-ROUNDUP($F138-1,0))/$F138))),0)</f>
        <v>0</v>
      </c>
      <c r="AA138" s="131">
        <f ca="1">-SUM(OFFSET(Z127,0,-MIN(AA$84-1,ROUNDDOWN($F138-1,0))):Z127)/$F138-IF(AA$84&gt;$F138,(OFFSET(Z127,0,-ROUNDUP($F138-1,0))-(ROUNDDOWN($F138,0)*(OFFSET(Z127,0,-ROUNDUP($F138-1,0))/$F138))),0)</f>
        <v>0</v>
      </c>
      <c r="AB138" s="131">
        <f ca="1">-SUM(OFFSET(AA127,0,-MIN(AB$84-1,ROUNDDOWN($F138-1,0))):AA127)/$F138-IF(AB$84&gt;$F138,(OFFSET(AA127,0,-ROUNDUP($F138-1,0))-(ROUNDDOWN($F138,0)*(OFFSET(AA127,0,-ROUNDUP($F138-1,0))/$F138))),0)</f>
        <v>0</v>
      </c>
      <c r="AC138" s="131">
        <f ca="1">-SUM(OFFSET(AB127,0,-MIN(AC$84-1,ROUNDDOWN($F138-1,0))):AB127)/$F138-IF(AC$84&gt;$F138,(OFFSET(AB127,0,-ROUNDUP($F138-1,0))-(ROUNDDOWN($F138,0)*(OFFSET(AB127,0,-ROUNDUP($F138-1,0))/$F138))),0)</f>
        <v>0</v>
      </c>
      <c r="AD138" s="131">
        <f ca="1">-SUM(OFFSET(AC127,0,-MIN(AD$84-1,ROUNDDOWN($F138-1,0))):AC127)/$F138-IF(AD$84&gt;$F138,(OFFSET(AC127,0,-ROUNDUP($F138-1,0))-(ROUNDDOWN($F138,0)*(OFFSET(AC127,0,-ROUNDUP($F138-1,0))/$F138))),0)</f>
        <v>0</v>
      </c>
      <c r="AE138" s="131">
        <f ca="1">-SUM(OFFSET(AD127,0,-MIN(AE$84-1,ROUNDDOWN($F138-1,0))):AD127)/$F138-IF(AE$84&gt;$F138,(OFFSET(AD127,0,-ROUNDUP($F138-1,0))-(ROUNDDOWN($F138,0)*(OFFSET(AD127,0,-ROUNDUP($F138-1,0))/$F138))),0)</f>
        <v>0</v>
      </c>
      <c r="AF138" s="131">
        <f ca="1">-SUM(OFFSET(AE127,0,-MIN(AF$84-1,ROUNDDOWN($F138-1,0))):AE127)/$F138-IF(AF$84&gt;$F138,(OFFSET(AE127,0,-ROUNDUP($F138-1,0))-(ROUNDDOWN($F138,0)*(OFFSET(AE127,0,-ROUNDUP($F138-1,0))/$F138))),0)</f>
        <v>0</v>
      </c>
      <c r="AG138" s="131">
        <f ca="1">-SUM(OFFSET(AF127,0,-MIN(AG$84-1,ROUNDDOWN($F138-1,0))):AF127)/$F138-IF(AG$84&gt;$F138,(OFFSET(AF127,0,-ROUNDUP($F138-1,0))-(ROUNDDOWN($F138,0)*(OFFSET(AF127,0,-ROUNDUP($F138-1,0))/$F138))),0)</f>
        <v>0</v>
      </c>
      <c r="AH138" s="131">
        <f ca="1">-SUM(OFFSET(AG127,0,-MIN(AH$84-1,ROUNDDOWN($F138-1,0))):AG127)/$F138-IF(AH$84&gt;$F138,(OFFSET(AG127,0,-ROUNDUP($F138-1,0))-(ROUNDDOWN($F138,0)*(OFFSET(AG127,0,-ROUNDUP($F138-1,0))/$F138))),0)</f>
        <v>0</v>
      </c>
      <c r="AI138" s="131">
        <f ca="1">-SUM(OFFSET(AH127,0,-MIN(AI$84-1,ROUNDDOWN($F138-1,0))):AH127)/$F138-IF(AI$84&gt;$F138,(OFFSET(AH127,0,-ROUNDUP($F138-1,0))-(ROUNDDOWN($F138,0)*(OFFSET(AH127,0,-ROUNDUP($F138-1,0))/$F138))),0)</f>
        <v>0</v>
      </c>
      <c r="AJ138" s="131">
        <f ca="1">-SUM(OFFSET(AI127,0,-MIN(AJ$84-1,ROUNDDOWN($F138-1,0))):AI127)/$F138-IF(AJ$84&gt;$F138,(OFFSET(AI127,0,-ROUNDUP($F138-1,0))-(ROUNDDOWN($F138,0)*(OFFSET(AI127,0,-ROUNDUP($F138-1,0))/$F138))),0)</f>
        <v>0</v>
      </c>
      <c r="AK138" s="131">
        <f ca="1">-SUM(OFFSET(AJ127,0,-MIN(AK$84-1,ROUNDDOWN($F138-1,0))):AJ127)/$F138-IF(AK$84&gt;$F138,(OFFSET(AJ127,0,-ROUNDUP($F138-1,0))-(ROUNDDOWN($F138,0)*(OFFSET(AJ127,0,-ROUNDUP($F138-1,0))/$F138))),0)</f>
        <v>0</v>
      </c>
      <c r="AL138" s="131">
        <f ca="1">-SUM(OFFSET(AK127,0,-MIN(AL$84-1,ROUNDDOWN($F138-1,0))):AK127)/$F138-IF(AL$84&gt;$F138,(OFFSET(AK127,0,-ROUNDUP($F138-1,0))-(ROUNDDOWN($F138,0)*(OFFSET(AK127,0,-ROUNDUP($F138-1,0))/$F138))),0)</f>
        <v>0</v>
      </c>
      <c r="AM138" s="131">
        <f ca="1">-SUM(OFFSET(AL127,0,-MIN(AM$84-1,ROUNDDOWN($F138-1,0))):AL127)/$F138-IF(AM$84&gt;$F138,(OFFSET(AL127,0,-ROUNDUP($F138-1,0))-(ROUNDDOWN($F138,0)*(OFFSET(AL127,0,-ROUNDUP($F138-1,0))/$F138))),0)</f>
        <v>0</v>
      </c>
      <c r="AN138" s="131">
        <f ca="1">-SUM(OFFSET(AM127,0,-MIN(AN$84-1,ROUNDDOWN($F138-1,0))):AM127)/$F138-IF(AN$84&gt;$F138,(OFFSET(AM127,0,-ROUNDUP($F138-1,0))-(ROUNDDOWN($F138,0)*(OFFSET(AM127,0,-ROUNDUP($F138-1,0))/$F138))),0)</f>
        <v>0</v>
      </c>
      <c r="AO138" s="131">
        <f ca="1">-SUM(OFFSET(AN127,0,-MIN(AO$84-1,ROUNDDOWN($F138-1,0))):AN127)/$F138-IF(AO$84&gt;$F138,(OFFSET(AN127,0,-ROUNDUP($F138-1,0))-(ROUNDDOWN($F138,0)*(OFFSET(AN127,0,-ROUNDUP($F138-1,0))/$F138))),0)</f>
        <v>0</v>
      </c>
      <c r="AP138" s="131">
        <f ca="1">-SUM(OFFSET(AO127,0,-MIN(AP$84-1,ROUNDDOWN($F138-1,0))):AO127)/$F138-IF(AP$84&gt;$F138,(OFFSET(AO127,0,-ROUNDUP($F138-1,0))-(ROUNDDOWN($F138,0)*(OFFSET(AO127,0,-ROUNDUP($F138-1,0))/$F138))),0)</f>
        <v>0</v>
      </c>
      <c r="AQ138" s="131">
        <f ca="1">-SUM(OFFSET(AP127,0,-MIN(AQ$84-1,ROUNDDOWN($F138-1,0))):AP127)/$F138-IF(AQ$84&gt;$F138,(OFFSET(AP127,0,-ROUNDUP($F138-1,0))-(ROUNDDOWN($F138,0)*(OFFSET(AP127,0,-ROUNDUP($F138-1,0))/$F138))),0)</f>
        <v>0</v>
      </c>
      <c r="AR138" s="131">
        <f ca="1">-SUM(OFFSET(AQ127,0,-MIN(AR$84-1,ROUNDDOWN($F138-1,0))):AQ127)/$F138-IF(AR$84&gt;$F138,(OFFSET(AQ127,0,-ROUNDUP($F138-1,0))-(ROUNDDOWN($F138,0)*(OFFSET(AQ127,0,-ROUNDUP($F138-1,0))/$F138))),0)</f>
        <v>0</v>
      </c>
      <c r="AS138" s="131">
        <f ca="1">-SUM(OFFSET(AR127,0,-MIN(AS$84-1,ROUNDDOWN($F138-1,0))):AR127)/$F138-IF(AS$84&gt;$F138,(OFFSET(AR127,0,-ROUNDUP($F138-1,0))-(ROUNDDOWN($F138,0)*(OFFSET(AR127,0,-ROUNDUP($F138-1,0))/$F138))),0)</f>
        <v>0</v>
      </c>
      <c r="AT138" s="131">
        <f ca="1">-SUM(OFFSET(AS127,0,-MIN(AT$84-1,ROUNDDOWN($F138-1,0))):AS127)/$F138-IF(AT$84&gt;$F138,(OFFSET(AS127,0,-ROUNDUP($F138-1,0))-(ROUNDDOWN($F138,0)*(OFFSET(AS127,0,-ROUNDUP($F138-1,0))/$F138))),0)</f>
        <v>0</v>
      </c>
      <c r="AU138" s="131">
        <f ca="1">-SUM(OFFSET(AT127,0,-MIN(AU$84-1,ROUNDDOWN($F138-1,0))):AT127)/$F138-IF(AU$84&gt;$F138,(OFFSET(AT127,0,-ROUNDUP($F138-1,0))-(ROUNDDOWN($F138,0)*(OFFSET(AT127,0,-ROUNDUP($F138-1,0))/$F138))),0)</f>
        <v>0</v>
      </c>
      <c r="AV138" s="131">
        <f ca="1">-SUM(OFFSET(AU127,0,-MIN(AV$84-1,ROUNDDOWN($F138-1,0))):AU127)/$F138-IF(AV$84&gt;$F138,(OFFSET(AU127,0,-ROUNDUP($F138-1,0))-(ROUNDDOWN($F138,0)*(OFFSET(AU127,0,-ROUNDUP($F138-1,0))/$F138))),0)</f>
        <v>0</v>
      </c>
    </row>
    <row r="139" spans="1:49" s="49" customFormat="1" ht="15.75" customHeight="1" outlineLevel="1">
      <c r="A139" s="20"/>
      <c r="B139" s="67" t="s">
        <v>51</v>
      </c>
      <c r="C139" s="67"/>
      <c r="D139" s="65"/>
      <c r="F139" s="200">
        <f>D49</f>
        <v>5</v>
      </c>
      <c r="G139" s="125"/>
      <c r="H139" s="14"/>
      <c r="I139" s="27">
        <f ca="1">-SUM(OFFSET(I129,0,-MIN(I$84-1,$F139-1)):I129)/$F139</f>
        <v>0</v>
      </c>
      <c r="J139" s="27">
        <f ca="1">-SUM(OFFSET(J129,0,-MIN(J$84-1,$F139-1)):J129)/$F139</f>
        <v>0</v>
      </c>
      <c r="K139" s="27">
        <f ca="1">-SUM(OFFSET(K129,0,-MIN(K$84-1,$F139-1)):K129)/$F139</f>
        <v>0</v>
      </c>
      <c r="L139" s="27">
        <f ca="1">-SUM(OFFSET(L129,0,-MIN(L$84-1,$F139-1)):L129)/$F139</f>
        <v>0</v>
      </c>
      <c r="M139" s="27">
        <f ca="1">-SUM(OFFSET(M129,0,-MIN(M$84-1,$F139-1)):M129)/$F139</f>
        <v>0</v>
      </c>
      <c r="N139" s="27">
        <f ca="1">-SUM(OFFSET(N129,0,-MIN(N$84-1,$F139-1)):N129)/$F139</f>
        <v>0</v>
      </c>
      <c r="O139" s="27">
        <f ca="1">-SUM(OFFSET(O129,0,-MIN(O$84-1,$F139-1)):O129)/$F139</f>
        <v>0</v>
      </c>
      <c r="P139" s="27">
        <f ca="1">-SUM(OFFSET(P129,0,-MIN(P$84-1,$F139-1)):P129)/$F139</f>
        <v>0</v>
      </c>
      <c r="Q139" s="27">
        <f ca="1">-SUM(OFFSET(Q129,0,-MIN(Q$84-1,$F139-1)):Q129)/$F139</f>
        <v>0</v>
      </c>
      <c r="R139" s="27">
        <f ca="1">-SUM(OFFSET(R129,0,-MIN(R$84-1,$F139-1)):R129)/$F139</f>
        <v>0</v>
      </c>
      <c r="S139" s="27">
        <f ca="1">-SUM(OFFSET(S129,0,-MIN(S$84-1,$F139-1)):S129)/$F139</f>
        <v>0</v>
      </c>
      <c r="T139" s="27">
        <f ca="1">-SUM(OFFSET(T129,0,-MIN(T$84-1,$F139-1)):T129)/$F139</f>
        <v>0</v>
      </c>
      <c r="U139" s="27">
        <f ca="1">-SUM(OFFSET(U129,0,-MIN(U$84-1,$F139-1)):U129)/$F139</f>
        <v>0</v>
      </c>
      <c r="V139" s="27">
        <f ca="1">-SUM(OFFSET(V129,0,-MIN(V$84-1,$F139-1)):V129)/$F139</f>
        <v>0</v>
      </c>
      <c r="W139" s="27">
        <f ca="1">-SUM(OFFSET(W129,0,-MIN(W$84-1,$F139-1)):W129)/$F139</f>
        <v>0</v>
      </c>
      <c r="X139" s="27">
        <f ca="1">-SUM(OFFSET(X129,0,-MIN(X$84-1,$F139-1)):X129)/$F139</f>
        <v>0</v>
      </c>
      <c r="Y139" s="27">
        <f ca="1">-SUM(OFFSET(Y129,0,-MIN(Y$84-1,$F139-1)):Y129)/$F139</f>
        <v>0</v>
      </c>
      <c r="Z139" s="27">
        <f ca="1">-SUM(OFFSET(Z129,0,-MIN(Z$84-1,$F139-1)):Z129)/$F139</f>
        <v>0</v>
      </c>
      <c r="AA139" s="27">
        <f ca="1">-SUM(OFFSET(AA129,0,-MIN(AA$84-1,$F139-1)):AA129)/$F139</f>
        <v>0</v>
      </c>
      <c r="AB139" s="27">
        <f ca="1">-SUM(OFFSET(AB129,0,-MIN(AB$84-1,$F139-1)):AB129)/$F139</f>
        <v>0</v>
      </c>
      <c r="AC139" s="27">
        <f ca="1">-SUM(OFFSET(AC129,0,-MIN(AC$84-1,$F139-1)):AC129)/$F139</f>
        <v>0</v>
      </c>
      <c r="AD139" s="27">
        <f ca="1">-SUM(OFFSET(AD129,0,-MIN(AD$84-1,$F139-1)):AD129)/$F139</f>
        <v>0</v>
      </c>
      <c r="AE139" s="27">
        <f ca="1">-SUM(OFFSET(AE129,0,-MIN(AE$84-1,$F139-1)):AE129)/$F139</f>
        <v>0</v>
      </c>
      <c r="AF139" s="27">
        <f ca="1">-SUM(OFFSET(AF129,0,-MIN(AF$84-1,$F139-1)):AF129)/$F139</f>
        <v>0</v>
      </c>
      <c r="AG139" s="27">
        <f ca="1">-SUM(OFFSET(AG129,0,-MIN(AG$84-1,$F139-1)):AG129)/$F139</f>
        <v>0</v>
      </c>
      <c r="AH139" s="27">
        <f ca="1">-SUM(OFFSET(AH129,0,-MIN(AH$84-1,$F139-1)):AH129)/$F139</f>
        <v>0</v>
      </c>
      <c r="AI139" s="27">
        <f ca="1">-SUM(OFFSET(AI129,0,-MIN(AI$84-1,$F139-1)):AI129)/$F139</f>
        <v>0</v>
      </c>
      <c r="AJ139" s="27">
        <f ca="1">-SUM(OFFSET(AJ129,0,-MIN(AJ$84-1,$F139-1)):AJ129)/$F139</f>
        <v>0</v>
      </c>
      <c r="AK139" s="27">
        <f ca="1">-SUM(OFFSET(AK129,0,-MIN(AK$84-1,$F139-1)):AK129)/$F139</f>
        <v>0</v>
      </c>
      <c r="AL139" s="27">
        <f ca="1">-SUM(OFFSET(AL129,0,-MIN(AL$84-1,$F139-1)):AL129)/$F139</f>
        <v>0</v>
      </c>
      <c r="AM139" s="27">
        <f ca="1">-SUM(OFFSET(AM129,0,-MIN(AM$84-1,$F139-1)):AM129)/$F139</f>
        <v>0</v>
      </c>
      <c r="AN139" s="27">
        <f ca="1">-SUM(OFFSET(AN129,0,-MIN(AN$84-1,$F139-1)):AN129)/$F139</f>
        <v>0</v>
      </c>
      <c r="AO139" s="27">
        <f ca="1">-SUM(OFFSET(AO129,0,-MIN(AO$84-1,$F139-1)):AO129)/$F139</f>
        <v>0</v>
      </c>
      <c r="AP139" s="27">
        <f ca="1">-SUM(OFFSET(AP129,0,-MIN(AP$84-1,$F139-1)):AP129)/$F139</f>
        <v>0</v>
      </c>
      <c r="AQ139" s="27">
        <f ca="1">-SUM(OFFSET(AQ129,0,-MIN(AQ$84-1,$F139-1)):AQ129)/$F139</f>
        <v>0</v>
      </c>
      <c r="AR139" s="27">
        <f ca="1">-SUM(OFFSET(AR129,0,-MIN(AR$84-1,$F139-1)):AR129)/$F139</f>
        <v>0</v>
      </c>
      <c r="AS139" s="27">
        <f ca="1">-SUM(OFFSET(AS129,0,-MIN(AS$84-1,$F139-1)):AS129)/$F139</f>
        <v>0</v>
      </c>
      <c r="AT139" s="27">
        <f ca="1">-SUM(OFFSET(AT129,0,-MIN(AT$84-1,$F139-1)):AT129)/$F139</f>
        <v>0</v>
      </c>
      <c r="AU139" s="27">
        <f ca="1">-SUM(OFFSET(AU129,0,-MIN(AU$84-1,$F139-1)):AU129)/$F139</f>
        <v>0</v>
      </c>
      <c r="AV139" s="27">
        <f ca="1">-SUM(OFFSET(AV129,0,-MIN(AV$84-1,$F139-1)):AV129)/$F139</f>
        <v>0</v>
      </c>
    </row>
    <row r="140" spans="1:49" s="49" customFormat="1" ht="15.75" customHeight="1" outlineLevel="1">
      <c r="A140" s="20"/>
      <c r="B140" s="67" t="s">
        <v>132</v>
      </c>
      <c r="C140" s="67"/>
      <c r="D140" s="65"/>
      <c r="F140" s="200">
        <f>D50</f>
        <v>10</v>
      </c>
      <c r="G140" s="125"/>
      <c r="H140" s="14"/>
      <c r="I140" s="27">
        <f ca="1">-SUM(OFFSET(I130,0,-MIN(I$84-1,$F140-1)):I130)/$F140-SUM(OFFSET(I131,0,-MIN(I$84-1,$F140-1)):I131)/$F140</f>
        <v>-144.53488372093022</v>
      </c>
      <c r="J140" s="27">
        <f ca="1">-SUM(OFFSET(J130,0,-MIN(J$84-1,$F140-1)):J130)/$F140-SUM(OFFSET(J131,0,-MIN(J$84-1,$F140-1)):J131)/$F140</f>
        <v>-189.73837209302326</v>
      </c>
      <c r="K140" s="27">
        <f ca="1">-SUM(OFFSET(K130,0,-MIN(K$84-1,$F140-1)):K130)/$F140-SUM(OFFSET(K131,0,-MIN(K$84-1,$F140-1)):K131)/$F140</f>
        <v>-218.80813953488371</v>
      </c>
      <c r="L140" s="27">
        <f ca="1">-SUM(OFFSET(L130,0,-MIN(L$84-1,$F140-1)):L130)/$F140-SUM(OFFSET(L131,0,-MIN(L$84-1,$F140-1)):L131)/$F140</f>
        <v>-218.80813953488371</v>
      </c>
      <c r="M140" s="27">
        <f ca="1">-SUM(OFFSET(M130,0,-MIN(M$84-1,$F140-1)):M130)/$F140-SUM(OFFSET(M131,0,-MIN(M$84-1,$F140-1)):M131)/$F140</f>
        <v>-218.80813953488371</v>
      </c>
      <c r="N140" s="27">
        <f ca="1">-SUM(OFFSET(N130,0,-MIN(N$84-1,$F140-1)):N130)/$F140-SUM(OFFSET(N131,0,-MIN(N$84-1,$F140-1)):N131)/$F140</f>
        <v>-218.80813953488371</v>
      </c>
      <c r="O140" s="27">
        <f ca="1">-SUM(OFFSET(O130,0,-MIN(O$84-1,$F140-1)):O130)/$F140-SUM(OFFSET(O131,0,-MIN(O$84-1,$F140-1)):O131)/$F140</f>
        <v>-218.80813953488371</v>
      </c>
      <c r="P140" s="27">
        <f ca="1">-SUM(OFFSET(P130,0,-MIN(P$84-1,$F140-1)):P130)/$F140-SUM(OFFSET(P131,0,-MIN(P$84-1,$F140-1)):P131)/$F140</f>
        <v>-218.80813953488371</v>
      </c>
      <c r="Q140" s="27">
        <f ca="1">-SUM(OFFSET(Q130,0,-MIN(Q$84-1,$F140-1)):Q130)/$F140-SUM(OFFSET(Q131,0,-MIN(Q$84-1,$F140-1)):Q131)/$F140</f>
        <v>-218.80813953488371</v>
      </c>
      <c r="R140" s="27">
        <f ca="1">-SUM(OFFSET(R130,0,-MIN(R$84-1,$F140-1)):R130)/$F140-SUM(OFFSET(R131,0,-MIN(R$84-1,$F140-1)):R131)/$F140</f>
        <v>-218.80813953488371</v>
      </c>
      <c r="S140" s="27">
        <f ca="1">-SUM(OFFSET(S130,0,-MIN(S$84-1,$F140-1)):S130)/$F140-SUM(OFFSET(S131,0,-MIN(S$84-1,$F140-1)):S131)/$F140</f>
        <v>-74.273255813953483</v>
      </c>
      <c r="T140" s="27">
        <f ca="1">-SUM(OFFSET(T130,0,-MIN(T$84-1,$F140-1)):T130)/$F140-SUM(OFFSET(T131,0,-MIN(T$84-1,$F140-1)):T131)/$F140</f>
        <v>-29.069767441860467</v>
      </c>
      <c r="U140" s="27">
        <f ca="1">-SUM(OFFSET(U130,0,-MIN(U$84-1,$F140-1)):U130)/$F140-SUM(OFFSET(U131,0,-MIN(U$84-1,$F140-1)):U131)/$F140</f>
        <v>0</v>
      </c>
      <c r="V140" s="27">
        <f ca="1">-SUM(OFFSET(V130,0,-MIN(V$84-1,$F140-1)):V130)/$F140-SUM(OFFSET(V131,0,-MIN(V$84-1,$F140-1)):V131)/$F140</f>
        <v>0</v>
      </c>
      <c r="W140" s="27">
        <f ca="1">-SUM(OFFSET(W130,0,-MIN(W$84-1,$F140-1)):W130)/$F140-SUM(OFFSET(W131,0,-MIN(W$84-1,$F140-1)):W131)/$F140</f>
        <v>0</v>
      </c>
      <c r="X140" s="27">
        <f ca="1">-SUM(OFFSET(X130,0,-MIN(X$84-1,$F140-1)):X130)/$F140-SUM(OFFSET(X131,0,-MIN(X$84-1,$F140-1)):X131)/$F140</f>
        <v>0</v>
      </c>
      <c r="Y140" s="27">
        <f ca="1">-SUM(OFFSET(Y130,0,-MIN(Y$84-1,$F140-1)):Y130)/$F140-SUM(OFFSET(Y131,0,-MIN(Y$84-1,$F140-1)):Y131)/$F140</f>
        <v>0</v>
      </c>
      <c r="Z140" s="27">
        <f ca="1">-SUM(OFFSET(Z130,0,-MIN(Z$84-1,$F140-1)):Z130)/$F140-SUM(OFFSET(Z131,0,-MIN(Z$84-1,$F140-1)):Z131)/$F140</f>
        <v>0</v>
      </c>
      <c r="AA140" s="27">
        <f ca="1">-SUM(OFFSET(AA130,0,-MIN(AA$84-1,$F140-1)):AA130)/$F140-SUM(OFFSET(AA131,0,-MIN(AA$84-1,$F140-1)):AA131)/$F140</f>
        <v>0</v>
      </c>
      <c r="AB140" s="27">
        <f ca="1">-SUM(OFFSET(AB130,0,-MIN(AB$84-1,$F140-1)):AB130)/$F140-SUM(OFFSET(AB131,0,-MIN(AB$84-1,$F140-1)):AB131)/$F140</f>
        <v>0</v>
      </c>
      <c r="AC140" s="27">
        <f ca="1">-SUM(OFFSET(AC130,0,-MIN(AC$84-1,$F140-1)):AC130)/$F140-SUM(OFFSET(AC131,0,-MIN(AC$84-1,$F140-1)):AC131)/$F140</f>
        <v>0</v>
      </c>
      <c r="AD140" s="27">
        <f ca="1">-SUM(OFFSET(AD130,0,-MIN(AD$84-1,$F140-1)):AD130)/$F140-SUM(OFFSET(AD131,0,-MIN(AD$84-1,$F140-1)):AD131)/$F140</f>
        <v>0</v>
      </c>
      <c r="AE140" s="27">
        <f ca="1">-SUM(OFFSET(AE130,0,-MIN(AE$84-1,$F140-1)):AE130)/$F140-SUM(OFFSET(AE131,0,-MIN(AE$84-1,$F140-1)):AE131)/$F140</f>
        <v>0</v>
      </c>
      <c r="AF140" s="27">
        <f ca="1">-SUM(OFFSET(AF130,0,-MIN(AF$84-1,$F140-1)):AF130)/$F140-SUM(OFFSET(AF131,0,-MIN(AF$84-1,$F140-1)):AF131)/$F140</f>
        <v>0</v>
      </c>
      <c r="AG140" s="27">
        <f ca="1">-SUM(OFFSET(AG130,0,-MIN(AG$84-1,$F140-1)):AG130)/$F140-SUM(OFFSET(AG131,0,-MIN(AG$84-1,$F140-1)):AG131)/$F140</f>
        <v>0</v>
      </c>
      <c r="AH140" s="27">
        <f ca="1">-SUM(OFFSET(AH130,0,-MIN(AH$84-1,$F140-1)):AH130)/$F140-SUM(OFFSET(AH131,0,-MIN(AH$84-1,$F140-1)):AH131)/$F140</f>
        <v>0</v>
      </c>
      <c r="AI140" s="27">
        <f ca="1">-SUM(OFFSET(AI130,0,-MIN(AI$84-1,$F140-1)):AI130)/$F140-SUM(OFFSET(AI131,0,-MIN(AI$84-1,$F140-1)):AI131)/$F140</f>
        <v>0</v>
      </c>
      <c r="AJ140" s="27">
        <f ca="1">-SUM(OFFSET(AJ130,0,-MIN(AJ$84-1,$F140-1)):AJ130)/$F140-SUM(OFFSET(AJ131,0,-MIN(AJ$84-1,$F140-1)):AJ131)/$F140</f>
        <v>0</v>
      </c>
      <c r="AK140" s="27">
        <f ca="1">-SUM(OFFSET(AK130,0,-MIN(AK$84-1,$F140-1)):AK130)/$F140-SUM(OFFSET(AK131,0,-MIN(AK$84-1,$F140-1)):AK131)/$F140</f>
        <v>0</v>
      </c>
      <c r="AL140" s="27">
        <f ca="1">-SUM(OFFSET(AL130,0,-MIN(AL$84-1,$F140-1)):AL130)/$F140-SUM(OFFSET(AL131,0,-MIN(AL$84-1,$F140-1)):AL131)/$F140</f>
        <v>0</v>
      </c>
      <c r="AM140" s="27">
        <f ca="1">-SUM(OFFSET(AM130,0,-MIN(AM$84-1,$F140-1)):AM130)/$F140-SUM(OFFSET(AM131,0,-MIN(AM$84-1,$F140-1)):AM131)/$F140</f>
        <v>0</v>
      </c>
      <c r="AN140" s="27">
        <f ca="1">-SUM(OFFSET(AN130,0,-MIN(AN$84-1,$F140-1)):AN130)/$F140-SUM(OFFSET(AN131,0,-MIN(AN$84-1,$F140-1)):AN131)/$F140</f>
        <v>0</v>
      </c>
      <c r="AO140" s="27">
        <f ca="1">-SUM(OFFSET(AO130,0,-MIN(AO$84-1,$F140-1)):AO130)/$F140-SUM(OFFSET(AO131,0,-MIN(AO$84-1,$F140-1)):AO131)/$F140</f>
        <v>0</v>
      </c>
      <c r="AP140" s="27">
        <f ca="1">-SUM(OFFSET(AP130,0,-MIN(AP$84-1,$F140-1)):AP130)/$F140-SUM(OFFSET(AP131,0,-MIN(AP$84-1,$F140-1)):AP131)/$F140</f>
        <v>0</v>
      </c>
      <c r="AQ140" s="27">
        <f ca="1">-SUM(OFFSET(AQ130,0,-MIN(AQ$84-1,$F140-1)):AQ130)/$F140-SUM(OFFSET(AQ131,0,-MIN(AQ$84-1,$F140-1)):AQ131)/$F140</f>
        <v>0</v>
      </c>
      <c r="AR140" s="27">
        <f ca="1">-SUM(OFFSET(AR130,0,-MIN(AR$84-1,$F140-1)):AR130)/$F140-SUM(OFFSET(AR131,0,-MIN(AR$84-1,$F140-1)):AR131)/$F140</f>
        <v>0</v>
      </c>
      <c r="AS140" s="27">
        <f ca="1">-SUM(OFFSET(AS130,0,-MIN(AS$84-1,$F140-1)):AS130)/$F140-SUM(OFFSET(AS131,0,-MIN(AS$84-1,$F140-1)):AS131)/$F140</f>
        <v>0</v>
      </c>
      <c r="AT140" s="27">
        <f ca="1">-SUM(OFFSET(AT130,0,-MIN(AT$84-1,$F140-1)):AT130)/$F140-SUM(OFFSET(AT131,0,-MIN(AT$84-1,$F140-1)):AT131)/$F140</f>
        <v>0</v>
      </c>
      <c r="AU140" s="27">
        <f ca="1">-SUM(OFFSET(AU130,0,-MIN(AU$84-1,$F140-1)):AU130)/$F140-SUM(OFFSET(AU131,0,-MIN(AU$84-1,$F140-1)):AU131)/$F140</f>
        <v>0</v>
      </c>
      <c r="AV140" s="27">
        <f ca="1">-SUM(OFFSET(AV130,0,-MIN(AV$84-1,$F140-1)):AV130)/$F140-SUM(OFFSET(AV131,0,-MIN(AV$84-1,$F140-1)):AV131)/$F140</f>
        <v>0</v>
      </c>
    </row>
    <row r="141" spans="1:49" s="49" customFormat="1" ht="15.75" customHeight="1" outlineLevel="1">
      <c r="A141" s="14"/>
      <c r="B141" s="14"/>
      <c r="C141" s="14"/>
      <c r="D141" s="68"/>
      <c r="E141" s="69"/>
      <c r="F141" s="69"/>
      <c r="G141" s="69"/>
      <c r="H141" s="14"/>
      <c r="I141" s="19">
        <f t="shared" ref="I141:AV141" ca="1" si="52">SUM(I134:I140)</f>
        <v>-3339.1576093956692</v>
      </c>
      <c r="J141" s="19">
        <f t="shared" ca="1" si="52"/>
        <v>-3410.214120268613</v>
      </c>
      <c r="K141" s="19">
        <f t="shared" ca="1" si="52"/>
        <v>-3438.620343524427</v>
      </c>
      <c r="L141" s="19">
        <f t="shared" ca="1" si="52"/>
        <v>-3438.620343524427</v>
      </c>
      <c r="M141" s="19">
        <f t="shared" ca="1" si="52"/>
        <v>-3438.620343524427</v>
      </c>
      <c r="N141" s="19">
        <f t="shared" ca="1" si="52"/>
        <v>-3438.620343524427</v>
      </c>
      <c r="O141" s="19">
        <f t="shared" ca="1" si="52"/>
        <v>-3438.620343524427</v>
      </c>
      <c r="P141" s="19">
        <f t="shared" ca="1" si="52"/>
        <v>-3438.620343524427</v>
      </c>
      <c r="Q141" s="19">
        <f t="shared" ca="1" si="52"/>
        <v>-3438.620343524427</v>
      </c>
      <c r="R141" s="19">
        <f t="shared" ca="1" si="52"/>
        <v>-3438.620343524427</v>
      </c>
      <c r="S141" s="19">
        <f t="shared" ca="1" si="52"/>
        <v>-3294.0854598034966</v>
      </c>
      <c r="T141" s="19">
        <f t="shared" ca="1" si="52"/>
        <v>-3248.8819714314041</v>
      </c>
      <c r="U141" s="19">
        <f t="shared" ca="1" si="52"/>
        <v>-3219.8122039895434</v>
      </c>
      <c r="V141" s="19">
        <f t="shared" ca="1" si="52"/>
        <v>-3219.8122039895434</v>
      </c>
      <c r="W141" s="19">
        <f t="shared" ca="1" si="52"/>
        <v>-3219.8122039895434</v>
      </c>
      <c r="X141" s="19">
        <f t="shared" ca="1" si="52"/>
        <v>-3219.8122039895434</v>
      </c>
      <c r="Y141" s="19">
        <f t="shared" ca="1" si="52"/>
        <v>-3219.8122039895434</v>
      </c>
      <c r="Z141" s="19">
        <f t="shared" ca="1" si="52"/>
        <v>-3219.8122039895434</v>
      </c>
      <c r="AA141" s="19">
        <f t="shared" ca="1" si="52"/>
        <v>-3219.8122039895434</v>
      </c>
      <c r="AB141" s="19">
        <f t="shared" ca="1" si="52"/>
        <v>-3219.8122039895434</v>
      </c>
      <c r="AC141" s="19">
        <f t="shared" ca="1" si="52"/>
        <v>-3219.8122039895434</v>
      </c>
      <c r="AD141" s="19">
        <f t="shared" ca="1" si="52"/>
        <v>-1634.3860477248043</v>
      </c>
      <c r="AE141" s="19">
        <f t="shared" ca="1" si="52"/>
        <v>-1562.3870275818008</v>
      </c>
      <c r="AF141" s="19">
        <f t="shared" ca="1" si="52"/>
        <v>-1562.2888770608972</v>
      </c>
      <c r="AG141" s="19">
        <f t="shared" ca="1" si="52"/>
        <v>-1562.3079375260136</v>
      </c>
      <c r="AH141" s="19">
        <f t="shared" ca="1" si="52"/>
        <v>-1562.3079375260136</v>
      </c>
      <c r="AI141" s="19">
        <f t="shared" ca="1" si="52"/>
        <v>-1562.3079375260136</v>
      </c>
      <c r="AJ141" s="19">
        <f t="shared" ca="1" si="52"/>
        <v>-1562.3079375260136</v>
      </c>
      <c r="AK141" s="19">
        <f t="shared" ca="1" si="52"/>
        <v>-1562.3079375260136</v>
      </c>
      <c r="AL141" s="19">
        <f t="shared" ca="1" si="52"/>
        <v>-1562.3079375260136</v>
      </c>
      <c r="AM141" s="19">
        <f t="shared" ca="1" si="52"/>
        <v>-1562.3079375260136</v>
      </c>
      <c r="AN141" s="19">
        <f t="shared" ca="1" si="52"/>
        <v>-1562.3079375260136</v>
      </c>
      <c r="AO141" s="19">
        <f t="shared" ca="1" si="52"/>
        <v>-1562.3079375260136</v>
      </c>
      <c r="AP141" s="19">
        <f t="shared" ca="1" si="52"/>
        <v>-1562.3079375260136</v>
      </c>
      <c r="AQ141" s="19">
        <f t="shared" ca="1" si="52"/>
        <v>-1562.3079375260136</v>
      </c>
      <c r="AR141" s="19">
        <f t="shared" ca="1" si="52"/>
        <v>-1562.3079375260136</v>
      </c>
      <c r="AS141" s="19">
        <f t="shared" ca="1" si="52"/>
        <v>-1562.3079375260136</v>
      </c>
      <c r="AT141" s="19">
        <f t="shared" ca="1" si="52"/>
        <v>-1562.3079375260136</v>
      </c>
      <c r="AU141" s="19">
        <f t="shared" ca="1" si="52"/>
        <v>-1562.3079375260136</v>
      </c>
      <c r="AV141" s="19">
        <f t="shared" ca="1" si="52"/>
        <v>-1562.3079375260136</v>
      </c>
    </row>
    <row r="142" spans="1:49" ht="15.75" customHeight="1" outlineLevel="1">
      <c r="A142" s="10"/>
    </row>
    <row r="143" spans="1:49" s="49" customFormat="1" ht="15.75" customHeight="1" outlineLevel="1">
      <c r="A143" s="20"/>
      <c r="B143" s="14" t="s">
        <v>139</v>
      </c>
      <c r="C143" s="14"/>
      <c r="D143" s="14"/>
      <c r="E143" s="14"/>
      <c r="F143" s="14"/>
      <c r="G143" s="14"/>
      <c r="H143" s="18">
        <f>+H132</f>
        <v>103644.33570470453</v>
      </c>
      <c r="I143" s="18">
        <f t="shared" ref="I143:AV143" ca="1" si="53">H143+I132+I141</f>
        <v>102294.18303927785</v>
      </c>
      <c r="J143" s="18">
        <f t="shared" ca="1" si="53"/>
        <v>99322.050314358072</v>
      </c>
      <c r="K143" s="18">
        <f t="shared" ca="1" si="53"/>
        <v>96174.127645252258</v>
      </c>
      <c r="L143" s="18">
        <f t="shared" ca="1" si="53"/>
        <v>92735.507301727834</v>
      </c>
      <c r="M143" s="18">
        <f t="shared" ca="1" si="53"/>
        <v>89296.886958203409</v>
      </c>
      <c r="N143" s="18">
        <f t="shared" ca="1" si="53"/>
        <v>85858.266614678985</v>
      </c>
      <c r="O143" s="18">
        <f t="shared" ca="1" si="53"/>
        <v>82419.646271154561</v>
      </c>
      <c r="P143" s="18">
        <f t="shared" ca="1" si="53"/>
        <v>78981.025927630137</v>
      </c>
      <c r="Q143" s="18">
        <f t="shared" ca="1" si="53"/>
        <v>75542.405584105712</v>
      </c>
      <c r="R143" s="18">
        <f t="shared" ca="1" si="53"/>
        <v>72103.785240581288</v>
      </c>
      <c r="S143" s="18">
        <f t="shared" ca="1" si="53"/>
        <v>68809.699780777795</v>
      </c>
      <c r="T143" s="18">
        <f t="shared" ca="1" si="53"/>
        <v>65560.817809346394</v>
      </c>
      <c r="U143" s="18">
        <f t="shared" ca="1" si="53"/>
        <v>62341.005605356848</v>
      </c>
      <c r="V143" s="18">
        <f t="shared" ca="1" si="53"/>
        <v>59121.193401367302</v>
      </c>
      <c r="W143" s="18">
        <f t="shared" ca="1" si="53"/>
        <v>55901.381197377756</v>
      </c>
      <c r="X143" s="18">
        <f t="shared" ca="1" si="53"/>
        <v>52681.568993388209</v>
      </c>
      <c r="Y143" s="18">
        <f t="shared" ca="1" si="53"/>
        <v>49461.756789398663</v>
      </c>
      <c r="Z143" s="18">
        <f t="shared" ca="1" si="53"/>
        <v>46241.944585409117</v>
      </c>
      <c r="AA143" s="18">
        <f t="shared" ca="1" si="53"/>
        <v>43022.132381419571</v>
      </c>
      <c r="AB143" s="18">
        <f t="shared" ca="1" si="53"/>
        <v>39802.320177430025</v>
      </c>
      <c r="AC143" s="18">
        <f t="shared" ca="1" si="53"/>
        <v>36582.507973440479</v>
      </c>
      <c r="AD143" s="18">
        <f t="shared" ca="1" si="53"/>
        <v>34948.121925715677</v>
      </c>
      <c r="AE143" s="18">
        <f t="shared" ca="1" si="53"/>
        <v>33385.734898133873</v>
      </c>
      <c r="AF143" s="18">
        <f t="shared" ca="1" si="53"/>
        <v>31823.446021072974</v>
      </c>
      <c r="AG143" s="18">
        <f t="shared" ca="1" si="53"/>
        <v>30261.138083546961</v>
      </c>
      <c r="AH143" s="18">
        <f t="shared" ca="1" si="53"/>
        <v>28698.830146020948</v>
      </c>
      <c r="AI143" s="18">
        <f t="shared" ca="1" si="53"/>
        <v>27136.522208494935</v>
      </c>
      <c r="AJ143" s="18">
        <f t="shared" ca="1" si="53"/>
        <v>25574.214270968921</v>
      </c>
      <c r="AK143" s="18">
        <f t="shared" ca="1" si="53"/>
        <v>24011.906333442908</v>
      </c>
      <c r="AL143" s="18">
        <f t="shared" ca="1" si="53"/>
        <v>22449.598395916895</v>
      </c>
      <c r="AM143" s="18">
        <f t="shared" ca="1" si="53"/>
        <v>20887.290458390882</v>
      </c>
      <c r="AN143" s="18">
        <f t="shared" ca="1" si="53"/>
        <v>19324.982520864869</v>
      </c>
      <c r="AO143" s="18">
        <f t="shared" ca="1" si="53"/>
        <v>17762.674583338856</v>
      </c>
      <c r="AP143" s="18">
        <f t="shared" ca="1" si="53"/>
        <v>16200.366645812843</v>
      </c>
      <c r="AQ143" s="18">
        <f t="shared" ca="1" si="53"/>
        <v>14638.05870828683</v>
      </c>
      <c r="AR143" s="18">
        <f t="shared" ca="1" si="53"/>
        <v>13075.750770760817</v>
      </c>
      <c r="AS143" s="18">
        <f t="shared" ca="1" si="53"/>
        <v>11513.442833234803</v>
      </c>
      <c r="AT143" s="18">
        <f t="shared" ca="1" si="53"/>
        <v>9951.1348957087903</v>
      </c>
      <c r="AU143" s="18">
        <f t="shared" ca="1" si="53"/>
        <v>8388.8269581827772</v>
      </c>
      <c r="AV143" s="18">
        <f t="shared" ca="1" si="53"/>
        <v>6826.519020656764</v>
      </c>
    </row>
    <row r="144" spans="1:49" s="49" customFormat="1" ht="15.75" hidden="1" customHeight="1" outlineLevel="1">
      <c r="A144" s="47"/>
      <c r="B144" s="14" t="s">
        <v>22</v>
      </c>
      <c r="C144" s="14"/>
      <c r="D144" s="14"/>
      <c r="E144" s="13"/>
      <c r="F144" s="13"/>
      <c r="G144" s="13"/>
      <c r="H144" s="18"/>
      <c r="I144" s="18">
        <f t="shared" ref="I144:AV144" ca="1" si="54">H144+SUM(H123:H127)+I129+I130+I131+I141</f>
        <v>101750.52693251817</v>
      </c>
      <c r="J144" s="18">
        <f t="shared" ca="1" si="54"/>
        <v>99336.003802730178</v>
      </c>
      <c r="K144" s="18">
        <f t="shared" ca="1" si="54"/>
        <v>96174.127645252272</v>
      </c>
      <c r="L144" s="18">
        <f t="shared" ca="1" si="54"/>
        <v>92735.507301727848</v>
      </c>
      <c r="M144" s="18">
        <f t="shared" ca="1" si="54"/>
        <v>89296.886958203424</v>
      </c>
      <c r="N144" s="18">
        <f t="shared" ca="1" si="54"/>
        <v>85858.266614679</v>
      </c>
      <c r="O144" s="18">
        <f t="shared" ca="1" si="54"/>
        <v>82419.646271154576</v>
      </c>
      <c r="P144" s="18">
        <f t="shared" ca="1" si="54"/>
        <v>78981.025927630151</v>
      </c>
      <c r="Q144" s="18">
        <f t="shared" ca="1" si="54"/>
        <v>75542.405584105727</v>
      </c>
      <c r="R144" s="18">
        <f t="shared" ca="1" si="54"/>
        <v>72103.785240581303</v>
      </c>
      <c r="S144" s="18">
        <f t="shared" ca="1" si="54"/>
        <v>68809.69978077781</v>
      </c>
      <c r="T144" s="18">
        <f t="shared" ca="1" si="54"/>
        <v>65560.817809346408</v>
      </c>
      <c r="U144" s="18">
        <f t="shared" ca="1" si="54"/>
        <v>62341.005605356862</v>
      </c>
      <c r="V144" s="18">
        <f t="shared" ca="1" si="54"/>
        <v>59121.193401367316</v>
      </c>
      <c r="W144" s="18">
        <f t="shared" ca="1" si="54"/>
        <v>55901.38119737777</v>
      </c>
      <c r="X144" s="18">
        <f t="shared" ca="1" si="54"/>
        <v>52681.568993388224</v>
      </c>
      <c r="Y144" s="18">
        <f t="shared" ca="1" si="54"/>
        <v>49461.756789398678</v>
      </c>
      <c r="Z144" s="18">
        <f t="shared" ca="1" si="54"/>
        <v>46241.944585409132</v>
      </c>
      <c r="AA144" s="18">
        <f t="shared" ca="1" si="54"/>
        <v>43022.132381419586</v>
      </c>
      <c r="AB144" s="18">
        <f t="shared" ca="1" si="54"/>
        <v>39802.32017743004</v>
      </c>
      <c r="AC144" s="18">
        <f t="shared" ca="1" si="54"/>
        <v>36582.507973440494</v>
      </c>
      <c r="AD144" s="18">
        <f t="shared" ca="1" si="54"/>
        <v>34948.121925715692</v>
      </c>
      <c r="AE144" s="18">
        <f t="shared" ca="1" si="54"/>
        <v>33385.734898133887</v>
      </c>
      <c r="AF144" s="18">
        <f t="shared" ca="1" si="54"/>
        <v>31823.446021072989</v>
      </c>
      <c r="AG144" s="18">
        <f t="shared" ca="1" si="54"/>
        <v>30261.138083546975</v>
      </c>
      <c r="AH144" s="18">
        <f t="shared" ca="1" si="54"/>
        <v>28698.830146020962</v>
      </c>
      <c r="AI144" s="18">
        <f t="shared" ca="1" si="54"/>
        <v>27136.522208494949</v>
      </c>
      <c r="AJ144" s="18">
        <f t="shared" ca="1" si="54"/>
        <v>25574.214270968936</v>
      </c>
      <c r="AK144" s="18">
        <f t="shared" ca="1" si="54"/>
        <v>24011.906333442923</v>
      </c>
      <c r="AL144" s="18">
        <f t="shared" ca="1" si="54"/>
        <v>22449.59839591691</v>
      </c>
      <c r="AM144" s="18">
        <f t="shared" ca="1" si="54"/>
        <v>20887.290458390897</v>
      </c>
      <c r="AN144" s="18">
        <f t="shared" ca="1" si="54"/>
        <v>19324.982520864884</v>
      </c>
      <c r="AO144" s="18">
        <f t="shared" ca="1" si="54"/>
        <v>17762.67458333887</v>
      </c>
      <c r="AP144" s="18">
        <f t="shared" ca="1" si="54"/>
        <v>16200.366645812857</v>
      </c>
      <c r="AQ144" s="18">
        <f t="shared" ca="1" si="54"/>
        <v>14638.058708286844</v>
      </c>
      <c r="AR144" s="18">
        <f t="shared" ca="1" si="54"/>
        <v>13075.750770760831</v>
      </c>
      <c r="AS144" s="18">
        <f t="shared" ca="1" si="54"/>
        <v>11513.442833234818</v>
      </c>
      <c r="AT144" s="18">
        <f t="shared" ca="1" si="54"/>
        <v>9951.1348957088048</v>
      </c>
      <c r="AU144" s="18">
        <f t="shared" ca="1" si="54"/>
        <v>8388.8269581827917</v>
      </c>
      <c r="AV144" s="18">
        <f t="shared" ca="1" si="54"/>
        <v>6826.5190206567786</v>
      </c>
    </row>
    <row r="145" spans="1:48" s="49" customFormat="1" ht="15.75" customHeight="1" outlineLevel="1">
      <c r="A145" s="47"/>
      <c r="B145" s="47"/>
      <c r="C145" s="47"/>
      <c r="D145" s="14"/>
      <c r="E145" s="13"/>
      <c r="F145" s="13"/>
      <c r="G145" s="13"/>
      <c r="H145" s="14"/>
      <c r="I145" s="176"/>
      <c r="J145" s="176"/>
      <c r="K145" s="176"/>
      <c r="L145" s="176"/>
      <c r="M145" s="176"/>
      <c r="N145" s="176"/>
      <c r="O145" s="176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</row>
    <row r="146" spans="1:48" s="49" customFormat="1" ht="15.75" customHeight="1" outlineLevel="1">
      <c r="A146" s="20"/>
      <c r="B146" s="67" t="str">
        <f>"FNACC -  "&amp;B35</f>
        <v>FNACC -  Main line - Total</v>
      </c>
      <c r="C146" s="67"/>
      <c r="D146" s="48"/>
      <c r="E146" s="130"/>
      <c r="F146" s="14"/>
      <c r="G146" s="14"/>
      <c r="H146" s="56">
        <f>H123</f>
        <v>69318.836521697303</v>
      </c>
      <c r="I146" s="27">
        <f>H146+I153</f>
        <v>67239.271426046384</v>
      </c>
      <c r="J146" s="27">
        <f t="shared" ref="J146:AV146" si="55">I146+J153+I123</f>
        <v>63204.915140483601</v>
      </c>
      <c r="K146" s="27">
        <f t="shared" si="55"/>
        <v>59412.620232054585</v>
      </c>
      <c r="L146" s="27">
        <f t="shared" si="55"/>
        <v>55847.863018131313</v>
      </c>
      <c r="M146" s="27">
        <f t="shared" si="55"/>
        <v>52496.991237043432</v>
      </c>
      <c r="N146" s="27">
        <f t="shared" si="55"/>
        <v>49347.171762820828</v>
      </c>
      <c r="O146" s="27">
        <f t="shared" si="55"/>
        <v>46386.341457051582</v>
      </c>
      <c r="P146" s="27">
        <f t="shared" si="55"/>
        <v>43603.160969628487</v>
      </c>
      <c r="Q146" s="27">
        <f t="shared" si="55"/>
        <v>40986.971311450776</v>
      </c>
      <c r="R146" s="27">
        <f t="shared" si="55"/>
        <v>38527.753032763729</v>
      </c>
      <c r="S146" s="27">
        <f t="shared" si="55"/>
        <v>36216.087850797907</v>
      </c>
      <c r="T146" s="27">
        <f t="shared" si="55"/>
        <v>34043.12257975003</v>
      </c>
      <c r="U146" s="27">
        <f t="shared" si="55"/>
        <v>32000.535224965028</v>
      </c>
      <c r="V146" s="27">
        <f t="shared" si="55"/>
        <v>30080.503111467126</v>
      </c>
      <c r="W146" s="27">
        <f t="shared" si="55"/>
        <v>28275.672924779097</v>
      </c>
      <c r="X146" s="27">
        <f t="shared" si="55"/>
        <v>26579.13254929235</v>
      </c>
      <c r="Y146" s="27">
        <f t="shared" si="55"/>
        <v>24984.38459633481</v>
      </c>
      <c r="Z146" s="27">
        <f t="shared" si="55"/>
        <v>23485.32152055472</v>
      </c>
      <c r="AA146" s="27">
        <f t="shared" si="55"/>
        <v>22076.202229321436</v>
      </c>
      <c r="AB146" s="27">
        <f t="shared" si="55"/>
        <v>20751.630095562148</v>
      </c>
      <c r="AC146" s="27">
        <f t="shared" si="55"/>
        <v>19506.532289828421</v>
      </c>
      <c r="AD146" s="27">
        <f t="shared" si="55"/>
        <v>18336.140352438717</v>
      </c>
      <c r="AE146" s="27">
        <f t="shared" si="55"/>
        <v>17235.971931292395</v>
      </c>
      <c r="AF146" s="27">
        <f t="shared" si="55"/>
        <v>16201.813615414852</v>
      </c>
      <c r="AG146" s="27">
        <f t="shared" si="55"/>
        <v>15229.704798489962</v>
      </c>
      <c r="AH146" s="27">
        <f t="shared" si="55"/>
        <v>14315.922510580564</v>
      </c>
      <c r="AI146" s="27">
        <f t="shared" si="55"/>
        <v>13456.967159945731</v>
      </c>
      <c r="AJ146" s="27">
        <f t="shared" si="55"/>
        <v>12649.549130348987</v>
      </c>
      <c r="AK146" s="27">
        <f t="shared" si="55"/>
        <v>11890.576182528048</v>
      </c>
      <c r="AL146" s="27">
        <f t="shared" si="55"/>
        <v>11177.141611576364</v>
      </c>
      <c r="AM146" s="27">
        <f t="shared" si="55"/>
        <v>10506.513114881782</v>
      </c>
      <c r="AN146" s="27">
        <f t="shared" si="55"/>
        <v>9876.1223279888745</v>
      </c>
      <c r="AO146" s="27">
        <f t="shared" si="55"/>
        <v>9283.5549883095428</v>
      </c>
      <c r="AP146" s="27">
        <f t="shared" si="55"/>
        <v>8726.54168901097</v>
      </c>
      <c r="AQ146" s="27">
        <f t="shared" si="55"/>
        <v>8202.9491876703123</v>
      </c>
      <c r="AR146" s="27">
        <f t="shared" si="55"/>
        <v>7710.7722364100937</v>
      </c>
      <c r="AS146" s="27">
        <f t="shared" si="55"/>
        <v>7248.1259022254881</v>
      </c>
      <c r="AT146" s="27">
        <f t="shared" si="55"/>
        <v>6813.2383480919589</v>
      </c>
      <c r="AU146" s="27">
        <f t="shared" si="55"/>
        <v>6404.4440472064416</v>
      </c>
      <c r="AV146" s="27">
        <f t="shared" si="55"/>
        <v>6020.1774043740552</v>
      </c>
    </row>
    <row r="147" spans="1:48" s="49" customFormat="1" ht="15.75" customHeight="1" outlineLevel="1">
      <c r="A147" s="20"/>
      <c r="B147" s="67" t="str">
        <f>"FNACC -  "&amp;B40</f>
        <v>FNACC -  Connection - Total</v>
      </c>
      <c r="C147" s="67"/>
      <c r="D147" s="14"/>
      <c r="E147" s="14"/>
      <c r="F147" s="14"/>
      <c r="G147" s="14"/>
      <c r="H147" s="57">
        <f>H124</f>
        <v>34325.499183007225</v>
      </c>
      <c r="I147" s="27">
        <f>H147+I154</f>
        <v>33295.734207517009</v>
      </c>
      <c r="J147" s="27">
        <f t="shared" ref="J147:AV147" si="56">I147+J154+I124</f>
        <v>31825.336578622886</v>
      </c>
      <c r="K147" s="27">
        <f t="shared" si="56"/>
        <v>29902.281500184585</v>
      </c>
      <c r="L147" s="27">
        <f t="shared" si="56"/>
        <v>28108.144610173509</v>
      </c>
      <c r="M147" s="27">
        <f t="shared" si="56"/>
        <v>26421.655933563099</v>
      </c>
      <c r="N147" s="27">
        <f t="shared" si="56"/>
        <v>24836.356577549312</v>
      </c>
      <c r="O147" s="27">
        <f t="shared" si="56"/>
        <v>23346.175182896353</v>
      </c>
      <c r="P147" s="27">
        <f t="shared" si="56"/>
        <v>21945.404671922573</v>
      </c>
      <c r="Q147" s="27">
        <f t="shared" si="56"/>
        <v>20628.68039160722</v>
      </c>
      <c r="R147" s="27">
        <f t="shared" si="56"/>
        <v>19390.959568110786</v>
      </c>
      <c r="S147" s="27">
        <f t="shared" si="56"/>
        <v>18227.50199402414</v>
      </c>
      <c r="T147" s="27">
        <f t="shared" si="56"/>
        <v>17133.851874382693</v>
      </c>
      <c r="U147" s="27">
        <f t="shared" si="56"/>
        <v>16105.820761919731</v>
      </c>
      <c r="V147" s="27">
        <f t="shared" si="56"/>
        <v>15139.471516204547</v>
      </c>
      <c r="W147" s="27">
        <f t="shared" si="56"/>
        <v>14231.103225232275</v>
      </c>
      <c r="X147" s="27">
        <f t="shared" si="56"/>
        <v>13377.237031718338</v>
      </c>
      <c r="Y147" s="27">
        <f t="shared" si="56"/>
        <v>12574.602809815238</v>
      </c>
      <c r="Z147" s="27">
        <f t="shared" si="56"/>
        <v>11820.126641226325</v>
      </c>
      <c r="AA147" s="27">
        <f t="shared" si="56"/>
        <v>11110.919042752745</v>
      </c>
      <c r="AB147" s="27">
        <f t="shared" si="56"/>
        <v>10444.26390018758</v>
      </c>
      <c r="AC147" s="27">
        <f t="shared" si="56"/>
        <v>9817.6080661763244</v>
      </c>
      <c r="AD147" s="27">
        <f t="shared" si="56"/>
        <v>9228.5515822057459</v>
      </c>
      <c r="AE147" s="27">
        <f t="shared" si="56"/>
        <v>8674.8384872734005</v>
      </c>
      <c r="AF147" s="27">
        <f t="shared" si="56"/>
        <v>8154.3481780369966</v>
      </c>
      <c r="AG147" s="27">
        <f t="shared" si="56"/>
        <v>7665.0872873547769</v>
      </c>
      <c r="AH147" s="27">
        <f t="shared" si="56"/>
        <v>7205.1820501134898</v>
      </c>
      <c r="AI147" s="27">
        <f t="shared" si="56"/>
        <v>6772.8711271066804</v>
      </c>
      <c r="AJ147" s="27">
        <f t="shared" si="56"/>
        <v>6366.4988594802799</v>
      </c>
      <c r="AK147" s="27">
        <f t="shared" si="56"/>
        <v>5984.5089279114627</v>
      </c>
      <c r="AL147" s="27">
        <f t="shared" si="56"/>
        <v>5625.4383922367751</v>
      </c>
      <c r="AM147" s="27">
        <f t="shared" si="56"/>
        <v>5287.9120887025683</v>
      </c>
      <c r="AN147" s="27">
        <f t="shared" si="56"/>
        <v>4970.6373633804142</v>
      </c>
      <c r="AO147" s="27">
        <f t="shared" si="56"/>
        <v>4672.3991215775895</v>
      </c>
      <c r="AP147" s="27">
        <f t="shared" si="56"/>
        <v>4392.0551742829339</v>
      </c>
      <c r="AQ147" s="27">
        <f t="shared" si="56"/>
        <v>4128.5318638259578</v>
      </c>
      <c r="AR147" s="27">
        <f t="shared" si="56"/>
        <v>3880.8199519964005</v>
      </c>
      <c r="AS147" s="27">
        <f t="shared" si="56"/>
        <v>3647.9707548766164</v>
      </c>
      <c r="AT147" s="27">
        <f t="shared" si="56"/>
        <v>3429.0925095840194</v>
      </c>
      <c r="AU147" s="27">
        <f t="shared" si="56"/>
        <v>3223.346959008978</v>
      </c>
      <c r="AV147" s="27">
        <f t="shared" si="56"/>
        <v>3029.9461414684392</v>
      </c>
    </row>
    <row r="148" spans="1:48" s="49" customFormat="1" ht="15.75" customHeight="1" outlineLevel="1">
      <c r="A148" s="20"/>
      <c r="B148" s="67" t="str">
        <f>"FNACC -  "&amp;B41</f>
        <v>FNACC -  Compression</v>
      </c>
      <c r="C148" s="67"/>
      <c r="D148" s="48"/>
      <c r="F148" s="48"/>
      <c r="G148" s="14"/>
      <c r="H148" s="57">
        <f>H125</f>
        <v>0</v>
      </c>
      <c r="I148" s="27">
        <f>H148+I155</f>
        <v>0</v>
      </c>
      <c r="J148" s="27">
        <f t="shared" ref="J148:AV148" si="57">I148+J155+I125</f>
        <v>0</v>
      </c>
      <c r="K148" s="27">
        <f t="shared" si="57"/>
        <v>0</v>
      </c>
      <c r="L148" s="27">
        <f t="shared" si="57"/>
        <v>0</v>
      </c>
      <c r="M148" s="27">
        <f t="shared" si="57"/>
        <v>0</v>
      </c>
      <c r="N148" s="27">
        <f t="shared" si="57"/>
        <v>0</v>
      </c>
      <c r="O148" s="27">
        <f t="shared" si="57"/>
        <v>0</v>
      </c>
      <c r="P148" s="27">
        <f t="shared" si="57"/>
        <v>0</v>
      </c>
      <c r="Q148" s="27">
        <f t="shared" si="57"/>
        <v>0</v>
      </c>
      <c r="R148" s="27">
        <f t="shared" si="57"/>
        <v>0</v>
      </c>
      <c r="S148" s="27">
        <f t="shared" si="57"/>
        <v>0</v>
      </c>
      <c r="T148" s="27">
        <f t="shared" si="57"/>
        <v>0</v>
      </c>
      <c r="U148" s="27">
        <f t="shared" si="57"/>
        <v>0</v>
      </c>
      <c r="V148" s="27">
        <f t="shared" si="57"/>
        <v>0</v>
      </c>
      <c r="W148" s="27">
        <f t="shared" si="57"/>
        <v>0</v>
      </c>
      <c r="X148" s="27">
        <f t="shared" si="57"/>
        <v>0</v>
      </c>
      <c r="Y148" s="27">
        <f t="shared" si="57"/>
        <v>0</v>
      </c>
      <c r="Z148" s="27">
        <f t="shared" si="57"/>
        <v>0</v>
      </c>
      <c r="AA148" s="27">
        <f t="shared" si="57"/>
        <v>0</v>
      </c>
      <c r="AB148" s="27">
        <f t="shared" si="57"/>
        <v>0</v>
      </c>
      <c r="AC148" s="27">
        <f t="shared" si="57"/>
        <v>0</v>
      </c>
      <c r="AD148" s="27">
        <f t="shared" si="57"/>
        <v>0</v>
      </c>
      <c r="AE148" s="27">
        <f t="shared" si="57"/>
        <v>0</v>
      </c>
      <c r="AF148" s="27">
        <f t="shared" si="57"/>
        <v>0</v>
      </c>
      <c r="AG148" s="27">
        <f t="shared" si="57"/>
        <v>0</v>
      </c>
      <c r="AH148" s="27">
        <f t="shared" si="57"/>
        <v>0</v>
      </c>
      <c r="AI148" s="27">
        <f t="shared" si="57"/>
        <v>0</v>
      </c>
      <c r="AJ148" s="27">
        <f t="shared" si="57"/>
        <v>0</v>
      </c>
      <c r="AK148" s="27">
        <f t="shared" si="57"/>
        <v>0</v>
      </c>
      <c r="AL148" s="27">
        <f t="shared" si="57"/>
        <v>0</v>
      </c>
      <c r="AM148" s="27">
        <f t="shared" si="57"/>
        <v>0</v>
      </c>
      <c r="AN148" s="27">
        <f t="shared" si="57"/>
        <v>0</v>
      </c>
      <c r="AO148" s="27">
        <f t="shared" si="57"/>
        <v>0</v>
      </c>
      <c r="AP148" s="27">
        <f t="shared" si="57"/>
        <v>0</v>
      </c>
      <c r="AQ148" s="27">
        <f t="shared" si="57"/>
        <v>0</v>
      </c>
      <c r="AR148" s="27">
        <f t="shared" si="57"/>
        <v>0</v>
      </c>
      <c r="AS148" s="27">
        <f t="shared" si="57"/>
        <v>0</v>
      </c>
      <c r="AT148" s="27">
        <f t="shared" si="57"/>
        <v>0</v>
      </c>
      <c r="AU148" s="27">
        <f t="shared" si="57"/>
        <v>0</v>
      </c>
      <c r="AV148" s="27">
        <f t="shared" si="57"/>
        <v>0</v>
      </c>
    </row>
    <row r="149" spans="1:48" s="49" customFormat="1" ht="15.75" customHeight="1" outlineLevel="1">
      <c r="A149" s="20"/>
      <c r="B149" s="67" t="str">
        <f>"FNACC -  "&amp;B42</f>
        <v>FNACC -  Servitude</v>
      </c>
      <c r="C149" s="67"/>
      <c r="D149" s="14"/>
      <c r="F149" s="14"/>
      <c r="G149" s="14"/>
      <c r="H149" s="57">
        <f>H126*$E$156</f>
        <v>0</v>
      </c>
      <c r="I149" s="27">
        <f>H149+I156</f>
        <v>0</v>
      </c>
      <c r="J149" s="27">
        <f t="shared" ref="J149:AV149" si="58">I149+J156+$E$156*I126</f>
        <v>0</v>
      </c>
      <c r="K149" s="27">
        <f t="shared" si="58"/>
        <v>0</v>
      </c>
      <c r="L149" s="27">
        <f t="shared" si="58"/>
        <v>0</v>
      </c>
      <c r="M149" s="27">
        <f t="shared" si="58"/>
        <v>0</v>
      </c>
      <c r="N149" s="27">
        <f t="shared" si="58"/>
        <v>0</v>
      </c>
      <c r="O149" s="27">
        <f t="shared" si="58"/>
        <v>0</v>
      </c>
      <c r="P149" s="27">
        <f t="shared" si="58"/>
        <v>0</v>
      </c>
      <c r="Q149" s="27">
        <f t="shared" si="58"/>
        <v>0</v>
      </c>
      <c r="R149" s="27">
        <f t="shared" si="58"/>
        <v>0</v>
      </c>
      <c r="S149" s="27">
        <f t="shared" si="58"/>
        <v>0</v>
      </c>
      <c r="T149" s="27">
        <f t="shared" si="58"/>
        <v>0</v>
      </c>
      <c r="U149" s="27">
        <f t="shared" si="58"/>
        <v>0</v>
      </c>
      <c r="V149" s="27">
        <f t="shared" si="58"/>
        <v>0</v>
      </c>
      <c r="W149" s="27">
        <f t="shared" si="58"/>
        <v>0</v>
      </c>
      <c r="X149" s="27">
        <f t="shared" si="58"/>
        <v>0</v>
      </c>
      <c r="Y149" s="27">
        <f t="shared" si="58"/>
        <v>0</v>
      </c>
      <c r="Z149" s="27">
        <f t="shared" si="58"/>
        <v>0</v>
      </c>
      <c r="AA149" s="27">
        <f t="shared" si="58"/>
        <v>0</v>
      </c>
      <c r="AB149" s="27">
        <f t="shared" si="58"/>
        <v>0</v>
      </c>
      <c r="AC149" s="27">
        <f t="shared" si="58"/>
        <v>0</v>
      </c>
      <c r="AD149" s="27">
        <f t="shared" si="58"/>
        <v>0</v>
      </c>
      <c r="AE149" s="27">
        <f t="shared" si="58"/>
        <v>0</v>
      </c>
      <c r="AF149" s="27">
        <f t="shared" si="58"/>
        <v>0</v>
      </c>
      <c r="AG149" s="27">
        <f t="shared" si="58"/>
        <v>0</v>
      </c>
      <c r="AH149" s="27">
        <f t="shared" si="58"/>
        <v>0</v>
      </c>
      <c r="AI149" s="27">
        <f t="shared" si="58"/>
        <v>0</v>
      </c>
      <c r="AJ149" s="27">
        <f t="shared" si="58"/>
        <v>0</v>
      </c>
      <c r="AK149" s="27">
        <f t="shared" si="58"/>
        <v>0</v>
      </c>
      <c r="AL149" s="27">
        <f t="shared" si="58"/>
        <v>0</v>
      </c>
      <c r="AM149" s="27">
        <f t="shared" si="58"/>
        <v>0</v>
      </c>
      <c r="AN149" s="27">
        <f t="shared" si="58"/>
        <v>0</v>
      </c>
      <c r="AO149" s="27">
        <f t="shared" si="58"/>
        <v>0</v>
      </c>
      <c r="AP149" s="27">
        <f t="shared" si="58"/>
        <v>0</v>
      </c>
      <c r="AQ149" s="27">
        <f t="shared" si="58"/>
        <v>0</v>
      </c>
      <c r="AR149" s="27">
        <f t="shared" si="58"/>
        <v>0</v>
      </c>
      <c r="AS149" s="27">
        <f t="shared" si="58"/>
        <v>0</v>
      </c>
      <c r="AT149" s="27">
        <f t="shared" si="58"/>
        <v>0</v>
      </c>
      <c r="AU149" s="27">
        <f t="shared" si="58"/>
        <v>0</v>
      </c>
      <c r="AV149" s="27">
        <f t="shared" si="58"/>
        <v>0</v>
      </c>
    </row>
    <row r="150" spans="1:48" s="49" customFormat="1" ht="15.75" customHeight="1" outlineLevel="1">
      <c r="A150" s="20"/>
      <c r="B150" s="67" t="str">
        <f>"FNACC -  "&amp;B43</f>
        <v>FNACC -  Transport</v>
      </c>
      <c r="C150" s="67"/>
      <c r="D150" s="48"/>
      <c r="E150" s="48"/>
      <c r="F150" s="48"/>
      <c r="G150" s="14"/>
      <c r="H150" s="57">
        <f>H127</f>
        <v>0</v>
      </c>
      <c r="I150" s="27">
        <f>H150+I157</f>
        <v>0</v>
      </c>
      <c r="J150" s="27">
        <f t="shared" ref="J150:AV150" si="59">I150+J157+I127</f>
        <v>0</v>
      </c>
      <c r="K150" s="27">
        <f t="shared" si="59"/>
        <v>0</v>
      </c>
      <c r="L150" s="27">
        <f t="shared" si="59"/>
        <v>0</v>
      </c>
      <c r="M150" s="27">
        <f t="shared" si="59"/>
        <v>0</v>
      </c>
      <c r="N150" s="27">
        <f t="shared" si="59"/>
        <v>0</v>
      </c>
      <c r="O150" s="27">
        <f t="shared" si="59"/>
        <v>0</v>
      </c>
      <c r="P150" s="27">
        <f t="shared" si="59"/>
        <v>0</v>
      </c>
      <c r="Q150" s="27">
        <f t="shared" si="59"/>
        <v>0</v>
      </c>
      <c r="R150" s="27">
        <f t="shared" si="59"/>
        <v>0</v>
      </c>
      <c r="S150" s="27">
        <f t="shared" si="59"/>
        <v>0</v>
      </c>
      <c r="T150" s="27">
        <f t="shared" si="59"/>
        <v>0</v>
      </c>
      <c r="U150" s="27">
        <f t="shared" si="59"/>
        <v>0</v>
      </c>
      <c r="V150" s="27">
        <f t="shared" si="59"/>
        <v>0</v>
      </c>
      <c r="W150" s="27">
        <f t="shared" si="59"/>
        <v>0</v>
      </c>
      <c r="X150" s="27">
        <f t="shared" si="59"/>
        <v>0</v>
      </c>
      <c r="Y150" s="27">
        <f t="shared" si="59"/>
        <v>0</v>
      </c>
      <c r="Z150" s="27">
        <f t="shared" si="59"/>
        <v>0</v>
      </c>
      <c r="AA150" s="27">
        <f t="shared" si="59"/>
        <v>0</v>
      </c>
      <c r="AB150" s="27">
        <f t="shared" si="59"/>
        <v>0</v>
      </c>
      <c r="AC150" s="27">
        <f t="shared" si="59"/>
        <v>0</v>
      </c>
      <c r="AD150" s="27">
        <f t="shared" si="59"/>
        <v>0</v>
      </c>
      <c r="AE150" s="27">
        <f t="shared" si="59"/>
        <v>0</v>
      </c>
      <c r="AF150" s="27">
        <f t="shared" si="59"/>
        <v>0</v>
      </c>
      <c r="AG150" s="27">
        <f t="shared" si="59"/>
        <v>0</v>
      </c>
      <c r="AH150" s="27">
        <f t="shared" si="59"/>
        <v>0</v>
      </c>
      <c r="AI150" s="27">
        <f t="shared" si="59"/>
        <v>0</v>
      </c>
      <c r="AJ150" s="27">
        <f t="shared" si="59"/>
        <v>0</v>
      </c>
      <c r="AK150" s="27">
        <f t="shared" si="59"/>
        <v>0</v>
      </c>
      <c r="AL150" s="27">
        <f t="shared" si="59"/>
        <v>0</v>
      </c>
      <c r="AM150" s="27">
        <f t="shared" si="59"/>
        <v>0</v>
      </c>
      <c r="AN150" s="27">
        <f t="shared" si="59"/>
        <v>0</v>
      </c>
      <c r="AO150" s="27">
        <f t="shared" si="59"/>
        <v>0</v>
      </c>
      <c r="AP150" s="27">
        <f t="shared" si="59"/>
        <v>0</v>
      </c>
      <c r="AQ150" s="27">
        <f t="shared" si="59"/>
        <v>0</v>
      </c>
      <c r="AR150" s="27">
        <f t="shared" si="59"/>
        <v>0</v>
      </c>
      <c r="AS150" s="27">
        <f t="shared" si="59"/>
        <v>0</v>
      </c>
      <c r="AT150" s="27">
        <f t="shared" si="59"/>
        <v>0</v>
      </c>
      <c r="AU150" s="27">
        <f t="shared" si="59"/>
        <v>0</v>
      </c>
      <c r="AV150" s="27">
        <f t="shared" si="59"/>
        <v>0</v>
      </c>
    </row>
    <row r="151" spans="1:48" s="49" customFormat="1" ht="15.75" customHeight="1" outlineLevel="1">
      <c r="A151" s="20"/>
      <c r="B151" s="17"/>
      <c r="C151" s="17"/>
      <c r="D151" s="14"/>
      <c r="E151" s="14"/>
      <c r="F151" s="14"/>
      <c r="G151" s="14"/>
      <c r="H151" s="59">
        <f t="shared" ref="H151:AV151" si="60">SUM(H146:H150)</f>
        <v>103644.33570470453</v>
      </c>
      <c r="I151" s="19">
        <f t="shared" si="60"/>
        <v>100535.00563356339</v>
      </c>
      <c r="J151" s="19">
        <f t="shared" si="60"/>
        <v>95030.251719106484</v>
      </c>
      <c r="K151" s="19">
        <f t="shared" si="60"/>
        <v>89314.901732239174</v>
      </c>
      <c r="L151" s="19">
        <f t="shared" si="60"/>
        <v>83956.007628304826</v>
      </c>
      <c r="M151" s="19">
        <f t="shared" si="60"/>
        <v>78918.647170606535</v>
      </c>
      <c r="N151" s="19">
        <f t="shared" si="60"/>
        <v>74183.528340370132</v>
      </c>
      <c r="O151" s="19">
        <f t="shared" si="60"/>
        <v>69732.516639947935</v>
      </c>
      <c r="P151" s="19">
        <f t="shared" si="60"/>
        <v>65548.56564155106</v>
      </c>
      <c r="Q151" s="19">
        <f t="shared" si="60"/>
        <v>61615.651703058</v>
      </c>
      <c r="R151" s="19">
        <f t="shared" si="60"/>
        <v>57918.712600874511</v>
      </c>
      <c r="S151" s="19">
        <f t="shared" si="60"/>
        <v>54443.589844822047</v>
      </c>
      <c r="T151" s="19">
        <f t="shared" si="60"/>
        <v>51176.974454132724</v>
      </c>
      <c r="U151" s="19">
        <f t="shared" si="60"/>
        <v>48106.355986884759</v>
      </c>
      <c r="V151" s="19">
        <f t="shared" si="60"/>
        <v>45219.974627671676</v>
      </c>
      <c r="W151" s="19">
        <f t="shared" si="60"/>
        <v>42506.77615001137</v>
      </c>
      <c r="X151" s="19">
        <f t="shared" si="60"/>
        <v>39956.369581010687</v>
      </c>
      <c r="Y151" s="19">
        <f t="shared" si="60"/>
        <v>37558.987406150045</v>
      </c>
      <c r="Z151" s="19">
        <f t="shared" si="60"/>
        <v>35305.448161781045</v>
      </c>
      <c r="AA151" s="19">
        <f t="shared" si="60"/>
        <v>33187.121272074182</v>
      </c>
      <c r="AB151" s="19">
        <f t="shared" si="60"/>
        <v>31195.893995749728</v>
      </c>
      <c r="AC151" s="19">
        <f t="shared" si="60"/>
        <v>29324.140356004747</v>
      </c>
      <c r="AD151" s="19">
        <f t="shared" si="60"/>
        <v>27564.691934644463</v>
      </c>
      <c r="AE151" s="19">
        <f t="shared" si="60"/>
        <v>25910.810418565794</v>
      </c>
      <c r="AF151" s="19">
        <f t="shared" si="60"/>
        <v>24356.161793451851</v>
      </c>
      <c r="AG151" s="19">
        <f t="shared" si="60"/>
        <v>22894.79208584474</v>
      </c>
      <c r="AH151" s="19">
        <f t="shared" si="60"/>
        <v>21521.104560694053</v>
      </c>
      <c r="AI151" s="19">
        <f t="shared" si="60"/>
        <v>20229.838287052411</v>
      </c>
      <c r="AJ151" s="19">
        <f t="shared" si="60"/>
        <v>19016.047989829269</v>
      </c>
      <c r="AK151" s="19">
        <f t="shared" si="60"/>
        <v>17875.085110439511</v>
      </c>
      <c r="AL151" s="19">
        <f t="shared" si="60"/>
        <v>16802.580003813138</v>
      </c>
      <c r="AM151" s="19">
        <f t="shared" si="60"/>
        <v>15794.425203584349</v>
      </c>
      <c r="AN151" s="19">
        <f t="shared" si="60"/>
        <v>14846.759691369289</v>
      </c>
      <c r="AO151" s="19">
        <f t="shared" si="60"/>
        <v>13955.954109887132</v>
      </c>
      <c r="AP151" s="19">
        <f t="shared" si="60"/>
        <v>13118.596863293904</v>
      </c>
      <c r="AQ151" s="19">
        <f t="shared" si="60"/>
        <v>12331.48105149627</v>
      </c>
      <c r="AR151" s="19">
        <f t="shared" si="60"/>
        <v>11591.592188406494</v>
      </c>
      <c r="AS151" s="19">
        <f t="shared" si="60"/>
        <v>10896.096657102105</v>
      </c>
      <c r="AT151" s="19">
        <f t="shared" si="60"/>
        <v>10242.330857675977</v>
      </c>
      <c r="AU151" s="19">
        <f t="shared" si="60"/>
        <v>9627.7910062154187</v>
      </c>
      <c r="AV151" s="19">
        <f t="shared" si="60"/>
        <v>9050.1235458424944</v>
      </c>
    </row>
    <row r="152" spans="1:48" s="49" customFormat="1" ht="15.75" customHeight="1" outlineLevel="1">
      <c r="A152" s="20"/>
      <c r="B152" s="92" t="s">
        <v>133</v>
      </c>
      <c r="C152" s="92"/>
      <c r="D152" s="14"/>
      <c r="E152" s="162" t="s">
        <v>24</v>
      </c>
      <c r="F152" s="162" t="s">
        <v>140</v>
      </c>
      <c r="G152" s="4"/>
      <c r="H152" s="7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</row>
    <row r="153" spans="1:48" s="49" customFormat="1" ht="15.75" customHeight="1" outlineLevel="1">
      <c r="A153" s="20"/>
      <c r="B153" s="67" t="str">
        <f>"Amort. fiscal -  "&amp;B35</f>
        <v>Amort. fiscal -  Main line - Total</v>
      </c>
      <c r="C153" s="67"/>
      <c r="D153" s="14"/>
      <c r="E153" s="199">
        <f>IFERROR(IF(SEARCH("servit",$B$35,1),75%,100%),100%)</f>
        <v>1</v>
      </c>
      <c r="F153" s="199">
        <f>E35</f>
        <v>0.06</v>
      </c>
      <c r="G153" s="4"/>
      <c r="H153" s="27"/>
      <c r="I153" s="27">
        <f>-H146*$F153/2</f>
        <v>-2079.5650956509189</v>
      </c>
      <c r="J153" s="27">
        <f t="shared" ref="J153:AV153" si="61">-I146*$F153-I123*$F153/2</f>
        <v>-4034.3562855627829</v>
      </c>
      <c r="K153" s="27">
        <f t="shared" si="61"/>
        <v>-3792.2949084290158</v>
      </c>
      <c r="L153" s="27">
        <f t="shared" si="61"/>
        <v>-3564.7572139232748</v>
      </c>
      <c r="M153" s="27">
        <f t="shared" si="61"/>
        <v>-3350.8717810878788</v>
      </c>
      <c r="N153" s="27">
        <f t="shared" si="61"/>
        <v>-3149.819474222606</v>
      </c>
      <c r="O153" s="27">
        <f t="shared" si="61"/>
        <v>-2960.8303057692497</v>
      </c>
      <c r="P153" s="27">
        <f t="shared" si="61"/>
        <v>-2783.1804874230947</v>
      </c>
      <c r="Q153" s="27">
        <f t="shared" si="61"/>
        <v>-2616.1896581777091</v>
      </c>
      <c r="R153" s="27">
        <f t="shared" si="61"/>
        <v>-2459.2182786870467</v>
      </c>
      <c r="S153" s="27">
        <f t="shared" si="61"/>
        <v>-2311.6651819658236</v>
      </c>
      <c r="T153" s="27">
        <f t="shared" si="61"/>
        <v>-2172.9652710478745</v>
      </c>
      <c r="U153" s="27">
        <f t="shared" si="61"/>
        <v>-2042.5873547850017</v>
      </c>
      <c r="V153" s="27">
        <f t="shared" si="61"/>
        <v>-1920.0321134979015</v>
      </c>
      <c r="W153" s="27">
        <f t="shared" si="61"/>
        <v>-1804.8301866880274</v>
      </c>
      <c r="X153" s="27">
        <f t="shared" si="61"/>
        <v>-1696.5403754867457</v>
      </c>
      <c r="Y153" s="27">
        <f t="shared" si="61"/>
        <v>-1594.747952957541</v>
      </c>
      <c r="Z153" s="27">
        <f t="shared" si="61"/>
        <v>-1499.0630757800886</v>
      </c>
      <c r="AA153" s="27">
        <f t="shared" si="61"/>
        <v>-1409.1192912332831</v>
      </c>
      <c r="AB153" s="27">
        <f t="shared" si="61"/>
        <v>-1324.5721337592861</v>
      </c>
      <c r="AC153" s="27">
        <f t="shared" si="61"/>
        <v>-1245.0978057337288</v>
      </c>
      <c r="AD153" s="27">
        <f t="shared" si="61"/>
        <v>-1170.3919373897052</v>
      </c>
      <c r="AE153" s="27">
        <f t="shared" si="61"/>
        <v>-1100.168421146323</v>
      </c>
      <c r="AF153" s="27">
        <f t="shared" si="61"/>
        <v>-1034.1583158775436</v>
      </c>
      <c r="AG153" s="27">
        <f t="shared" si="61"/>
        <v>-972.10881692489113</v>
      </c>
      <c r="AH153" s="27">
        <f t="shared" si="61"/>
        <v>-913.78228790939772</v>
      </c>
      <c r="AI153" s="27">
        <f t="shared" si="61"/>
        <v>-858.95535063483374</v>
      </c>
      <c r="AJ153" s="27">
        <f t="shared" si="61"/>
        <v>-807.41802959674385</v>
      </c>
      <c r="AK153" s="27">
        <f t="shared" si="61"/>
        <v>-758.97294782093923</v>
      </c>
      <c r="AL153" s="27">
        <f t="shared" si="61"/>
        <v>-713.43457095168287</v>
      </c>
      <c r="AM153" s="27">
        <f t="shared" si="61"/>
        <v>-670.62849669458183</v>
      </c>
      <c r="AN153" s="27">
        <f t="shared" si="61"/>
        <v>-630.39078689290693</v>
      </c>
      <c r="AO153" s="27">
        <f t="shared" si="61"/>
        <v>-592.56733967933246</v>
      </c>
      <c r="AP153" s="27">
        <f t="shared" si="61"/>
        <v>-557.01329929857252</v>
      </c>
      <c r="AQ153" s="27">
        <f t="shared" si="61"/>
        <v>-523.59250134065815</v>
      </c>
      <c r="AR153" s="27">
        <f t="shared" si="61"/>
        <v>-492.17695126021874</v>
      </c>
      <c r="AS153" s="27">
        <f t="shared" si="61"/>
        <v>-462.64633418460562</v>
      </c>
      <c r="AT153" s="27">
        <f t="shared" si="61"/>
        <v>-434.88755413352925</v>
      </c>
      <c r="AU153" s="27">
        <f t="shared" si="61"/>
        <v>-408.79430088551754</v>
      </c>
      <c r="AV153" s="27">
        <f t="shared" si="61"/>
        <v>-384.26664283238648</v>
      </c>
    </row>
    <row r="154" spans="1:48" s="49" customFormat="1" ht="15.75" customHeight="1" outlineLevel="1">
      <c r="A154" s="20"/>
      <c r="B154" s="67" t="str">
        <f>"Amort. fiscal -  "&amp;B40</f>
        <v>Amort. fiscal -  Connection - Total</v>
      </c>
      <c r="C154" s="67"/>
      <c r="D154" s="14"/>
      <c r="E154" s="199">
        <f>IFERROR(IF(SEARCH("servit",$B$40,1),75%,100%),100%)</f>
        <v>1</v>
      </c>
      <c r="F154" s="199">
        <f>E40</f>
        <v>0.06</v>
      </c>
      <c r="G154" s="4"/>
      <c r="H154" s="27"/>
      <c r="I154" s="27">
        <f>-H147*$F154/2</f>
        <v>-1029.7649754902168</v>
      </c>
      <c r="J154" s="27">
        <f t="shared" ref="J154:AV154" si="62">-I147*$F154-I124*$F154/2</f>
        <v>-2014.0537356538111</v>
      </c>
      <c r="K154" s="27">
        <f t="shared" si="62"/>
        <v>-1909.1015900662103</v>
      </c>
      <c r="L154" s="27">
        <f t="shared" si="62"/>
        <v>-1794.1368900110749</v>
      </c>
      <c r="M154" s="27">
        <f t="shared" si="62"/>
        <v>-1686.4886766104105</v>
      </c>
      <c r="N154" s="27">
        <f t="shared" si="62"/>
        <v>-1585.2993560137859</v>
      </c>
      <c r="O154" s="27">
        <f t="shared" si="62"/>
        <v>-1490.1813946529587</v>
      </c>
      <c r="P154" s="27">
        <f t="shared" si="62"/>
        <v>-1400.7705109737813</v>
      </c>
      <c r="Q154" s="27">
        <f t="shared" si="62"/>
        <v>-1316.7242803153545</v>
      </c>
      <c r="R154" s="27">
        <f t="shared" si="62"/>
        <v>-1237.7208234964332</v>
      </c>
      <c r="S154" s="27">
        <f t="shared" si="62"/>
        <v>-1163.4575740866471</v>
      </c>
      <c r="T154" s="27">
        <f t="shared" si="62"/>
        <v>-1093.6501196414483</v>
      </c>
      <c r="U154" s="27">
        <f t="shared" si="62"/>
        <v>-1028.0311124629616</v>
      </c>
      <c r="V154" s="27">
        <f t="shared" si="62"/>
        <v>-966.34924571518377</v>
      </c>
      <c r="W154" s="27">
        <f t="shared" si="62"/>
        <v>-908.3682909722728</v>
      </c>
      <c r="X154" s="27">
        <f t="shared" si="62"/>
        <v>-853.86619351393642</v>
      </c>
      <c r="Y154" s="27">
        <f t="shared" si="62"/>
        <v>-802.63422190310018</v>
      </c>
      <c r="Z154" s="27">
        <f t="shared" si="62"/>
        <v>-754.47616858891422</v>
      </c>
      <c r="AA154" s="27">
        <f t="shared" si="62"/>
        <v>-709.20759847357942</v>
      </c>
      <c r="AB154" s="27">
        <f t="shared" si="62"/>
        <v>-666.65514256516462</v>
      </c>
      <c r="AC154" s="27">
        <f t="shared" si="62"/>
        <v>-626.6558340112548</v>
      </c>
      <c r="AD154" s="27">
        <f t="shared" si="62"/>
        <v>-589.05648397057939</v>
      </c>
      <c r="AE154" s="27">
        <f t="shared" si="62"/>
        <v>-553.71309493234469</v>
      </c>
      <c r="AF154" s="27">
        <f t="shared" si="62"/>
        <v>-520.49030923640396</v>
      </c>
      <c r="AG154" s="27">
        <f t="shared" si="62"/>
        <v>-489.26089068221978</v>
      </c>
      <c r="AH154" s="27">
        <f t="shared" si="62"/>
        <v>-459.90523724128661</v>
      </c>
      <c r="AI154" s="27">
        <f t="shared" si="62"/>
        <v>-432.31092300680939</v>
      </c>
      <c r="AJ154" s="27">
        <f t="shared" si="62"/>
        <v>-406.3722676264008</v>
      </c>
      <c r="AK154" s="27">
        <f t="shared" si="62"/>
        <v>-381.98993156881676</v>
      </c>
      <c r="AL154" s="27">
        <f t="shared" si="62"/>
        <v>-359.07053567468773</v>
      </c>
      <c r="AM154" s="27">
        <f t="shared" si="62"/>
        <v>-337.52630353420648</v>
      </c>
      <c r="AN154" s="27">
        <f t="shared" si="62"/>
        <v>-317.2747253221541</v>
      </c>
      <c r="AO154" s="27">
        <f t="shared" si="62"/>
        <v>-298.23824180282486</v>
      </c>
      <c r="AP154" s="27">
        <f t="shared" si="62"/>
        <v>-280.34394729465538</v>
      </c>
      <c r="AQ154" s="27">
        <f t="shared" si="62"/>
        <v>-263.52331045697605</v>
      </c>
      <c r="AR154" s="27">
        <f t="shared" si="62"/>
        <v>-247.71191182955747</v>
      </c>
      <c r="AS154" s="27">
        <f t="shared" si="62"/>
        <v>-232.84919711978401</v>
      </c>
      <c r="AT154" s="27">
        <f t="shared" si="62"/>
        <v>-218.87824529259697</v>
      </c>
      <c r="AU154" s="27">
        <f t="shared" si="62"/>
        <v>-205.74555057504116</v>
      </c>
      <c r="AV154" s="27">
        <f t="shared" si="62"/>
        <v>-193.40081754053867</v>
      </c>
    </row>
    <row r="155" spans="1:48" s="49" customFormat="1" ht="15.75" hidden="1" customHeight="1" outlineLevel="1">
      <c r="A155" s="20"/>
      <c r="B155" s="67" t="str">
        <f>"Amort. fiscal -  "&amp;B41</f>
        <v>Amort. fiscal -  Compression</v>
      </c>
      <c r="C155" s="67"/>
      <c r="D155" s="14"/>
      <c r="E155" s="199">
        <f>IFERROR(IF(SEARCH("servit",$B$41,1),75%,100%),100%)</f>
        <v>1</v>
      </c>
      <c r="F155" s="199">
        <f>E41</f>
        <v>0.2</v>
      </c>
      <c r="G155" s="4"/>
      <c r="H155" s="27"/>
      <c r="I155" s="27">
        <f>-H148*$F155/2</f>
        <v>0</v>
      </c>
      <c r="J155" s="27">
        <f t="shared" ref="J155:AV155" si="63">-I148*$F155-I125*$F155/2</f>
        <v>0</v>
      </c>
      <c r="K155" s="27">
        <f t="shared" si="63"/>
        <v>0</v>
      </c>
      <c r="L155" s="27">
        <f t="shared" si="63"/>
        <v>0</v>
      </c>
      <c r="M155" s="27">
        <f t="shared" si="63"/>
        <v>0</v>
      </c>
      <c r="N155" s="27">
        <f t="shared" si="63"/>
        <v>0</v>
      </c>
      <c r="O155" s="27">
        <f t="shared" si="63"/>
        <v>0</v>
      </c>
      <c r="P155" s="27">
        <f t="shared" si="63"/>
        <v>0</v>
      </c>
      <c r="Q155" s="27">
        <f t="shared" si="63"/>
        <v>0</v>
      </c>
      <c r="R155" s="27">
        <f t="shared" si="63"/>
        <v>0</v>
      </c>
      <c r="S155" s="27">
        <f t="shared" si="63"/>
        <v>0</v>
      </c>
      <c r="T155" s="27">
        <f t="shared" si="63"/>
        <v>0</v>
      </c>
      <c r="U155" s="27">
        <f t="shared" si="63"/>
        <v>0</v>
      </c>
      <c r="V155" s="27">
        <f t="shared" si="63"/>
        <v>0</v>
      </c>
      <c r="W155" s="27">
        <f t="shared" si="63"/>
        <v>0</v>
      </c>
      <c r="X155" s="27">
        <f t="shared" si="63"/>
        <v>0</v>
      </c>
      <c r="Y155" s="27">
        <f t="shared" si="63"/>
        <v>0</v>
      </c>
      <c r="Z155" s="27">
        <f t="shared" si="63"/>
        <v>0</v>
      </c>
      <c r="AA155" s="27">
        <f t="shared" si="63"/>
        <v>0</v>
      </c>
      <c r="AB155" s="27">
        <f t="shared" si="63"/>
        <v>0</v>
      </c>
      <c r="AC155" s="27">
        <f t="shared" si="63"/>
        <v>0</v>
      </c>
      <c r="AD155" s="27">
        <f t="shared" si="63"/>
        <v>0</v>
      </c>
      <c r="AE155" s="27">
        <f t="shared" si="63"/>
        <v>0</v>
      </c>
      <c r="AF155" s="27">
        <f t="shared" si="63"/>
        <v>0</v>
      </c>
      <c r="AG155" s="27">
        <f t="shared" si="63"/>
        <v>0</v>
      </c>
      <c r="AH155" s="27">
        <f t="shared" si="63"/>
        <v>0</v>
      </c>
      <c r="AI155" s="27">
        <f t="shared" si="63"/>
        <v>0</v>
      </c>
      <c r="AJ155" s="27">
        <f t="shared" si="63"/>
        <v>0</v>
      </c>
      <c r="AK155" s="27">
        <f t="shared" si="63"/>
        <v>0</v>
      </c>
      <c r="AL155" s="27">
        <f t="shared" si="63"/>
        <v>0</v>
      </c>
      <c r="AM155" s="27">
        <f t="shared" si="63"/>
        <v>0</v>
      </c>
      <c r="AN155" s="27">
        <f t="shared" si="63"/>
        <v>0</v>
      </c>
      <c r="AO155" s="27">
        <f t="shared" si="63"/>
        <v>0</v>
      </c>
      <c r="AP155" s="27">
        <f t="shared" si="63"/>
        <v>0</v>
      </c>
      <c r="AQ155" s="27">
        <f t="shared" si="63"/>
        <v>0</v>
      </c>
      <c r="AR155" s="27">
        <f t="shared" si="63"/>
        <v>0</v>
      </c>
      <c r="AS155" s="27">
        <f t="shared" si="63"/>
        <v>0</v>
      </c>
      <c r="AT155" s="27">
        <f t="shared" si="63"/>
        <v>0</v>
      </c>
      <c r="AU155" s="27">
        <f t="shared" si="63"/>
        <v>0</v>
      </c>
      <c r="AV155" s="27">
        <f t="shared" si="63"/>
        <v>0</v>
      </c>
    </row>
    <row r="156" spans="1:48" s="49" customFormat="1" ht="15.75" hidden="1" customHeight="1" outlineLevel="1">
      <c r="A156" s="20"/>
      <c r="B156" s="67" t="str">
        <f>"Amort. fiscal -  "&amp;B42</f>
        <v>Amort. fiscal -  Servitude</v>
      </c>
      <c r="C156" s="67"/>
      <c r="E156" s="199">
        <f>IFERROR(IF(SEARCH("servit",$B$42,1),75%,100%),100%)</f>
        <v>0.75</v>
      </c>
      <c r="F156" s="199">
        <f>E42</f>
        <v>7.0000000000000007E-2</v>
      </c>
      <c r="G156" s="4"/>
      <c r="H156" s="27"/>
      <c r="I156" s="27">
        <f>-H149*$F156/2</f>
        <v>0</v>
      </c>
      <c r="J156" s="27">
        <f t="shared" ref="J156:AV156" si="64">-I149*$F156-$E$156*I126*$F156/2</f>
        <v>0</v>
      </c>
      <c r="K156" s="27">
        <f t="shared" si="64"/>
        <v>0</v>
      </c>
      <c r="L156" s="27">
        <f t="shared" si="64"/>
        <v>0</v>
      </c>
      <c r="M156" s="27">
        <f t="shared" si="64"/>
        <v>0</v>
      </c>
      <c r="N156" s="27">
        <f t="shared" si="64"/>
        <v>0</v>
      </c>
      <c r="O156" s="27">
        <f t="shared" si="64"/>
        <v>0</v>
      </c>
      <c r="P156" s="27">
        <f t="shared" si="64"/>
        <v>0</v>
      </c>
      <c r="Q156" s="27">
        <f t="shared" si="64"/>
        <v>0</v>
      </c>
      <c r="R156" s="27">
        <f t="shared" si="64"/>
        <v>0</v>
      </c>
      <c r="S156" s="27">
        <f t="shared" si="64"/>
        <v>0</v>
      </c>
      <c r="T156" s="27">
        <f t="shared" si="64"/>
        <v>0</v>
      </c>
      <c r="U156" s="27">
        <f t="shared" si="64"/>
        <v>0</v>
      </c>
      <c r="V156" s="27">
        <f t="shared" si="64"/>
        <v>0</v>
      </c>
      <c r="W156" s="27">
        <f t="shared" si="64"/>
        <v>0</v>
      </c>
      <c r="X156" s="27">
        <f t="shared" si="64"/>
        <v>0</v>
      </c>
      <c r="Y156" s="27">
        <f t="shared" si="64"/>
        <v>0</v>
      </c>
      <c r="Z156" s="27">
        <f t="shared" si="64"/>
        <v>0</v>
      </c>
      <c r="AA156" s="27">
        <f t="shared" si="64"/>
        <v>0</v>
      </c>
      <c r="AB156" s="27">
        <f t="shared" si="64"/>
        <v>0</v>
      </c>
      <c r="AC156" s="27">
        <f t="shared" si="64"/>
        <v>0</v>
      </c>
      <c r="AD156" s="27">
        <f t="shared" si="64"/>
        <v>0</v>
      </c>
      <c r="AE156" s="27">
        <f t="shared" si="64"/>
        <v>0</v>
      </c>
      <c r="AF156" s="27">
        <f t="shared" si="64"/>
        <v>0</v>
      </c>
      <c r="AG156" s="27">
        <f t="shared" si="64"/>
        <v>0</v>
      </c>
      <c r="AH156" s="27">
        <f t="shared" si="64"/>
        <v>0</v>
      </c>
      <c r="AI156" s="27">
        <f t="shared" si="64"/>
        <v>0</v>
      </c>
      <c r="AJ156" s="27">
        <f t="shared" si="64"/>
        <v>0</v>
      </c>
      <c r="AK156" s="27">
        <f t="shared" si="64"/>
        <v>0</v>
      </c>
      <c r="AL156" s="27">
        <f t="shared" si="64"/>
        <v>0</v>
      </c>
      <c r="AM156" s="27">
        <f t="shared" si="64"/>
        <v>0</v>
      </c>
      <c r="AN156" s="27">
        <f t="shared" si="64"/>
        <v>0</v>
      </c>
      <c r="AO156" s="27">
        <f t="shared" si="64"/>
        <v>0</v>
      </c>
      <c r="AP156" s="27">
        <f t="shared" si="64"/>
        <v>0</v>
      </c>
      <c r="AQ156" s="27">
        <f t="shared" si="64"/>
        <v>0</v>
      </c>
      <c r="AR156" s="27">
        <f t="shared" si="64"/>
        <v>0</v>
      </c>
      <c r="AS156" s="27">
        <f t="shared" si="64"/>
        <v>0</v>
      </c>
      <c r="AT156" s="27">
        <f t="shared" si="64"/>
        <v>0</v>
      </c>
      <c r="AU156" s="27">
        <f t="shared" si="64"/>
        <v>0</v>
      </c>
      <c r="AV156" s="27">
        <f t="shared" si="64"/>
        <v>0</v>
      </c>
    </row>
    <row r="157" spans="1:48" s="49" customFormat="1" ht="15.75" hidden="1" customHeight="1" outlineLevel="1">
      <c r="A157" s="20"/>
      <c r="B157" s="67" t="str">
        <f>"Amort. fiscal -  "&amp;B43</f>
        <v>Amort. fiscal -  Transport</v>
      </c>
      <c r="C157" s="67"/>
      <c r="D157" s="14"/>
      <c r="E157" s="199">
        <f>IFERROR(IF(SEARCH("servit",$B$43,1),75%,100%),100%)</f>
        <v>1</v>
      </c>
      <c r="F157" s="199">
        <f>E43</f>
        <v>0.08</v>
      </c>
      <c r="G157" s="4"/>
      <c r="H157" s="27"/>
      <c r="I157" s="27">
        <f>-H150*$F157/2</f>
        <v>0</v>
      </c>
      <c r="J157" s="27">
        <f t="shared" ref="J157:AV157" si="65">-I150*$F157-I127*$F157/2</f>
        <v>0</v>
      </c>
      <c r="K157" s="27">
        <f t="shared" si="65"/>
        <v>0</v>
      </c>
      <c r="L157" s="27">
        <f t="shared" si="65"/>
        <v>0</v>
      </c>
      <c r="M157" s="27">
        <f t="shared" si="65"/>
        <v>0</v>
      </c>
      <c r="N157" s="27">
        <f t="shared" si="65"/>
        <v>0</v>
      </c>
      <c r="O157" s="27">
        <f t="shared" si="65"/>
        <v>0</v>
      </c>
      <c r="P157" s="27">
        <f t="shared" si="65"/>
        <v>0</v>
      </c>
      <c r="Q157" s="27">
        <f t="shared" si="65"/>
        <v>0</v>
      </c>
      <c r="R157" s="27">
        <f t="shared" si="65"/>
        <v>0</v>
      </c>
      <c r="S157" s="27">
        <f t="shared" si="65"/>
        <v>0</v>
      </c>
      <c r="T157" s="27">
        <f t="shared" si="65"/>
        <v>0</v>
      </c>
      <c r="U157" s="27">
        <f t="shared" si="65"/>
        <v>0</v>
      </c>
      <c r="V157" s="27">
        <f t="shared" si="65"/>
        <v>0</v>
      </c>
      <c r="W157" s="27">
        <f t="shared" si="65"/>
        <v>0</v>
      </c>
      <c r="X157" s="27">
        <f t="shared" si="65"/>
        <v>0</v>
      </c>
      <c r="Y157" s="27">
        <f t="shared" si="65"/>
        <v>0</v>
      </c>
      <c r="Z157" s="27">
        <f t="shared" si="65"/>
        <v>0</v>
      </c>
      <c r="AA157" s="27">
        <f t="shared" si="65"/>
        <v>0</v>
      </c>
      <c r="AB157" s="27">
        <f t="shared" si="65"/>
        <v>0</v>
      </c>
      <c r="AC157" s="27">
        <f t="shared" si="65"/>
        <v>0</v>
      </c>
      <c r="AD157" s="27">
        <f t="shared" si="65"/>
        <v>0</v>
      </c>
      <c r="AE157" s="27">
        <f t="shared" si="65"/>
        <v>0</v>
      </c>
      <c r="AF157" s="27">
        <f t="shared" si="65"/>
        <v>0</v>
      </c>
      <c r="AG157" s="27">
        <f t="shared" si="65"/>
        <v>0</v>
      </c>
      <c r="AH157" s="27">
        <f t="shared" si="65"/>
        <v>0</v>
      </c>
      <c r="AI157" s="27">
        <f t="shared" si="65"/>
        <v>0</v>
      </c>
      <c r="AJ157" s="27">
        <f t="shared" si="65"/>
        <v>0</v>
      </c>
      <c r="AK157" s="27">
        <f t="shared" si="65"/>
        <v>0</v>
      </c>
      <c r="AL157" s="27">
        <f t="shared" si="65"/>
        <v>0</v>
      </c>
      <c r="AM157" s="27">
        <f t="shared" si="65"/>
        <v>0</v>
      </c>
      <c r="AN157" s="27">
        <f t="shared" si="65"/>
        <v>0</v>
      </c>
      <c r="AO157" s="27">
        <f t="shared" si="65"/>
        <v>0</v>
      </c>
      <c r="AP157" s="27">
        <f t="shared" si="65"/>
        <v>0</v>
      </c>
      <c r="AQ157" s="27">
        <f t="shared" si="65"/>
        <v>0</v>
      </c>
      <c r="AR157" s="27">
        <f t="shared" si="65"/>
        <v>0</v>
      </c>
      <c r="AS157" s="27">
        <f t="shared" si="65"/>
        <v>0</v>
      </c>
      <c r="AT157" s="27">
        <f t="shared" si="65"/>
        <v>0</v>
      </c>
      <c r="AU157" s="27">
        <f t="shared" si="65"/>
        <v>0</v>
      </c>
      <c r="AV157" s="27">
        <f t="shared" si="65"/>
        <v>0</v>
      </c>
    </row>
    <row r="158" spans="1:48" s="49" customFormat="1" ht="15.75" customHeight="1" outlineLevel="1">
      <c r="A158" s="20"/>
      <c r="B158" s="17" t="s">
        <v>50</v>
      </c>
      <c r="C158" s="67"/>
      <c r="D158" s="14"/>
      <c r="E158" s="199"/>
      <c r="F158" s="200">
        <f>E49</f>
        <v>5</v>
      </c>
      <c r="G158" s="4"/>
      <c r="H158" s="27"/>
      <c r="I158" s="27">
        <f t="shared" ref="I158:AV158" ca="1" si="66">I139</f>
        <v>0</v>
      </c>
      <c r="J158" s="27">
        <f t="shared" ca="1" si="66"/>
        <v>0</v>
      </c>
      <c r="K158" s="27">
        <f t="shared" ca="1" si="66"/>
        <v>0</v>
      </c>
      <c r="L158" s="27">
        <f t="shared" ca="1" si="66"/>
        <v>0</v>
      </c>
      <c r="M158" s="27">
        <f t="shared" ca="1" si="66"/>
        <v>0</v>
      </c>
      <c r="N158" s="27">
        <f t="shared" ca="1" si="66"/>
        <v>0</v>
      </c>
      <c r="O158" s="27">
        <f t="shared" ca="1" si="66"/>
        <v>0</v>
      </c>
      <c r="P158" s="27">
        <f t="shared" ca="1" si="66"/>
        <v>0</v>
      </c>
      <c r="Q158" s="27">
        <f t="shared" ca="1" si="66"/>
        <v>0</v>
      </c>
      <c r="R158" s="27">
        <f t="shared" ca="1" si="66"/>
        <v>0</v>
      </c>
      <c r="S158" s="27">
        <f t="shared" ca="1" si="66"/>
        <v>0</v>
      </c>
      <c r="T158" s="27">
        <f t="shared" ca="1" si="66"/>
        <v>0</v>
      </c>
      <c r="U158" s="27">
        <f t="shared" ca="1" si="66"/>
        <v>0</v>
      </c>
      <c r="V158" s="27">
        <f t="shared" ca="1" si="66"/>
        <v>0</v>
      </c>
      <c r="W158" s="27">
        <f t="shared" ca="1" si="66"/>
        <v>0</v>
      </c>
      <c r="X158" s="27">
        <f t="shared" ca="1" si="66"/>
        <v>0</v>
      </c>
      <c r="Y158" s="27">
        <f t="shared" ca="1" si="66"/>
        <v>0</v>
      </c>
      <c r="Z158" s="27">
        <f t="shared" ca="1" si="66"/>
        <v>0</v>
      </c>
      <c r="AA158" s="27">
        <f t="shared" ca="1" si="66"/>
        <v>0</v>
      </c>
      <c r="AB158" s="27">
        <f t="shared" ca="1" si="66"/>
        <v>0</v>
      </c>
      <c r="AC158" s="27">
        <f t="shared" ca="1" si="66"/>
        <v>0</v>
      </c>
      <c r="AD158" s="27">
        <f t="shared" ca="1" si="66"/>
        <v>0</v>
      </c>
      <c r="AE158" s="27">
        <f t="shared" ca="1" si="66"/>
        <v>0</v>
      </c>
      <c r="AF158" s="27">
        <f t="shared" ca="1" si="66"/>
        <v>0</v>
      </c>
      <c r="AG158" s="27">
        <f t="shared" ca="1" si="66"/>
        <v>0</v>
      </c>
      <c r="AH158" s="27">
        <f t="shared" ca="1" si="66"/>
        <v>0</v>
      </c>
      <c r="AI158" s="27">
        <f t="shared" ca="1" si="66"/>
        <v>0</v>
      </c>
      <c r="AJ158" s="27">
        <f t="shared" ca="1" si="66"/>
        <v>0</v>
      </c>
      <c r="AK158" s="27">
        <f t="shared" ca="1" si="66"/>
        <v>0</v>
      </c>
      <c r="AL158" s="27">
        <f t="shared" ca="1" si="66"/>
        <v>0</v>
      </c>
      <c r="AM158" s="27">
        <f t="shared" ca="1" si="66"/>
        <v>0</v>
      </c>
      <c r="AN158" s="27">
        <f t="shared" ca="1" si="66"/>
        <v>0</v>
      </c>
      <c r="AO158" s="27">
        <f t="shared" ca="1" si="66"/>
        <v>0</v>
      </c>
      <c r="AP158" s="27">
        <f t="shared" ca="1" si="66"/>
        <v>0</v>
      </c>
      <c r="AQ158" s="27">
        <f t="shared" ca="1" si="66"/>
        <v>0</v>
      </c>
      <c r="AR158" s="27">
        <f t="shared" ca="1" si="66"/>
        <v>0</v>
      </c>
      <c r="AS158" s="27">
        <f t="shared" ca="1" si="66"/>
        <v>0</v>
      </c>
      <c r="AT158" s="27">
        <f t="shared" ca="1" si="66"/>
        <v>0</v>
      </c>
      <c r="AU158" s="27">
        <f t="shared" ca="1" si="66"/>
        <v>0</v>
      </c>
      <c r="AV158" s="27">
        <f t="shared" ca="1" si="66"/>
        <v>0</v>
      </c>
    </row>
    <row r="159" spans="1:48" s="49" customFormat="1" ht="15.75" customHeight="1" outlineLevel="1">
      <c r="A159" s="20"/>
      <c r="B159" s="17" t="s">
        <v>17</v>
      </c>
      <c r="C159" s="17"/>
      <c r="D159" s="14"/>
      <c r="F159" s="200">
        <f>E50</f>
        <v>10</v>
      </c>
      <c r="G159" s="4"/>
      <c r="H159" s="27"/>
      <c r="I159" s="27">
        <f t="shared" ref="I159:AV159" ca="1" si="67">I140</f>
        <v>-144.53488372093022</v>
      </c>
      <c r="J159" s="27">
        <f t="shared" ca="1" si="67"/>
        <v>-189.73837209302326</v>
      </c>
      <c r="K159" s="27">
        <f t="shared" ca="1" si="67"/>
        <v>-218.80813953488371</v>
      </c>
      <c r="L159" s="27">
        <f t="shared" ca="1" si="67"/>
        <v>-218.80813953488371</v>
      </c>
      <c r="M159" s="27">
        <f t="shared" ca="1" si="67"/>
        <v>-218.80813953488371</v>
      </c>
      <c r="N159" s="27">
        <f t="shared" ca="1" si="67"/>
        <v>-218.80813953488371</v>
      </c>
      <c r="O159" s="27">
        <f t="shared" ca="1" si="67"/>
        <v>-218.80813953488371</v>
      </c>
      <c r="P159" s="27">
        <f t="shared" ca="1" si="67"/>
        <v>-218.80813953488371</v>
      </c>
      <c r="Q159" s="27">
        <f t="shared" ca="1" si="67"/>
        <v>-218.80813953488371</v>
      </c>
      <c r="R159" s="27">
        <f t="shared" ca="1" si="67"/>
        <v>-218.80813953488371</v>
      </c>
      <c r="S159" s="27">
        <f t="shared" ca="1" si="67"/>
        <v>-74.273255813953483</v>
      </c>
      <c r="T159" s="27">
        <f t="shared" ca="1" si="67"/>
        <v>-29.069767441860467</v>
      </c>
      <c r="U159" s="27">
        <f t="shared" ca="1" si="67"/>
        <v>0</v>
      </c>
      <c r="V159" s="27">
        <f t="shared" ca="1" si="67"/>
        <v>0</v>
      </c>
      <c r="W159" s="27">
        <f t="shared" ca="1" si="67"/>
        <v>0</v>
      </c>
      <c r="X159" s="27">
        <f t="shared" ca="1" si="67"/>
        <v>0</v>
      </c>
      <c r="Y159" s="27">
        <f t="shared" ca="1" si="67"/>
        <v>0</v>
      </c>
      <c r="Z159" s="27">
        <f t="shared" ca="1" si="67"/>
        <v>0</v>
      </c>
      <c r="AA159" s="27">
        <f t="shared" ca="1" si="67"/>
        <v>0</v>
      </c>
      <c r="AB159" s="27">
        <f t="shared" ca="1" si="67"/>
        <v>0</v>
      </c>
      <c r="AC159" s="27">
        <f t="shared" ca="1" si="67"/>
        <v>0</v>
      </c>
      <c r="AD159" s="27">
        <f t="shared" ca="1" si="67"/>
        <v>0</v>
      </c>
      <c r="AE159" s="27">
        <f t="shared" ca="1" si="67"/>
        <v>0</v>
      </c>
      <c r="AF159" s="27">
        <f t="shared" ca="1" si="67"/>
        <v>0</v>
      </c>
      <c r="AG159" s="27">
        <f t="shared" ca="1" si="67"/>
        <v>0</v>
      </c>
      <c r="AH159" s="27">
        <f t="shared" ca="1" si="67"/>
        <v>0</v>
      </c>
      <c r="AI159" s="27">
        <f t="shared" ca="1" si="67"/>
        <v>0</v>
      </c>
      <c r="AJ159" s="27">
        <f t="shared" ca="1" si="67"/>
        <v>0</v>
      </c>
      <c r="AK159" s="27">
        <f t="shared" ca="1" si="67"/>
        <v>0</v>
      </c>
      <c r="AL159" s="27">
        <f t="shared" ca="1" si="67"/>
        <v>0</v>
      </c>
      <c r="AM159" s="27">
        <f t="shared" ca="1" si="67"/>
        <v>0</v>
      </c>
      <c r="AN159" s="27">
        <f t="shared" ca="1" si="67"/>
        <v>0</v>
      </c>
      <c r="AO159" s="27">
        <f t="shared" ca="1" si="67"/>
        <v>0</v>
      </c>
      <c r="AP159" s="27">
        <f t="shared" ca="1" si="67"/>
        <v>0</v>
      </c>
      <c r="AQ159" s="27">
        <f t="shared" ca="1" si="67"/>
        <v>0</v>
      </c>
      <c r="AR159" s="27">
        <f t="shared" ca="1" si="67"/>
        <v>0</v>
      </c>
      <c r="AS159" s="27">
        <f t="shared" ca="1" si="67"/>
        <v>0</v>
      </c>
      <c r="AT159" s="27">
        <f t="shared" ca="1" si="67"/>
        <v>0</v>
      </c>
      <c r="AU159" s="27">
        <f t="shared" ca="1" si="67"/>
        <v>0</v>
      </c>
      <c r="AV159" s="27">
        <f t="shared" ca="1" si="67"/>
        <v>0</v>
      </c>
    </row>
    <row r="160" spans="1:48" s="49" customFormat="1" ht="15.75" customHeight="1" outlineLevel="1">
      <c r="A160" s="47"/>
      <c r="B160" s="47"/>
      <c r="C160" s="47"/>
      <c r="D160" s="14"/>
      <c r="E160" s="14"/>
      <c r="F160" s="14"/>
      <c r="G160" s="14"/>
      <c r="H160" s="18"/>
      <c r="I160" s="19">
        <f t="shared" ref="I160:AV160" ca="1" si="68">SUM(I153:I159)</f>
        <v>-3253.864954862066</v>
      </c>
      <c r="J160" s="19">
        <f t="shared" ca="1" si="68"/>
        <v>-6238.1483933096169</v>
      </c>
      <c r="K160" s="19">
        <f t="shared" ca="1" si="68"/>
        <v>-5920.2046380301099</v>
      </c>
      <c r="L160" s="19">
        <f t="shared" ca="1" si="68"/>
        <v>-5577.7022434692335</v>
      </c>
      <c r="M160" s="19">
        <f t="shared" ca="1" si="68"/>
        <v>-5256.1685972331725</v>
      </c>
      <c r="N160" s="19">
        <f t="shared" ca="1" si="68"/>
        <v>-4953.9269697712753</v>
      </c>
      <c r="O160" s="19">
        <f t="shared" ca="1" si="68"/>
        <v>-4669.819839957092</v>
      </c>
      <c r="P160" s="19">
        <f t="shared" ca="1" si="68"/>
        <v>-4402.7591379317601</v>
      </c>
      <c r="Q160" s="19">
        <f t="shared" ca="1" si="68"/>
        <v>-4151.7220780279476</v>
      </c>
      <c r="R160" s="19">
        <f t="shared" ca="1" si="68"/>
        <v>-3915.7472417183635</v>
      </c>
      <c r="S160" s="19">
        <f t="shared" ca="1" si="68"/>
        <v>-3549.3960118664245</v>
      </c>
      <c r="T160" s="19">
        <f t="shared" ca="1" si="68"/>
        <v>-3295.6851581311835</v>
      </c>
      <c r="U160" s="19">
        <f t="shared" ca="1" si="68"/>
        <v>-3070.6184672479631</v>
      </c>
      <c r="V160" s="19">
        <f t="shared" ca="1" si="68"/>
        <v>-2886.3813592130855</v>
      </c>
      <c r="W160" s="19">
        <f t="shared" ca="1" si="68"/>
        <v>-2713.1984776603003</v>
      </c>
      <c r="X160" s="19">
        <f t="shared" ca="1" si="68"/>
        <v>-2550.4065690006819</v>
      </c>
      <c r="Y160" s="19">
        <f t="shared" ca="1" si="68"/>
        <v>-2397.382174860641</v>
      </c>
      <c r="Z160" s="19">
        <f t="shared" ca="1" si="68"/>
        <v>-2253.539244369003</v>
      </c>
      <c r="AA160" s="19">
        <f t="shared" ca="1" si="68"/>
        <v>-2118.3268897068624</v>
      </c>
      <c r="AB160" s="19">
        <f t="shared" ca="1" si="68"/>
        <v>-1991.2272763244507</v>
      </c>
      <c r="AC160" s="19">
        <f t="shared" ca="1" si="68"/>
        <v>-1871.7536397449835</v>
      </c>
      <c r="AD160" s="19">
        <f t="shared" ca="1" si="68"/>
        <v>-1759.4484213602846</v>
      </c>
      <c r="AE160" s="19">
        <f t="shared" ca="1" si="68"/>
        <v>-1653.8815160786676</v>
      </c>
      <c r="AF160" s="19">
        <f t="shared" ca="1" si="68"/>
        <v>-1554.6486251139477</v>
      </c>
      <c r="AG160" s="19">
        <f t="shared" ca="1" si="68"/>
        <v>-1461.369707607111</v>
      </c>
      <c r="AH160" s="19">
        <f t="shared" ca="1" si="68"/>
        <v>-1373.6875251506845</v>
      </c>
      <c r="AI160" s="19">
        <f t="shared" ca="1" si="68"/>
        <v>-1291.2662736416432</v>
      </c>
      <c r="AJ160" s="19">
        <f t="shared" ca="1" si="68"/>
        <v>-1213.7902972231445</v>
      </c>
      <c r="AK160" s="19">
        <f t="shared" ca="1" si="68"/>
        <v>-1140.9628793897559</v>
      </c>
      <c r="AL160" s="19">
        <f t="shared" ca="1" si="68"/>
        <v>-1072.5051066263707</v>
      </c>
      <c r="AM160" s="19">
        <f t="shared" ca="1" si="68"/>
        <v>-1008.1548002287883</v>
      </c>
      <c r="AN160" s="19">
        <f t="shared" ca="1" si="68"/>
        <v>-947.66551221506097</v>
      </c>
      <c r="AO160" s="19">
        <f t="shared" ca="1" si="68"/>
        <v>-890.80558148215732</v>
      </c>
      <c r="AP160" s="19">
        <f t="shared" ca="1" si="68"/>
        <v>-837.35724659322796</v>
      </c>
      <c r="AQ160" s="19">
        <f t="shared" ca="1" si="68"/>
        <v>-787.11581179763425</v>
      </c>
      <c r="AR160" s="19">
        <f t="shared" ca="1" si="68"/>
        <v>-739.88886308977624</v>
      </c>
      <c r="AS160" s="19">
        <f t="shared" ca="1" si="68"/>
        <v>-695.4955313043896</v>
      </c>
      <c r="AT160" s="19">
        <f t="shared" ca="1" si="68"/>
        <v>-653.76579942612625</v>
      </c>
      <c r="AU160" s="19">
        <f t="shared" ca="1" si="68"/>
        <v>-614.53985146055868</v>
      </c>
      <c r="AV160" s="19">
        <f t="shared" ca="1" si="68"/>
        <v>-577.66746037292512</v>
      </c>
    </row>
    <row r="161" spans="1:48" s="49" customFormat="1" ht="15" customHeight="1">
      <c r="A161" s="47"/>
      <c r="B161" s="47"/>
      <c r="C161" s="47"/>
      <c r="D161" s="14"/>
      <c r="E161" s="14"/>
      <c r="F161" s="14"/>
      <c r="G161" s="14"/>
      <c r="H161" s="14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</row>
    <row r="162" spans="1:48" s="182" customFormat="1" ht="18">
      <c r="A162" s="177" t="s">
        <v>41</v>
      </c>
      <c r="B162" s="178" t="s">
        <v>121</v>
      </c>
      <c r="C162" s="178"/>
      <c r="D162" s="179"/>
      <c r="E162" s="179"/>
      <c r="F162" s="179"/>
      <c r="G162" s="179"/>
      <c r="H162" s="180"/>
      <c r="I162" s="181">
        <f>$I$22</f>
        <v>2018</v>
      </c>
      <c r="J162" s="181">
        <f t="shared" ref="J162:AV162" si="69">I162+1</f>
        <v>2019</v>
      </c>
      <c r="K162" s="181">
        <f t="shared" si="69"/>
        <v>2020</v>
      </c>
      <c r="L162" s="181">
        <f t="shared" si="69"/>
        <v>2021</v>
      </c>
      <c r="M162" s="181">
        <f t="shared" si="69"/>
        <v>2022</v>
      </c>
      <c r="N162" s="181">
        <f t="shared" si="69"/>
        <v>2023</v>
      </c>
      <c r="O162" s="181">
        <f t="shared" si="69"/>
        <v>2024</v>
      </c>
      <c r="P162" s="181">
        <f t="shared" si="69"/>
        <v>2025</v>
      </c>
      <c r="Q162" s="181">
        <f t="shared" si="69"/>
        <v>2026</v>
      </c>
      <c r="R162" s="181">
        <f t="shared" si="69"/>
        <v>2027</v>
      </c>
      <c r="S162" s="181">
        <f t="shared" si="69"/>
        <v>2028</v>
      </c>
      <c r="T162" s="181">
        <f t="shared" si="69"/>
        <v>2029</v>
      </c>
      <c r="U162" s="181">
        <f t="shared" si="69"/>
        <v>2030</v>
      </c>
      <c r="V162" s="181">
        <f t="shared" si="69"/>
        <v>2031</v>
      </c>
      <c r="W162" s="181">
        <f t="shared" si="69"/>
        <v>2032</v>
      </c>
      <c r="X162" s="181">
        <f t="shared" si="69"/>
        <v>2033</v>
      </c>
      <c r="Y162" s="181">
        <f t="shared" si="69"/>
        <v>2034</v>
      </c>
      <c r="Z162" s="181">
        <f t="shared" si="69"/>
        <v>2035</v>
      </c>
      <c r="AA162" s="181">
        <f t="shared" si="69"/>
        <v>2036</v>
      </c>
      <c r="AB162" s="181">
        <f t="shared" si="69"/>
        <v>2037</v>
      </c>
      <c r="AC162" s="181">
        <f t="shared" si="69"/>
        <v>2038</v>
      </c>
      <c r="AD162" s="181">
        <f t="shared" si="69"/>
        <v>2039</v>
      </c>
      <c r="AE162" s="181">
        <f t="shared" si="69"/>
        <v>2040</v>
      </c>
      <c r="AF162" s="181">
        <f t="shared" si="69"/>
        <v>2041</v>
      </c>
      <c r="AG162" s="181">
        <f t="shared" si="69"/>
        <v>2042</v>
      </c>
      <c r="AH162" s="181">
        <f t="shared" si="69"/>
        <v>2043</v>
      </c>
      <c r="AI162" s="181">
        <f t="shared" si="69"/>
        <v>2044</v>
      </c>
      <c r="AJ162" s="181">
        <f t="shared" si="69"/>
        <v>2045</v>
      </c>
      <c r="AK162" s="181">
        <f t="shared" si="69"/>
        <v>2046</v>
      </c>
      <c r="AL162" s="181">
        <f t="shared" si="69"/>
        <v>2047</v>
      </c>
      <c r="AM162" s="181">
        <f t="shared" si="69"/>
        <v>2048</v>
      </c>
      <c r="AN162" s="181">
        <f t="shared" si="69"/>
        <v>2049</v>
      </c>
      <c r="AO162" s="181">
        <f t="shared" si="69"/>
        <v>2050</v>
      </c>
      <c r="AP162" s="181">
        <f t="shared" si="69"/>
        <v>2051</v>
      </c>
      <c r="AQ162" s="181">
        <f t="shared" si="69"/>
        <v>2052</v>
      </c>
      <c r="AR162" s="181">
        <f t="shared" si="69"/>
        <v>2053</v>
      </c>
      <c r="AS162" s="181">
        <f t="shared" si="69"/>
        <v>2054</v>
      </c>
      <c r="AT162" s="181">
        <f t="shared" si="69"/>
        <v>2055</v>
      </c>
      <c r="AU162" s="181">
        <f t="shared" si="69"/>
        <v>2056</v>
      </c>
      <c r="AV162" s="181">
        <f t="shared" si="69"/>
        <v>2057</v>
      </c>
    </row>
    <row r="163" spans="1:48" s="4" customFormat="1" ht="15" customHeight="1">
      <c r="A163" s="13"/>
    </row>
    <row r="164" spans="1:48" s="13" customFormat="1" ht="15.75" customHeight="1" outlineLevel="1">
      <c r="A164" s="20"/>
      <c r="B164" s="17" t="s">
        <v>143</v>
      </c>
      <c r="C164" s="17"/>
      <c r="H164" s="71"/>
      <c r="I164" s="27">
        <f t="shared" ref="I164:AV164" ca="1" si="70">$F$80*I103</f>
        <v>3868.991130211788</v>
      </c>
      <c r="J164" s="27">
        <f t="shared" ca="1" si="70"/>
        <v>3791.0908545706625</v>
      </c>
      <c r="K164" s="27">
        <f t="shared" ca="1" si="70"/>
        <v>3674.6916391288964</v>
      </c>
      <c r="L164" s="27">
        <f t="shared" ca="1" si="70"/>
        <v>3548.8564383058615</v>
      </c>
      <c r="M164" s="27">
        <f t="shared" ca="1" si="70"/>
        <v>3419.6605934413988</v>
      </c>
      <c r="N164" s="27">
        <f t="shared" ca="1" si="70"/>
        <v>3290.464748576936</v>
      </c>
      <c r="O164" s="27">
        <f t="shared" ca="1" si="70"/>
        <v>3161.2689037124733</v>
      </c>
      <c r="P164" s="27">
        <f t="shared" ca="1" si="70"/>
        <v>3032.0730588480105</v>
      </c>
      <c r="Q164" s="27">
        <f t="shared" ca="1" si="70"/>
        <v>2902.8772139835478</v>
      </c>
      <c r="R164" s="27">
        <f t="shared" ca="1" si="70"/>
        <v>2773.681369119085</v>
      </c>
      <c r="S164" s="27">
        <f t="shared" ca="1" si="70"/>
        <v>2647.2007566078942</v>
      </c>
      <c r="T164" s="27">
        <f t="shared" ca="1" si="70"/>
        <v>2524.2845691911934</v>
      </c>
      <c r="U164" s="27">
        <f t="shared" ca="1" si="70"/>
        <v>2402.7636791724431</v>
      </c>
      <c r="V164" s="27">
        <f t="shared" ca="1" si="70"/>
        <v>2281.7888938104247</v>
      </c>
      <c r="W164" s="27">
        <f t="shared" ca="1" si="70"/>
        <v>2160.8141084484064</v>
      </c>
      <c r="X164" s="27">
        <f t="shared" ca="1" si="70"/>
        <v>2039.839323086388</v>
      </c>
      <c r="Y164" s="27">
        <f t="shared" ca="1" si="70"/>
        <v>1918.8645377243697</v>
      </c>
      <c r="Z164" s="27">
        <f t="shared" ca="1" si="70"/>
        <v>1797.8897523623514</v>
      </c>
      <c r="AA164" s="27">
        <f t="shared" ca="1" si="70"/>
        <v>1676.9149670003328</v>
      </c>
      <c r="AB164" s="27">
        <f t="shared" ca="1" si="70"/>
        <v>1555.9401816383145</v>
      </c>
      <c r="AC164" s="27">
        <f t="shared" ca="1" si="70"/>
        <v>1434.9653962762961</v>
      </c>
      <c r="AD164" s="27">
        <f t="shared" ca="1" si="70"/>
        <v>1343.7744269896079</v>
      </c>
      <c r="AE164" s="27">
        <f t="shared" ca="1" si="70"/>
        <v>1283.7198473844505</v>
      </c>
      <c r="AF164" s="27">
        <f t="shared" ca="1" si="70"/>
        <v>1225.0196852411977</v>
      </c>
      <c r="AG164" s="27">
        <f t="shared" ca="1" si="70"/>
        <v>1166.3210088837482</v>
      </c>
      <c r="AH164" s="27">
        <f t="shared" ca="1" si="70"/>
        <v>1107.6219744563971</v>
      </c>
      <c r="AI164" s="27">
        <f t="shared" ca="1" si="70"/>
        <v>1048.9229400290462</v>
      </c>
      <c r="AJ164" s="27">
        <f t="shared" ca="1" si="70"/>
        <v>990.22390560169526</v>
      </c>
      <c r="AK164" s="27">
        <f t="shared" ca="1" si="70"/>
        <v>931.5248711743443</v>
      </c>
      <c r="AL164" s="27">
        <f t="shared" ca="1" si="70"/>
        <v>872.82583674699345</v>
      </c>
      <c r="AM164" s="27">
        <f t="shared" ca="1" si="70"/>
        <v>814.12680231964248</v>
      </c>
      <c r="AN164" s="27">
        <f t="shared" ca="1" si="70"/>
        <v>755.42776789229151</v>
      </c>
      <c r="AO164" s="27">
        <f t="shared" ca="1" si="70"/>
        <v>696.72873346494055</v>
      </c>
      <c r="AP164" s="27">
        <f t="shared" ca="1" si="70"/>
        <v>638.02969903758958</v>
      </c>
      <c r="AQ164" s="27">
        <f t="shared" ca="1" si="70"/>
        <v>579.33066461023861</v>
      </c>
      <c r="AR164" s="27">
        <f t="shared" ca="1" si="70"/>
        <v>520.63163018288753</v>
      </c>
      <c r="AS164" s="27">
        <f t="shared" ca="1" si="70"/>
        <v>461.93259575553657</v>
      </c>
      <c r="AT164" s="27">
        <f t="shared" ca="1" si="70"/>
        <v>403.23356132818554</v>
      </c>
      <c r="AU164" s="27">
        <f t="shared" ca="1" si="70"/>
        <v>344.53452690083452</v>
      </c>
      <c r="AV164" s="27">
        <f t="shared" ca="1" si="70"/>
        <v>285.83549247348355</v>
      </c>
    </row>
    <row r="165" spans="1:48" ht="9.75" customHeight="1" outlineLevel="1">
      <c r="A165" s="28"/>
      <c r="B165" s="32"/>
      <c r="C165" s="32"/>
      <c r="D165" s="28"/>
      <c r="E165" s="10"/>
      <c r="F165" s="10"/>
      <c r="G165" s="10"/>
      <c r="H165" s="86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</row>
    <row r="166" spans="1:48" s="4" customFormat="1" ht="15.75" customHeight="1" outlineLevel="1">
      <c r="A166" s="20"/>
      <c r="B166" s="17" t="s">
        <v>131</v>
      </c>
      <c r="C166" s="17"/>
      <c r="D166" s="13"/>
      <c r="E166" s="13"/>
      <c r="F166" s="13"/>
      <c r="G166" s="13"/>
      <c r="H166" s="71"/>
      <c r="I166" s="27">
        <f t="shared" ref="I166:AV166" ca="1" si="71">+I141</f>
        <v>-3339.1576093956692</v>
      </c>
      <c r="J166" s="27">
        <f t="shared" ca="1" si="71"/>
        <v>-3410.214120268613</v>
      </c>
      <c r="K166" s="27">
        <f t="shared" ca="1" si="71"/>
        <v>-3438.620343524427</v>
      </c>
      <c r="L166" s="27">
        <f t="shared" ca="1" si="71"/>
        <v>-3438.620343524427</v>
      </c>
      <c r="M166" s="27">
        <f t="shared" ca="1" si="71"/>
        <v>-3438.620343524427</v>
      </c>
      <c r="N166" s="27">
        <f t="shared" ca="1" si="71"/>
        <v>-3438.620343524427</v>
      </c>
      <c r="O166" s="27">
        <f t="shared" ca="1" si="71"/>
        <v>-3438.620343524427</v>
      </c>
      <c r="P166" s="27">
        <f t="shared" ca="1" si="71"/>
        <v>-3438.620343524427</v>
      </c>
      <c r="Q166" s="27">
        <f t="shared" ca="1" si="71"/>
        <v>-3438.620343524427</v>
      </c>
      <c r="R166" s="27">
        <f t="shared" ca="1" si="71"/>
        <v>-3438.620343524427</v>
      </c>
      <c r="S166" s="27">
        <f t="shared" ca="1" si="71"/>
        <v>-3294.0854598034966</v>
      </c>
      <c r="T166" s="27">
        <f t="shared" ca="1" si="71"/>
        <v>-3248.8819714314041</v>
      </c>
      <c r="U166" s="27">
        <f t="shared" ca="1" si="71"/>
        <v>-3219.8122039895434</v>
      </c>
      <c r="V166" s="27">
        <f t="shared" ca="1" si="71"/>
        <v>-3219.8122039895434</v>
      </c>
      <c r="W166" s="27">
        <f t="shared" ca="1" si="71"/>
        <v>-3219.8122039895434</v>
      </c>
      <c r="X166" s="27">
        <f t="shared" ca="1" si="71"/>
        <v>-3219.8122039895434</v>
      </c>
      <c r="Y166" s="27">
        <f t="shared" ca="1" si="71"/>
        <v>-3219.8122039895434</v>
      </c>
      <c r="Z166" s="27">
        <f t="shared" ca="1" si="71"/>
        <v>-3219.8122039895434</v>
      </c>
      <c r="AA166" s="27">
        <f t="shared" ca="1" si="71"/>
        <v>-3219.8122039895434</v>
      </c>
      <c r="AB166" s="27">
        <f t="shared" ca="1" si="71"/>
        <v>-3219.8122039895434</v>
      </c>
      <c r="AC166" s="27">
        <f t="shared" ca="1" si="71"/>
        <v>-3219.8122039895434</v>
      </c>
      <c r="AD166" s="27">
        <f t="shared" ca="1" si="71"/>
        <v>-1634.3860477248043</v>
      </c>
      <c r="AE166" s="27">
        <f t="shared" ca="1" si="71"/>
        <v>-1562.3870275818008</v>
      </c>
      <c r="AF166" s="27">
        <f t="shared" ca="1" si="71"/>
        <v>-1562.2888770608972</v>
      </c>
      <c r="AG166" s="27">
        <f t="shared" ca="1" si="71"/>
        <v>-1562.3079375260136</v>
      </c>
      <c r="AH166" s="27">
        <f t="shared" ca="1" si="71"/>
        <v>-1562.3079375260136</v>
      </c>
      <c r="AI166" s="27">
        <f t="shared" ca="1" si="71"/>
        <v>-1562.3079375260136</v>
      </c>
      <c r="AJ166" s="27">
        <f t="shared" ca="1" si="71"/>
        <v>-1562.3079375260136</v>
      </c>
      <c r="AK166" s="27">
        <f t="shared" ca="1" si="71"/>
        <v>-1562.3079375260136</v>
      </c>
      <c r="AL166" s="27">
        <f t="shared" ca="1" si="71"/>
        <v>-1562.3079375260136</v>
      </c>
      <c r="AM166" s="27">
        <f t="shared" ca="1" si="71"/>
        <v>-1562.3079375260136</v>
      </c>
      <c r="AN166" s="27">
        <f t="shared" ca="1" si="71"/>
        <v>-1562.3079375260136</v>
      </c>
      <c r="AO166" s="27">
        <f t="shared" ca="1" si="71"/>
        <v>-1562.3079375260136</v>
      </c>
      <c r="AP166" s="27">
        <f t="shared" ca="1" si="71"/>
        <v>-1562.3079375260136</v>
      </c>
      <c r="AQ166" s="27">
        <f t="shared" ca="1" si="71"/>
        <v>-1562.3079375260136</v>
      </c>
      <c r="AR166" s="27">
        <f t="shared" ca="1" si="71"/>
        <v>-1562.3079375260136</v>
      </c>
      <c r="AS166" s="27">
        <f t="shared" ca="1" si="71"/>
        <v>-1562.3079375260136</v>
      </c>
      <c r="AT166" s="27">
        <f t="shared" ca="1" si="71"/>
        <v>-1562.3079375260136</v>
      </c>
      <c r="AU166" s="27">
        <f t="shared" ca="1" si="71"/>
        <v>-1562.3079375260136</v>
      </c>
      <c r="AV166" s="27">
        <f t="shared" ca="1" si="71"/>
        <v>-1562.3079375260136</v>
      </c>
    </row>
    <row r="167" spans="1:48" s="4" customFormat="1" ht="15.75" customHeight="1" outlineLevel="1">
      <c r="A167" s="32"/>
      <c r="B167" s="26" t="s">
        <v>133</v>
      </c>
      <c r="C167" s="26"/>
      <c r="D167" s="20"/>
      <c r="E167" s="13"/>
      <c r="F167" s="13"/>
      <c r="G167" s="13"/>
      <c r="H167" s="71"/>
      <c r="I167" s="27">
        <f t="shared" ref="I167:AV167" ca="1" si="72">I160</f>
        <v>-3253.864954862066</v>
      </c>
      <c r="J167" s="27">
        <f t="shared" ca="1" si="72"/>
        <v>-6238.1483933096169</v>
      </c>
      <c r="K167" s="27">
        <f t="shared" ca="1" si="72"/>
        <v>-5920.2046380301099</v>
      </c>
      <c r="L167" s="27">
        <f t="shared" ca="1" si="72"/>
        <v>-5577.7022434692335</v>
      </c>
      <c r="M167" s="27">
        <f t="shared" ca="1" si="72"/>
        <v>-5256.1685972331725</v>
      </c>
      <c r="N167" s="27">
        <f t="shared" ca="1" si="72"/>
        <v>-4953.9269697712753</v>
      </c>
      <c r="O167" s="27">
        <f t="shared" ca="1" si="72"/>
        <v>-4669.819839957092</v>
      </c>
      <c r="P167" s="27">
        <f t="shared" ca="1" si="72"/>
        <v>-4402.7591379317601</v>
      </c>
      <c r="Q167" s="27">
        <f t="shared" ca="1" si="72"/>
        <v>-4151.7220780279476</v>
      </c>
      <c r="R167" s="27">
        <f t="shared" ca="1" si="72"/>
        <v>-3915.7472417183635</v>
      </c>
      <c r="S167" s="27">
        <f t="shared" ca="1" si="72"/>
        <v>-3549.3960118664245</v>
      </c>
      <c r="T167" s="27">
        <f t="shared" ca="1" si="72"/>
        <v>-3295.6851581311835</v>
      </c>
      <c r="U167" s="27">
        <f t="shared" ca="1" si="72"/>
        <v>-3070.6184672479631</v>
      </c>
      <c r="V167" s="27">
        <f t="shared" ca="1" si="72"/>
        <v>-2886.3813592130855</v>
      </c>
      <c r="W167" s="27">
        <f t="shared" ca="1" si="72"/>
        <v>-2713.1984776603003</v>
      </c>
      <c r="X167" s="27">
        <f t="shared" ca="1" si="72"/>
        <v>-2550.4065690006819</v>
      </c>
      <c r="Y167" s="27">
        <f t="shared" ca="1" si="72"/>
        <v>-2397.382174860641</v>
      </c>
      <c r="Z167" s="27">
        <f t="shared" ca="1" si="72"/>
        <v>-2253.539244369003</v>
      </c>
      <c r="AA167" s="27">
        <f t="shared" ca="1" si="72"/>
        <v>-2118.3268897068624</v>
      </c>
      <c r="AB167" s="27">
        <f t="shared" ca="1" si="72"/>
        <v>-1991.2272763244507</v>
      </c>
      <c r="AC167" s="27">
        <f t="shared" ca="1" si="72"/>
        <v>-1871.7536397449835</v>
      </c>
      <c r="AD167" s="27">
        <f t="shared" ca="1" si="72"/>
        <v>-1759.4484213602846</v>
      </c>
      <c r="AE167" s="27">
        <f t="shared" ca="1" si="72"/>
        <v>-1653.8815160786676</v>
      </c>
      <c r="AF167" s="27">
        <f t="shared" ca="1" si="72"/>
        <v>-1554.6486251139477</v>
      </c>
      <c r="AG167" s="27">
        <f t="shared" ca="1" si="72"/>
        <v>-1461.369707607111</v>
      </c>
      <c r="AH167" s="27">
        <f t="shared" ca="1" si="72"/>
        <v>-1373.6875251506845</v>
      </c>
      <c r="AI167" s="27">
        <f t="shared" ca="1" si="72"/>
        <v>-1291.2662736416432</v>
      </c>
      <c r="AJ167" s="27">
        <f t="shared" ca="1" si="72"/>
        <v>-1213.7902972231445</v>
      </c>
      <c r="AK167" s="27">
        <f t="shared" ca="1" si="72"/>
        <v>-1140.9628793897559</v>
      </c>
      <c r="AL167" s="27">
        <f t="shared" ca="1" si="72"/>
        <v>-1072.5051066263707</v>
      </c>
      <c r="AM167" s="27">
        <f t="shared" ca="1" si="72"/>
        <v>-1008.1548002287883</v>
      </c>
      <c r="AN167" s="27">
        <f t="shared" ca="1" si="72"/>
        <v>-947.66551221506097</v>
      </c>
      <c r="AO167" s="27">
        <f t="shared" ca="1" si="72"/>
        <v>-890.80558148215732</v>
      </c>
      <c r="AP167" s="27">
        <f t="shared" ca="1" si="72"/>
        <v>-837.35724659322796</v>
      </c>
      <c r="AQ167" s="27">
        <f t="shared" ca="1" si="72"/>
        <v>-787.11581179763425</v>
      </c>
      <c r="AR167" s="27">
        <f t="shared" ca="1" si="72"/>
        <v>-739.88886308977624</v>
      </c>
      <c r="AS167" s="27">
        <f t="shared" ca="1" si="72"/>
        <v>-695.4955313043896</v>
      </c>
      <c r="AT167" s="27">
        <f t="shared" ca="1" si="72"/>
        <v>-653.76579942612625</v>
      </c>
      <c r="AU167" s="27">
        <f t="shared" ca="1" si="72"/>
        <v>-614.53985146055868</v>
      </c>
      <c r="AV167" s="27">
        <f t="shared" ca="1" si="72"/>
        <v>-577.66746037292512</v>
      </c>
    </row>
    <row r="168" spans="1:48" ht="9.75" customHeight="1" outlineLevel="1">
      <c r="A168" s="28"/>
      <c r="B168" s="32"/>
      <c r="C168" s="32"/>
      <c r="D168" s="28"/>
      <c r="E168" s="10"/>
      <c r="F168" s="10"/>
      <c r="G168" s="10"/>
      <c r="H168" s="86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</row>
    <row r="169" spans="1:48" s="4" customFormat="1" ht="15.75" customHeight="1" outlineLevel="1">
      <c r="A169" s="20"/>
      <c r="B169" s="17" t="s">
        <v>141</v>
      </c>
      <c r="C169" s="17"/>
      <c r="D169" s="20"/>
      <c r="E169" s="13"/>
      <c r="F169" s="13"/>
      <c r="G169" s="13"/>
      <c r="H169" s="13"/>
      <c r="I169" s="72">
        <f>1-$F$72</f>
        <v>0.73099999999999998</v>
      </c>
      <c r="J169" s="72">
        <f t="shared" ref="J169:AV169" si="73">I169</f>
        <v>0.73099999999999998</v>
      </c>
      <c r="K169" s="72">
        <f t="shared" si="73"/>
        <v>0.73099999999999998</v>
      </c>
      <c r="L169" s="72">
        <f t="shared" si="73"/>
        <v>0.73099999999999998</v>
      </c>
      <c r="M169" s="72">
        <f t="shared" si="73"/>
        <v>0.73099999999999998</v>
      </c>
      <c r="N169" s="72">
        <f t="shared" si="73"/>
        <v>0.73099999999999998</v>
      </c>
      <c r="O169" s="72">
        <f t="shared" si="73"/>
        <v>0.73099999999999998</v>
      </c>
      <c r="P169" s="72">
        <f t="shared" si="73"/>
        <v>0.73099999999999998</v>
      </c>
      <c r="Q169" s="72">
        <f t="shared" si="73"/>
        <v>0.73099999999999998</v>
      </c>
      <c r="R169" s="72">
        <f t="shared" si="73"/>
        <v>0.73099999999999998</v>
      </c>
      <c r="S169" s="72">
        <f t="shared" si="73"/>
        <v>0.73099999999999998</v>
      </c>
      <c r="T169" s="72">
        <f t="shared" si="73"/>
        <v>0.73099999999999998</v>
      </c>
      <c r="U169" s="72">
        <f t="shared" si="73"/>
        <v>0.73099999999999998</v>
      </c>
      <c r="V169" s="72">
        <f t="shared" si="73"/>
        <v>0.73099999999999998</v>
      </c>
      <c r="W169" s="72">
        <f t="shared" si="73"/>
        <v>0.73099999999999998</v>
      </c>
      <c r="X169" s="72">
        <f t="shared" si="73"/>
        <v>0.73099999999999998</v>
      </c>
      <c r="Y169" s="72">
        <f t="shared" si="73"/>
        <v>0.73099999999999998</v>
      </c>
      <c r="Z169" s="72">
        <f t="shared" si="73"/>
        <v>0.73099999999999998</v>
      </c>
      <c r="AA169" s="72">
        <f t="shared" si="73"/>
        <v>0.73099999999999998</v>
      </c>
      <c r="AB169" s="72">
        <f t="shared" si="73"/>
        <v>0.73099999999999998</v>
      </c>
      <c r="AC169" s="72">
        <f t="shared" si="73"/>
        <v>0.73099999999999998</v>
      </c>
      <c r="AD169" s="72">
        <f t="shared" si="73"/>
        <v>0.73099999999999998</v>
      </c>
      <c r="AE169" s="72">
        <f t="shared" si="73"/>
        <v>0.73099999999999998</v>
      </c>
      <c r="AF169" s="72">
        <f t="shared" si="73"/>
        <v>0.73099999999999998</v>
      </c>
      <c r="AG169" s="72">
        <f t="shared" si="73"/>
        <v>0.73099999999999998</v>
      </c>
      <c r="AH169" s="72">
        <f t="shared" si="73"/>
        <v>0.73099999999999998</v>
      </c>
      <c r="AI169" s="72">
        <f t="shared" si="73"/>
        <v>0.73099999999999998</v>
      </c>
      <c r="AJ169" s="72">
        <f t="shared" si="73"/>
        <v>0.73099999999999998</v>
      </c>
      <c r="AK169" s="72">
        <f t="shared" si="73"/>
        <v>0.73099999999999998</v>
      </c>
      <c r="AL169" s="72">
        <f t="shared" si="73"/>
        <v>0.73099999999999998</v>
      </c>
      <c r="AM169" s="72">
        <f t="shared" si="73"/>
        <v>0.73099999999999998</v>
      </c>
      <c r="AN169" s="72">
        <f t="shared" si="73"/>
        <v>0.73099999999999998</v>
      </c>
      <c r="AO169" s="72">
        <f t="shared" si="73"/>
        <v>0.73099999999999998</v>
      </c>
      <c r="AP169" s="72">
        <f t="shared" si="73"/>
        <v>0.73099999999999998</v>
      </c>
      <c r="AQ169" s="72">
        <f t="shared" si="73"/>
        <v>0.73099999999999998</v>
      </c>
      <c r="AR169" s="72">
        <f t="shared" si="73"/>
        <v>0.73099999999999998</v>
      </c>
      <c r="AS169" s="72">
        <f t="shared" si="73"/>
        <v>0.73099999999999998</v>
      </c>
      <c r="AT169" s="72">
        <f t="shared" si="73"/>
        <v>0.73099999999999998</v>
      </c>
      <c r="AU169" s="72">
        <f t="shared" si="73"/>
        <v>0.73099999999999998</v>
      </c>
      <c r="AV169" s="72">
        <f t="shared" si="73"/>
        <v>0.73099999999999998</v>
      </c>
    </row>
    <row r="170" spans="1:48" ht="9.75" customHeight="1" outlineLevel="1">
      <c r="A170" s="28"/>
      <c r="B170" s="32"/>
      <c r="C170" s="32"/>
      <c r="D170" s="28"/>
      <c r="E170" s="10"/>
      <c r="F170" s="10"/>
      <c r="G170" s="10"/>
      <c r="H170" s="86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</row>
    <row r="171" spans="1:48" s="3" customFormat="1" ht="15.75" customHeight="1" outlineLevel="1">
      <c r="A171" s="14"/>
      <c r="B171" s="14" t="s">
        <v>142</v>
      </c>
      <c r="C171" s="14"/>
      <c r="D171" s="14"/>
      <c r="E171" s="21"/>
      <c r="F171" s="21"/>
      <c r="G171" s="21"/>
      <c r="H171" s="73"/>
      <c r="I171" s="18">
        <f t="shared" ref="I171:AV171" ca="1" si="74">((I164-I166+I167)/I169)-(I164-I166+I167)</f>
        <v>1455.1331574507667</v>
      </c>
      <c r="J171" s="18">
        <f t="shared" ca="1" si="74"/>
        <v>354.43108130161158</v>
      </c>
      <c r="K171" s="18">
        <f t="shared" ca="1" si="74"/>
        <v>439.05044555902123</v>
      </c>
      <c r="L171" s="18">
        <f t="shared" ca="1" si="74"/>
        <v>518.78160166774796</v>
      </c>
      <c r="M171" s="18">
        <f t="shared" ca="1" si="74"/>
        <v>589.55980764443757</v>
      </c>
      <c r="N171" s="18">
        <f t="shared" ca="1" si="74"/>
        <v>653.23876184239862</v>
      </c>
      <c r="O171" s="18">
        <f t="shared" ca="1" si="74"/>
        <v>710.24441936835638</v>
      </c>
      <c r="P171" s="18">
        <f t="shared" ca="1" si="74"/>
        <v>760.97717802262969</v>
      </c>
      <c r="Q171" s="18">
        <f t="shared" ca="1" si="74"/>
        <v>805.81341173752025</v>
      </c>
      <c r="R171" s="18">
        <f t="shared" ca="1" si="74"/>
        <v>845.10691200939118</v>
      </c>
      <c r="S171" s="18">
        <f t="shared" ca="1" si="74"/>
        <v>880.18941863556211</v>
      </c>
      <c r="T171" s="18">
        <f t="shared" ca="1" si="74"/>
        <v>911.68603541749735</v>
      </c>
      <c r="U171" s="18">
        <f t="shared" ca="1" si="74"/>
        <v>939.09240065782797</v>
      </c>
      <c r="V171" s="18">
        <f t="shared" ca="1" si="74"/>
        <v>962.37224306411963</v>
      </c>
      <c r="W171" s="18">
        <f t="shared" ca="1" si="74"/>
        <v>981.58425110148801</v>
      </c>
      <c r="X171" s="18">
        <f t="shared" ca="1" si="74"/>
        <v>996.97249483206861</v>
      </c>
      <c r="Y171" s="18">
        <f t="shared" ca="1" si="74"/>
        <v>1008.7664001142684</v>
      </c>
      <c r="Z171" s="18">
        <f t="shared" ca="1" si="74"/>
        <v>1017.1816272549904</v>
      </c>
      <c r="AA171" s="18">
        <f t="shared" ca="1" si="74"/>
        <v>1022.4208969427232</v>
      </c>
      <c r="AB171" s="18">
        <f t="shared" ca="1" si="74"/>
        <v>1024.6747666246465</v>
      </c>
      <c r="AC171" s="18">
        <f t="shared" ca="1" si="74"/>
        <v>1024.1223603011085</v>
      </c>
      <c r="AD171" s="18">
        <f t="shared" ca="1" si="74"/>
        <v>448.47269815630693</v>
      </c>
      <c r="AE171" s="18">
        <f t="shared" ca="1" si="74"/>
        <v>438.72588446068403</v>
      </c>
      <c r="AF171" s="18">
        <f t="shared" ca="1" si="74"/>
        <v>453.60536676280663</v>
      </c>
      <c r="AG171" s="18">
        <f t="shared" ca="1" si="74"/>
        <v>466.33753110521616</v>
      </c>
      <c r="AH171" s="18">
        <f t="shared" ca="1" si="74"/>
        <v>477.00301239088162</v>
      </c>
      <c r="AI171" s="18">
        <f t="shared" ca="1" si="74"/>
        <v>485.73252866307689</v>
      </c>
      <c r="AJ171" s="18">
        <f t="shared" ca="1" si="74"/>
        <v>492.64223782260979</v>
      </c>
      <c r="AK171" s="18">
        <f t="shared" ca="1" si="74"/>
        <v>497.84132829624082</v>
      </c>
      <c r="AL171" s="18">
        <f t="shared" ca="1" si="74"/>
        <v>501.43243720512351</v>
      </c>
      <c r="AM171" s="18">
        <f t="shared" ca="1" si="74"/>
        <v>503.51204344314306</v>
      </c>
      <c r="AN171" s="18">
        <f t="shared" ca="1" si="74"/>
        <v>504.17083717055084</v>
      </c>
      <c r="AO171" s="18">
        <f t="shared" ca="1" si="74"/>
        <v>503.49406713798408</v>
      </c>
      <c r="AP171" s="18">
        <f t="shared" ca="1" si="74"/>
        <v>501.56186717104106</v>
      </c>
      <c r="AQ171" s="18">
        <f t="shared" ca="1" si="74"/>
        <v>498.44956306578433</v>
      </c>
      <c r="AR171" s="18">
        <f t="shared" ca="1" si="74"/>
        <v>494.22796107051249</v>
      </c>
      <c r="AS171" s="18">
        <f t="shared" ca="1" si="74"/>
        <v>488.96361905862682</v>
      </c>
      <c r="AT171" s="18">
        <f t="shared" ca="1" si="74"/>
        <v>482.71910143112405</v>
      </c>
      <c r="AU171" s="18">
        <f t="shared" ca="1" si="74"/>
        <v>475.55321872494096</v>
      </c>
      <c r="AV171" s="18">
        <f t="shared" ca="1" si="74"/>
        <v>467.52125284479871</v>
      </c>
    </row>
    <row r="172" spans="1:48" s="3" customFormat="1" ht="15.75" customHeight="1" outlineLevel="1">
      <c r="A172" s="14"/>
      <c r="B172" s="14" t="s">
        <v>144</v>
      </c>
      <c r="C172" s="14"/>
      <c r="D172" s="14"/>
      <c r="E172" s="21"/>
      <c r="F172" s="21"/>
      <c r="G172" s="21"/>
      <c r="H172" s="73"/>
      <c r="I172" s="18">
        <f t="shared" ref="I172:AV172" ca="1" si="75">(1-I$169)*(I27-I88-I89-I90+I167)</f>
        <v>1704.177359627422</v>
      </c>
      <c r="J172" s="18">
        <f t="shared" ca="1" si="75"/>
        <v>1065.7339919858455</v>
      </c>
      <c r="K172" s="18">
        <f t="shared" ca="1" si="75"/>
        <v>1327.2910825089482</v>
      </c>
      <c r="L172" s="18">
        <f t="shared" ca="1" si="75"/>
        <v>1457.3204486000095</v>
      </c>
      <c r="M172" s="18">
        <f t="shared" ca="1" si="75"/>
        <v>1563.9440274914193</v>
      </c>
      <c r="N172" s="18">
        <f t="shared" ca="1" si="75"/>
        <v>1659.121858364791</v>
      </c>
      <c r="O172" s="18">
        <f t="shared" ca="1" si="75"/>
        <v>1749.421509370927</v>
      </c>
      <c r="P172" s="18">
        <f t="shared" ca="1" si="75"/>
        <v>1835.1356713018627</v>
      </c>
      <c r="Q172" s="18">
        <f t="shared" ca="1" si="75"/>
        <v>1916.5394735021089</v>
      </c>
      <c r="R172" s="18">
        <f t="shared" ca="1" si="75"/>
        <v>1993.8915375555084</v>
      </c>
      <c r="S172" s="18">
        <f t="shared" ca="1" si="75"/>
        <v>2105.7316532159866</v>
      </c>
      <c r="T172" s="18">
        <f t="shared" ca="1" si="75"/>
        <v>2187.0891116254925</v>
      </c>
      <c r="U172" s="18">
        <f t="shared" ca="1" si="75"/>
        <v>2260.6239937161768</v>
      </c>
      <c r="V172" s="18">
        <f t="shared" ca="1" si="75"/>
        <v>2323.1757180206564</v>
      </c>
      <c r="W172" s="18">
        <f t="shared" ca="1" si="75"/>
        <v>2382.7538554014536</v>
      </c>
      <c r="X172" s="18">
        <f t="shared" ca="1" si="75"/>
        <v>2439.5368210739889</v>
      </c>
      <c r="Y172" s="18">
        <f t="shared" ca="1" si="75"/>
        <v>2493.6923253407576</v>
      </c>
      <c r="Z172" s="18">
        <f t="shared" ca="1" si="75"/>
        <v>2545.3780158861059</v>
      </c>
      <c r="AA172" s="18">
        <f t="shared" ca="1" si="75"/>
        <v>2594.7420815333194</v>
      </c>
      <c r="AB172" s="18">
        <f t="shared" ca="1" si="75"/>
        <v>2641.9238197762861</v>
      </c>
      <c r="AC172" s="18">
        <f t="shared" ca="1" si="75"/>
        <v>2687.0541702592609</v>
      </c>
      <c r="AD172" s="18">
        <f t="shared" ca="1" si="75"/>
        <v>2723.8590217073147</v>
      </c>
      <c r="AE172" s="18">
        <f t="shared" ca="1" si="75"/>
        <v>2758.5607508843618</v>
      </c>
      <c r="AF172" s="18">
        <f t="shared" ca="1" si="75"/>
        <v>2791.5582341728123</v>
      </c>
      <c r="AG172" s="18">
        <f t="shared" ca="1" si="75"/>
        <v>2822.9541755100686</v>
      </c>
      <c r="AH172" s="18">
        <f t="shared" ca="1" si="75"/>
        <v>2852.844595118765</v>
      </c>
      <c r="AI172" s="18">
        <f t="shared" ca="1" si="75"/>
        <v>2881.319824302615</v>
      </c>
      <c r="AJ172" s="18">
        <f t="shared" ca="1" si="75"/>
        <v>2908.4647744871086</v>
      </c>
      <c r="AK172" s="18">
        <f t="shared" ca="1" si="75"/>
        <v>2934.3592624122075</v>
      </c>
      <c r="AL172" s="18">
        <f t="shared" ca="1" si="75"/>
        <v>2959.078315813475</v>
      </c>
      <c r="AM172" s="18">
        <f t="shared" ca="1" si="75"/>
        <v>2982.6924607623423</v>
      </c>
      <c r="AN172" s="18">
        <f t="shared" ca="1" si="75"/>
        <v>3005.2679917659525</v>
      </c>
      <c r="AO172" s="18">
        <f t="shared" ca="1" si="75"/>
        <v>3026.8672256610212</v>
      </c>
      <c r="AP172" s="18">
        <f t="shared" ca="1" si="75"/>
        <v>3047.5487402740605</v>
      </c>
      <c r="AQ172" s="18">
        <f t="shared" ca="1" si="75"/>
        <v>3067.3675987619931</v>
      </c>
      <c r="AR172" s="18">
        <f t="shared" ca="1" si="75"/>
        <v>3086.375560492324</v>
      </c>
      <c r="AS172" s="18">
        <f t="shared" ca="1" si="75"/>
        <v>3104.6212792705101</v>
      </c>
      <c r="AT172" s="18">
        <f t="shared" ca="1" si="75"/>
        <v>3122.1504896736806</v>
      </c>
      <c r="AU172" s="18">
        <f t="shared" ca="1" si="75"/>
        <v>3139.0061822043358</v>
      </c>
      <c r="AV172" s="18">
        <f t="shared" ca="1" si="75"/>
        <v>3155.2287679348269</v>
      </c>
    </row>
    <row r="173" spans="1:48" ht="15" customHeight="1">
      <c r="A173" s="37"/>
      <c r="B173" s="74"/>
      <c r="C173" s="74"/>
      <c r="D173" s="37"/>
      <c r="E173" s="37"/>
      <c r="F173" s="37"/>
      <c r="G173" s="37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</row>
    <row r="174" spans="1:48" ht="20.25" hidden="1">
      <c r="B174" s="76" t="s">
        <v>5</v>
      </c>
      <c r="C174" s="7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48" ht="6.75" hidden="1" customHeight="1">
      <c r="A175" s="10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48" ht="20.25">
      <c r="A176" s="39" t="s">
        <v>146</v>
      </c>
      <c r="H176" s="96">
        <v>0</v>
      </c>
      <c r="I176" s="96">
        <v>1</v>
      </c>
      <c r="J176" s="96">
        <v>2</v>
      </c>
      <c r="K176" s="96">
        <v>3</v>
      </c>
      <c r="L176" s="96">
        <v>4</v>
      </c>
      <c r="M176" s="96">
        <v>5</v>
      </c>
      <c r="N176" s="96">
        <v>6</v>
      </c>
      <c r="O176" s="96">
        <v>7</v>
      </c>
      <c r="P176" s="96">
        <v>8</v>
      </c>
      <c r="Q176" s="96">
        <v>9</v>
      </c>
      <c r="R176" s="96">
        <v>10</v>
      </c>
      <c r="S176" s="96">
        <v>11</v>
      </c>
      <c r="T176" s="96">
        <v>12</v>
      </c>
      <c r="U176" s="96">
        <v>13</v>
      </c>
      <c r="V176" s="96">
        <v>14</v>
      </c>
      <c r="W176" s="96">
        <v>15</v>
      </c>
      <c r="X176" s="96">
        <v>16</v>
      </c>
      <c r="Y176" s="96">
        <v>17</v>
      </c>
      <c r="Z176" s="96">
        <v>18</v>
      </c>
      <c r="AA176" s="96">
        <v>19</v>
      </c>
      <c r="AB176" s="96">
        <v>20</v>
      </c>
      <c r="AC176" s="96">
        <v>21</v>
      </c>
      <c r="AD176" s="96">
        <v>22</v>
      </c>
      <c r="AE176" s="96">
        <v>23</v>
      </c>
      <c r="AF176" s="96">
        <v>24</v>
      </c>
      <c r="AG176" s="96">
        <v>25</v>
      </c>
      <c r="AH176" s="96">
        <v>26</v>
      </c>
      <c r="AI176" s="96">
        <v>27</v>
      </c>
      <c r="AJ176" s="96">
        <v>28</v>
      </c>
      <c r="AK176" s="96">
        <v>29</v>
      </c>
      <c r="AL176" s="96">
        <v>30</v>
      </c>
      <c r="AM176" s="96">
        <v>31</v>
      </c>
      <c r="AN176" s="96">
        <v>32</v>
      </c>
      <c r="AO176" s="96">
        <v>33</v>
      </c>
      <c r="AP176" s="96">
        <v>34</v>
      </c>
      <c r="AQ176" s="96">
        <v>35</v>
      </c>
      <c r="AR176" s="96">
        <v>36</v>
      </c>
      <c r="AS176" s="96">
        <v>37</v>
      </c>
      <c r="AT176" s="96">
        <v>38</v>
      </c>
      <c r="AU176" s="96">
        <v>39</v>
      </c>
      <c r="AV176" s="96">
        <v>40</v>
      </c>
    </row>
    <row r="177" spans="1:48" s="35" customFormat="1" ht="4.5" customHeight="1">
      <c r="A177" s="40"/>
      <c r="B177" s="111"/>
      <c r="C177" s="111"/>
      <c r="D177" s="42"/>
      <c r="E177" s="43"/>
      <c r="F177" s="43"/>
      <c r="G177" s="43"/>
    </row>
    <row r="178" spans="1:48" s="182" customFormat="1" ht="18">
      <c r="A178" s="177" t="s">
        <v>42</v>
      </c>
      <c r="B178" s="178" t="s">
        <v>147</v>
      </c>
      <c r="C178" s="178"/>
      <c r="D178" s="179"/>
      <c r="E178" s="179"/>
      <c r="F178" s="179"/>
      <c r="G178" s="179"/>
      <c r="H178" s="180"/>
      <c r="I178" s="181">
        <f>$I$22</f>
        <v>2018</v>
      </c>
      <c r="J178" s="181">
        <f t="shared" ref="J178:AV178" si="76">+I178+1</f>
        <v>2019</v>
      </c>
      <c r="K178" s="181">
        <f t="shared" si="76"/>
        <v>2020</v>
      </c>
      <c r="L178" s="181">
        <f t="shared" si="76"/>
        <v>2021</v>
      </c>
      <c r="M178" s="181">
        <f t="shared" si="76"/>
        <v>2022</v>
      </c>
      <c r="N178" s="181">
        <f t="shared" si="76"/>
        <v>2023</v>
      </c>
      <c r="O178" s="181">
        <f t="shared" si="76"/>
        <v>2024</v>
      </c>
      <c r="P178" s="181">
        <f t="shared" si="76"/>
        <v>2025</v>
      </c>
      <c r="Q178" s="181">
        <f t="shared" si="76"/>
        <v>2026</v>
      </c>
      <c r="R178" s="181">
        <f t="shared" si="76"/>
        <v>2027</v>
      </c>
      <c r="S178" s="181">
        <f t="shared" si="76"/>
        <v>2028</v>
      </c>
      <c r="T178" s="181">
        <f t="shared" si="76"/>
        <v>2029</v>
      </c>
      <c r="U178" s="181">
        <f t="shared" si="76"/>
        <v>2030</v>
      </c>
      <c r="V178" s="181">
        <f t="shared" si="76"/>
        <v>2031</v>
      </c>
      <c r="W178" s="181">
        <f t="shared" si="76"/>
        <v>2032</v>
      </c>
      <c r="X178" s="181">
        <f t="shared" si="76"/>
        <v>2033</v>
      </c>
      <c r="Y178" s="181">
        <f t="shared" si="76"/>
        <v>2034</v>
      </c>
      <c r="Z178" s="181">
        <f t="shared" si="76"/>
        <v>2035</v>
      </c>
      <c r="AA178" s="181">
        <f t="shared" si="76"/>
        <v>2036</v>
      </c>
      <c r="AB178" s="181">
        <f t="shared" si="76"/>
        <v>2037</v>
      </c>
      <c r="AC178" s="181">
        <f t="shared" si="76"/>
        <v>2038</v>
      </c>
      <c r="AD178" s="181">
        <f t="shared" si="76"/>
        <v>2039</v>
      </c>
      <c r="AE178" s="181">
        <f t="shared" si="76"/>
        <v>2040</v>
      </c>
      <c r="AF178" s="181">
        <f t="shared" si="76"/>
        <v>2041</v>
      </c>
      <c r="AG178" s="181">
        <f t="shared" si="76"/>
        <v>2042</v>
      </c>
      <c r="AH178" s="181">
        <f t="shared" si="76"/>
        <v>2043</v>
      </c>
      <c r="AI178" s="181">
        <f t="shared" si="76"/>
        <v>2044</v>
      </c>
      <c r="AJ178" s="181">
        <f t="shared" si="76"/>
        <v>2045</v>
      </c>
      <c r="AK178" s="181">
        <f t="shared" si="76"/>
        <v>2046</v>
      </c>
      <c r="AL178" s="181">
        <f t="shared" si="76"/>
        <v>2047</v>
      </c>
      <c r="AM178" s="181">
        <f t="shared" si="76"/>
        <v>2048</v>
      </c>
      <c r="AN178" s="181">
        <f t="shared" si="76"/>
        <v>2049</v>
      </c>
      <c r="AO178" s="181">
        <f t="shared" si="76"/>
        <v>2050</v>
      </c>
      <c r="AP178" s="181">
        <f t="shared" si="76"/>
        <v>2051</v>
      </c>
      <c r="AQ178" s="181">
        <f t="shared" si="76"/>
        <v>2052</v>
      </c>
      <c r="AR178" s="181">
        <f t="shared" si="76"/>
        <v>2053</v>
      </c>
      <c r="AS178" s="181">
        <f t="shared" si="76"/>
        <v>2054</v>
      </c>
      <c r="AT178" s="181">
        <f t="shared" si="76"/>
        <v>2055</v>
      </c>
      <c r="AU178" s="181">
        <f t="shared" si="76"/>
        <v>2056</v>
      </c>
      <c r="AV178" s="181">
        <f t="shared" si="76"/>
        <v>2057</v>
      </c>
    </row>
    <row r="179" spans="1:48" s="4" customFormat="1" ht="15" customHeight="1">
      <c r="A179" s="40"/>
      <c r="B179" s="35"/>
      <c r="C179" s="35"/>
      <c r="D179" s="35"/>
      <c r="E179" s="35"/>
      <c r="F179" s="35"/>
      <c r="G179" s="35"/>
      <c r="H179" s="35"/>
    </row>
    <row r="180" spans="1:48" ht="15.75" customHeight="1" outlineLevel="1">
      <c r="A180" s="32"/>
      <c r="B180" s="93" t="s">
        <v>145</v>
      </c>
      <c r="C180" s="93"/>
      <c r="E180" s="170" t="s">
        <v>21</v>
      </c>
      <c r="F180" s="171" t="s">
        <v>20</v>
      </c>
      <c r="G180" s="69"/>
      <c r="H180" s="69"/>
      <c r="I180" s="27">
        <f t="shared" ref="I180:AV180" si="77">I27</f>
        <v>11555.061280835664</v>
      </c>
      <c r="J180" s="27">
        <f t="shared" si="77"/>
        <v>12134.093591933894</v>
      </c>
      <c r="K180" s="27">
        <f t="shared" si="77"/>
        <v>12750.896269665125</v>
      </c>
      <c r="L180" s="27">
        <f t="shared" si="77"/>
        <v>12841.872261878038</v>
      </c>
      <c r="M180" s="27">
        <f t="shared" si="77"/>
        <v>12865.487119567146</v>
      </c>
      <c r="N180" s="27">
        <f t="shared" si="77"/>
        <v>12865.487119567146</v>
      </c>
      <c r="O180" s="27">
        <f t="shared" si="77"/>
        <v>12865.487119567146</v>
      </c>
      <c r="P180" s="27">
        <f t="shared" si="77"/>
        <v>12865.487119567146</v>
      </c>
      <c r="Q180" s="27">
        <f t="shared" si="77"/>
        <v>12865.487119567146</v>
      </c>
      <c r="R180" s="27">
        <f t="shared" si="77"/>
        <v>12865.487119567146</v>
      </c>
      <c r="S180" s="27">
        <f t="shared" si="77"/>
        <v>12865.487119567146</v>
      </c>
      <c r="T180" s="27">
        <f t="shared" si="77"/>
        <v>12865.487119567146</v>
      </c>
      <c r="U180" s="27">
        <f t="shared" si="77"/>
        <v>12865.487119567146</v>
      </c>
      <c r="V180" s="27">
        <f t="shared" si="77"/>
        <v>12865.487119567146</v>
      </c>
      <c r="W180" s="27">
        <f t="shared" si="77"/>
        <v>12865.487119567146</v>
      </c>
      <c r="X180" s="27">
        <f t="shared" si="77"/>
        <v>12865.487119567146</v>
      </c>
      <c r="Y180" s="27">
        <f t="shared" si="77"/>
        <v>12865.487119567146</v>
      </c>
      <c r="Z180" s="27">
        <f t="shared" si="77"/>
        <v>12865.487119567146</v>
      </c>
      <c r="AA180" s="27">
        <f t="shared" si="77"/>
        <v>12865.487119567146</v>
      </c>
      <c r="AB180" s="27">
        <f t="shared" si="77"/>
        <v>12865.487119567146</v>
      </c>
      <c r="AC180" s="27">
        <f t="shared" si="77"/>
        <v>12865.487119567146</v>
      </c>
      <c r="AD180" s="27">
        <f t="shared" si="77"/>
        <v>12865.487119567146</v>
      </c>
      <c r="AE180" s="27">
        <f t="shared" si="77"/>
        <v>12865.487119567146</v>
      </c>
      <c r="AF180" s="27">
        <f t="shared" si="77"/>
        <v>12865.487119567146</v>
      </c>
      <c r="AG180" s="27">
        <f t="shared" si="77"/>
        <v>12865.487119567146</v>
      </c>
      <c r="AH180" s="27">
        <f t="shared" si="77"/>
        <v>12865.487119567146</v>
      </c>
      <c r="AI180" s="27">
        <f t="shared" si="77"/>
        <v>12865.487119567146</v>
      </c>
      <c r="AJ180" s="27">
        <f t="shared" si="77"/>
        <v>12865.487119567146</v>
      </c>
      <c r="AK180" s="27">
        <f t="shared" si="77"/>
        <v>12865.487119567146</v>
      </c>
      <c r="AL180" s="27">
        <f t="shared" si="77"/>
        <v>12865.487119567146</v>
      </c>
      <c r="AM180" s="27">
        <f t="shared" si="77"/>
        <v>12865.487119567146</v>
      </c>
      <c r="AN180" s="27">
        <f t="shared" si="77"/>
        <v>12865.487119567146</v>
      </c>
      <c r="AO180" s="27">
        <f t="shared" si="77"/>
        <v>12865.487119567146</v>
      </c>
      <c r="AP180" s="27">
        <f t="shared" si="77"/>
        <v>12865.487119567146</v>
      </c>
      <c r="AQ180" s="27">
        <f t="shared" si="77"/>
        <v>12865.487119567146</v>
      </c>
      <c r="AR180" s="27">
        <f t="shared" si="77"/>
        <v>12865.487119567146</v>
      </c>
      <c r="AS180" s="27">
        <f t="shared" si="77"/>
        <v>12865.487119567146</v>
      </c>
      <c r="AT180" s="27">
        <f t="shared" si="77"/>
        <v>12865.487119567146</v>
      </c>
      <c r="AU180" s="27">
        <f t="shared" si="77"/>
        <v>12865.487119567146</v>
      </c>
      <c r="AV180" s="27">
        <f t="shared" si="77"/>
        <v>12865.487119567146</v>
      </c>
    </row>
    <row r="181" spans="1:48" ht="15.75" customHeight="1" outlineLevel="1">
      <c r="A181" s="32"/>
      <c r="B181" s="93" t="s">
        <v>149</v>
      </c>
      <c r="C181" s="93"/>
      <c r="E181" s="170"/>
      <c r="F181" s="170"/>
      <c r="G181" s="69"/>
      <c r="H181" s="69"/>
      <c r="I181" s="27">
        <f t="shared" ref="I181:AV181" ca="1" si="78">I94-I180</f>
        <v>642.29425461910796</v>
      </c>
      <c r="J181" s="27">
        <f t="shared" ca="1" si="78"/>
        <v>-1107.7127292170317</v>
      </c>
      <c r="K181" s="27">
        <f t="shared" ca="1" si="78"/>
        <v>-1812.6506068445051</v>
      </c>
      <c r="L181" s="27">
        <f t="shared" ca="1" si="78"/>
        <v>-2050.6340355444045</v>
      </c>
      <c r="M181" s="27">
        <f t="shared" ca="1" si="78"/>
        <v>-2236.2515205397613</v>
      </c>
      <c r="N181" s="27">
        <f t="shared" ca="1" si="78"/>
        <v>-2405.7110269503191</v>
      </c>
      <c r="O181" s="27">
        <f t="shared" ca="1" si="78"/>
        <v>-2581.8438300328799</v>
      </c>
      <c r="P181" s="27">
        <f t="shared" ca="1" si="78"/>
        <v>-2764.2495319871268</v>
      </c>
      <c r="Q181" s="27">
        <f t="shared" ca="1" si="78"/>
        <v>-2952.5517588807543</v>
      </c>
      <c r="R181" s="27">
        <f t="shared" ca="1" si="78"/>
        <v>-3146.3967192174041</v>
      </c>
      <c r="S181" s="27">
        <f t="shared" ca="1" si="78"/>
        <v>-3483.0038127069438</v>
      </c>
      <c r="T181" s="27">
        <f t="shared" ca="1" si="78"/>
        <v>-3718.1782553066969</v>
      </c>
      <c r="U181" s="27">
        <f t="shared" ca="1" si="78"/>
        <v>-3938.9123680384746</v>
      </c>
      <c r="V181" s="27">
        <f t="shared" ca="1" si="78"/>
        <v>-4133.9357942963979</v>
      </c>
      <c r="W181" s="27">
        <f t="shared" ca="1" si="78"/>
        <v>-4333.0270549232428</v>
      </c>
      <c r="X181" s="27">
        <f t="shared" ca="1" si="78"/>
        <v>-4535.9420798568772</v>
      </c>
      <c r="Y181" s="27">
        <f t="shared" ca="1" si="78"/>
        <v>-4742.4514432388914</v>
      </c>
      <c r="Z181" s="27">
        <f t="shared" ca="1" si="78"/>
        <v>-4952.339484762384</v>
      </c>
      <c r="AA181" s="27">
        <f t="shared" ca="1" si="78"/>
        <v>-5165.4034837388645</v>
      </c>
      <c r="AB181" s="27">
        <f t="shared" ca="1" si="78"/>
        <v>-5381.4528827211561</v>
      </c>
      <c r="AC181" s="27">
        <f t="shared" ca="1" si="78"/>
        <v>-5600.3085577089078</v>
      </c>
      <c r="AD181" s="27">
        <f t="shared" ca="1" si="78"/>
        <v>-7914.0510016095623</v>
      </c>
      <c r="AE181" s="27">
        <f t="shared" ca="1" si="78"/>
        <v>-8103.6274506624577</v>
      </c>
      <c r="AF181" s="27">
        <f t="shared" ca="1" si="78"/>
        <v>-8194.771896518354</v>
      </c>
      <c r="AG181" s="27">
        <f t="shared" ca="1" si="78"/>
        <v>-8287.9446472774325</v>
      </c>
      <c r="AH181" s="27">
        <f t="shared" ca="1" si="78"/>
        <v>-8383.2036447546561</v>
      </c>
      <c r="AI181" s="27">
        <f t="shared" ca="1" si="78"/>
        <v>-8480.3986072453463</v>
      </c>
      <c r="AJ181" s="27">
        <f t="shared" ca="1" si="78"/>
        <v>-8579.4133768487009</v>
      </c>
      <c r="AK181" s="27">
        <f t="shared" ca="1" si="78"/>
        <v>-8680.1387651379573</v>
      </c>
      <c r="AL181" s="27">
        <f t="shared" ca="1" si="78"/>
        <v>-8782.4721349919619</v>
      </c>
      <c r="AM181" s="27">
        <f t="shared" ca="1" si="78"/>
        <v>-8886.3170075168309</v>
      </c>
      <c r="AN181" s="27">
        <f t="shared" ca="1" si="78"/>
        <v>-8991.5826925523106</v>
      </c>
      <c r="AO181" s="27">
        <f t="shared" ca="1" si="78"/>
        <v>-9098.1839413477646</v>
      </c>
      <c r="AP181" s="27">
        <f t="shared" ca="1" si="78"/>
        <v>-9206.0406200775942</v>
      </c>
      <c r="AQ181" s="27">
        <f t="shared" ca="1" si="78"/>
        <v>-9315.0774029457389</v>
      </c>
      <c r="AR181" s="27">
        <f t="shared" ca="1" si="78"/>
        <v>-9425.2234837038977</v>
      </c>
      <c r="AS181" s="27">
        <f t="shared" ca="1" si="78"/>
        <v>-9536.4123044786684</v>
      </c>
      <c r="AT181" s="27">
        <f t="shared" ca="1" si="78"/>
        <v>-9648.5813008690602</v>
      </c>
      <c r="AU181" s="27">
        <f t="shared" ca="1" si="78"/>
        <v>-9761.6716623381308</v>
      </c>
      <c r="AV181" s="27">
        <f t="shared" ca="1" si="78"/>
        <v>-9875.6281069811594</v>
      </c>
    </row>
    <row r="182" spans="1:48" ht="15.75" customHeight="1" outlineLevel="1">
      <c r="A182" s="32"/>
      <c r="B182" s="93" t="s">
        <v>150</v>
      </c>
      <c r="C182" s="93"/>
      <c r="D182" s="77"/>
      <c r="E182" s="70"/>
      <c r="F182" s="70"/>
      <c r="G182" s="70"/>
      <c r="H182" s="70"/>
      <c r="I182" s="27">
        <f t="shared" ref="I182:AV182" ca="1" si="79">-(I88+I89+I90)</f>
        <v>-1965.9645057973075</v>
      </c>
      <c r="J182" s="27">
        <f t="shared" ca="1" si="79"/>
        <v>-1934.1087971899062</v>
      </c>
      <c r="K182" s="27">
        <f t="shared" ca="1" si="79"/>
        <v>-1896.5240386649466</v>
      </c>
      <c r="L182" s="27">
        <f t="shared" ca="1" si="79"/>
        <v>-1846.6218823492898</v>
      </c>
      <c r="M182" s="27">
        <f t="shared" ca="1" si="79"/>
        <v>-1795.400204522005</v>
      </c>
      <c r="N182" s="27">
        <f t="shared" ca="1" si="79"/>
        <v>-1743.8208993691385</v>
      </c>
      <c r="O182" s="27">
        <f t="shared" ca="1" si="79"/>
        <v>-1692.2415942162722</v>
      </c>
      <c r="P182" s="27">
        <f t="shared" ca="1" si="79"/>
        <v>-1640.6622890634058</v>
      </c>
      <c r="Q182" s="27">
        <f t="shared" ca="1" si="79"/>
        <v>-1589.0829839105395</v>
      </c>
      <c r="R182" s="27">
        <f t="shared" ca="1" si="79"/>
        <v>-1537.503678757673</v>
      </c>
      <c r="S182" s="27">
        <f t="shared" ca="1" si="79"/>
        <v>-1488.0923968606207</v>
      </c>
      <c r="T182" s="27">
        <f t="shared" ca="1" si="79"/>
        <v>-1439.3591672891496</v>
      </c>
      <c r="U182" s="27">
        <f t="shared" ca="1" si="79"/>
        <v>-1391.0619842293065</v>
      </c>
      <c r="V182" s="27">
        <f t="shared" ca="1" si="79"/>
        <v>-1342.7648011694632</v>
      </c>
      <c r="W182" s="27">
        <f t="shared" ca="1" si="79"/>
        <v>-1294.4676181096199</v>
      </c>
      <c r="X182" s="27">
        <f t="shared" ca="1" si="79"/>
        <v>-1246.1704350497769</v>
      </c>
      <c r="Y182" s="27">
        <f t="shared" ca="1" si="79"/>
        <v>-1197.8732519899338</v>
      </c>
      <c r="Z182" s="27">
        <f t="shared" ca="1" si="79"/>
        <v>-1149.5760689300905</v>
      </c>
      <c r="AA182" s="27">
        <f t="shared" ca="1" si="79"/>
        <v>-1101.2788858702472</v>
      </c>
      <c r="AB182" s="27">
        <f t="shared" ca="1" si="79"/>
        <v>-1052.9817028104042</v>
      </c>
      <c r="AC182" s="27">
        <f t="shared" ca="1" si="79"/>
        <v>-1004.6845197505609</v>
      </c>
      <c r="AD182" s="27">
        <f t="shared" ca="1" si="79"/>
        <v>-980.16872903468879</v>
      </c>
      <c r="AE182" s="27">
        <f t="shared" ca="1" si="79"/>
        <v>-956.73292362096186</v>
      </c>
      <c r="AF182" s="27">
        <f t="shared" ca="1" si="79"/>
        <v>-933.29859046504839</v>
      </c>
      <c r="AG182" s="27">
        <f t="shared" ca="1" si="79"/>
        <v>-909.86397140215809</v>
      </c>
      <c r="AH182" s="27">
        <f t="shared" ca="1" si="79"/>
        <v>-886.42935233926801</v>
      </c>
      <c r="AI182" s="27">
        <f t="shared" ca="1" si="79"/>
        <v>-862.9947332763777</v>
      </c>
      <c r="AJ182" s="27">
        <f t="shared" ca="1" si="79"/>
        <v>-839.56011421348762</v>
      </c>
      <c r="AK182" s="27">
        <f t="shared" ca="1" si="79"/>
        <v>-816.12549515059732</v>
      </c>
      <c r="AL182" s="27">
        <f t="shared" ca="1" si="79"/>
        <v>-792.69087608770724</v>
      </c>
      <c r="AM182" s="27">
        <f t="shared" ca="1" si="79"/>
        <v>-769.25625702481693</v>
      </c>
      <c r="AN182" s="27">
        <f t="shared" ca="1" si="79"/>
        <v>-745.82163796192685</v>
      </c>
      <c r="AO182" s="27">
        <f t="shared" ca="1" si="79"/>
        <v>-722.38701889903655</v>
      </c>
      <c r="AP182" s="27">
        <f t="shared" ca="1" si="79"/>
        <v>-698.95239983614624</v>
      </c>
      <c r="AQ182" s="27">
        <f t="shared" ca="1" si="79"/>
        <v>-675.51778077325616</v>
      </c>
      <c r="AR182" s="27">
        <f t="shared" ca="1" si="79"/>
        <v>-652.08316171036586</v>
      </c>
      <c r="AS182" s="27">
        <f t="shared" ca="1" si="79"/>
        <v>-628.64854264747578</v>
      </c>
      <c r="AT182" s="27">
        <f t="shared" ca="1" si="79"/>
        <v>-605.21392358458547</v>
      </c>
      <c r="AU182" s="27">
        <f t="shared" ca="1" si="79"/>
        <v>-581.77930452169539</v>
      </c>
      <c r="AV182" s="27">
        <f t="shared" ca="1" si="79"/>
        <v>-558.34468545880509</v>
      </c>
    </row>
    <row r="183" spans="1:48" ht="15.75" customHeight="1" outlineLevel="1">
      <c r="A183" s="32"/>
      <c r="B183" s="45" t="s">
        <v>151</v>
      </c>
      <c r="C183" s="45"/>
      <c r="D183" s="45"/>
      <c r="E183" s="78"/>
      <c r="F183" s="78"/>
      <c r="G183" s="78"/>
      <c r="H183" s="78"/>
      <c r="I183" s="62">
        <f t="shared" ref="I183:AV183" ca="1" si="80">+I180+I181+I182</f>
        <v>10231.391029657465</v>
      </c>
      <c r="J183" s="62">
        <f t="shared" ca="1" si="80"/>
        <v>9092.272065526955</v>
      </c>
      <c r="K183" s="62">
        <f t="shared" ca="1" si="80"/>
        <v>9041.7216241556744</v>
      </c>
      <c r="L183" s="62">
        <f t="shared" ca="1" si="80"/>
        <v>8944.616343984344</v>
      </c>
      <c r="M183" s="62">
        <f t="shared" ca="1" si="80"/>
        <v>8833.8353945053786</v>
      </c>
      <c r="N183" s="62">
        <f t="shared" ca="1" si="80"/>
        <v>8715.9551932476879</v>
      </c>
      <c r="O183" s="62">
        <f t="shared" ca="1" si="80"/>
        <v>8591.4016953179944</v>
      </c>
      <c r="P183" s="62">
        <f t="shared" ca="1" si="80"/>
        <v>8460.5752985166127</v>
      </c>
      <c r="Q183" s="62">
        <f t="shared" ca="1" si="80"/>
        <v>8323.8523767758525</v>
      </c>
      <c r="R183" s="62">
        <f t="shared" ca="1" si="80"/>
        <v>8181.5867215920689</v>
      </c>
      <c r="S183" s="62">
        <f t="shared" ca="1" si="80"/>
        <v>7894.3909099995817</v>
      </c>
      <c r="T183" s="62">
        <f t="shared" ca="1" si="80"/>
        <v>7707.9496969712991</v>
      </c>
      <c r="U183" s="62">
        <f t="shared" ca="1" si="80"/>
        <v>7535.5127672993649</v>
      </c>
      <c r="V183" s="62">
        <f t="shared" ca="1" si="80"/>
        <v>7388.7865241012842</v>
      </c>
      <c r="W183" s="62">
        <f t="shared" ca="1" si="80"/>
        <v>7237.9924465342829</v>
      </c>
      <c r="X183" s="62">
        <f t="shared" ca="1" si="80"/>
        <v>7083.374604660492</v>
      </c>
      <c r="Y183" s="62">
        <f t="shared" ca="1" si="80"/>
        <v>6925.1624243383203</v>
      </c>
      <c r="Z183" s="62">
        <f t="shared" ca="1" si="80"/>
        <v>6763.5715658746713</v>
      </c>
      <c r="AA183" s="62">
        <f t="shared" ca="1" si="80"/>
        <v>6598.8047499580343</v>
      </c>
      <c r="AB183" s="62">
        <f t="shared" ca="1" si="80"/>
        <v>6431.0525340355853</v>
      </c>
      <c r="AC183" s="62">
        <f t="shared" ca="1" si="80"/>
        <v>6260.4940421076772</v>
      </c>
      <c r="AD183" s="62">
        <f t="shared" ca="1" si="80"/>
        <v>3971.2673889228945</v>
      </c>
      <c r="AE183" s="62">
        <f t="shared" ca="1" si="80"/>
        <v>3805.1267452837264</v>
      </c>
      <c r="AF183" s="62">
        <f t="shared" ca="1" si="80"/>
        <v>3737.4166325837432</v>
      </c>
      <c r="AG183" s="62">
        <f t="shared" ca="1" si="80"/>
        <v>3667.6785008875549</v>
      </c>
      <c r="AH183" s="62">
        <f t="shared" ca="1" si="80"/>
        <v>3595.8541224732217</v>
      </c>
      <c r="AI183" s="62">
        <f t="shared" ca="1" si="80"/>
        <v>3522.0937790454218</v>
      </c>
      <c r="AJ183" s="62">
        <f t="shared" ca="1" si="80"/>
        <v>3446.5136285049575</v>
      </c>
      <c r="AK183" s="62">
        <f t="shared" ca="1" si="80"/>
        <v>3369.2228592785914</v>
      </c>
      <c r="AL183" s="62">
        <f t="shared" ca="1" si="80"/>
        <v>3290.3241084874767</v>
      </c>
      <c r="AM183" s="62">
        <f t="shared" ca="1" si="80"/>
        <v>3209.9138550254979</v>
      </c>
      <c r="AN183" s="62">
        <f t="shared" ca="1" si="80"/>
        <v>3128.0827890529081</v>
      </c>
      <c r="AO183" s="62">
        <f t="shared" ca="1" si="80"/>
        <v>3044.9161593203444</v>
      </c>
      <c r="AP183" s="62">
        <f t="shared" ca="1" si="80"/>
        <v>2960.4940996534051</v>
      </c>
      <c r="AQ183" s="62">
        <f t="shared" ca="1" si="80"/>
        <v>2874.8919358481508</v>
      </c>
      <c r="AR183" s="62">
        <f t="shared" ca="1" si="80"/>
        <v>2788.1804741528822</v>
      </c>
      <c r="AS183" s="62">
        <f t="shared" ca="1" si="80"/>
        <v>2700.4262724410019</v>
      </c>
      <c r="AT183" s="62">
        <f t="shared" ca="1" si="80"/>
        <v>2611.6918951135003</v>
      </c>
      <c r="AU183" s="62">
        <f t="shared" ca="1" si="80"/>
        <v>2522.0361527073196</v>
      </c>
      <c r="AV183" s="62">
        <f t="shared" ca="1" si="80"/>
        <v>2431.5143271271813</v>
      </c>
    </row>
    <row r="184" spans="1:48" ht="15.75" customHeight="1" outlineLevel="1">
      <c r="A184" s="32"/>
      <c r="B184" s="93" t="s">
        <v>152</v>
      </c>
      <c r="C184" s="93"/>
      <c r="D184" s="32"/>
      <c r="E184" s="79"/>
      <c r="F184" s="79"/>
      <c r="G184" s="79"/>
      <c r="H184" s="80"/>
      <c r="I184" s="27">
        <f t="shared" ref="I184:AV184" ca="1" si="81">-I91</f>
        <v>-3339.1576093956692</v>
      </c>
      <c r="J184" s="27">
        <f t="shared" ca="1" si="81"/>
        <v>-3410.214120268613</v>
      </c>
      <c r="K184" s="27">
        <f t="shared" ca="1" si="81"/>
        <v>-3438.620343524427</v>
      </c>
      <c r="L184" s="27">
        <f t="shared" ca="1" si="81"/>
        <v>-3438.620343524427</v>
      </c>
      <c r="M184" s="27">
        <f t="shared" ca="1" si="81"/>
        <v>-3438.620343524427</v>
      </c>
      <c r="N184" s="27">
        <f t="shared" ca="1" si="81"/>
        <v>-3438.620343524427</v>
      </c>
      <c r="O184" s="27">
        <f t="shared" ca="1" si="81"/>
        <v>-3438.620343524427</v>
      </c>
      <c r="P184" s="27">
        <f t="shared" ca="1" si="81"/>
        <v>-3438.620343524427</v>
      </c>
      <c r="Q184" s="27">
        <f t="shared" ca="1" si="81"/>
        <v>-3438.620343524427</v>
      </c>
      <c r="R184" s="27">
        <f t="shared" ca="1" si="81"/>
        <v>-3438.620343524427</v>
      </c>
      <c r="S184" s="27">
        <f t="shared" ca="1" si="81"/>
        <v>-3294.0854598034966</v>
      </c>
      <c r="T184" s="27">
        <f t="shared" ca="1" si="81"/>
        <v>-3248.8819714314041</v>
      </c>
      <c r="U184" s="27">
        <f t="shared" ca="1" si="81"/>
        <v>-3219.8122039895434</v>
      </c>
      <c r="V184" s="27">
        <f t="shared" ca="1" si="81"/>
        <v>-3219.8122039895434</v>
      </c>
      <c r="W184" s="27">
        <f t="shared" ca="1" si="81"/>
        <v>-3219.8122039895434</v>
      </c>
      <c r="X184" s="27">
        <f t="shared" ca="1" si="81"/>
        <v>-3219.8122039895434</v>
      </c>
      <c r="Y184" s="27">
        <f t="shared" ca="1" si="81"/>
        <v>-3219.8122039895434</v>
      </c>
      <c r="Z184" s="27">
        <f t="shared" ca="1" si="81"/>
        <v>-3219.8122039895434</v>
      </c>
      <c r="AA184" s="27">
        <f t="shared" ca="1" si="81"/>
        <v>-3219.8122039895434</v>
      </c>
      <c r="AB184" s="27">
        <f t="shared" ca="1" si="81"/>
        <v>-3219.8122039895434</v>
      </c>
      <c r="AC184" s="27">
        <f t="shared" ca="1" si="81"/>
        <v>-3219.8122039895434</v>
      </c>
      <c r="AD184" s="27">
        <f t="shared" ca="1" si="81"/>
        <v>-1634.3860477248043</v>
      </c>
      <c r="AE184" s="27">
        <f t="shared" ca="1" si="81"/>
        <v>-1562.3870275818008</v>
      </c>
      <c r="AF184" s="27">
        <f t="shared" ca="1" si="81"/>
        <v>-1562.2888770608972</v>
      </c>
      <c r="AG184" s="27">
        <f t="shared" ca="1" si="81"/>
        <v>-1562.3079375260136</v>
      </c>
      <c r="AH184" s="27">
        <f t="shared" ca="1" si="81"/>
        <v>-1562.3079375260136</v>
      </c>
      <c r="AI184" s="27">
        <f t="shared" ca="1" si="81"/>
        <v>-1562.3079375260136</v>
      </c>
      <c r="AJ184" s="27">
        <f t="shared" ca="1" si="81"/>
        <v>-1562.3079375260136</v>
      </c>
      <c r="AK184" s="27">
        <f t="shared" ca="1" si="81"/>
        <v>-1562.3079375260136</v>
      </c>
      <c r="AL184" s="27">
        <f t="shared" ca="1" si="81"/>
        <v>-1562.3079375260136</v>
      </c>
      <c r="AM184" s="27">
        <f t="shared" ca="1" si="81"/>
        <v>-1562.3079375260136</v>
      </c>
      <c r="AN184" s="27">
        <f t="shared" ca="1" si="81"/>
        <v>-1562.3079375260136</v>
      </c>
      <c r="AO184" s="27">
        <f t="shared" ca="1" si="81"/>
        <v>-1562.3079375260136</v>
      </c>
      <c r="AP184" s="27">
        <f t="shared" ca="1" si="81"/>
        <v>-1562.3079375260136</v>
      </c>
      <c r="AQ184" s="27">
        <f t="shared" ca="1" si="81"/>
        <v>-1562.3079375260136</v>
      </c>
      <c r="AR184" s="27">
        <f t="shared" ca="1" si="81"/>
        <v>-1562.3079375260136</v>
      </c>
      <c r="AS184" s="27">
        <f t="shared" ca="1" si="81"/>
        <v>-1562.3079375260136</v>
      </c>
      <c r="AT184" s="27">
        <f t="shared" ca="1" si="81"/>
        <v>-1562.3079375260136</v>
      </c>
      <c r="AU184" s="27">
        <f t="shared" ca="1" si="81"/>
        <v>-1562.3079375260136</v>
      </c>
      <c r="AV184" s="27">
        <f t="shared" ca="1" si="81"/>
        <v>-1562.3079375260136</v>
      </c>
    </row>
    <row r="185" spans="1:48" ht="15.75" customHeight="1" outlineLevel="1">
      <c r="A185" s="32"/>
      <c r="B185" s="45" t="s">
        <v>153</v>
      </c>
      <c r="C185" s="45"/>
      <c r="D185" s="45"/>
      <c r="E185" s="78"/>
      <c r="F185" s="78"/>
      <c r="G185" s="78"/>
      <c r="H185" s="78"/>
      <c r="I185" s="62">
        <f t="shared" ref="I185:AV185" ca="1" si="82">+I183+I184</f>
        <v>6892.2334202617958</v>
      </c>
      <c r="J185" s="62">
        <f t="shared" ca="1" si="82"/>
        <v>5682.0579452583424</v>
      </c>
      <c r="K185" s="62">
        <f t="shared" ca="1" si="82"/>
        <v>5603.1012806312474</v>
      </c>
      <c r="L185" s="62">
        <f t="shared" ca="1" si="82"/>
        <v>5505.996000459917</v>
      </c>
      <c r="M185" s="62">
        <f t="shared" ca="1" si="82"/>
        <v>5395.2150509809517</v>
      </c>
      <c r="N185" s="62">
        <f t="shared" ca="1" si="82"/>
        <v>5277.334849723261</v>
      </c>
      <c r="O185" s="62">
        <f t="shared" ca="1" si="82"/>
        <v>5152.7813517935674</v>
      </c>
      <c r="P185" s="62">
        <f t="shared" ca="1" si="82"/>
        <v>5021.9549549921858</v>
      </c>
      <c r="Q185" s="62">
        <f t="shared" ca="1" si="82"/>
        <v>4885.2320332514255</v>
      </c>
      <c r="R185" s="62">
        <f t="shared" ca="1" si="82"/>
        <v>4742.9663780676419</v>
      </c>
      <c r="S185" s="62">
        <f t="shared" ca="1" si="82"/>
        <v>4600.3054501960851</v>
      </c>
      <c r="T185" s="62">
        <f t="shared" ca="1" si="82"/>
        <v>4459.067725539895</v>
      </c>
      <c r="U185" s="62">
        <f t="shared" ca="1" si="82"/>
        <v>4315.7005633098215</v>
      </c>
      <c r="V185" s="62">
        <f t="shared" ca="1" si="82"/>
        <v>4168.9743201117408</v>
      </c>
      <c r="W185" s="62">
        <f t="shared" ca="1" si="82"/>
        <v>4018.1802425447395</v>
      </c>
      <c r="X185" s="62">
        <f t="shared" ca="1" si="82"/>
        <v>3863.5624006709486</v>
      </c>
      <c r="Y185" s="62">
        <f t="shared" ca="1" si="82"/>
        <v>3705.3502203487769</v>
      </c>
      <c r="Z185" s="62">
        <f t="shared" ca="1" si="82"/>
        <v>3543.7593618851279</v>
      </c>
      <c r="AA185" s="62">
        <f t="shared" ca="1" si="82"/>
        <v>3378.992545968491</v>
      </c>
      <c r="AB185" s="62">
        <f t="shared" ca="1" si="82"/>
        <v>3211.2403300460419</v>
      </c>
      <c r="AC185" s="62">
        <f t="shared" ca="1" si="82"/>
        <v>3040.6818381181338</v>
      </c>
      <c r="AD185" s="62">
        <f t="shared" ca="1" si="82"/>
        <v>2336.88134119809</v>
      </c>
      <c r="AE185" s="62">
        <f t="shared" ca="1" si="82"/>
        <v>2242.7397177019257</v>
      </c>
      <c r="AF185" s="62">
        <f t="shared" ca="1" si="82"/>
        <v>2175.1277555228462</v>
      </c>
      <c r="AG185" s="62">
        <f t="shared" ca="1" si="82"/>
        <v>2105.3705633615414</v>
      </c>
      <c r="AH185" s="62">
        <f t="shared" ca="1" si="82"/>
        <v>2033.5461849472081</v>
      </c>
      <c r="AI185" s="62">
        <f t="shared" ca="1" si="82"/>
        <v>1959.7858415194082</v>
      </c>
      <c r="AJ185" s="62">
        <f t="shared" ca="1" si="82"/>
        <v>1884.2056909789439</v>
      </c>
      <c r="AK185" s="62">
        <f t="shared" ca="1" si="82"/>
        <v>1806.9149217525778</v>
      </c>
      <c r="AL185" s="62">
        <f t="shared" ca="1" si="82"/>
        <v>1728.0161709614631</v>
      </c>
      <c r="AM185" s="62">
        <f t="shared" ca="1" si="82"/>
        <v>1647.6059174994843</v>
      </c>
      <c r="AN185" s="62">
        <f t="shared" ca="1" si="82"/>
        <v>1565.7748515268945</v>
      </c>
      <c r="AO185" s="62">
        <f t="shared" ca="1" si="82"/>
        <v>1482.6082217943308</v>
      </c>
      <c r="AP185" s="62">
        <f t="shared" ca="1" si="82"/>
        <v>1398.1861621273915</v>
      </c>
      <c r="AQ185" s="62">
        <f t="shared" ca="1" si="82"/>
        <v>1312.5839983221372</v>
      </c>
      <c r="AR185" s="62">
        <f t="shared" ca="1" si="82"/>
        <v>1225.8725366268686</v>
      </c>
      <c r="AS185" s="62">
        <f t="shared" ca="1" si="82"/>
        <v>1138.1183349149883</v>
      </c>
      <c r="AT185" s="62">
        <f t="shared" ca="1" si="82"/>
        <v>1049.3839575874867</v>
      </c>
      <c r="AU185" s="62">
        <f t="shared" ca="1" si="82"/>
        <v>959.72821518130604</v>
      </c>
      <c r="AV185" s="62">
        <f t="shared" ca="1" si="82"/>
        <v>869.20638960116776</v>
      </c>
    </row>
    <row r="186" spans="1:48" ht="15.75" customHeight="1" outlineLevel="1">
      <c r="A186" s="32"/>
      <c r="B186" s="93" t="s">
        <v>154</v>
      </c>
      <c r="C186" s="93"/>
      <c r="D186" s="80"/>
      <c r="E186" s="79"/>
      <c r="F186" s="79"/>
      <c r="G186" s="79"/>
      <c r="H186" s="79"/>
      <c r="I186" s="27">
        <f t="shared" ref="I186:AV186" ca="1" si="83">-$F$79*$E$79*I105</f>
        <v>-1568.1091325992411</v>
      </c>
      <c r="J186" s="27">
        <f t="shared" ca="1" si="83"/>
        <v>-1536.5360093860688</v>
      </c>
      <c r="K186" s="27">
        <f t="shared" ca="1" si="83"/>
        <v>-1489.3591959433284</v>
      </c>
      <c r="L186" s="27">
        <f t="shared" ca="1" si="83"/>
        <v>-1438.3579604863066</v>
      </c>
      <c r="M186" s="27">
        <f t="shared" ca="1" si="83"/>
        <v>-1385.9946498951165</v>
      </c>
      <c r="N186" s="27">
        <f t="shared" ca="1" si="83"/>
        <v>-1333.6313393039268</v>
      </c>
      <c r="O186" s="27">
        <f t="shared" ca="1" si="83"/>
        <v>-1281.2680287127366</v>
      </c>
      <c r="P186" s="27">
        <f t="shared" ca="1" si="83"/>
        <v>-1228.9047181215469</v>
      </c>
      <c r="Q186" s="27">
        <f t="shared" ca="1" si="83"/>
        <v>-1176.5414075303568</v>
      </c>
      <c r="R186" s="27">
        <f t="shared" ca="1" si="83"/>
        <v>-1124.1780969391671</v>
      </c>
      <c r="S186" s="27">
        <f t="shared" ca="1" si="83"/>
        <v>-1072.9152749526281</v>
      </c>
      <c r="T186" s="27">
        <f t="shared" ca="1" si="83"/>
        <v>-1023.0971209312056</v>
      </c>
      <c r="U186" s="27">
        <f t="shared" ca="1" si="83"/>
        <v>-973.84448347955049</v>
      </c>
      <c r="V186" s="27">
        <f t="shared" ca="1" si="83"/>
        <v>-924.81318323719768</v>
      </c>
      <c r="W186" s="27">
        <f t="shared" ca="1" si="83"/>
        <v>-875.78188299484498</v>
      </c>
      <c r="X186" s="27">
        <f t="shared" ca="1" si="83"/>
        <v>-826.75058275249228</v>
      </c>
      <c r="Y186" s="27">
        <f t="shared" ca="1" si="83"/>
        <v>-777.71928251013946</v>
      </c>
      <c r="Z186" s="27">
        <f t="shared" ca="1" si="83"/>
        <v>-728.68798226778665</v>
      </c>
      <c r="AA186" s="27">
        <f t="shared" ca="1" si="83"/>
        <v>-679.65668202543395</v>
      </c>
      <c r="AB186" s="27">
        <f t="shared" ca="1" si="83"/>
        <v>-630.62538178308125</v>
      </c>
      <c r="AC186" s="27">
        <f t="shared" ca="1" si="83"/>
        <v>-581.59408154072844</v>
      </c>
      <c r="AD186" s="27">
        <f t="shared" ca="1" si="83"/>
        <v>-544.63421605217536</v>
      </c>
      <c r="AE186" s="27">
        <f t="shared" ca="1" si="83"/>
        <v>-520.29398585679087</v>
      </c>
      <c r="AF186" s="27">
        <f t="shared" ca="1" si="83"/>
        <v>-496.50270351884137</v>
      </c>
      <c r="AG186" s="27">
        <f t="shared" ca="1" si="83"/>
        <v>-472.71202337257665</v>
      </c>
      <c r="AH186" s="27">
        <f t="shared" ca="1" si="83"/>
        <v>-448.92119809993051</v>
      </c>
      <c r="AI186" s="27">
        <f t="shared" ca="1" si="83"/>
        <v>-425.13037282728436</v>
      </c>
      <c r="AJ186" s="27">
        <f t="shared" ca="1" si="83"/>
        <v>-401.33954755463827</v>
      </c>
      <c r="AK186" s="27">
        <f t="shared" ca="1" si="83"/>
        <v>-377.54872228199213</v>
      </c>
      <c r="AL186" s="27">
        <f t="shared" ca="1" si="83"/>
        <v>-353.75789700934598</v>
      </c>
      <c r="AM186" s="27">
        <f t="shared" ca="1" si="83"/>
        <v>-329.96707173669989</v>
      </c>
      <c r="AN186" s="27">
        <f t="shared" ca="1" si="83"/>
        <v>-306.17624646405375</v>
      </c>
      <c r="AO186" s="27">
        <f t="shared" ca="1" si="83"/>
        <v>-282.3854211914076</v>
      </c>
      <c r="AP186" s="27">
        <f t="shared" ca="1" si="83"/>
        <v>-258.59459591876146</v>
      </c>
      <c r="AQ186" s="27">
        <f t="shared" ca="1" si="83"/>
        <v>-234.80377064611531</v>
      </c>
      <c r="AR186" s="27">
        <f t="shared" ca="1" si="83"/>
        <v>-211.01294537346917</v>
      </c>
      <c r="AS186" s="27">
        <f t="shared" ca="1" si="83"/>
        <v>-187.22212010082305</v>
      </c>
      <c r="AT186" s="27">
        <f t="shared" ca="1" si="83"/>
        <v>-163.4312948281769</v>
      </c>
      <c r="AU186" s="27">
        <f t="shared" ca="1" si="83"/>
        <v>-139.64046955553076</v>
      </c>
      <c r="AV186" s="27">
        <f t="shared" ca="1" si="83"/>
        <v>-115.84964428288463</v>
      </c>
    </row>
    <row r="187" spans="1:48" ht="15.75" customHeight="1" outlineLevel="1">
      <c r="A187" s="32"/>
      <c r="B187" s="93" t="s">
        <v>121</v>
      </c>
      <c r="C187" s="93"/>
      <c r="D187" s="32"/>
      <c r="E187" s="79"/>
      <c r="F187" s="79"/>
      <c r="G187" s="79"/>
      <c r="H187" s="40"/>
      <c r="I187" s="27">
        <f t="shared" ref="I187:AV187" ca="1" si="84">-I171</f>
        <v>-1455.1331574507667</v>
      </c>
      <c r="J187" s="27">
        <f t="shared" ca="1" si="84"/>
        <v>-354.43108130161158</v>
      </c>
      <c r="K187" s="27">
        <f t="shared" ca="1" si="84"/>
        <v>-439.05044555902123</v>
      </c>
      <c r="L187" s="27">
        <f t="shared" ca="1" si="84"/>
        <v>-518.78160166774796</v>
      </c>
      <c r="M187" s="27">
        <f t="shared" ca="1" si="84"/>
        <v>-589.55980764443757</v>
      </c>
      <c r="N187" s="27">
        <f t="shared" ca="1" si="84"/>
        <v>-653.23876184239862</v>
      </c>
      <c r="O187" s="27">
        <f t="shared" ca="1" si="84"/>
        <v>-710.24441936835638</v>
      </c>
      <c r="P187" s="27">
        <f t="shared" ca="1" si="84"/>
        <v>-760.97717802262969</v>
      </c>
      <c r="Q187" s="27">
        <f t="shared" ca="1" si="84"/>
        <v>-805.81341173752025</v>
      </c>
      <c r="R187" s="27">
        <f t="shared" ca="1" si="84"/>
        <v>-845.10691200939118</v>
      </c>
      <c r="S187" s="27">
        <f t="shared" ca="1" si="84"/>
        <v>-880.18941863556211</v>
      </c>
      <c r="T187" s="27">
        <f t="shared" ca="1" si="84"/>
        <v>-911.68603541749735</v>
      </c>
      <c r="U187" s="27">
        <f t="shared" ca="1" si="84"/>
        <v>-939.09240065782797</v>
      </c>
      <c r="V187" s="27">
        <f t="shared" ca="1" si="84"/>
        <v>-962.37224306411963</v>
      </c>
      <c r="W187" s="27">
        <f t="shared" ca="1" si="84"/>
        <v>-981.58425110148801</v>
      </c>
      <c r="X187" s="27">
        <f t="shared" ca="1" si="84"/>
        <v>-996.97249483206861</v>
      </c>
      <c r="Y187" s="27">
        <f t="shared" ca="1" si="84"/>
        <v>-1008.7664001142684</v>
      </c>
      <c r="Z187" s="27">
        <f t="shared" ca="1" si="84"/>
        <v>-1017.1816272549904</v>
      </c>
      <c r="AA187" s="27">
        <f t="shared" ca="1" si="84"/>
        <v>-1022.4208969427232</v>
      </c>
      <c r="AB187" s="27">
        <f t="shared" ca="1" si="84"/>
        <v>-1024.6747666246465</v>
      </c>
      <c r="AC187" s="27">
        <f t="shared" ca="1" si="84"/>
        <v>-1024.1223603011085</v>
      </c>
      <c r="AD187" s="27">
        <f t="shared" ca="1" si="84"/>
        <v>-448.47269815630693</v>
      </c>
      <c r="AE187" s="27">
        <f t="shared" ca="1" si="84"/>
        <v>-438.72588446068403</v>
      </c>
      <c r="AF187" s="27">
        <f t="shared" ca="1" si="84"/>
        <v>-453.60536676280663</v>
      </c>
      <c r="AG187" s="27">
        <f t="shared" ca="1" si="84"/>
        <v>-466.33753110521616</v>
      </c>
      <c r="AH187" s="27">
        <f t="shared" ca="1" si="84"/>
        <v>-477.00301239088162</v>
      </c>
      <c r="AI187" s="27">
        <f t="shared" ca="1" si="84"/>
        <v>-485.73252866307689</v>
      </c>
      <c r="AJ187" s="27">
        <f t="shared" ca="1" si="84"/>
        <v>-492.64223782260979</v>
      </c>
      <c r="AK187" s="27">
        <f t="shared" ca="1" si="84"/>
        <v>-497.84132829624082</v>
      </c>
      <c r="AL187" s="27">
        <f t="shared" ca="1" si="84"/>
        <v>-501.43243720512351</v>
      </c>
      <c r="AM187" s="27">
        <f t="shared" ca="1" si="84"/>
        <v>-503.51204344314306</v>
      </c>
      <c r="AN187" s="27">
        <f t="shared" ca="1" si="84"/>
        <v>-504.17083717055084</v>
      </c>
      <c r="AO187" s="27">
        <f t="shared" ca="1" si="84"/>
        <v>-503.49406713798408</v>
      </c>
      <c r="AP187" s="27">
        <f t="shared" ca="1" si="84"/>
        <v>-501.56186717104106</v>
      </c>
      <c r="AQ187" s="27">
        <f t="shared" ca="1" si="84"/>
        <v>-498.44956306578433</v>
      </c>
      <c r="AR187" s="27">
        <f t="shared" ca="1" si="84"/>
        <v>-494.22796107051249</v>
      </c>
      <c r="AS187" s="27">
        <f t="shared" ca="1" si="84"/>
        <v>-488.96361905862682</v>
      </c>
      <c r="AT187" s="27">
        <f t="shared" ca="1" si="84"/>
        <v>-482.71910143112405</v>
      </c>
      <c r="AU187" s="27">
        <f t="shared" ca="1" si="84"/>
        <v>-475.55321872494096</v>
      </c>
      <c r="AV187" s="27">
        <f t="shared" ca="1" si="84"/>
        <v>-467.52125284479871</v>
      </c>
    </row>
    <row r="188" spans="1:48" ht="15.75" customHeight="1" outlineLevel="1">
      <c r="A188" s="32"/>
      <c r="B188" s="45" t="s">
        <v>143</v>
      </c>
      <c r="C188" s="45"/>
      <c r="D188" s="45"/>
      <c r="E188" s="78"/>
      <c r="F188" s="78"/>
      <c r="G188" s="78"/>
      <c r="H188" s="78"/>
      <c r="I188" s="62">
        <f t="shared" ref="I188:AV188" ca="1" si="85">+I185+I186+I187</f>
        <v>3868.991130211788</v>
      </c>
      <c r="J188" s="62">
        <f t="shared" ca="1" si="85"/>
        <v>3791.0908545706616</v>
      </c>
      <c r="K188" s="62">
        <f t="shared" ca="1" si="85"/>
        <v>3674.6916391288983</v>
      </c>
      <c r="L188" s="62">
        <f t="shared" ca="1" si="85"/>
        <v>3548.8564383058624</v>
      </c>
      <c r="M188" s="62">
        <f t="shared" ca="1" si="85"/>
        <v>3419.6605934413974</v>
      </c>
      <c r="N188" s="62">
        <f t="shared" ca="1" si="85"/>
        <v>3290.4647485769356</v>
      </c>
      <c r="O188" s="62">
        <f t="shared" ca="1" si="85"/>
        <v>3161.2689037124742</v>
      </c>
      <c r="P188" s="62">
        <f t="shared" ca="1" si="85"/>
        <v>3032.0730588480092</v>
      </c>
      <c r="Q188" s="62">
        <f t="shared" ca="1" si="85"/>
        <v>2902.8772139835482</v>
      </c>
      <c r="R188" s="62">
        <f t="shared" ca="1" si="85"/>
        <v>2773.6813691190837</v>
      </c>
      <c r="S188" s="62">
        <f t="shared" ca="1" si="85"/>
        <v>2647.2007566078946</v>
      </c>
      <c r="T188" s="62">
        <f t="shared" ca="1" si="85"/>
        <v>2524.2845691911921</v>
      </c>
      <c r="U188" s="62">
        <f t="shared" ca="1" si="85"/>
        <v>2402.7636791724431</v>
      </c>
      <c r="V188" s="62">
        <f t="shared" ca="1" si="85"/>
        <v>2281.7888938104234</v>
      </c>
      <c r="W188" s="62">
        <f t="shared" ca="1" si="85"/>
        <v>2160.8141084484064</v>
      </c>
      <c r="X188" s="62">
        <f t="shared" ca="1" si="85"/>
        <v>2039.8393230863876</v>
      </c>
      <c r="Y188" s="62">
        <f t="shared" ca="1" si="85"/>
        <v>1918.8645377243693</v>
      </c>
      <c r="Z188" s="62">
        <f t="shared" ca="1" si="85"/>
        <v>1797.8897523623509</v>
      </c>
      <c r="AA188" s="62">
        <f t="shared" ca="1" si="85"/>
        <v>1676.9149670003339</v>
      </c>
      <c r="AB188" s="62">
        <f t="shared" ca="1" si="85"/>
        <v>1555.9401816383142</v>
      </c>
      <c r="AC188" s="62">
        <f t="shared" ca="1" si="85"/>
        <v>1434.9653962762968</v>
      </c>
      <c r="AD188" s="62">
        <f t="shared" ca="1" si="85"/>
        <v>1343.7744269896077</v>
      </c>
      <c r="AE188" s="62">
        <f t="shared" ca="1" si="85"/>
        <v>1283.7198473844508</v>
      </c>
      <c r="AF188" s="62">
        <f t="shared" ca="1" si="85"/>
        <v>1225.0196852411982</v>
      </c>
      <c r="AG188" s="62">
        <f t="shared" ca="1" si="85"/>
        <v>1166.3210088837486</v>
      </c>
      <c r="AH188" s="62">
        <f t="shared" ca="1" si="85"/>
        <v>1107.6219744563959</v>
      </c>
      <c r="AI188" s="62">
        <f t="shared" ca="1" si="85"/>
        <v>1048.9229400290469</v>
      </c>
      <c r="AJ188" s="62">
        <f t="shared" ca="1" si="85"/>
        <v>990.22390560169583</v>
      </c>
      <c r="AK188" s="62">
        <f t="shared" ca="1" si="85"/>
        <v>931.52487117434498</v>
      </c>
      <c r="AL188" s="62">
        <f t="shared" ca="1" si="85"/>
        <v>872.82583674699367</v>
      </c>
      <c r="AM188" s="62">
        <f t="shared" ca="1" si="85"/>
        <v>814.12680231964146</v>
      </c>
      <c r="AN188" s="62">
        <f t="shared" ca="1" si="85"/>
        <v>755.42776789228992</v>
      </c>
      <c r="AO188" s="62">
        <f t="shared" ca="1" si="85"/>
        <v>696.72873346493907</v>
      </c>
      <c r="AP188" s="62">
        <f t="shared" ca="1" si="85"/>
        <v>638.0296990375889</v>
      </c>
      <c r="AQ188" s="62">
        <f t="shared" ca="1" si="85"/>
        <v>579.33066461023759</v>
      </c>
      <c r="AR188" s="62">
        <f t="shared" ca="1" si="85"/>
        <v>520.63163018288697</v>
      </c>
      <c r="AS188" s="62">
        <f t="shared" ca="1" si="85"/>
        <v>461.93259575553839</v>
      </c>
      <c r="AT188" s="62">
        <f t="shared" ca="1" si="85"/>
        <v>403.23356132818583</v>
      </c>
      <c r="AU188" s="62">
        <f t="shared" ca="1" si="85"/>
        <v>344.53452690083429</v>
      </c>
      <c r="AV188" s="62">
        <f t="shared" ca="1" si="85"/>
        <v>285.83549247348446</v>
      </c>
    </row>
    <row r="189" spans="1:48" ht="15.75" customHeight="1" outlineLevel="1">
      <c r="A189" s="32"/>
      <c r="B189" s="45"/>
      <c r="C189" s="45"/>
      <c r="D189" s="45"/>
      <c r="E189" s="78"/>
      <c r="F189" s="78"/>
      <c r="G189" s="78"/>
      <c r="H189" s="7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</row>
    <row r="190" spans="1:48" s="55" customFormat="1" ht="15.75" customHeight="1" outlineLevel="1">
      <c r="A190" s="81"/>
      <c r="B190" s="82" t="s">
        <v>155</v>
      </c>
      <c r="C190" s="82"/>
      <c r="D190" s="83"/>
      <c r="E190" s="84"/>
      <c r="F190" s="84"/>
      <c r="G190" s="84"/>
      <c r="H190" s="85"/>
      <c r="I190" s="104">
        <f t="shared" ref="I190:AV190" ca="1" si="86">IFERROR(I188/(I105*$E$80),"-")</f>
        <v>8.1678261702535213E-2</v>
      </c>
      <c r="J190" s="104">
        <f t="shared" ca="1" si="86"/>
        <v>8.1678261702535199E-2</v>
      </c>
      <c r="K190" s="104">
        <f t="shared" ca="1" si="86"/>
        <v>8.1678261702535254E-2</v>
      </c>
      <c r="L190" s="104">
        <f t="shared" ca="1" si="86"/>
        <v>8.1678261702535226E-2</v>
      </c>
      <c r="M190" s="104">
        <f t="shared" ca="1" si="86"/>
        <v>8.1678261702535199E-2</v>
      </c>
      <c r="N190" s="104">
        <f t="shared" ca="1" si="86"/>
        <v>8.1678261702535199E-2</v>
      </c>
      <c r="O190" s="104">
        <f t="shared" ca="1" si="86"/>
        <v>8.1678261702535254E-2</v>
      </c>
      <c r="P190" s="104">
        <f t="shared" ca="1" si="86"/>
        <v>8.1678261702535171E-2</v>
      </c>
      <c r="Q190" s="104">
        <f t="shared" ca="1" si="86"/>
        <v>8.167826170253524E-2</v>
      </c>
      <c r="R190" s="104">
        <f t="shared" ca="1" si="86"/>
        <v>8.1678261702535171E-2</v>
      </c>
      <c r="S190" s="104">
        <f t="shared" ca="1" si="86"/>
        <v>8.1678261702535226E-2</v>
      </c>
      <c r="T190" s="104">
        <f t="shared" ca="1" si="86"/>
        <v>8.1678261702535171E-2</v>
      </c>
      <c r="U190" s="104">
        <f t="shared" ca="1" si="86"/>
        <v>8.1678261702535226E-2</v>
      </c>
      <c r="V190" s="104">
        <f t="shared" ca="1" si="86"/>
        <v>8.1678261702535171E-2</v>
      </c>
      <c r="W190" s="104">
        <f t="shared" ca="1" si="86"/>
        <v>8.1678261702535226E-2</v>
      </c>
      <c r="X190" s="104">
        <f t="shared" ca="1" si="86"/>
        <v>8.1678261702535199E-2</v>
      </c>
      <c r="Y190" s="104">
        <f t="shared" ca="1" si="86"/>
        <v>8.1678261702535199E-2</v>
      </c>
      <c r="Z190" s="104">
        <f t="shared" ca="1" si="86"/>
        <v>8.1678261702535199E-2</v>
      </c>
      <c r="AA190" s="104">
        <f t="shared" ca="1" si="86"/>
        <v>8.1678261702535268E-2</v>
      </c>
      <c r="AB190" s="104">
        <f t="shared" ca="1" si="86"/>
        <v>8.1678261702535185E-2</v>
      </c>
      <c r="AC190" s="104">
        <f t="shared" ca="1" si="86"/>
        <v>8.1678261702535226E-2</v>
      </c>
      <c r="AD190" s="104">
        <f t="shared" ca="1" si="86"/>
        <v>8.1678261702535171E-2</v>
      </c>
      <c r="AE190" s="104">
        <f t="shared" ca="1" si="86"/>
        <v>8.1678261702535213E-2</v>
      </c>
      <c r="AF190" s="104">
        <f t="shared" ca="1" si="86"/>
        <v>8.1678261702535226E-2</v>
      </c>
      <c r="AG190" s="104">
        <f t="shared" ca="1" si="86"/>
        <v>8.167826170253524E-2</v>
      </c>
      <c r="AH190" s="104">
        <f t="shared" ca="1" si="86"/>
        <v>8.1678261702535115E-2</v>
      </c>
      <c r="AI190" s="104">
        <f t="shared" ca="1" si="86"/>
        <v>8.1678261702535254E-2</v>
      </c>
      <c r="AJ190" s="104">
        <f t="shared" ca="1" si="86"/>
        <v>8.1678261702535254E-2</v>
      </c>
      <c r="AK190" s="104">
        <f t="shared" ca="1" si="86"/>
        <v>8.1678261702535254E-2</v>
      </c>
      <c r="AL190" s="104">
        <f t="shared" ca="1" si="86"/>
        <v>8.167826170253524E-2</v>
      </c>
      <c r="AM190" s="104">
        <f t="shared" ca="1" si="86"/>
        <v>8.1678261702535115E-2</v>
      </c>
      <c r="AN190" s="104">
        <f t="shared" ca="1" si="86"/>
        <v>8.1678261702535032E-2</v>
      </c>
      <c r="AO190" s="104">
        <f t="shared" ca="1" si="86"/>
        <v>8.1678261702535032E-2</v>
      </c>
      <c r="AP190" s="104">
        <f t="shared" ca="1" si="86"/>
        <v>8.1678261702535129E-2</v>
      </c>
      <c r="AQ190" s="104">
        <f t="shared" ca="1" si="86"/>
        <v>8.1678261702535074E-2</v>
      </c>
      <c r="AR190" s="104">
        <f t="shared" ca="1" si="86"/>
        <v>8.1678261702535115E-2</v>
      </c>
      <c r="AS190" s="104">
        <f t="shared" ca="1" si="86"/>
        <v>8.1678261702535518E-2</v>
      </c>
      <c r="AT190" s="104">
        <f t="shared" ca="1" si="86"/>
        <v>8.1678261702535254E-2</v>
      </c>
      <c r="AU190" s="104">
        <f t="shared" ca="1" si="86"/>
        <v>8.1678261702535129E-2</v>
      </c>
      <c r="AV190" s="104">
        <f t="shared" ca="1" si="86"/>
        <v>8.1678261702535448E-2</v>
      </c>
    </row>
    <row r="191" spans="1:48" s="4" customFormat="1" ht="21" customHeight="1">
      <c r="A191" s="13"/>
    </row>
    <row r="192" spans="1:48" s="182" customFormat="1" ht="18">
      <c r="A192" s="177" t="s">
        <v>43</v>
      </c>
      <c r="B192" s="178" t="s">
        <v>148</v>
      </c>
      <c r="C192" s="178"/>
      <c r="D192" s="179"/>
      <c r="E192" s="179"/>
      <c r="F192" s="179"/>
      <c r="G192" s="179"/>
      <c r="H192" s="181">
        <f>I192-1</f>
        <v>2017</v>
      </c>
      <c r="I192" s="181">
        <f>$I$22</f>
        <v>2018</v>
      </c>
      <c r="J192" s="181">
        <f t="shared" ref="J192:AV192" si="87">I192+1</f>
        <v>2019</v>
      </c>
      <c r="K192" s="181">
        <f t="shared" si="87"/>
        <v>2020</v>
      </c>
      <c r="L192" s="181">
        <f t="shared" si="87"/>
        <v>2021</v>
      </c>
      <c r="M192" s="181">
        <f t="shared" si="87"/>
        <v>2022</v>
      </c>
      <c r="N192" s="181">
        <f t="shared" si="87"/>
        <v>2023</v>
      </c>
      <c r="O192" s="181">
        <f t="shared" si="87"/>
        <v>2024</v>
      </c>
      <c r="P192" s="181">
        <f t="shared" si="87"/>
        <v>2025</v>
      </c>
      <c r="Q192" s="181">
        <f t="shared" si="87"/>
        <v>2026</v>
      </c>
      <c r="R192" s="181">
        <f t="shared" si="87"/>
        <v>2027</v>
      </c>
      <c r="S192" s="181">
        <f t="shared" si="87"/>
        <v>2028</v>
      </c>
      <c r="T192" s="181">
        <f t="shared" si="87"/>
        <v>2029</v>
      </c>
      <c r="U192" s="181">
        <f t="shared" si="87"/>
        <v>2030</v>
      </c>
      <c r="V192" s="181">
        <f t="shared" si="87"/>
        <v>2031</v>
      </c>
      <c r="W192" s="181">
        <f t="shared" si="87"/>
        <v>2032</v>
      </c>
      <c r="X192" s="181">
        <f t="shared" si="87"/>
        <v>2033</v>
      </c>
      <c r="Y192" s="181">
        <f t="shared" si="87"/>
        <v>2034</v>
      </c>
      <c r="Z192" s="181">
        <f t="shared" si="87"/>
        <v>2035</v>
      </c>
      <c r="AA192" s="181">
        <f t="shared" si="87"/>
        <v>2036</v>
      </c>
      <c r="AB192" s="181">
        <f t="shared" si="87"/>
        <v>2037</v>
      </c>
      <c r="AC192" s="181">
        <f t="shared" si="87"/>
        <v>2038</v>
      </c>
      <c r="AD192" s="181">
        <f t="shared" si="87"/>
        <v>2039</v>
      </c>
      <c r="AE192" s="181">
        <f t="shared" si="87"/>
        <v>2040</v>
      </c>
      <c r="AF192" s="181">
        <f t="shared" si="87"/>
        <v>2041</v>
      </c>
      <c r="AG192" s="181">
        <f t="shared" si="87"/>
        <v>2042</v>
      </c>
      <c r="AH192" s="181">
        <f t="shared" si="87"/>
        <v>2043</v>
      </c>
      <c r="AI192" s="181">
        <f t="shared" si="87"/>
        <v>2044</v>
      </c>
      <c r="AJ192" s="181">
        <f t="shared" si="87"/>
        <v>2045</v>
      </c>
      <c r="AK192" s="181">
        <f t="shared" si="87"/>
        <v>2046</v>
      </c>
      <c r="AL192" s="181">
        <f t="shared" si="87"/>
        <v>2047</v>
      </c>
      <c r="AM192" s="181">
        <f t="shared" si="87"/>
        <v>2048</v>
      </c>
      <c r="AN192" s="181">
        <f t="shared" si="87"/>
        <v>2049</v>
      </c>
      <c r="AO192" s="181">
        <f t="shared" si="87"/>
        <v>2050</v>
      </c>
      <c r="AP192" s="181">
        <f t="shared" si="87"/>
        <v>2051</v>
      </c>
      <c r="AQ192" s="181">
        <f t="shared" si="87"/>
        <v>2052</v>
      </c>
      <c r="AR192" s="181">
        <f t="shared" si="87"/>
        <v>2053</v>
      </c>
      <c r="AS192" s="181">
        <f t="shared" si="87"/>
        <v>2054</v>
      </c>
      <c r="AT192" s="181">
        <f t="shared" si="87"/>
        <v>2055</v>
      </c>
      <c r="AU192" s="181">
        <f t="shared" si="87"/>
        <v>2056</v>
      </c>
      <c r="AV192" s="181">
        <f t="shared" si="87"/>
        <v>2057</v>
      </c>
    </row>
    <row r="193" spans="1:48" s="4" customFormat="1" ht="15" customHeight="1">
      <c r="A193" s="13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</row>
    <row r="194" spans="1:48" s="4" customFormat="1" ht="15.75" customHeight="1" outlineLevel="1">
      <c r="A194" s="13"/>
      <c r="B194" s="92" t="s">
        <v>157</v>
      </c>
      <c r="C194" s="92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</row>
    <row r="195" spans="1:48" s="4" customFormat="1" ht="15.75" customHeight="1" outlineLevel="1">
      <c r="A195" s="20"/>
      <c r="B195" s="101" t="s">
        <v>162</v>
      </c>
      <c r="C195" s="101"/>
      <c r="D195" s="20"/>
      <c r="E195" s="44"/>
      <c r="F195" s="44"/>
      <c r="G195" s="44"/>
      <c r="H195" s="27">
        <v>0</v>
      </c>
      <c r="I195" s="27">
        <f t="shared" ref="I195:AV195" ca="1" si="88">H195+I227</f>
        <v>0</v>
      </c>
      <c r="J195" s="27">
        <f t="shared" ca="1" si="88"/>
        <v>0</v>
      </c>
      <c r="K195" s="27">
        <f t="shared" ca="1" si="88"/>
        <v>0</v>
      </c>
      <c r="L195" s="27">
        <f t="shared" ca="1" si="88"/>
        <v>0</v>
      </c>
      <c r="M195" s="27">
        <f t="shared" ca="1" si="88"/>
        <v>0</v>
      </c>
      <c r="N195" s="27">
        <f t="shared" ca="1" si="88"/>
        <v>0</v>
      </c>
      <c r="O195" s="27">
        <f t="shared" ca="1" si="88"/>
        <v>0</v>
      </c>
      <c r="P195" s="27">
        <f t="shared" ca="1" si="88"/>
        <v>0</v>
      </c>
      <c r="Q195" s="27">
        <f t="shared" ca="1" si="88"/>
        <v>0</v>
      </c>
      <c r="R195" s="27">
        <f t="shared" ca="1" si="88"/>
        <v>0</v>
      </c>
      <c r="S195" s="27">
        <f t="shared" ca="1" si="88"/>
        <v>0</v>
      </c>
      <c r="T195" s="27">
        <f t="shared" ca="1" si="88"/>
        <v>0</v>
      </c>
      <c r="U195" s="27">
        <f t="shared" ca="1" si="88"/>
        <v>0</v>
      </c>
      <c r="V195" s="27">
        <f t="shared" ca="1" si="88"/>
        <v>0</v>
      </c>
      <c r="W195" s="27">
        <f t="shared" ca="1" si="88"/>
        <v>0</v>
      </c>
      <c r="X195" s="27">
        <f t="shared" ca="1" si="88"/>
        <v>0</v>
      </c>
      <c r="Y195" s="27">
        <f t="shared" ca="1" si="88"/>
        <v>0</v>
      </c>
      <c r="Z195" s="27">
        <f t="shared" ca="1" si="88"/>
        <v>0</v>
      </c>
      <c r="AA195" s="27">
        <f t="shared" ca="1" si="88"/>
        <v>0</v>
      </c>
      <c r="AB195" s="27">
        <f t="shared" ca="1" si="88"/>
        <v>0</v>
      </c>
      <c r="AC195" s="27">
        <f t="shared" ca="1" si="88"/>
        <v>0</v>
      </c>
      <c r="AD195" s="27">
        <f t="shared" ca="1" si="88"/>
        <v>0</v>
      </c>
      <c r="AE195" s="27">
        <f t="shared" ca="1" si="88"/>
        <v>0</v>
      </c>
      <c r="AF195" s="27">
        <f t="shared" ca="1" si="88"/>
        <v>0</v>
      </c>
      <c r="AG195" s="27">
        <f t="shared" ca="1" si="88"/>
        <v>0</v>
      </c>
      <c r="AH195" s="27">
        <f t="shared" ca="1" si="88"/>
        <v>0</v>
      </c>
      <c r="AI195" s="27">
        <f t="shared" ca="1" si="88"/>
        <v>0</v>
      </c>
      <c r="AJ195" s="27">
        <f t="shared" ca="1" si="88"/>
        <v>0</v>
      </c>
      <c r="AK195" s="27">
        <f t="shared" ca="1" si="88"/>
        <v>0</v>
      </c>
      <c r="AL195" s="27">
        <f t="shared" ca="1" si="88"/>
        <v>0</v>
      </c>
      <c r="AM195" s="27">
        <f t="shared" ca="1" si="88"/>
        <v>0</v>
      </c>
      <c r="AN195" s="27">
        <f t="shared" ca="1" si="88"/>
        <v>0</v>
      </c>
      <c r="AO195" s="27">
        <f t="shared" ca="1" si="88"/>
        <v>0</v>
      </c>
      <c r="AP195" s="27">
        <f t="shared" ca="1" si="88"/>
        <v>0</v>
      </c>
      <c r="AQ195" s="27">
        <f t="shared" ca="1" si="88"/>
        <v>0</v>
      </c>
      <c r="AR195" s="27">
        <f t="shared" ca="1" si="88"/>
        <v>0</v>
      </c>
      <c r="AS195" s="27">
        <f t="shared" ca="1" si="88"/>
        <v>0</v>
      </c>
      <c r="AT195" s="27">
        <f t="shared" ca="1" si="88"/>
        <v>0</v>
      </c>
      <c r="AU195" s="27">
        <f t="shared" ca="1" si="88"/>
        <v>0</v>
      </c>
      <c r="AV195" s="27">
        <f t="shared" ca="1" si="88"/>
        <v>0</v>
      </c>
    </row>
    <row r="196" spans="1:48" s="4" customFormat="1" ht="15.75" customHeight="1" outlineLevel="1">
      <c r="A196" s="32"/>
      <c r="B196" s="112" t="s">
        <v>163</v>
      </c>
      <c r="C196" s="112"/>
      <c r="D196" s="32"/>
      <c r="E196" s="79"/>
      <c r="F196" s="79"/>
      <c r="G196" s="79"/>
      <c r="H196" s="27">
        <f>$H143</f>
        <v>103644.33570470453</v>
      </c>
      <c r="I196" s="27">
        <f t="shared" ref="I196:AV196" si="89">H196+I132</f>
        <v>105633.34064867352</v>
      </c>
      <c r="J196" s="27">
        <f t="shared" si="89"/>
        <v>106071.42204402236</v>
      </c>
      <c r="K196" s="27">
        <f t="shared" si="89"/>
        <v>106362.11971844097</v>
      </c>
      <c r="L196" s="27">
        <f t="shared" si="89"/>
        <v>106362.11971844097</v>
      </c>
      <c r="M196" s="27">
        <f t="shared" si="89"/>
        <v>106362.11971844097</v>
      </c>
      <c r="N196" s="27">
        <f t="shared" si="89"/>
        <v>106362.11971844097</v>
      </c>
      <c r="O196" s="27">
        <f t="shared" si="89"/>
        <v>106362.11971844097</v>
      </c>
      <c r="P196" s="27">
        <f t="shared" si="89"/>
        <v>106362.11971844097</v>
      </c>
      <c r="Q196" s="27">
        <f t="shared" si="89"/>
        <v>106362.11971844097</v>
      </c>
      <c r="R196" s="27">
        <f t="shared" si="89"/>
        <v>106362.11971844097</v>
      </c>
      <c r="S196" s="27">
        <f t="shared" si="89"/>
        <v>106362.11971844097</v>
      </c>
      <c r="T196" s="27">
        <f t="shared" si="89"/>
        <v>106362.11971844097</v>
      </c>
      <c r="U196" s="27">
        <f t="shared" si="89"/>
        <v>106362.11971844097</v>
      </c>
      <c r="V196" s="27">
        <f t="shared" si="89"/>
        <v>106362.11971844097</v>
      </c>
      <c r="W196" s="27">
        <f t="shared" si="89"/>
        <v>106362.11971844097</v>
      </c>
      <c r="X196" s="27">
        <f t="shared" si="89"/>
        <v>106362.11971844097</v>
      </c>
      <c r="Y196" s="27">
        <f t="shared" si="89"/>
        <v>106362.11971844097</v>
      </c>
      <c r="Z196" s="27">
        <f t="shared" si="89"/>
        <v>106362.11971844097</v>
      </c>
      <c r="AA196" s="27">
        <f t="shared" si="89"/>
        <v>106362.11971844097</v>
      </c>
      <c r="AB196" s="27">
        <f t="shared" si="89"/>
        <v>106362.11971844097</v>
      </c>
      <c r="AC196" s="27">
        <f t="shared" si="89"/>
        <v>106362.11971844097</v>
      </c>
      <c r="AD196" s="27">
        <f t="shared" si="89"/>
        <v>106362.11971844097</v>
      </c>
      <c r="AE196" s="27">
        <f t="shared" si="89"/>
        <v>106362.11971844097</v>
      </c>
      <c r="AF196" s="27">
        <f t="shared" si="89"/>
        <v>106362.11971844097</v>
      </c>
      <c r="AG196" s="27">
        <f t="shared" si="89"/>
        <v>106362.11971844097</v>
      </c>
      <c r="AH196" s="27">
        <f t="shared" si="89"/>
        <v>106362.11971844097</v>
      </c>
      <c r="AI196" s="27">
        <f t="shared" si="89"/>
        <v>106362.11971844097</v>
      </c>
      <c r="AJ196" s="27">
        <f t="shared" si="89"/>
        <v>106362.11971844097</v>
      </c>
      <c r="AK196" s="27">
        <f t="shared" si="89"/>
        <v>106362.11971844097</v>
      </c>
      <c r="AL196" s="27">
        <f t="shared" si="89"/>
        <v>106362.11971844097</v>
      </c>
      <c r="AM196" s="27">
        <f t="shared" si="89"/>
        <v>106362.11971844097</v>
      </c>
      <c r="AN196" s="27">
        <f t="shared" si="89"/>
        <v>106362.11971844097</v>
      </c>
      <c r="AO196" s="27">
        <f t="shared" si="89"/>
        <v>106362.11971844097</v>
      </c>
      <c r="AP196" s="27">
        <f t="shared" si="89"/>
        <v>106362.11971844097</v>
      </c>
      <c r="AQ196" s="27">
        <f t="shared" si="89"/>
        <v>106362.11971844097</v>
      </c>
      <c r="AR196" s="27">
        <f t="shared" si="89"/>
        <v>106362.11971844097</v>
      </c>
      <c r="AS196" s="27">
        <f t="shared" si="89"/>
        <v>106362.11971844097</v>
      </c>
      <c r="AT196" s="27">
        <f t="shared" si="89"/>
        <v>106362.11971844097</v>
      </c>
      <c r="AU196" s="27">
        <f t="shared" si="89"/>
        <v>106362.11971844097</v>
      </c>
      <c r="AV196" s="27">
        <f t="shared" si="89"/>
        <v>106362.11971844097</v>
      </c>
    </row>
    <row r="197" spans="1:48" s="4" customFormat="1" ht="15.75" customHeight="1" outlineLevel="1">
      <c r="A197" s="32"/>
      <c r="B197" s="112" t="s">
        <v>164</v>
      </c>
      <c r="C197" s="112"/>
      <c r="D197" s="32"/>
      <c r="E197" s="79"/>
      <c r="F197" s="79"/>
      <c r="G197" s="79"/>
      <c r="H197" s="27">
        <v>0</v>
      </c>
      <c r="I197" s="27">
        <f t="shared" ref="I197:AV197" ca="1" si="90">+H197+I184</f>
        <v>-3339.1576093956692</v>
      </c>
      <c r="J197" s="27">
        <f t="shared" ca="1" si="90"/>
        <v>-6749.3717296642826</v>
      </c>
      <c r="K197" s="27">
        <f t="shared" ca="1" si="90"/>
        <v>-10187.99207318871</v>
      </c>
      <c r="L197" s="27">
        <f t="shared" ca="1" si="90"/>
        <v>-13626.612416713138</v>
      </c>
      <c r="M197" s="27">
        <f t="shared" ca="1" si="90"/>
        <v>-17065.232760237566</v>
      </c>
      <c r="N197" s="27">
        <f t="shared" ca="1" si="90"/>
        <v>-20503.853103761994</v>
      </c>
      <c r="O197" s="27">
        <f t="shared" ca="1" si="90"/>
        <v>-23942.473447286422</v>
      </c>
      <c r="P197" s="27">
        <f t="shared" ca="1" si="90"/>
        <v>-27381.09379081085</v>
      </c>
      <c r="Q197" s="27">
        <f t="shared" ca="1" si="90"/>
        <v>-30819.714134335278</v>
      </c>
      <c r="R197" s="27">
        <f t="shared" ca="1" si="90"/>
        <v>-34258.334477859702</v>
      </c>
      <c r="S197" s="27">
        <f t="shared" ca="1" si="90"/>
        <v>-37552.419937663202</v>
      </c>
      <c r="T197" s="27">
        <f t="shared" ca="1" si="90"/>
        <v>-40801.301909094604</v>
      </c>
      <c r="U197" s="27">
        <f t="shared" ca="1" si="90"/>
        <v>-44021.11411308415</v>
      </c>
      <c r="V197" s="27">
        <f t="shared" ca="1" si="90"/>
        <v>-47240.926317073696</v>
      </c>
      <c r="W197" s="27">
        <f t="shared" ca="1" si="90"/>
        <v>-50460.738521063242</v>
      </c>
      <c r="X197" s="27">
        <f t="shared" ca="1" si="90"/>
        <v>-53680.550725052788</v>
      </c>
      <c r="Y197" s="27">
        <f t="shared" ca="1" si="90"/>
        <v>-56900.362929042334</v>
      </c>
      <c r="Z197" s="27">
        <f t="shared" ca="1" si="90"/>
        <v>-60120.17513303188</v>
      </c>
      <c r="AA197" s="27">
        <f t="shared" ca="1" si="90"/>
        <v>-63339.987337021426</v>
      </c>
      <c r="AB197" s="27">
        <f t="shared" ca="1" si="90"/>
        <v>-66559.799541010972</v>
      </c>
      <c r="AC197" s="27">
        <f t="shared" ca="1" si="90"/>
        <v>-69779.611745000511</v>
      </c>
      <c r="AD197" s="27">
        <f t="shared" ca="1" si="90"/>
        <v>-71413.99779272532</v>
      </c>
      <c r="AE197" s="27">
        <f t="shared" ca="1" si="90"/>
        <v>-72976.384820307125</v>
      </c>
      <c r="AF197" s="27">
        <f t="shared" ca="1" si="90"/>
        <v>-74538.673697368024</v>
      </c>
      <c r="AG197" s="27">
        <f t="shared" ca="1" si="90"/>
        <v>-76100.981634894037</v>
      </c>
      <c r="AH197" s="27">
        <f t="shared" ca="1" si="90"/>
        <v>-77663.28957242005</v>
      </c>
      <c r="AI197" s="27">
        <f t="shared" ca="1" si="90"/>
        <v>-79225.597509946063</v>
      </c>
      <c r="AJ197" s="27">
        <f t="shared" ca="1" si="90"/>
        <v>-80787.905447472076</v>
      </c>
      <c r="AK197" s="27">
        <f t="shared" ca="1" si="90"/>
        <v>-82350.213384998089</v>
      </c>
      <c r="AL197" s="27">
        <f t="shared" ca="1" si="90"/>
        <v>-83912.521322524102</v>
      </c>
      <c r="AM197" s="27">
        <f t="shared" ca="1" si="90"/>
        <v>-85474.829260050115</v>
      </c>
      <c r="AN197" s="27">
        <f t="shared" ca="1" si="90"/>
        <v>-87037.137197576129</v>
      </c>
      <c r="AO197" s="27">
        <f t="shared" ca="1" si="90"/>
        <v>-88599.445135102142</v>
      </c>
      <c r="AP197" s="27">
        <f t="shared" ca="1" si="90"/>
        <v>-90161.753072628155</v>
      </c>
      <c r="AQ197" s="27">
        <f t="shared" ca="1" si="90"/>
        <v>-91724.061010154168</v>
      </c>
      <c r="AR197" s="27">
        <f t="shared" ca="1" si="90"/>
        <v>-93286.368947680181</v>
      </c>
      <c r="AS197" s="27">
        <f t="shared" ca="1" si="90"/>
        <v>-94848.676885206194</v>
      </c>
      <c r="AT197" s="27">
        <f t="shared" ca="1" si="90"/>
        <v>-96410.984822732207</v>
      </c>
      <c r="AU197" s="27">
        <f t="shared" ca="1" si="90"/>
        <v>-97973.29276025822</v>
      </c>
      <c r="AV197" s="27">
        <f t="shared" ca="1" si="90"/>
        <v>-99535.600697784233</v>
      </c>
    </row>
    <row r="198" spans="1:48" s="4" customFormat="1" ht="15.75" customHeight="1" outlineLevel="1">
      <c r="A198" s="32"/>
      <c r="B198" s="93" t="s">
        <v>165</v>
      </c>
      <c r="C198" s="93"/>
      <c r="D198" s="32"/>
      <c r="E198" s="79"/>
      <c r="F198" s="79"/>
      <c r="G198" s="79"/>
      <c r="H198" s="19">
        <f t="shared" ref="H198:AV198" si="91">+H196+H197</f>
        <v>103644.33570470453</v>
      </c>
      <c r="I198" s="19">
        <f t="shared" ca="1" si="91"/>
        <v>102294.18303927785</v>
      </c>
      <c r="J198" s="19">
        <f t="shared" ca="1" si="91"/>
        <v>99322.050314358072</v>
      </c>
      <c r="K198" s="19">
        <f t="shared" ca="1" si="91"/>
        <v>96174.127645252258</v>
      </c>
      <c r="L198" s="19">
        <f t="shared" ca="1" si="91"/>
        <v>92735.507301727834</v>
      </c>
      <c r="M198" s="19">
        <f t="shared" ca="1" si="91"/>
        <v>89296.886958203395</v>
      </c>
      <c r="N198" s="19">
        <f t="shared" ca="1" si="91"/>
        <v>85858.266614678971</v>
      </c>
      <c r="O198" s="19">
        <f t="shared" ca="1" si="91"/>
        <v>82419.646271154546</v>
      </c>
      <c r="P198" s="19">
        <f t="shared" ca="1" si="91"/>
        <v>78981.025927630122</v>
      </c>
      <c r="Q198" s="19">
        <f t="shared" ca="1" si="91"/>
        <v>75542.405584105698</v>
      </c>
      <c r="R198" s="19">
        <f t="shared" ca="1" si="91"/>
        <v>72103.785240581259</v>
      </c>
      <c r="S198" s="19">
        <f t="shared" ca="1" si="91"/>
        <v>68809.699780777766</v>
      </c>
      <c r="T198" s="19">
        <f t="shared" ca="1" si="91"/>
        <v>65560.817809346365</v>
      </c>
      <c r="U198" s="19">
        <f t="shared" ca="1" si="91"/>
        <v>62341.005605356819</v>
      </c>
      <c r="V198" s="19">
        <f t="shared" ca="1" si="91"/>
        <v>59121.193401367273</v>
      </c>
      <c r="W198" s="19">
        <f t="shared" ca="1" si="91"/>
        <v>55901.381197377726</v>
      </c>
      <c r="X198" s="19">
        <f t="shared" ca="1" si="91"/>
        <v>52681.56899338818</v>
      </c>
      <c r="Y198" s="19">
        <f t="shared" ca="1" si="91"/>
        <v>49461.756789398634</v>
      </c>
      <c r="Z198" s="19">
        <f t="shared" ca="1" si="91"/>
        <v>46241.944585409088</v>
      </c>
      <c r="AA198" s="19">
        <f t="shared" ca="1" si="91"/>
        <v>43022.132381419542</v>
      </c>
      <c r="AB198" s="19">
        <f t="shared" ca="1" si="91"/>
        <v>39802.320177429996</v>
      </c>
      <c r="AC198" s="19">
        <f t="shared" ca="1" si="91"/>
        <v>36582.507973440457</v>
      </c>
      <c r="AD198" s="19">
        <f t="shared" ca="1" si="91"/>
        <v>34948.121925715648</v>
      </c>
      <c r="AE198" s="19">
        <f t="shared" ca="1" si="91"/>
        <v>33385.734898133844</v>
      </c>
      <c r="AF198" s="19">
        <f t="shared" ca="1" si="91"/>
        <v>31823.446021072945</v>
      </c>
      <c r="AG198" s="19">
        <f t="shared" ca="1" si="91"/>
        <v>30261.138083546932</v>
      </c>
      <c r="AH198" s="19">
        <f t="shared" ca="1" si="91"/>
        <v>28698.830146020919</v>
      </c>
      <c r="AI198" s="19">
        <f t="shared" ca="1" si="91"/>
        <v>27136.522208494905</v>
      </c>
      <c r="AJ198" s="19">
        <f t="shared" ca="1" si="91"/>
        <v>25574.214270968892</v>
      </c>
      <c r="AK198" s="19">
        <f t="shared" ca="1" si="91"/>
        <v>24011.906333442879</v>
      </c>
      <c r="AL198" s="19">
        <f t="shared" ca="1" si="91"/>
        <v>22449.598395916866</v>
      </c>
      <c r="AM198" s="19">
        <f t="shared" ca="1" si="91"/>
        <v>20887.290458390853</v>
      </c>
      <c r="AN198" s="19">
        <f t="shared" ca="1" si="91"/>
        <v>19324.98252086484</v>
      </c>
      <c r="AO198" s="19">
        <f t="shared" ca="1" si="91"/>
        <v>17762.674583338827</v>
      </c>
      <c r="AP198" s="19">
        <f t="shared" ca="1" si="91"/>
        <v>16200.366645812814</v>
      </c>
      <c r="AQ198" s="19">
        <f t="shared" ca="1" si="91"/>
        <v>14638.058708286801</v>
      </c>
      <c r="AR198" s="19">
        <f t="shared" ca="1" si="91"/>
        <v>13075.750770760787</v>
      </c>
      <c r="AS198" s="19">
        <f t="shared" ca="1" si="91"/>
        <v>11513.442833234774</v>
      </c>
      <c r="AT198" s="19">
        <f t="shared" ca="1" si="91"/>
        <v>9951.1348957087612</v>
      </c>
      <c r="AU198" s="19">
        <f t="shared" ca="1" si="91"/>
        <v>8388.8269581827481</v>
      </c>
      <c r="AV198" s="19">
        <f t="shared" ca="1" si="91"/>
        <v>6826.5190206567349</v>
      </c>
    </row>
    <row r="199" spans="1:48" ht="9.75" customHeight="1" outlineLevel="1">
      <c r="A199" s="28"/>
      <c r="B199" s="32"/>
      <c r="C199" s="32"/>
      <c r="D199" s="28"/>
      <c r="E199" s="10"/>
      <c r="F199" s="10"/>
      <c r="G199" s="10"/>
      <c r="H199" s="86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</row>
    <row r="200" spans="1:48" s="3" customFormat="1" ht="15.75" customHeight="1" outlineLevel="1">
      <c r="A200" s="45"/>
      <c r="B200" s="45" t="s">
        <v>166</v>
      </c>
      <c r="C200" s="45"/>
      <c r="D200" s="45"/>
      <c r="E200" s="78"/>
      <c r="F200" s="78"/>
      <c r="G200" s="78"/>
      <c r="H200" s="19">
        <f t="shared" ref="H200:AV200" si="92">+H195+H198</f>
        <v>103644.33570470453</v>
      </c>
      <c r="I200" s="19">
        <f t="shared" ca="1" si="92"/>
        <v>102294.18303927785</v>
      </c>
      <c r="J200" s="19">
        <f t="shared" ca="1" si="92"/>
        <v>99322.050314358072</v>
      </c>
      <c r="K200" s="19">
        <f t="shared" ca="1" si="92"/>
        <v>96174.127645252258</v>
      </c>
      <c r="L200" s="19">
        <f t="shared" ca="1" si="92"/>
        <v>92735.507301727834</v>
      </c>
      <c r="M200" s="19">
        <f t="shared" ca="1" si="92"/>
        <v>89296.886958203395</v>
      </c>
      <c r="N200" s="19">
        <f t="shared" ca="1" si="92"/>
        <v>85858.266614678971</v>
      </c>
      <c r="O200" s="19">
        <f t="shared" ca="1" si="92"/>
        <v>82419.646271154546</v>
      </c>
      <c r="P200" s="19">
        <f t="shared" ca="1" si="92"/>
        <v>78981.025927630122</v>
      </c>
      <c r="Q200" s="19">
        <f t="shared" ca="1" si="92"/>
        <v>75542.405584105698</v>
      </c>
      <c r="R200" s="19">
        <f t="shared" ca="1" si="92"/>
        <v>72103.785240581259</v>
      </c>
      <c r="S200" s="19">
        <f t="shared" ca="1" si="92"/>
        <v>68809.699780777766</v>
      </c>
      <c r="T200" s="19">
        <f t="shared" ca="1" si="92"/>
        <v>65560.817809346365</v>
      </c>
      <c r="U200" s="19">
        <f t="shared" ca="1" si="92"/>
        <v>62341.005605356819</v>
      </c>
      <c r="V200" s="19">
        <f t="shared" ca="1" si="92"/>
        <v>59121.193401367273</v>
      </c>
      <c r="W200" s="19">
        <f t="shared" ca="1" si="92"/>
        <v>55901.381197377726</v>
      </c>
      <c r="X200" s="19">
        <f t="shared" ca="1" si="92"/>
        <v>52681.56899338818</v>
      </c>
      <c r="Y200" s="19">
        <f t="shared" ca="1" si="92"/>
        <v>49461.756789398634</v>
      </c>
      <c r="Z200" s="19">
        <f t="shared" ca="1" si="92"/>
        <v>46241.944585409088</v>
      </c>
      <c r="AA200" s="19">
        <f t="shared" ca="1" si="92"/>
        <v>43022.132381419542</v>
      </c>
      <c r="AB200" s="19">
        <f t="shared" ca="1" si="92"/>
        <v>39802.320177429996</v>
      </c>
      <c r="AC200" s="19">
        <f t="shared" ca="1" si="92"/>
        <v>36582.507973440457</v>
      </c>
      <c r="AD200" s="19">
        <f t="shared" ca="1" si="92"/>
        <v>34948.121925715648</v>
      </c>
      <c r="AE200" s="19">
        <f t="shared" ca="1" si="92"/>
        <v>33385.734898133844</v>
      </c>
      <c r="AF200" s="19">
        <f t="shared" ca="1" si="92"/>
        <v>31823.446021072945</v>
      </c>
      <c r="AG200" s="19">
        <f t="shared" ca="1" si="92"/>
        <v>30261.138083546932</v>
      </c>
      <c r="AH200" s="19">
        <f t="shared" ca="1" si="92"/>
        <v>28698.830146020919</v>
      </c>
      <c r="AI200" s="19">
        <f t="shared" ca="1" si="92"/>
        <v>27136.522208494905</v>
      </c>
      <c r="AJ200" s="19">
        <f t="shared" ca="1" si="92"/>
        <v>25574.214270968892</v>
      </c>
      <c r="AK200" s="19">
        <f t="shared" ca="1" si="92"/>
        <v>24011.906333442879</v>
      </c>
      <c r="AL200" s="19">
        <f t="shared" ca="1" si="92"/>
        <v>22449.598395916866</v>
      </c>
      <c r="AM200" s="19">
        <f t="shared" ca="1" si="92"/>
        <v>20887.290458390853</v>
      </c>
      <c r="AN200" s="19">
        <f t="shared" ca="1" si="92"/>
        <v>19324.98252086484</v>
      </c>
      <c r="AO200" s="19">
        <f t="shared" ca="1" si="92"/>
        <v>17762.674583338827</v>
      </c>
      <c r="AP200" s="19">
        <f t="shared" ca="1" si="92"/>
        <v>16200.366645812814</v>
      </c>
      <c r="AQ200" s="19">
        <f t="shared" ca="1" si="92"/>
        <v>14638.058708286801</v>
      </c>
      <c r="AR200" s="19">
        <f t="shared" ca="1" si="92"/>
        <v>13075.750770760787</v>
      </c>
      <c r="AS200" s="19">
        <f t="shared" ca="1" si="92"/>
        <v>11513.442833234774</v>
      </c>
      <c r="AT200" s="19">
        <f t="shared" ca="1" si="92"/>
        <v>9951.1348957087612</v>
      </c>
      <c r="AU200" s="19">
        <f t="shared" ca="1" si="92"/>
        <v>8388.8269581827481</v>
      </c>
      <c r="AV200" s="19">
        <f t="shared" ca="1" si="92"/>
        <v>6826.5190206567349</v>
      </c>
    </row>
    <row r="201" spans="1:48" ht="9.75" customHeight="1" outlineLevel="1">
      <c r="A201" s="28"/>
      <c r="B201" s="32"/>
      <c r="C201" s="32"/>
      <c r="D201" s="28"/>
      <c r="E201" s="10"/>
      <c r="F201" s="10"/>
      <c r="G201" s="10"/>
      <c r="H201" s="86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</row>
    <row r="202" spans="1:48" s="4" customFormat="1" ht="15.75" customHeight="1" outlineLevel="1">
      <c r="A202" s="32"/>
      <c r="B202" s="94" t="s">
        <v>158</v>
      </c>
      <c r="C202" s="94"/>
      <c r="D202" s="32"/>
      <c r="E202" s="79"/>
      <c r="F202" s="79"/>
      <c r="G202" s="79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</row>
    <row r="203" spans="1:48" s="4" customFormat="1" ht="15.75" customHeight="1" outlineLevel="1">
      <c r="A203" s="32"/>
      <c r="B203" s="93" t="s">
        <v>109</v>
      </c>
      <c r="C203" s="93"/>
      <c r="D203" s="32"/>
      <c r="E203" s="95"/>
      <c r="F203" s="95"/>
      <c r="G203" s="95"/>
      <c r="H203" s="27">
        <f t="shared" ref="H203:AV203" si="93">$E$79*(H196+H197)</f>
        <v>55967.94128054045</v>
      </c>
      <c r="I203" s="27">
        <f t="shared" ca="1" si="93"/>
        <v>55238.858841210043</v>
      </c>
      <c r="J203" s="27">
        <f t="shared" ca="1" si="93"/>
        <v>53633.907169753365</v>
      </c>
      <c r="K203" s="27">
        <f t="shared" ca="1" si="93"/>
        <v>51934.028928436222</v>
      </c>
      <c r="L203" s="27">
        <f t="shared" ca="1" si="93"/>
        <v>50077.173942933034</v>
      </c>
      <c r="M203" s="27">
        <f t="shared" ca="1" si="93"/>
        <v>48220.318957429838</v>
      </c>
      <c r="N203" s="27">
        <f t="shared" ca="1" si="93"/>
        <v>46363.463971926649</v>
      </c>
      <c r="O203" s="27">
        <f t="shared" ca="1" si="93"/>
        <v>44506.60898642346</v>
      </c>
      <c r="P203" s="27">
        <f t="shared" ca="1" si="93"/>
        <v>42649.754000920271</v>
      </c>
      <c r="Q203" s="27">
        <f t="shared" ca="1" si="93"/>
        <v>40792.899015417082</v>
      </c>
      <c r="R203" s="27">
        <f t="shared" ca="1" si="93"/>
        <v>38936.044029913879</v>
      </c>
      <c r="S203" s="27">
        <f t="shared" ca="1" si="93"/>
        <v>37157.237881619993</v>
      </c>
      <c r="T203" s="27">
        <f t="shared" ca="1" si="93"/>
        <v>35402.841617047037</v>
      </c>
      <c r="U203" s="27">
        <f t="shared" ca="1" si="93"/>
        <v>33664.143026892685</v>
      </c>
      <c r="V203" s="27">
        <f t="shared" ca="1" si="93"/>
        <v>31925.444436738329</v>
      </c>
      <c r="W203" s="27">
        <f t="shared" ca="1" si="93"/>
        <v>30186.745846583974</v>
      </c>
      <c r="X203" s="27">
        <f t="shared" ca="1" si="93"/>
        <v>28448.047256429618</v>
      </c>
      <c r="Y203" s="27">
        <f t="shared" ca="1" si="93"/>
        <v>26709.348666275266</v>
      </c>
      <c r="Z203" s="27">
        <f t="shared" ca="1" si="93"/>
        <v>24970.65007612091</v>
      </c>
      <c r="AA203" s="27">
        <f t="shared" ca="1" si="93"/>
        <v>23231.951485966554</v>
      </c>
      <c r="AB203" s="27">
        <f t="shared" ca="1" si="93"/>
        <v>21493.252895812198</v>
      </c>
      <c r="AC203" s="27">
        <f t="shared" ca="1" si="93"/>
        <v>19754.55430565785</v>
      </c>
      <c r="AD203" s="27">
        <f t="shared" ca="1" si="93"/>
        <v>18871.985839886453</v>
      </c>
      <c r="AE203" s="27">
        <f t="shared" ca="1" si="93"/>
        <v>18028.296844992277</v>
      </c>
      <c r="AF203" s="27">
        <f t="shared" ca="1" si="93"/>
        <v>17184.660851379391</v>
      </c>
      <c r="AG203" s="27">
        <f t="shared" ca="1" si="93"/>
        <v>16341.014565115343</v>
      </c>
      <c r="AH203" s="27">
        <f t="shared" ca="1" si="93"/>
        <v>15497.368278851298</v>
      </c>
      <c r="AI203" s="27">
        <f t="shared" ca="1" si="93"/>
        <v>14653.72199258725</v>
      </c>
      <c r="AJ203" s="27">
        <f t="shared" ca="1" si="93"/>
        <v>13810.075706323203</v>
      </c>
      <c r="AK203" s="27">
        <f t="shared" ca="1" si="93"/>
        <v>12966.429420059156</v>
      </c>
      <c r="AL203" s="27">
        <f t="shared" ca="1" si="93"/>
        <v>12122.783133795108</v>
      </c>
      <c r="AM203" s="27">
        <f t="shared" ca="1" si="93"/>
        <v>11279.136847531061</v>
      </c>
      <c r="AN203" s="27">
        <f t="shared" ca="1" si="93"/>
        <v>10435.490561267014</v>
      </c>
      <c r="AO203" s="27">
        <f t="shared" ca="1" si="93"/>
        <v>9591.8442750029662</v>
      </c>
      <c r="AP203" s="27">
        <f t="shared" ca="1" si="93"/>
        <v>8748.1979887389207</v>
      </c>
      <c r="AQ203" s="27">
        <f t="shared" ca="1" si="93"/>
        <v>7904.5517024748724</v>
      </c>
      <c r="AR203" s="27">
        <f t="shared" ca="1" si="93"/>
        <v>7060.9054162108259</v>
      </c>
      <c r="AS203" s="27">
        <f t="shared" ca="1" si="93"/>
        <v>6217.2591299467786</v>
      </c>
      <c r="AT203" s="27">
        <f t="shared" ca="1" si="93"/>
        <v>5373.6128436827312</v>
      </c>
      <c r="AU203" s="27">
        <f t="shared" ca="1" si="93"/>
        <v>4529.9665574186838</v>
      </c>
      <c r="AV203" s="27">
        <f t="shared" ca="1" si="93"/>
        <v>3686.3202711546369</v>
      </c>
    </row>
    <row r="204" spans="1:48" s="4" customFormat="1" ht="15.75" customHeight="1" outlineLevel="1">
      <c r="A204" s="32"/>
      <c r="B204" s="93" t="s">
        <v>110</v>
      </c>
      <c r="C204" s="93"/>
      <c r="D204" s="32"/>
      <c r="E204" s="40"/>
      <c r="F204" s="40"/>
      <c r="G204" s="40"/>
      <c r="H204" s="27">
        <f>$E$80*(H196+H197)</f>
        <v>47676.394424164086</v>
      </c>
      <c r="I204" s="27">
        <f ca="1">H204+I188+I224</f>
        <v>47055.324198067814</v>
      </c>
      <c r="J204" s="27">
        <f ca="1">I204+J188+J224</f>
        <v>45688.143144604714</v>
      </c>
      <c r="K204" s="27">
        <f t="shared" ref="K204:AV204" ca="1" si="94">$E$80*(K196+K197)</f>
        <v>44240.098716816043</v>
      </c>
      <c r="L204" s="27">
        <f t="shared" ca="1" si="94"/>
        <v>42658.333358794807</v>
      </c>
      <c r="M204" s="27">
        <f t="shared" ca="1" si="94"/>
        <v>41076.568000773565</v>
      </c>
      <c r="N204" s="27">
        <f t="shared" ca="1" si="94"/>
        <v>39494.802642752329</v>
      </c>
      <c r="O204" s="27">
        <f t="shared" ca="1" si="94"/>
        <v>37913.037284731094</v>
      </c>
      <c r="P204" s="27">
        <f t="shared" ca="1" si="94"/>
        <v>36331.271926709858</v>
      </c>
      <c r="Q204" s="27">
        <f t="shared" ca="1" si="94"/>
        <v>34749.506568688623</v>
      </c>
      <c r="R204" s="27">
        <f t="shared" ca="1" si="94"/>
        <v>33167.74121066738</v>
      </c>
      <c r="S204" s="27">
        <f t="shared" ca="1" si="94"/>
        <v>31652.461899157774</v>
      </c>
      <c r="T204" s="27">
        <f t="shared" ca="1" si="94"/>
        <v>30157.976192299328</v>
      </c>
      <c r="U204" s="27">
        <f t="shared" ca="1" si="94"/>
        <v>28676.862578464137</v>
      </c>
      <c r="V204" s="27">
        <f t="shared" ca="1" si="94"/>
        <v>27195.748964628947</v>
      </c>
      <c r="W204" s="27">
        <f t="shared" ca="1" si="94"/>
        <v>25714.635350793757</v>
      </c>
      <c r="X204" s="27">
        <f t="shared" ca="1" si="94"/>
        <v>24233.521736958563</v>
      </c>
      <c r="Y204" s="27">
        <f t="shared" ca="1" si="94"/>
        <v>22752.408123123372</v>
      </c>
      <c r="Z204" s="27">
        <f t="shared" ca="1" si="94"/>
        <v>21271.294509288182</v>
      </c>
      <c r="AA204" s="27">
        <f t="shared" ca="1" si="94"/>
        <v>19790.180895452992</v>
      </c>
      <c r="AB204" s="27">
        <f t="shared" ca="1" si="94"/>
        <v>18309.067281617798</v>
      </c>
      <c r="AC204" s="27">
        <f t="shared" ca="1" si="94"/>
        <v>16827.953667782611</v>
      </c>
      <c r="AD204" s="27">
        <f t="shared" ca="1" si="94"/>
        <v>16076.136085829199</v>
      </c>
      <c r="AE204" s="27">
        <f t="shared" ca="1" si="94"/>
        <v>15357.438053141568</v>
      </c>
      <c r="AF204" s="27">
        <f t="shared" ca="1" si="94"/>
        <v>14638.785169693556</v>
      </c>
      <c r="AG204" s="27">
        <f t="shared" ca="1" si="94"/>
        <v>13920.123518431588</v>
      </c>
      <c r="AH204" s="27">
        <f t="shared" ca="1" si="94"/>
        <v>13201.461867169623</v>
      </c>
      <c r="AI204" s="27">
        <f t="shared" ca="1" si="94"/>
        <v>12482.800215907657</v>
      </c>
      <c r="AJ204" s="27">
        <f t="shared" ca="1" si="94"/>
        <v>11764.138564645691</v>
      </c>
      <c r="AK204" s="27">
        <f t="shared" ca="1" si="94"/>
        <v>11045.476913383725</v>
      </c>
      <c r="AL204" s="27">
        <f t="shared" ca="1" si="94"/>
        <v>10326.81526212176</v>
      </c>
      <c r="AM204" s="27">
        <f t="shared" ca="1" si="94"/>
        <v>9608.153610859792</v>
      </c>
      <c r="AN204" s="27">
        <f t="shared" ca="1" si="94"/>
        <v>8889.4919595978263</v>
      </c>
      <c r="AO204" s="27">
        <f t="shared" ca="1" si="94"/>
        <v>8170.8303083358605</v>
      </c>
      <c r="AP204" s="27">
        <f t="shared" ca="1" si="94"/>
        <v>7452.1686570738948</v>
      </c>
      <c r="AQ204" s="27">
        <f t="shared" ca="1" si="94"/>
        <v>6733.5070058119281</v>
      </c>
      <c r="AR204" s="27">
        <f t="shared" ca="1" si="94"/>
        <v>6014.8453545499624</v>
      </c>
      <c r="AS204" s="27">
        <f t="shared" ca="1" si="94"/>
        <v>5296.1837032879967</v>
      </c>
      <c r="AT204" s="27">
        <f t="shared" ca="1" si="94"/>
        <v>4577.52205202603</v>
      </c>
      <c r="AU204" s="27">
        <f t="shared" ca="1" si="94"/>
        <v>3858.8604007640643</v>
      </c>
      <c r="AV204" s="27">
        <f t="shared" ca="1" si="94"/>
        <v>3140.1987495020981</v>
      </c>
    </row>
    <row r="205" spans="1:48" ht="9.75" customHeight="1" outlineLevel="1">
      <c r="A205" s="28"/>
      <c r="B205" s="32"/>
      <c r="C205" s="32"/>
      <c r="D205" s="28"/>
      <c r="E205" s="10"/>
      <c r="F205" s="10"/>
      <c r="G205" s="10"/>
      <c r="H205" s="86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</row>
    <row r="206" spans="1:48" s="3" customFormat="1" ht="15.75" customHeight="1" outlineLevel="1">
      <c r="A206" s="21"/>
      <c r="B206" s="21" t="s">
        <v>159</v>
      </c>
      <c r="C206" s="21"/>
      <c r="D206" s="21"/>
      <c r="H206" s="19">
        <f t="shared" ref="H206:AV206" si="95">+H203+H204</f>
        <v>103644.33570470454</v>
      </c>
      <c r="I206" s="19">
        <f t="shared" ca="1" si="95"/>
        <v>102294.18303927785</v>
      </c>
      <c r="J206" s="19">
        <f t="shared" ca="1" si="95"/>
        <v>99322.050314358086</v>
      </c>
      <c r="K206" s="19">
        <f t="shared" ca="1" si="95"/>
        <v>96174.127645252272</v>
      </c>
      <c r="L206" s="19">
        <f t="shared" ca="1" si="95"/>
        <v>92735.507301727834</v>
      </c>
      <c r="M206" s="19">
        <f t="shared" ca="1" si="95"/>
        <v>89296.886958203395</v>
      </c>
      <c r="N206" s="19">
        <f t="shared" ca="1" si="95"/>
        <v>85858.266614678985</v>
      </c>
      <c r="O206" s="19">
        <f t="shared" ca="1" si="95"/>
        <v>82419.646271154546</v>
      </c>
      <c r="P206" s="19">
        <f t="shared" ca="1" si="95"/>
        <v>78981.025927630137</v>
      </c>
      <c r="Q206" s="19">
        <f t="shared" ca="1" si="95"/>
        <v>75542.405584105698</v>
      </c>
      <c r="R206" s="19">
        <f t="shared" ca="1" si="95"/>
        <v>72103.785240581259</v>
      </c>
      <c r="S206" s="19">
        <f t="shared" ca="1" si="95"/>
        <v>68809.699780777766</v>
      </c>
      <c r="T206" s="19">
        <f t="shared" ca="1" si="95"/>
        <v>65560.817809346365</v>
      </c>
      <c r="U206" s="19">
        <f t="shared" ca="1" si="95"/>
        <v>62341.005605356826</v>
      </c>
      <c r="V206" s="19">
        <f t="shared" ca="1" si="95"/>
        <v>59121.193401367273</v>
      </c>
      <c r="W206" s="19">
        <f t="shared" ca="1" si="95"/>
        <v>55901.381197377734</v>
      </c>
      <c r="X206" s="19">
        <f t="shared" ca="1" si="95"/>
        <v>52681.56899338818</v>
      </c>
      <c r="Y206" s="19">
        <f t="shared" ca="1" si="95"/>
        <v>49461.756789398642</v>
      </c>
      <c r="Z206" s="19">
        <f t="shared" ca="1" si="95"/>
        <v>46241.944585409088</v>
      </c>
      <c r="AA206" s="19">
        <f t="shared" ca="1" si="95"/>
        <v>43022.132381419549</v>
      </c>
      <c r="AB206" s="19">
        <f t="shared" ca="1" si="95"/>
        <v>39802.320177429996</v>
      </c>
      <c r="AC206" s="19">
        <f t="shared" ca="1" si="95"/>
        <v>36582.507973440457</v>
      </c>
      <c r="AD206" s="19">
        <f t="shared" ca="1" si="95"/>
        <v>34948.121925715648</v>
      </c>
      <c r="AE206" s="19">
        <f t="shared" ca="1" si="95"/>
        <v>33385.734898133844</v>
      </c>
      <c r="AF206" s="19">
        <f t="shared" ca="1" si="95"/>
        <v>31823.446021072945</v>
      </c>
      <c r="AG206" s="19">
        <f t="shared" ca="1" si="95"/>
        <v>30261.138083546932</v>
      </c>
      <c r="AH206" s="19">
        <f t="shared" ca="1" si="95"/>
        <v>28698.830146020919</v>
      </c>
      <c r="AI206" s="19">
        <f t="shared" ca="1" si="95"/>
        <v>27136.522208494905</v>
      </c>
      <c r="AJ206" s="19">
        <f t="shared" ca="1" si="95"/>
        <v>25574.214270968892</v>
      </c>
      <c r="AK206" s="19">
        <f t="shared" ca="1" si="95"/>
        <v>24011.906333442879</v>
      </c>
      <c r="AL206" s="19">
        <f t="shared" ca="1" si="95"/>
        <v>22449.598395916866</v>
      </c>
      <c r="AM206" s="19">
        <f t="shared" ca="1" si="95"/>
        <v>20887.290458390853</v>
      </c>
      <c r="AN206" s="19">
        <f t="shared" ca="1" si="95"/>
        <v>19324.98252086484</v>
      </c>
      <c r="AO206" s="19">
        <f t="shared" ca="1" si="95"/>
        <v>17762.674583338827</v>
      </c>
      <c r="AP206" s="19">
        <f t="shared" ca="1" si="95"/>
        <v>16200.366645812815</v>
      </c>
      <c r="AQ206" s="19">
        <f t="shared" ca="1" si="95"/>
        <v>14638.058708286801</v>
      </c>
      <c r="AR206" s="19">
        <f t="shared" ca="1" si="95"/>
        <v>13075.750770760787</v>
      </c>
      <c r="AS206" s="19">
        <f t="shared" ca="1" si="95"/>
        <v>11513.442833234774</v>
      </c>
      <c r="AT206" s="19">
        <f t="shared" ca="1" si="95"/>
        <v>9951.1348957087612</v>
      </c>
      <c r="AU206" s="19">
        <f t="shared" ca="1" si="95"/>
        <v>8388.8269581827481</v>
      </c>
      <c r="AV206" s="19">
        <f t="shared" ca="1" si="95"/>
        <v>6826.5190206567349</v>
      </c>
    </row>
    <row r="207" spans="1:48" s="4" customFormat="1" ht="15.75" customHeight="1" outlineLevel="1">
      <c r="A207" s="13"/>
      <c r="E207" s="96" t="s">
        <v>7</v>
      </c>
      <c r="F207" s="64" t="str">
        <f ca="1">IF(SUM(H207:AV207)=0,"ok",SUM(H207:AV207))</f>
        <v>ok</v>
      </c>
      <c r="G207" s="3"/>
      <c r="H207" s="97">
        <f t="shared" ref="H207:AV207" si="96">+H200-H206</f>
        <v>0</v>
      </c>
      <c r="I207" s="97">
        <f t="shared" ca="1" si="96"/>
        <v>0</v>
      </c>
      <c r="J207" s="97">
        <f t="shared" ca="1" si="96"/>
        <v>0</v>
      </c>
      <c r="K207" s="97">
        <f t="shared" ca="1" si="96"/>
        <v>0</v>
      </c>
      <c r="L207" s="97">
        <f t="shared" ca="1" si="96"/>
        <v>0</v>
      </c>
      <c r="M207" s="97">
        <f t="shared" ca="1" si="96"/>
        <v>0</v>
      </c>
      <c r="N207" s="97">
        <f t="shared" ca="1" si="96"/>
        <v>0</v>
      </c>
      <c r="O207" s="97">
        <f t="shared" ca="1" si="96"/>
        <v>0</v>
      </c>
      <c r="P207" s="97">
        <f t="shared" ca="1" si="96"/>
        <v>0</v>
      </c>
      <c r="Q207" s="97">
        <f t="shared" ca="1" si="96"/>
        <v>0</v>
      </c>
      <c r="R207" s="97">
        <f t="shared" ca="1" si="96"/>
        <v>0</v>
      </c>
      <c r="S207" s="97">
        <f t="shared" ca="1" si="96"/>
        <v>0</v>
      </c>
      <c r="T207" s="97">
        <f t="shared" ca="1" si="96"/>
        <v>0</v>
      </c>
      <c r="U207" s="97">
        <f t="shared" ca="1" si="96"/>
        <v>0</v>
      </c>
      <c r="V207" s="97">
        <f t="shared" ca="1" si="96"/>
        <v>0</v>
      </c>
      <c r="W207" s="97">
        <f t="shared" ca="1" si="96"/>
        <v>0</v>
      </c>
      <c r="X207" s="97">
        <f t="shared" ca="1" si="96"/>
        <v>0</v>
      </c>
      <c r="Y207" s="97">
        <f t="shared" ca="1" si="96"/>
        <v>0</v>
      </c>
      <c r="Z207" s="97">
        <f t="shared" ca="1" si="96"/>
        <v>0</v>
      </c>
      <c r="AA207" s="97">
        <f t="shared" ca="1" si="96"/>
        <v>0</v>
      </c>
      <c r="AB207" s="97">
        <f t="shared" ca="1" si="96"/>
        <v>0</v>
      </c>
      <c r="AC207" s="97">
        <f t="shared" ca="1" si="96"/>
        <v>0</v>
      </c>
      <c r="AD207" s="97">
        <f t="shared" ca="1" si="96"/>
        <v>0</v>
      </c>
      <c r="AE207" s="97">
        <f t="shared" ca="1" si="96"/>
        <v>0</v>
      </c>
      <c r="AF207" s="97">
        <f t="shared" ca="1" si="96"/>
        <v>0</v>
      </c>
      <c r="AG207" s="97">
        <f t="shared" ca="1" si="96"/>
        <v>0</v>
      </c>
      <c r="AH207" s="97">
        <f t="shared" ca="1" si="96"/>
        <v>0</v>
      </c>
      <c r="AI207" s="97">
        <f t="shared" ca="1" si="96"/>
        <v>0</v>
      </c>
      <c r="AJ207" s="97">
        <f t="shared" ca="1" si="96"/>
        <v>0</v>
      </c>
      <c r="AK207" s="97">
        <f t="shared" ca="1" si="96"/>
        <v>0</v>
      </c>
      <c r="AL207" s="97">
        <f t="shared" ca="1" si="96"/>
        <v>0</v>
      </c>
      <c r="AM207" s="97">
        <f t="shared" ca="1" si="96"/>
        <v>0</v>
      </c>
      <c r="AN207" s="97">
        <f t="shared" ca="1" si="96"/>
        <v>0</v>
      </c>
      <c r="AO207" s="97">
        <f t="shared" ca="1" si="96"/>
        <v>0</v>
      </c>
      <c r="AP207" s="97">
        <f t="shared" ca="1" si="96"/>
        <v>0</v>
      </c>
      <c r="AQ207" s="97">
        <f t="shared" ca="1" si="96"/>
        <v>0</v>
      </c>
      <c r="AR207" s="97">
        <f t="shared" ca="1" si="96"/>
        <v>0</v>
      </c>
      <c r="AS207" s="97">
        <f t="shared" ca="1" si="96"/>
        <v>0</v>
      </c>
      <c r="AT207" s="97">
        <f t="shared" ca="1" si="96"/>
        <v>0</v>
      </c>
      <c r="AU207" s="97">
        <f t="shared" ca="1" si="96"/>
        <v>0</v>
      </c>
      <c r="AV207" s="97">
        <f t="shared" ca="1" si="96"/>
        <v>0</v>
      </c>
    </row>
    <row r="208" spans="1:48" s="55" customFormat="1" ht="15.75" customHeight="1" outlineLevel="1">
      <c r="A208" s="81"/>
      <c r="B208" s="82" t="s">
        <v>160</v>
      </c>
      <c r="C208" s="82"/>
      <c r="D208" s="83"/>
      <c r="E208" s="84"/>
      <c r="F208" s="84"/>
      <c r="G208" s="84"/>
      <c r="H208" s="104">
        <f t="shared" ref="H208:AV208" si="97">IFERROR(H203/(H$203+H$204),"-")</f>
        <v>0.53999999999999992</v>
      </c>
      <c r="I208" s="104">
        <f t="shared" ca="1" si="97"/>
        <v>0.54</v>
      </c>
      <c r="J208" s="104">
        <f t="shared" ca="1" si="97"/>
        <v>0.54</v>
      </c>
      <c r="K208" s="104">
        <f t="shared" ca="1" si="97"/>
        <v>0.53999999999999992</v>
      </c>
      <c r="L208" s="104">
        <f t="shared" ca="1" si="97"/>
        <v>0.54</v>
      </c>
      <c r="M208" s="104">
        <f t="shared" ca="1" si="97"/>
        <v>0.54</v>
      </c>
      <c r="N208" s="104">
        <f t="shared" ca="1" si="97"/>
        <v>0.53999999999999992</v>
      </c>
      <c r="O208" s="104">
        <f t="shared" ca="1" si="97"/>
        <v>0.54</v>
      </c>
      <c r="P208" s="104">
        <f t="shared" ca="1" si="97"/>
        <v>0.53999999999999992</v>
      </c>
      <c r="Q208" s="104">
        <f t="shared" ca="1" si="97"/>
        <v>0.54</v>
      </c>
      <c r="R208" s="104">
        <f t="shared" ca="1" si="97"/>
        <v>0.54</v>
      </c>
      <c r="S208" s="104">
        <f t="shared" ca="1" si="97"/>
        <v>0.54</v>
      </c>
      <c r="T208" s="104">
        <f t="shared" ca="1" si="97"/>
        <v>0.54</v>
      </c>
      <c r="U208" s="104">
        <f t="shared" ca="1" si="97"/>
        <v>0.54</v>
      </c>
      <c r="V208" s="104">
        <f t="shared" ca="1" si="97"/>
        <v>0.54</v>
      </c>
      <c r="W208" s="104">
        <f t="shared" ca="1" si="97"/>
        <v>0.53999999999999992</v>
      </c>
      <c r="X208" s="104">
        <f t="shared" ca="1" si="97"/>
        <v>0.54</v>
      </c>
      <c r="Y208" s="104">
        <f t="shared" ca="1" si="97"/>
        <v>0.54</v>
      </c>
      <c r="Z208" s="104">
        <f t="shared" ca="1" si="97"/>
        <v>0.54</v>
      </c>
      <c r="AA208" s="104">
        <f t="shared" ca="1" si="97"/>
        <v>0.53999999999999992</v>
      </c>
      <c r="AB208" s="104">
        <f t="shared" ca="1" si="97"/>
        <v>0.54</v>
      </c>
      <c r="AC208" s="104">
        <f t="shared" ca="1" si="97"/>
        <v>0.54</v>
      </c>
      <c r="AD208" s="104">
        <f t="shared" ca="1" si="97"/>
        <v>0.54</v>
      </c>
      <c r="AE208" s="104">
        <f t="shared" ca="1" si="97"/>
        <v>0.54</v>
      </c>
      <c r="AF208" s="104">
        <f t="shared" ca="1" si="97"/>
        <v>0.54</v>
      </c>
      <c r="AG208" s="104">
        <f t="shared" ca="1" si="97"/>
        <v>0.54</v>
      </c>
      <c r="AH208" s="104">
        <f t="shared" ca="1" si="97"/>
        <v>0.54</v>
      </c>
      <c r="AI208" s="104">
        <f t="shared" ca="1" si="97"/>
        <v>0.54</v>
      </c>
      <c r="AJ208" s="104">
        <f t="shared" ca="1" si="97"/>
        <v>0.54</v>
      </c>
      <c r="AK208" s="104">
        <f t="shared" ca="1" si="97"/>
        <v>0.54</v>
      </c>
      <c r="AL208" s="104">
        <f t="shared" ca="1" si="97"/>
        <v>0.54</v>
      </c>
      <c r="AM208" s="104">
        <f t="shared" ca="1" si="97"/>
        <v>0.54</v>
      </c>
      <c r="AN208" s="104">
        <f t="shared" ca="1" si="97"/>
        <v>0.54</v>
      </c>
      <c r="AO208" s="104">
        <f t="shared" ca="1" si="97"/>
        <v>0.54</v>
      </c>
      <c r="AP208" s="104">
        <f t="shared" ca="1" si="97"/>
        <v>0.54</v>
      </c>
      <c r="AQ208" s="104">
        <f t="shared" ca="1" si="97"/>
        <v>0.54</v>
      </c>
      <c r="AR208" s="104">
        <f t="shared" ca="1" si="97"/>
        <v>0.54</v>
      </c>
      <c r="AS208" s="104">
        <f t="shared" ca="1" si="97"/>
        <v>0.54</v>
      </c>
      <c r="AT208" s="104">
        <f t="shared" ca="1" si="97"/>
        <v>0.54</v>
      </c>
      <c r="AU208" s="104">
        <f t="shared" ca="1" si="97"/>
        <v>0.54</v>
      </c>
      <c r="AV208" s="104">
        <f t="shared" ca="1" si="97"/>
        <v>0.54</v>
      </c>
    </row>
    <row r="209" spans="1:48" s="55" customFormat="1" ht="15.75" customHeight="1" outlineLevel="1">
      <c r="A209" s="81"/>
      <c r="B209" s="82" t="s">
        <v>161</v>
      </c>
      <c r="C209" s="82"/>
      <c r="D209" s="83"/>
      <c r="E209" s="84"/>
      <c r="F209" s="84"/>
      <c r="G209" s="84"/>
      <c r="H209" s="104">
        <f t="shared" ref="H209:AV209" si="98">IFERROR(H204/(H$203+H$204),"-")</f>
        <v>0.45999999999999996</v>
      </c>
      <c r="I209" s="104">
        <f t="shared" ca="1" si="98"/>
        <v>0.46</v>
      </c>
      <c r="J209" s="104">
        <f t="shared" ca="1" si="98"/>
        <v>0.45999999999999996</v>
      </c>
      <c r="K209" s="104">
        <f t="shared" ca="1" si="98"/>
        <v>0.45999999999999996</v>
      </c>
      <c r="L209" s="104">
        <f t="shared" ca="1" si="98"/>
        <v>0.46</v>
      </c>
      <c r="M209" s="104">
        <f t="shared" ca="1" si="98"/>
        <v>0.46</v>
      </c>
      <c r="N209" s="104">
        <f t="shared" ca="1" si="98"/>
        <v>0.45999999999999996</v>
      </c>
      <c r="O209" s="104">
        <f t="shared" ca="1" si="98"/>
        <v>0.46</v>
      </c>
      <c r="P209" s="104">
        <f t="shared" ca="1" si="98"/>
        <v>0.45999999999999996</v>
      </c>
      <c r="Q209" s="104">
        <f t="shared" ca="1" si="98"/>
        <v>0.46</v>
      </c>
      <c r="R209" s="104">
        <f t="shared" ca="1" si="98"/>
        <v>0.46</v>
      </c>
      <c r="S209" s="104">
        <f t="shared" ca="1" si="98"/>
        <v>0.46</v>
      </c>
      <c r="T209" s="104">
        <f t="shared" ca="1" si="98"/>
        <v>0.46</v>
      </c>
      <c r="U209" s="104">
        <f t="shared" ca="1" si="98"/>
        <v>0.45999999999999996</v>
      </c>
      <c r="V209" s="104">
        <f t="shared" ca="1" si="98"/>
        <v>0.46</v>
      </c>
      <c r="W209" s="104">
        <f t="shared" ca="1" si="98"/>
        <v>0.45999999999999996</v>
      </c>
      <c r="X209" s="104">
        <f t="shared" ca="1" si="98"/>
        <v>0.45999999999999996</v>
      </c>
      <c r="Y209" s="104">
        <f t="shared" ca="1" si="98"/>
        <v>0.45999999999999996</v>
      </c>
      <c r="Z209" s="104">
        <f t="shared" ca="1" si="98"/>
        <v>0.46</v>
      </c>
      <c r="AA209" s="104">
        <f t="shared" ca="1" si="98"/>
        <v>0.45999999999999996</v>
      </c>
      <c r="AB209" s="104">
        <f t="shared" ca="1" si="98"/>
        <v>0.45999999999999996</v>
      </c>
      <c r="AC209" s="104">
        <f t="shared" ca="1" si="98"/>
        <v>0.46</v>
      </c>
      <c r="AD209" s="104">
        <f t="shared" ca="1" si="98"/>
        <v>0.46</v>
      </c>
      <c r="AE209" s="104">
        <f t="shared" ca="1" si="98"/>
        <v>0.46</v>
      </c>
      <c r="AF209" s="104">
        <f t="shared" ca="1" si="98"/>
        <v>0.46</v>
      </c>
      <c r="AG209" s="104">
        <f t="shared" ca="1" si="98"/>
        <v>0.45999999999999996</v>
      </c>
      <c r="AH209" s="104">
        <f t="shared" ca="1" si="98"/>
        <v>0.46</v>
      </c>
      <c r="AI209" s="104">
        <f t="shared" ca="1" si="98"/>
        <v>0.46</v>
      </c>
      <c r="AJ209" s="104">
        <f t="shared" ca="1" si="98"/>
        <v>0.46</v>
      </c>
      <c r="AK209" s="104">
        <f t="shared" ca="1" si="98"/>
        <v>0.46</v>
      </c>
      <c r="AL209" s="104">
        <f t="shared" ca="1" si="98"/>
        <v>0.46000000000000008</v>
      </c>
      <c r="AM209" s="104">
        <f t="shared" ca="1" si="98"/>
        <v>0.45999999999999996</v>
      </c>
      <c r="AN209" s="104">
        <f t="shared" ca="1" si="98"/>
        <v>0.46</v>
      </c>
      <c r="AO209" s="104">
        <f t="shared" ca="1" si="98"/>
        <v>0.46</v>
      </c>
      <c r="AP209" s="104">
        <f t="shared" ca="1" si="98"/>
        <v>0.45999999999999996</v>
      </c>
      <c r="AQ209" s="104">
        <f t="shared" ca="1" si="98"/>
        <v>0.46</v>
      </c>
      <c r="AR209" s="104">
        <f t="shared" ca="1" si="98"/>
        <v>0.46</v>
      </c>
      <c r="AS209" s="104">
        <f t="shared" ca="1" si="98"/>
        <v>0.46</v>
      </c>
      <c r="AT209" s="104">
        <f t="shared" ca="1" si="98"/>
        <v>0.45999999999999996</v>
      </c>
      <c r="AU209" s="104">
        <f t="shared" ca="1" si="98"/>
        <v>0.46</v>
      </c>
      <c r="AV209" s="104">
        <f t="shared" ca="1" si="98"/>
        <v>0.46</v>
      </c>
    </row>
    <row r="210" spans="1:48" ht="21" customHeight="1">
      <c r="A210" s="10"/>
      <c r="I210" s="5"/>
    </row>
    <row r="211" spans="1:48" s="182" customFormat="1" ht="18">
      <c r="A211" s="177" t="s">
        <v>44</v>
      </c>
      <c r="B211" s="178" t="s">
        <v>156</v>
      </c>
      <c r="C211" s="178"/>
      <c r="D211" s="179"/>
      <c r="E211" s="179"/>
      <c r="F211" s="179"/>
      <c r="G211" s="179"/>
      <c r="H211" s="180"/>
      <c r="I211" s="181">
        <f>$I$22</f>
        <v>2018</v>
      </c>
      <c r="J211" s="181">
        <f t="shared" ref="J211:AV211" si="99">I211+1</f>
        <v>2019</v>
      </c>
      <c r="K211" s="181">
        <f t="shared" si="99"/>
        <v>2020</v>
      </c>
      <c r="L211" s="181">
        <f t="shared" si="99"/>
        <v>2021</v>
      </c>
      <c r="M211" s="181">
        <f t="shared" si="99"/>
        <v>2022</v>
      </c>
      <c r="N211" s="181">
        <f t="shared" si="99"/>
        <v>2023</v>
      </c>
      <c r="O211" s="181">
        <f t="shared" si="99"/>
        <v>2024</v>
      </c>
      <c r="P211" s="181">
        <f t="shared" si="99"/>
        <v>2025</v>
      </c>
      <c r="Q211" s="181">
        <f t="shared" si="99"/>
        <v>2026</v>
      </c>
      <c r="R211" s="181">
        <f t="shared" si="99"/>
        <v>2027</v>
      </c>
      <c r="S211" s="181">
        <f t="shared" si="99"/>
        <v>2028</v>
      </c>
      <c r="T211" s="181">
        <f t="shared" si="99"/>
        <v>2029</v>
      </c>
      <c r="U211" s="181">
        <f t="shared" si="99"/>
        <v>2030</v>
      </c>
      <c r="V211" s="181">
        <f t="shared" si="99"/>
        <v>2031</v>
      </c>
      <c r="W211" s="181">
        <f t="shared" si="99"/>
        <v>2032</v>
      </c>
      <c r="X211" s="181">
        <f t="shared" si="99"/>
        <v>2033</v>
      </c>
      <c r="Y211" s="181">
        <f t="shared" si="99"/>
        <v>2034</v>
      </c>
      <c r="Z211" s="181">
        <f t="shared" si="99"/>
        <v>2035</v>
      </c>
      <c r="AA211" s="181">
        <f t="shared" si="99"/>
        <v>2036</v>
      </c>
      <c r="AB211" s="181">
        <f t="shared" si="99"/>
        <v>2037</v>
      </c>
      <c r="AC211" s="181">
        <f t="shared" si="99"/>
        <v>2038</v>
      </c>
      <c r="AD211" s="181">
        <f t="shared" si="99"/>
        <v>2039</v>
      </c>
      <c r="AE211" s="181">
        <f t="shared" si="99"/>
        <v>2040</v>
      </c>
      <c r="AF211" s="181">
        <f t="shared" si="99"/>
        <v>2041</v>
      </c>
      <c r="AG211" s="181">
        <f t="shared" si="99"/>
        <v>2042</v>
      </c>
      <c r="AH211" s="181">
        <f t="shared" si="99"/>
        <v>2043</v>
      </c>
      <c r="AI211" s="181">
        <f t="shared" si="99"/>
        <v>2044</v>
      </c>
      <c r="AJ211" s="181">
        <f t="shared" si="99"/>
        <v>2045</v>
      </c>
      <c r="AK211" s="181">
        <f t="shared" si="99"/>
        <v>2046</v>
      </c>
      <c r="AL211" s="181">
        <f t="shared" si="99"/>
        <v>2047</v>
      </c>
      <c r="AM211" s="181">
        <f t="shared" si="99"/>
        <v>2048</v>
      </c>
      <c r="AN211" s="181">
        <f t="shared" si="99"/>
        <v>2049</v>
      </c>
      <c r="AO211" s="181">
        <f t="shared" si="99"/>
        <v>2050</v>
      </c>
      <c r="AP211" s="181">
        <f t="shared" si="99"/>
        <v>2051</v>
      </c>
      <c r="AQ211" s="181">
        <f t="shared" si="99"/>
        <v>2052</v>
      </c>
      <c r="AR211" s="181">
        <f t="shared" si="99"/>
        <v>2053</v>
      </c>
      <c r="AS211" s="181">
        <f t="shared" si="99"/>
        <v>2054</v>
      </c>
      <c r="AT211" s="181">
        <f t="shared" si="99"/>
        <v>2055</v>
      </c>
      <c r="AU211" s="181">
        <f t="shared" si="99"/>
        <v>2056</v>
      </c>
      <c r="AV211" s="181">
        <f t="shared" si="99"/>
        <v>2057</v>
      </c>
    </row>
    <row r="212" spans="1:48" s="4" customFormat="1" ht="15" customHeight="1">
      <c r="A212" s="13"/>
    </row>
    <row r="213" spans="1:48" s="4" customFormat="1" ht="15.75" customHeight="1" outlineLevel="1">
      <c r="A213" s="13"/>
      <c r="B213" s="53" t="s">
        <v>167</v>
      </c>
      <c r="C213" s="53"/>
    </row>
    <row r="214" spans="1:48" ht="15.75" customHeight="1" outlineLevel="1">
      <c r="A214" s="28"/>
      <c r="B214" s="26" t="s">
        <v>143</v>
      </c>
      <c r="C214" s="26"/>
      <c r="D214" s="28"/>
      <c r="E214" s="10"/>
      <c r="F214" s="10"/>
      <c r="G214" s="10"/>
      <c r="H214" s="86"/>
      <c r="I214" s="27">
        <f t="shared" ref="I214:AV214" ca="1" si="100">+I188</f>
        <v>3868.991130211788</v>
      </c>
      <c r="J214" s="27">
        <f t="shared" ca="1" si="100"/>
        <v>3791.0908545706616</v>
      </c>
      <c r="K214" s="27">
        <f t="shared" ca="1" si="100"/>
        <v>3674.6916391288983</v>
      </c>
      <c r="L214" s="27">
        <f t="shared" ca="1" si="100"/>
        <v>3548.8564383058624</v>
      </c>
      <c r="M214" s="27">
        <f t="shared" ca="1" si="100"/>
        <v>3419.6605934413974</v>
      </c>
      <c r="N214" s="27">
        <f t="shared" ca="1" si="100"/>
        <v>3290.4647485769356</v>
      </c>
      <c r="O214" s="27">
        <f t="shared" ca="1" si="100"/>
        <v>3161.2689037124742</v>
      </c>
      <c r="P214" s="27">
        <f t="shared" ca="1" si="100"/>
        <v>3032.0730588480092</v>
      </c>
      <c r="Q214" s="27">
        <f t="shared" ca="1" si="100"/>
        <v>2902.8772139835482</v>
      </c>
      <c r="R214" s="27">
        <f t="shared" ca="1" si="100"/>
        <v>2773.6813691190837</v>
      </c>
      <c r="S214" s="27">
        <f t="shared" ca="1" si="100"/>
        <v>2647.2007566078946</v>
      </c>
      <c r="T214" s="27">
        <f t="shared" ca="1" si="100"/>
        <v>2524.2845691911921</v>
      </c>
      <c r="U214" s="27">
        <f t="shared" ca="1" si="100"/>
        <v>2402.7636791724431</v>
      </c>
      <c r="V214" s="27">
        <f t="shared" ca="1" si="100"/>
        <v>2281.7888938104234</v>
      </c>
      <c r="W214" s="27">
        <f t="shared" ca="1" si="100"/>
        <v>2160.8141084484064</v>
      </c>
      <c r="X214" s="27">
        <f t="shared" ca="1" si="100"/>
        <v>2039.8393230863876</v>
      </c>
      <c r="Y214" s="27">
        <f t="shared" ca="1" si="100"/>
        <v>1918.8645377243693</v>
      </c>
      <c r="Z214" s="27">
        <f t="shared" ca="1" si="100"/>
        <v>1797.8897523623509</v>
      </c>
      <c r="AA214" s="27">
        <f t="shared" ca="1" si="100"/>
        <v>1676.9149670003339</v>
      </c>
      <c r="AB214" s="27">
        <f t="shared" ca="1" si="100"/>
        <v>1555.9401816383142</v>
      </c>
      <c r="AC214" s="27">
        <f t="shared" ca="1" si="100"/>
        <v>1434.9653962762968</v>
      </c>
      <c r="AD214" s="27">
        <f t="shared" ca="1" si="100"/>
        <v>1343.7744269896077</v>
      </c>
      <c r="AE214" s="27">
        <f t="shared" ca="1" si="100"/>
        <v>1283.7198473844508</v>
      </c>
      <c r="AF214" s="27">
        <f t="shared" ca="1" si="100"/>
        <v>1225.0196852411982</v>
      </c>
      <c r="AG214" s="27">
        <f t="shared" ca="1" si="100"/>
        <v>1166.3210088837486</v>
      </c>
      <c r="AH214" s="27">
        <f t="shared" ca="1" si="100"/>
        <v>1107.6219744563959</v>
      </c>
      <c r="AI214" s="27">
        <f t="shared" ca="1" si="100"/>
        <v>1048.9229400290469</v>
      </c>
      <c r="AJ214" s="27">
        <f t="shared" ca="1" si="100"/>
        <v>990.22390560169583</v>
      </c>
      <c r="AK214" s="27">
        <f t="shared" ca="1" si="100"/>
        <v>931.52487117434498</v>
      </c>
      <c r="AL214" s="27">
        <f t="shared" ca="1" si="100"/>
        <v>872.82583674699367</v>
      </c>
      <c r="AM214" s="27">
        <f t="shared" ca="1" si="100"/>
        <v>814.12680231964146</v>
      </c>
      <c r="AN214" s="27">
        <f t="shared" ca="1" si="100"/>
        <v>755.42776789228992</v>
      </c>
      <c r="AO214" s="27">
        <f t="shared" ca="1" si="100"/>
        <v>696.72873346493907</v>
      </c>
      <c r="AP214" s="27">
        <f t="shared" ca="1" si="100"/>
        <v>638.0296990375889</v>
      </c>
      <c r="AQ214" s="27">
        <f t="shared" ca="1" si="100"/>
        <v>579.33066461023759</v>
      </c>
      <c r="AR214" s="27">
        <f t="shared" ca="1" si="100"/>
        <v>520.63163018288697</v>
      </c>
      <c r="AS214" s="27">
        <f t="shared" ca="1" si="100"/>
        <v>461.93259575553839</v>
      </c>
      <c r="AT214" s="27">
        <f t="shared" ca="1" si="100"/>
        <v>403.23356132818583</v>
      </c>
      <c r="AU214" s="27">
        <f t="shared" ca="1" si="100"/>
        <v>344.53452690083429</v>
      </c>
      <c r="AV214" s="27">
        <f t="shared" ca="1" si="100"/>
        <v>285.83549247348446</v>
      </c>
    </row>
    <row r="215" spans="1:48" ht="15.75" customHeight="1" outlineLevel="1">
      <c r="A215" s="28"/>
      <c r="B215" s="26" t="s">
        <v>168</v>
      </c>
      <c r="C215" s="26"/>
      <c r="D215" s="28"/>
      <c r="E215" s="87"/>
      <c r="F215" s="87"/>
      <c r="G215" s="87"/>
      <c r="H215" s="86"/>
      <c r="I215" s="27">
        <f t="shared" ref="I215:AV215" ca="1" si="101">-I184</f>
        <v>3339.1576093956692</v>
      </c>
      <c r="J215" s="27">
        <f t="shared" ca="1" si="101"/>
        <v>3410.214120268613</v>
      </c>
      <c r="K215" s="27">
        <f t="shared" ca="1" si="101"/>
        <v>3438.620343524427</v>
      </c>
      <c r="L215" s="27">
        <f t="shared" ca="1" si="101"/>
        <v>3438.620343524427</v>
      </c>
      <c r="M215" s="27">
        <f t="shared" ca="1" si="101"/>
        <v>3438.620343524427</v>
      </c>
      <c r="N215" s="27">
        <f t="shared" ca="1" si="101"/>
        <v>3438.620343524427</v>
      </c>
      <c r="O215" s="27">
        <f t="shared" ca="1" si="101"/>
        <v>3438.620343524427</v>
      </c>
      <c r="P215" s="27">
        <f t="shared" ca="1" si="101"/>
        <v>3438.620343524427</v>
      </c>
      <c r="Q215" s="27">
        <f t="shared" ca="1" si="101"/>
        <v>3438.620343524427</v>
      </c>
      <c r="R215" s="27">
        <f t="shared" ca="1" si="101"/>
        <v>3438.620343524427</v>
      </c>
      <c r="S215" s="27">
        <f t="shared" ca="1" si="101"/>
        <v>3294.0854598034966</v>
      </c>
      <c r="T215" s="27">
        <f t="shared" ca="1" si="101"/>
        <v>3248.8819714314041</v>
      </c>
      <c r="U215" s="27">
        <f t="shared" ca="1" si="101"/>
        <v>3219.8122039895434</v>
      </c>
      <c r="V215" s="27">
        <f t="shared" ca="1" si="101"/>
        <v>3219.8122039895434</v>
      </c>
      <c r="W215" s="27">
        <f t="shared" ca="1" si="101"/>
        <v>3219.8122039895434</v>
      </c>
      <c r="X215" s="27">
        <f t="shared" ca="1" si="101"/>
        <v>3219.8122039895434</v>
      </c>
      <c r="Y215" s="27">
        <f t="shared" ca="1" si="101"/>
        <v>3219.8122039895434</v>
      </c>
      <c r="Z215" s="27">
        <f t="shared" ca="1" si="101"/>
        <v>3219.8122039895434</v>
      </c>
      <c r="AA215" s="27">
        <f t="shared" ca="1" si="101"/>
        <v>3219.8122039895434</v>
      </c>
      <c r="AB215" s="27">
        <f t="shared" ca="1" si="101"/>
        <v>3219.8122039895434</v>
      </c>
      <c r="AC215" s="27">
        <f t="shared" ca="1" si="101"/>
        <v>3219.8122039895434</v>
      </c>
      <c r="AD215" s="27">
        <f t="shared" ca="1" si="101"/>
        <v>1634.3860477248043</v>
      </c>
      <c r="AE215" s="27">
        <f t="shared" ca="1" si="101"/>
        <v>1562.3870275818008</v>
      </c>
      <c r="AF215" s="27">
        <f t="shared" ca="1" si="101"/>
        <v>1562.2888770608972</v>
      </c>
      <c r="AG215" s="27">
        <f t="shared" ca="1" si="101"/>
        <v>1562.3079375260136</v>
      </c>
      <c r="AH215" s="27">
        <f t="shared" ca="1" si="101"/>
        <v>1562.3079375260136</v>
      </c>
      <c r="AI215" s="27">
        <f t="shared" ca="1" si="101"/>
        <v>1562.3079375260136</v>
      </c>
      <c r="AJ215" s="27">
        <f t="shared" ca="1" si="101"/>
        <v>1562.3079375260136</v>
      </c>
      <c r="AK215" s="27">
        <f t="shared" ca="1" si="101"/>
        <v>1562.3079375260136</v>
      </c>
      <c r="AL215" s="27">
        <f t="shared" ca="1" si="101"/>
        <v>1562.3079375260136</v>
      </c>
      <c r="AM215" s="27">
        <f t="shared" ca="1" si="101"/>
        <v>1562.3079375260136</v>
      </c>
      <c r="AN215" s="27">
        <f t="shared" ca="1" si="101"/>
        <v>1562.3079375260136</v>
      </c>
      <c r="AO215" s="27">
        <f t="shared" ca="1" si="101"/>
        <v>1562.3079375260136</v>
      </c>
      <c r="AP215" s="27">
        <f t="shared" ca="1" si="101"/>
        <v>1562.3079375260136</v>
      </c>
      <c r="AQ215" s="27">
        <f t="shared" ca="1" si="101"/>
        <v>1562.3079375260136</v>
      </c>
      <c r="AR215" s="27">
        <f t="shared" ca="1" si="101"/>
        <v>1562.3079375260136</v>
      </c>
      <c r="AS215" s="27">
        <f t="shared" ca="1" si="101"/>
        <v>1562.3079375260136</v>
      </c>
      <c r="AT215" s="27">
        <f t="shared" ca="1" si="101"/>
        <v>1562.3079375260136</v>
      </c>
      <c r="AU215" s="27">
        <f t="shared" ca="1" si="101"/>
        <v>1562.3079375260136</v>
      </c>
      <c r="AV215" s="27">
        <f t="shared" ca="1" si="101"/>
        <v>1562.3079375260136</v>
      </c>
    </row>
    <row r="216" spans="1:48" s="55" customFormat="1" ht="15.75" customHeight="1" outlineLevel="1">
      <c r="A216" s="88"/>
      <c r="B216" s="45" t="s">
        <v>169</v>
      </c>
      <c r="C216" s="45"/>
      <c r="D216" s="88"/>
      <c r="E216" s="89"/>
      <c r="F216" s="89"/>
      <c r="G216" s="89"/>
      <c r="H216" s="90"/>
      <c r="I216" s="19">
        <f t="shared" ref="I216:AV216" ca="1" si="102">SUM(I214:I215)</f>
        <v>7208.1487396074572</v>
      </c>
      <c r="J216" s="19">
        <f t="shared" ca="1" si="102"/>
        <v>7201.304974839275</v>
      </c>
      <c r="K216" s="19">
        <f t="shared" ca="1" si="102"/>
        <v>7113.3119826533257</v>
      </c>
      <c r="L216" s="19">
        <f t="shared" ca="1" si="102"/>
        <v>6987.4767818302898</v>
      </c>
      <c r="M216" s="19">
        <f t="shared" ca="1" si="102"/>
        <v>6858.2809369658244</v>
      </c>
      <c r="N216" s="19">
        <f t="shared" ca="1" si="102"/>
        <v>6729.0850921013625</v>
      </c>
      <c r="O216" s="19">
        <f t="shared" ca="1" si="102"/>
        <v>6599.8892472369007</v>
      </c>
      <c r="P216" s="19">
        <f t="shared" ca="1" si="102"/>
        <v>6470.6934023724361</v>
      </c>
      <c r="Q216" s="19">
        <f t="shared" ca="1" si="102"/>
        <v>6341.4975575079752</v>
      </c>
      <c r="R216" s="19">
        <f t="shared" ca="1" si="102"/>
        <v>6212.3017126435107</v>
      </c>
      <c r="S216" s="19">
        <f t="shared" ca="1" si="102"/>
        <v>5941.2862164113913</v>
      </c>
      <c r="T216" s="19">
        <f t="shared" ca="1" si="102"/>
        <v>5773.1665406225966</v>
      </c>
      <c r="U216" s="19">
        <f t="shared" ca="1" si="102"/>
        <v>5622.575883161986</v>
      </c>
      <c r="V216" s="19">
        <f t="shared" ca="1" si="102"/>
        <v>5501.6010977999667</v>
      </c>
      <c r="W216" s="19">
        <f t="shared" ca="1" si="102"/>
        <v>5380.6263124379493</v>
      </c>
      <c r="X216" s="19">
        <f t="shared" ca="1" si="102"/>
        <v>5259.651527075931</v>
      </c>
      <c r="Y216" s="19">
        <f t="shared" ca="1" si="102"/>
        <v>5138.6767417139126</v>
      </c>
      <c r="Z216" s="19">
        <f t="shared" ca="1" si="102"/>
        <v>5017.7019563518943</v>
      </c>
      <c r="AA216" s="19">
        <f t="shared" ca="1" si="102"/>
        <v>4896.7271709898778</v>
      </c>
      <c r="AB216" s="19">
        <f t="shared" ca="1" si="102"/>
        <v>4775.7523856278576</v>
      </c>
      <c r="AC216" s="19">
        <f t="shared" ca="1" si="102"/>
        <v>4654.7776002658402</v>
      </c>
      <c r="AD216" s="19">
        <f t="shared" ca="1" si="102"/>
        <v>2978.160474714412</v>
      </c>
      <c r="AE216" s="19">
        <f t="shared" ca="1" si="102"/>
        <v>2846.1068749662518</v>
      </c>
      <c r="AF216" s="19">
        <f t="shared" ca="1" si="102"/>
        <v>2787.3085623020952</v>
      </c>
      <c r="AG216" s="19">
        <f t="shared" ca="1" si="102"/>
        <v>2728.6289464097622</v>
      </c>
      <c r="AH216" s="19">
        <f t="shared" ca="1" si="102"/>
        <v>2669.9299119824095</v>
      </c>
      <c r="AI216" s="19">
        <f t="shared" ca="1" si="102"/>
        <v>2611.2308775550605</v>
      </c>
      <c r="AJ216" s="19">
        <f t="shared" ca="1" si="102"/>
        <v>2552.5318431277092</v>
      </c>
      <c r="AK216" s="19">
        <f t="shared" ca="1" si="102"/>
        <v>2493.8328087003583</v>
      </c>
      <c r="AL216" s="19">
        <f t="shared" ca="1" si="102"/>
        <v>2435.1337742730075</v>
      </c>
      <c r="AM216" s="19">
        <f t="shared" ca="1" si="102"/>
        <v>2376.4347398456548</v>
      </c>
      <c r="AN216" s="19">
        <f t="shared" ca="1" si="102"/>
        <v>2317.7357054183035</v>
      </c>
      <c r="AO216" s="19">
        <f t="shared" ca="1" si="102"/>
        <v>2259.0366709909526</v>
      </c>
      <c r="AP216" s="19">
        <f t="shared" ca="1" si="102"/>
        <v>2200.3376365636022</v>
      </c>
      <c r="AQ216" s="19">
        <f t="shared" ca="1" si="102"/>
        <v>2141.6386021362514</v>
      </c>
      <c r="AR216" s="19">
        <f t="shared" ca="1" si="102"/>
        <v>2082.9395677089005</v>
      </c>
      <c r="AS216" s="19">
        <f t="shared" ca="1" si="102"/>
        <v>2024.240533281552</v>
      </c>
      <c r="AT216" s="19">
        <f t="shared" ca="1" si="102"/>
        <v>1965.5414988541993</v>
      </c>
      <c r="AU216" s="19">
        <f t="shared" ca="1" si="102"/>
        <v>1906.842464426848</v>
      </c>
      <c r="AV216" s="19">
        <f t="shared" ca="1" si="102"/>
        <v>1848.143429999498</v>
      </c>
    </row>
    <row r="217" spans="1:48" ht="9.75" customHeight="1" outlineLevel="1">
      <c r="A217" s="28"/>
      <c r="B217" s="32"/>
      <c r="C217" s="32"/>
      <c r="D217" s="28"/>
      <c r="E217" s="87"/>
      <c r="F217" s="87"/>
      <c r="G217" s="87"/>
      <c r="H217" s="86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</row>
    <row r="218" spans="1:48" ht="15.75" customHeight="1" outlineLevel="1">
      <c r="A218" s="28"/>
      <c r="B218" s="45" t="s">
        <v>170</v>
      </c>
      <c r="C218" s="45"/>
      <c r="D218" s="28"/>
      <c r="E218" s="87"/>
      <c r="F218" s="87"/>
      <c r="G218" s="87"/>
      <c r="H218" s="86"/>
      <c r="I218" s="18">
        <f t="shared" ref="I218:AV218" si="103">-I132</f>
        <v>-1989.0049439689924</v>
      </c>
      <c r="J218" s="18">
        <f t="shared" si="103"/>
        <v>-438.08139534883719</v>
      </c>
      <c r="K218" s="18">
        <f t="shared" si="103"/>
        <v>-290.69767441860466</v>
      </c>
      <c r="L218" s="18">
        <f t="shared" si="103"/>
        <v>0</v>
      </c>
      <c r="M218" s="18">
        <f t="shared" si="103"/>
        <v>0</v>
      </c>
      <c r="N218" s="18">
        <f t="shared" si="103"/>
        <v>0</v>
      </c>
      <c r="O218" s="18">
        <f t="shared" si="103"/>
        <v>0</v>
      </c>
      <c r="P218" s="18">
        <f t="shared" si="103"/>
        <v>0</v>
      </c>
      <c r="Q218" s="18">
        <f t="shared" si="103"/>
        <v>0</v>
      </c>
      <c r="R218" s="18">
        <f t="shared" si="103"/>
        <v>0</v>
      </c>
      <c r="S218" s="18">
        <f t="shared" si="103"/>
        <v>0</v>
      </c>
      <c r="T218" s="18">
        <f t="shared" si="103"/>
        <v>0</v>
      </c>
      <c r="U218" s="18">
        <f t="shared" si="103"/>
        <v>0</v>
      </c>
      <c r="V218" s="18">
        <f t="shared" si="103"/>
        <v>0</v>
      </c>
      <c r="W218" s="18">
        <f t="shared" si="103"/>
        <v>0</v>
      </c>
      <c r="X218" s="18">
        <f t="shared" si="103"/>
        <v>0</v>
      </c>
      <c r="Y218" s="18">
        <f t="shared" si="103"/>
        <v>0</v>
      </c>
      <c r="Z218" s="18">
        <f t="shared" si="103"/>
        <v>0</v>
      </c>
      <c r="AA218" s="18">
        <f t="shared" si="103"/>
        <v>0</v>
      </c>
      <c r="AB218" s="18">
        <f t="shared" si="103"/>
        <v>0</v>
      </c>
      <c r="AC218" s="18">
        <f t="shared" si="103"/>
        <v>0</v>
      </c>
      <c r="AD218" s="18">
        <f t="shared" si="103"/>
        <v>0</v>
      </c>
      <c r="AE218" s="18">
        <f t="shared" si="103"/>
        <v>0</v>
      </c>
      <c r="AF218" s="18">
        <f t="shared" si="103"/>
        <v>0</v>
      </c>
      <c r="AG218" s="18">
        <f t="shared" si="103"/>
        <v>0</v>
      </c>
      <c r="AH218" s="18">
        <f t="shared" si="103"/>
        <v>0</v>
      </c>
      <c r="AI218" s="18">
        <f t="shared" si="103"/>
        <v>0</v>
      </c>
      <c r="AJ218" s="18">
        <f t="shared" si="103"/>
        <v>0</v>
      </c>
      <c r="AK218" s="18">
        <f t="shared" si="103"/>
        <v>0</v>
      </c>
      <c r="AL218" s="18">
        <f t="shared" si="103"/>
        <v>0</v>
      </c>
      <c r="AM218" s="18">
        <f t="shared" si="103"/>
        <v>0</v>
      </c>
      <c r="AN218" s="18">
        <f t="shared" si="103"/>
        <v>0</v>
      </c>
      <c r="AO218" s="18">
        <f t="shared" si="103"/>
        <v>0</v>
      </c>
      <c r="AP218" s="18">
        <f t="shared" si="103"/>
        <v>0</v>
      </c>
      <c r="AQ218" s="18">
        <f t="shared" si="103"/>
        <v>0</v>
      </c>
      <c r="AR218" s="18">
        <f t="shared" si="103"/>
        <v>0</v>
      </c>
      <c r="AS218" s="18">
        <f t="shared" si="103"/>
        <v>0</v>
      </c>
      <c r="AT218" s="18">
        <f t="shared" si="103"/>
        <v>0</v>
      </c>
      <c r="AU218" s="18">
        <f t="shared" si="103"/>
        <v>0</v>
      </c>
      <c r="AV218" s="18">
        <f t="shared" si="103"/>
        <v>0</v>
      </c>
    </row>
    <row r="219" spans="1:48" ht="9.75" customHeight="1" outlineLevel="1">
      <c r="A219" s="28"/>
      <c r="B219" s="45"/>
      <c r="C219" s="45"/>
      <c r="D219" s="28"/>
      <c r="E219" s="87"/>
      <c r="F219" s="87"/>
      <c r="G219" s="87"/>
      <c r="H219" s="86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</row>
    <row r="220" spans="1:48" ht="15.75" customHeight="1" outlineLevel="1">
      <c r="A220" s="28"/>
      <c r="B220" s="45" t="s">
        <v>171</v>
      </c>
      <c r="C220" s="45"/>
      <c r="D220" s="28"/>
      <c r="E220" s="87"/>
      <c r="F220" s="87"/>
      <c r="G220" s="87"/>
      <c r="H220" s="86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</row>
    <row r="221" spans="1:48" ht="15.75" customHeight="1" outlineLevel="1">
      <c r="A221" s="28"/>
      <c r="B221" s="26" t="s">
        <v>172</v>
      </c>
      <c r="C221" s="26"/>
      <c r="D221" s="28"/>
      <c r="E221" s="87"/>
      <c r="F221" s="87"/>
      <c r="G221" s="87"/>
      <c r="H221" s="86"/>
      <c r="I221" s="27">
        <f t="shared" ref="I221:AV221" ca="1" si="104">I203-H203</f>
        <v>-729.08243933040649</v>
      </c>
      <c r="J221" s="27">
        <f t="shared" ca="1" si="104"/>
        <v>-1604.951671456678</v>
      </c>
      <c r="K221" s="27">
        <f t="shared" ca="1" si="104"/>
        <v>-1699.878241317143</v>
      </c>
      <c r="L221" s="27">
        <f t="shared" ca="1" si="104"/>
        <v>-1856.8549855031888</v>
      </c>
      <c r="M221" s="27">
        <f t="shared" ca="1" si="104"/>
        <v>-1856.8549855031961</v>
      </c>
      <c r="N221" s="27">
        <f t="shared" ca="1" si="104"/>
        <v>-1856.8549855031888</v>
      </c>
      <c r="O221" s="27">
        <f t="shared" ca="1" si="104"/>
        <v>-1856.8549855031888</v>
      </c>
      <c r="P221" s="27">
        <f t="shared" ca="1" si="104"/>
        <v>-1856.8549855031888</v>
      </c>
      <c r="Q221" s="27">
        <f t="shared" ca="1" si="104"/>
        <v>-1856.8549855031888</v>
      </c>
      <c r="R221" s="27">
        <f t="shared" ca="1" si="104"/>
        <v>-1856.8549855032034</v>
      </c>
      <c r="S221" s="27">
        <f t="shared" ca="1" si="104"/>
        <v>-1778.8061482938865</v>
      </c>
      <c r="T221" s="27">
        <f t="shared" ca="1" si="104"/>
        <v>-1754.3962645729553</v>
      </c>
      <c r="U221" s="27">
        <f t="shared" ca="1" si="104"/>
        <v>-1738.6985901543521</v>
      </c>
      <c r="V221" s="27">
        <f t="shared" ca="1" si="104"/>
        <v>-1738.6985901543558</v>
      </c>
      <c r="W221" s="27">
        <f t="shared" ca="1" si="104"/>
        <v>-1738.6985901543558</v>
      </c>
      <c r="X221" s="27">
        <f t="shared" ca="1" si="104"/>
        <v>-1738.6985901543558</v>
      </c>
      <c r="Y221" s="27">
        <f t="shared" ca="1" si="104"/>
        <v>-1738.6985901543521</v>
      </c>
      <c r="Z221" s="27">
        <f t="shared" ca="1" si="104"/>
        <v>-1738.6985901543558</v>
      </c>
      <c r="AA221" s="27">
        <f t="shared" ca="1" si="104"/>
        <v>-1738.6985901543558</v>
      </c>
      <c r="AB221" s="27">
        <f t="shared" ca="1" si="104"/>
        <v>-1738.6985901543558</v>
      </c>
      <c r="AC221" s="27">
        <f t="shared" ca="1" si="104"/>
        <v>-1738.6985901543485</v>
      </c>
      <c r="AD221" s="27">
        <f t="shared" ca="1" si="104"/>
        <v>-882.56846577139731</v>
      </c>
      <c r="AE221" s="27">
        <f t="shared" ca="1" si="104"/>
        <v>-843.68899489417527</v>
      </c>
      <c r="AF221" s="27">
        <f t="shared" ca="1" si="104"/>
        <v>-843.63599361288652</v>
      </c>
      <c r="AG221" s="27">
        <f t="shared" ca="1" si="104"/>
        <v>-843.64628626404738</v>
      </c>
      <c r="AH221" s="27">
        <f t="shared" ca="1" si="104"/>
        <v>-843.64628626404556</v>
      </c>
      <c r="AI221" s="27">
        <f t="shared" ca="1" si="104"/>
        <v>-843.64628626404738</v>
      </c>
      <c r="AJ221" s="27">
        <f t="shared" ca="1" si="104"/>
        <v>-843.64628626404738</v>
      </c>
      <c r="AK221" s="27">
        <f t="shared" ca="1" si="104"/>
        <v>-843.64628626404738</v>
      </c>
      <c r="AL221" s="27">
        <f t="shared" ca="1" si="104"/>
        <v>-843.64628626404738</v>
      </c>
      <c r="AM221" s="27">
        <f t="shared" ca="1" si="104"/>
        <v>-843.64628626404738</v>
      </c>
      <c r="AN221" s="27">
        <f t="shared" ca="1" si="104"/>
        <v>-843.64628626404738</v>
      </c>
      <c r="AO221" s="27">
        <f t="shared" ca="1" si="104"/>
        <v>-843.64628626404738</v>
      </c>
      <c r="AP221" s="27">
        <f t="shared" ca="1" si="104"/>
        <v>-843.64628626404556</v>
      </c>
      <c r="AQ221" s="27">
        <f t="shared" ca="1" si="104"/>
        <v>-843.64628626404829</v>
      </c>
      <c r="AR221" s="27">
        <f t="shared" ca="1" si="104"/>
        <v>-843.64628626404647</v>
      </c>
      <c r="AS221" s="27">
        <f t="shared" ca="1" si="104"/>
        <v>-843.64628626404738</v>
      </c>
      <c r="AT221" s="27">
        <f t="shared" ca="1" si="104"/>
        <v>-843.64628626404738</v>
      </c>
      <c r="AU221" s="27">
        <f t="shared" ca="1" si="104"/>
        <v>-843.64628626404738</v>
      </c>
      <c r="AV221" s="27">
        <f t="shared" ca="1" si="104"/>
        <v>-843.64628626404692</v>
      </c>
    </row>
    <row r="222" spans="1:48" ht="15.75" customHeight="1" outlineLevel="1">
      <c r="A222" s="28"/>
      <c r="B222" s="26" t="s">
        <v>174</v>
      </c>
      <c r="C222" s="26"/>
      <c r="D222" s="28"/>
      <c r="E222" s="87"/>
      <c r="F222"/>
      <c r="G222"/>
      <c r="H222"/>
      <c r="I222" s="62">
        <f t="shared" ref="I222:AV222" ca="1" si="105">I216+I218+I221</f>
        <v>4490.0613563080587</v>
      </c>
      <c r="J222" s="62">
        <f t="shared" ca="1" si="105"/>
        <v>5158.2719080337602</v>
      </c>
      <c r="K222" s="62">
        <f t="shared" ca="1" si="105"/>
        <v>5122.7360669175778</v>
      </c>
      <c r="L222" s="62">
        <f t="shared" ca="1" si="105"/>
        <v>5130.621796327101</v>
      </c>
      <c r="M222" s="62">
        <f t="shared" ca="1" si="105"/>
        <v>5001.4259514626283</v>
      </c>
      <c r="N222" s="62">
        <f t="shared" ca="1" si="105"/>
        <v>4872.2301065981737</v>
      </c>
      <c r="O222" s="62">
        <f t="shared" ca="1" si="105"/>
        <v>4743.0342617337119</v>
      </c>
      <c r="P222" s="62">
        <f t="shared" ca="1" si="105"/>
        <v>4613.8384168692473</v>
      </c>
      <c r="Q222" s="62">
        <f t="shared" ca="1" si="105"/>
        <v>4484.6425720047864</v>
      </c>
      <c r="R222" s="62">
        <f t="shared" ca="1" si="105"/>
        <v>4355.4467271403073</v>
      </c>
      <c r="S222" s="62">
        <f t="shared" ca="1" si="105"/>
        <v>4162.4800681175047</v>
      </c>
      <c r="T222" s="62">
        <f t="shared" ca="1" si="105"/>
        <v>4018.7702760496413</v>
      </c>
      <c r="U222" s="62">
        <f t="shared" ca="1" si="105"/>
        <v>3883.8772930076339</v>
      </c>
      <c r="V222" s="62">
        <f t="shared" ca="1" si="105"/>
        <v>3762.902507645611</v>
      </c>
      <c r="W222" s="62">
        <f t="shared" ca="1" si="105"/>
        <v>3641.9277222835935</v>
      </c>
      <c r="X222" s="62">
        <f t="shared" ca="1" si="105"/>
        <v>3520.9529369215752</v>
      </c>
      <c r="Y222" s="62">
        <f t="shared" ca="1" si="105"/>
        <v>3399.9781515595605</v>
      </c>
      <c r="Z222" s="62">
        <f t="shared" ca="1" si="105"/>
        <v>3279.0033661975385</v>
      </c>
      <c r="AA222" s="62">
        <f t="shared" ca="1" si="105"/>
        <v>3158.028580835522</v>
      </c>
      <c r="AB222" s="62">
        <f t="shared" ca="1" si="105"/>
        <v>3037.0537954735019</v>
      </c>
      <c r="AC222" s="62">
        <f t="shared" ca="1" si="105"/>
        <v>2916.0790101114917</v>
      </c>
      <c r="AD222" s="62">
        <f t="shared" ca="1" si="105"/>
        <v>2095.5920089430147</v>
      </c>
      <c r="AE222" s="62">
        <f t="shared" ca="1" si="105"/>
        <v>2002.4178800720765</v>
      </c>
      <c r="AF222" s="62">
        <f t="shared" ca="1" si="105"/>
        <v>1943.6725686892087</v>
      </c>
      <c r="AG222" s="62">
        <f t="shared" ca="1" si="105"/>
        <v>1884.9826601457148</v>
      </c>
      <c r="AH222" s="62">
        <f t="shared" ca="1" si="105"/>
        <v>1826.283625718364</v>
      </c>
      <c r="AI222" s="62">
        <f t="shared" ca="1" si="105"/>
        <v>1767.5845912910131</v>
      </c>
      <c r="AJ222" s="62">
        <f t="shared" ca="1" si="105"/>
        <v>1708.8855568636618</v>
      </c>
      <c r="AK222" s="62">
        <f t="shared" ca="1" si="105"/>
        <v>1650.186522436311</v>
      </c>
      <c r="AL222" s="62">
        <f t="shared" ca="1" si="105"/>
        <v>1591.4874880089601</v>
      </c>
      <c r="AM222" s="62">
        <f t="shared" ca="1" si="105"/>
        <v>1532.7884535816074</v>
      </c>
      <c r="AN222" s="62">
        <f t="shared" ca="1" si="105"/>
        <v>1474.0894191542561</v>
      </c>
      <c r="AO222" s="62">
        <f t="shared" ca="1" si="105"/>
        <v>1415.3903847269053</v>
      </c>
      <c r="AP222" s="62">
        <f t="shared" ca="1" si="105"/>
        <v>1356.6913502995567</v>
      </c>
      <c r="AQ222" s="62">
        <f t="shared" ca="1" si="105"/>
        <v>1297.9923158722031</v>
      </c>
      <c r="AR222" s="62">
        <f t="shared" ca="1" si="105"/>
        <v>1239.2932814448541</v>
      </c>
      <c r="AS222" s="62">
        <f t="shared" ca="1" si="105"/>
        <v>1180.5942470175046</v>
      </c>
      <c r="AT222" s="62">
        <f t="shared" ca="1" si="105"/>
        <v>1121.8952125901519</v>
      </c>
      <c r="AU222" s="62">
        <f t="shared" ca="1" si="105"/>
        <v>1063.1961781628006</v>
      </c>
      <c r="AV222" s="62">
        <f t="shared" ca="1" si="105"/>
        <v>1004.4971437354511</v>
      </c>
    </row>
    <row r="223" spans="1:48" ht="9.75" customHeight="1" outlineLevel="1">
      <c r="A223" s="28"/>
      <c r="B223" s="26"/>
      <c r="C223" s="26"/>
      <c r="D223" s="28"/>
      <c r="E223" s="87"/>
      <c r="F223" s="87"/>
      <c r="G223" s="87"/>
      <c r="H223" s="86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</row>
    <row r="224" spans="1:48" ht="15.75" customHeight="1" outlineLevel="1">
      <c r="A224" s="28"/>
      <c r="B224" s="26" t="s">
        <v>173</v>
      </c>
      <c r="C224" s="26"/>
      <c r="D224" s="28"/>
      <c r="E224" s="87"/>
      <c r="F224" s="87"/>
      <c r="G224" s="87"/>
      <c r="H224" s="86"/>
      <c r="I224" s="27">
        <f t="shared" ref="I224:AV224" ca="1" si="106">-I222</f>
        <v>-4490.0613563080587</v>
      </c>
      <c r="J224" s="27">
        <f t="shared" ca="1" si="106"/>
        <v>-5158.2719080337602</v>
      </c>
      <c r="K224" s="27">
        <f t="shared" ca="1" si="106"/>
        <v>-5122.7360669175778</v>
      </c>
      <c r="L224" s="27">
        <f t="shared" ca="1" si="106"/>
        <v>-5130.621796327101</v>
      </c>
      <c r="M224" s="27">
        <f t="shared" ca="1" si="106"/>
        <v>-5001.4259514626283</v>
      </c>
      <c r="N224" s="27">
        <f t="shared" ca="1" si="106"/>
        <v>-4872.2301065981737</v>
      </c>
      <c r="O224" s="27">
        <f t="shared" ca="1" si="106"/>
        <v>-4743.0342617337119</v>
      </c>
      <c r="P224" s="27">
        <f t="shared" ca="1" si="106"/>
        <v>-4613.8384168692473</v>
      </c>
      <c r="Q224" s="27">
        <f t="shared" ca="1" si="106"/>
        <v>-4484.6425720047864</v>
      </c>
      <c r="R224" s="27">
        <f t="shared" ca="1" si="106"/>
        <v>-4355.4467271403073</v>
      </c>
      <c r="S224" s="27">
        <f t="shared" ca="1" si="106"/>
        <v>-4162.4800681175047</v>
      </c>
      <c r="T224" s="27">
        <f t="shared" ca="1" si="106"/>
        <v>-4018.7702760496413</v>
      </c>
      <c r="U224" s="27">
        <f t="shared" ca="1" si="106"/>
        <v>-3883.8772930076339</v>
      </c>
      <c r="V224" s="27">
        <f t="shared" ca="1" si="106"/>
        <v>-3762.902507645611</v>
      </c>
      <c r="W224" s="27">
        <f t="shared" ca="1" si="106"/>
        <v>-3641.9277222835935</v>
      </c>
      <c r="X224" s="27">
        <f t="shared" ca="1" si="106"/>
        <v>-3520.9529369215752</v>
      </c>
      <c r="Y224" s="27">
        <f t="shared" ca="1" si="106"/>
        <v>-3399.9781515595605</v>
      </c>
      <c r="Z224" s="27">
        <f t="shared" ca="1" si="106"/>
        <v>-3279.0033661975385</v>
      </c>
      <c r="AA224" s="27">
        <f t="shared" ca="1" si="106"/>
        <v>-3158.028580835522</v>
      </c>
      <c r="AB224" s="27">
        <f t="shared" ca="1" si="106"/>
        <v>-3037.0537954735019</v>
      </c>
      <c r="AC224" s="27">
        <f t="shared" ca="1" si="106"/>
        <v>-2916.0790101114917</v>
      </c>
      <c r="AD224" s="27">
        <f t="shared" ca="1" si="106"/>
        <v>-2095.5920089430147</v>
      </c>
      <c r="AE224" s="27">
        <f t="shared" ca="1" si="106"/>
        <v>-2002.4178800720765</v>
      </c>
      <c r="AF224" s="27">
        <f t="shared" ca="1" si="106"/>
        <v>-1943.6725686892087</v>
      </c>
      <c r="AG224" s="27">
        <f t="shared" ca="1" si="106"/>
        <v>-1884.9826601457148</v>
      </c>
      <c r="AH224" s="27">
        <f t="shared" ca="1" si="106"/>
        <v>-1826.283625718364</v>
      </c>
      <c r="AI224" s="27">
        <f t="shared" ca="1" si="106"/>
        <v>-1767.5845912910131</v>
      </c>
      <c r="AJ224" s="27">
        <f t="shared" ca="1" si="106"/>
        <v>-1708.8855568636618</v>
      </c>
      <c r="AK224" s="27">
        <f t="shared" ca="1" si="106"/>
        <v>-1650.186522436311</v>
      </c>
      <c r="AL224" s="27">
        <f t="shared" ca="1" si="106"/>
        <v>-1591.4874880089601</v>
      </c>
      <c r="AM224" s="27">
        <f t="shared" ca="1" si="106"/>
        <v>-1532.7884535816074</v>
      </c>
      <c r="AN224" s="27">
        <f t="shared" ca="1" si="106"/>
        <v>-1474.0894191542561</v>
      </c>
      <c r="AO224" s="27">
        <f t="shared" ca="1" si="106"/>
        <v>-1415.3903847269053</v>
      </c>
      <c r="AP224" s="27">
        <f t="shared" ca="1" si="106"/>
        <v>-1356.6913502995567</v>
      </c>
      <c r="AQ224" s="27">
        <f t="shared" ca="1" si="106"/>
        <v>-1297.9923158722031</v>
      </c>
      <c r="AR224" s="27">
        <f t="shared" ca="1" si="106"/>
        <v>-1239.2932814448541</v>
      </c>
      <c r="AS224" s="27">
        <f t="shared" ca="1" si="106"/>
        <v>-1180.5942470175046</v>
      </c>
      <c r="AT224" s="27">
        <f t="shared" ca="1" si="106"/>
        <v>-1121.8952125901519</v>
      </c>
      <c r="AU224" s="27">
        <f t="shared" ca="1" si="106"/>
        <v>-1063.1961781628006</v>
      </c>
      <c r="AV224" s="27">
        <f t="shared" ca="1" si="106"/>
        <v>-1004.4971437354511</v>
      </c>
    </row>
    <row r="225" spans="1:48" ht="15.75" customHeight="1" outlineLevel="1">
      <c r="A225" s="28"/>
      <c r="B225" s="32"/>
      <c r="C225" s="32"/>
      <c r="D225" s="28"/>
      <c r="E225" s="10"/>
      <c r="F225" s="10"/>
      <c r="G225" s="10"/>
      <c r="H225" s="86"/>
      <c r="I225" s="19">
        <f t="shared" ref="I225:AV225" ca="1" si="107">I221+I224</f>
        <v>-5219.1437956384652</v>
      </c>
      <c r="J225" s="19">
        <f t="shared" ca="1" si="107"/>
        <v>-6763.2235794904382</v>
      </c>
      <c r="K225" s="19">
        <f t="shared" ca="1" si="107"/>
        <v>-6822.6143082347207</v>
      </c>
      <c r="L225" s="19">
        <f t="shared" ca="1" si="107"/>
        <v>-6987.4767818302898</v>
      </c>
      <c r="M225" s="19">
        <f t="shared" ca="1" si="107"/>
        <v>-6858.2809369658244</v>
      </c>
      <c r="N225" s="19">
        <f t="shared" ca="1" si="107"/>
        <v>-6729.0850921013625</v>
      </c>
      <c r="O225" s="19">
        <f t="shared" ca="1" si="107"/>
        <v>-6599.8892472369007</v>
      </c>
      <c r="P225" s="19">
        <f t="shared" ca="1" si="107"/>
        <v>-6470.6934023724361</v>
      </c>
      <c r="Q225" s="19">
        <f t="shared" ca="1" si="107"/>
        <v>-6341.4975575079752</v>
      </c>
      <c r="R225" s="19">
        <f t="shared" ca="1" si="107"/>
        <v>-6212.3017126435107</v>
      </c>
      <c r="S225" s="19">
        <f t="shared" ca="1" si="107"/>
        <v>-5941.2862164113913</v>
      </c>
      <c r="T225" s="19">
        <f t="shared" ca="1" si="107"/>
        <v>-5773.1665406225966</v>
      </c>
      <c r="U225" s="19">
        <f t="shared" ca="1" si="107"/>
        <v>-5622.575883161986</v>
      </c>
      <c r="V225" s="19">
        <f t="shared" ca="1" si="107"/>
        <v>-5501.6010977999667</v>
      </c>
      <c r="W225" s="19">
        <f t="shared" ca="1" si="107"/>
        <v>-5380.6263124379493</v>
      </c>
      <c r="X225" s="19">
        <f t="shared" ca="1" si="107"/>
        <v>-5259.651527075931</v>
      </c>
      <c r="Y225" s="19">
        <f t="shared" ca="1" si="107"/>
        <v>-5138.6767417139126</v>
      </c>
      <c r="Z225" s="19">
        <f t="shared" ca="1" si="107"/>
        <v>-5017.7019563518943</v>
      </c>
      <c r="AA225" s="19">
        <f t="shared" ca="1" si="107"/>
        <v>-4896.7271709898778</v>
      </c>
      <c r="AB225" s="19">
        <f t="shared" ca="1" si="107"/>
        <v>-4775.7523856278576</v>
      </c>
      <c r="AC225" s="19">
        <f t="shared" ca="1" si="107"/>
        <v>-4654.7776002658402</v>
      </c>
      <c r="AD225" s="19">
        <f t="shared" ca="1" si="107"/>
        <v>-2978.160474714412</v>
      </c>
      <c r="AE225" s="19">
        <f t="shared" ca="1" si="107"/>
        <v>-2846.1068749662518</v>
      </c>
      <c r="AF225" s="19">
        <f t="shared" ca="1" si="107"/>
        <v>-2787.3085623020952</v>
      </c>
      <c r="AG225" s="19">
        <f t="shared" ca="1" si="107"/>
        <v>-2728.6289464097622</v>
      </c>
      <c r="AH225" s="19">
        <f t="shared" ca="1" si="107"/>
        <v>-2669.9299119824095</v>
      </c>
      <c r="AI225" s="19">
        <f t="shared" ca="1" si="107"/>
        <v>-2611.2308775550605</v>
      </c>
      <c r="AJ225" s="19">
        <f t="shared" ca="1" si="107"/>
        <v>-2552.5318431277092</v>
      </c>
      <c r="AK225" s="19">
        <f t="shared" ca="1" si="107"/>
        <v>-2493.8328087003583</v>
      </c>
      <c r="AL225" s="19">
        <f t="shared" ca="1" si="107"/>
        <v>-2435.1337742730075</v>
      </c>
      <c r="AM225" s="19">
        <f t="shared" ca="1" si="107"/>
        <v>-2376.4347398456548</v>
      </c>
      <c r="AN225" s="19">
        <f t="shared" ca="1" si="107"/>
        <v>-2317.7357054183035</v>
      </c>
      <c r="AO225" s="19">
        <f t="shared" ca="1" si="107"/>
        <v>-2259.0366709909526</v>
      </c>
      <c r="AP225" s="19">
        <f t="shared" ca="1" si="107"/>
        <v>-2200.3376365636022</v>
      </c>
      <c r="AQ225" s="19">
        <f t="shared" ca="1" si="107"/>
        <v>-2141.6386021362514</v>
      </c>
      <c r="AR225" s="19">
        <f t="shared" ca="1" si="107"/>
        <v>-2082.9395677089005</v>
      </c>
      <c r="AS225" s="19">
        <f t="shared" ca="1" si="107"/>
        <v>-2024.240533281552</v>
      </c>
      <c r="AT225" s="19">
        <f t="shared" ca="1" si="107"/>
        <v>-1965.5414988541993</v>
      </c>
      <c r="AU225" s="19">
        <f t="shared" ca="1" si="107"/>
        <v>-1906.842464426848</v>
      </c>
      <c r="AV225" s="19">
        <f t="shared" ca="1" si="107"/>
        <v>-1848.143429999498</v>
      </c>
    </row>
    <row r="226" spans="1:48" ht="9.75" customHeight="1" outlineLevel="1">
      <c r="A226" s="28"/>
      <c r="B226" s="32"/>
      <c r="C226" s="32"/>
      <c r="D226" s="28"/>
      <c r="E226" s="10"/>
      <c r="F226" s="10"/>
      <c r="G226" s="10"/>
      <c r="H226" s="86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</row>
    <row r="227" spans="1:48" s="55" customFormat="1" ht="15.75" customHeight="1" outlineLevel="1">
      <c r="A227" s="88"/>
      <c r="B227" s="45" t="s">
        <v>6</v>
      </c>
      <c r="C227" s="45"/>
      <c r="D227" s="88"/>
      <c r="E227" s="63"/>
      <c r="F227" s="63"/>
      <c r="G227" s="63"/>
      <c r="H227" s="90"/>
      <c r="I227" s="18">
        <f t="shared" ref="I227:AV227" ca="1" si="108">I216+I218+I225</f>
        <v>0</v>
      </c>
      <c r="J227" s="18">
        <f t="shared" ca="1" si="108"/>
        <v>0</v>
      </c>
      <c r="K227" s="18">
        <f t="shared" ca="1" si="108"/>
        <v>0</v>
      </c>
      <c r="L227" s="18">
        <f t="shared" ca="1" si="108"/>
        <v>0</v>
      </c>
      <c r="M227" s="18">
        <f t="shared" ca="1" si="108"/>
        <v>0</v>
      </c>
      <c r="N227" s="18">
        <f t="shared" ca="1" si="108"/>
        <v>0</v>
      </c>
      <c r="O227" s="18">
        <f t="shared" ca="1" si="108"/>
        <v>0</v>
      </c>
      <c r="P227" s="18">
        <f t="shared" ca="1" si="108"/>
        <v>0</v>
      </c>
      <c r="Q227" s="18">
        <f t="shared" ca="1" si="108"/>
        <v>0</v>
      </c>
      <c r="R227" s="18">
        <f t="shared" ca="1" si="108"/>
        <v>0</v>
      </c>
      <c r="S227" s="18">
        <f t="shared" ca="1" si="108"/>
        <v>0</v>
      </c>
      <c r="T227" s="18">
        <f t="shared" ca="1" si="108"/>
        <v>0</v>
      </c>
      <c r="U227" s="18">
        <f t="shared" ca="1" si="108"/>
        <v>0</v>
      </c>
      <c r="V227" s="18">
        <f t="shared" ca="1" si="108"/>
        <v>0</v>
      </c>
      <c r="W227" s="18">
        <f t="shared" ca="1" si="108"/>
        <v>0</v>
      </c>
      <c r="X227" s="18">
        <f t="shared" ca="1" si="108"/>
        <v>0</v>
      </c>
      <c r="Y227" s="18">
        <f t="shared" ca="1" si="108"/>
        <v>0</v>
      </c>
      <c r="Z227" s="18">
        <f t="shared" ca="1" si="108"/>
        <v>0</v>
      </c>
      <c r="AA227" s="18">
        <f t="shared" ca="1" si="108"/>
        <v>0</v>
      </c>
      <c r="AB227" s="18">
        <f t="shared" ca="1" si="108"/>
        <v>0</v>
      </c>
      <c r="AC227" s="18">
        <f t="shared" ca="1" si="108"/>
        <v>0</v>
      </c>
      <c r="AD227" s="18">
        <f t="shared" ca="1" si="108"/>
        <v>0</v>
      </c>
      <c r="AE227" s="18">
        <f t="shared" ca="1" si="108"/>
        <v>0</v>
      </c>
      <c r="AF227" s="18">
        <f t="shared" ca="1" si="108"/>
        <v>0</v>
      </c>
      <c r="AG227" s="18">
        <f t="shared" ca="1" si="108"/>
        <v>0</v>
      </c>
      <c r="AH227" s="18">
        <f t="shared" ca="1" si="108"/>
        <v>0</v>
      </c>
      <c r="AI227" s="18">
        <f t="shared" ca="1" si="108"/>
        <v>0</v>
      </c>
      <c r="AJ227" s="18">
        <f t="shared" ca="1" si="108"/>
        <v>0</v>
      </c>
      <c r="AK227" s="18">
        <f t="shared" ca="1" si="108"/>
        <v>0</v>
      </c>
      <c r="AL227" s="18">
        <f t="shared" ca="1" si="108"/>
        <v>0</v>
      </c>
      <c r="AM227" s="18">
        <f t="shared" ca="1" si="108"/>
        <v>0</v>
      </c>
      <c r="AN227" s="18">
        <f t="shared" ca="1" si="108"/>
        <v>0</v>
      </c>
      <c r="AO227" s="18">
        <f t="shared" ca="1" si="108"/>
        <v>0</v>
      </c>
      <c r="AP227" s="18">
        <f t="shared" ca="1" si="108"/>
        <v>0</v>
      </c>
      <c r="AQ227" s="18">
        <f t="shared" ca="1" si="108"/>
        <v>0</v>
      </c>
      <c r="AR227" s="18">
        <f t="shared" ca="1" si="108"/>
        <v>0</v>
      </c>
      <c r="AS227" s="18">
        <f t="shared" ca="1" si="108"/>
        <v>0</v>
      </c>
      <c r="AT227" s="18">
        <f t="shared" ca="1" si="108"/>
        <v>0</v>
      </c>
      <c r="AU227" s="18">
        <f t="shared" ca="1" si="108"/>
        <v>0</v>
      </c>
      <c r="AV227" s="18">
        <f t="shared" ca="1" si="108"/>
        <v>0</v>
      </c>
    </row>
    <row r="228" spans="1:48" s="4" customFormat="1" ht="15.75" customHeight="1" outlineLevel="1">
      <c r="A228" s="13"/>
    </row>
    <row r="229" spans="1:48" s="182" customFormat="1" ht="18">
      <c r="A229" s="177" t="s">
        <v>45</v>
      </c>
      <c r="B229" s="178" t="s">
        <v>175</v>
      </c>
      <c r="C229" s="178"/>
      <c r="D229" s="179"/>
      <c r="E229" s="179"/>
      <c r="F229" s="179"/>
      <c r="G229" s="179"/>
      <c r="H229" s="181">
        <f>I229-1</f>
        <v>2017</v>
      </c>
      <c r="I229" s="181">
        <f>$I$22</f>
        <v>2018</v>
      </c>
      <c r="J229" s="181">
        <f t="shared" ref="J229:AV229" si="109">I229+1</f>
        <v>2019</v>
      </c>
      <c r="K229" s="181">
        <f t="shared" si="109"/>
        <v>2020</v>
      </c>
      <c r="L229" s="181">
        <f t="shared" si="109"/>
        <v>2021</v>
      </c>
      <c r="M229" s="181">
        <f t="shared" si="109"/>
        <v>2022</v>
      </c>
      <c r="N229" s="181">
        <f t="shared" si="109"/>
        <v>2023</v>
      </c>
      <c r="O229" s="181">
        <f t="shared" si="109"/>
        <v>2024</v>
      </c>
      <c r="P229" s="181">
        <f t="shared" si="109"/>
        <v>2025</v>
      </c>
      <c r="Q229" s="181">
        <f t="shared" si="109"/>
        <v>2026</v>
      </c>
      <c r="R229" s="181">
        <f t="shared" si="109"/>
        <v>2027</v>
      </c>
      <c r="S229" s="181">
        <f t="shared" si="109"/>
        <v>2028</v>
      </c>
      <c r="T229" s="181">
        <f t="shared" si="109"/>
        <v>2029</v>
      </c>
      <c r="U229" s="181">
        <f t="shared" si="109"/>
        <v>2030</v>
      </c>
      <c r="V229" s="181">
        <f t="shared" si="109"/>
        <v>2031</v>
      </c>
      <c r="W229" s="181">
        <f t="shared" si="109"/>
        <v>2032</v>
      </c>
      <c r="X229" s="181">
        <f t="shared" si="109"/>
        <v>2033</v>
      </c>
      <c r="Y229" s="181">
        <f t="shared" si="109"/>
        <v>2034</v>
      </c>
      <c r="Z229" s="181">
        <f t="shared" si="109"/>
        <v>2035</v>
      </c>
      <c r="AA229" s="181">
        <f t="shared" si="109"/>
        <v>2036</v>
      </c>
      <c r="AB229" s="181">
        <f t="shared" si="109"/>
        <v>2037</v>
      </c>
      <c r="AC229" s="181">
        <f t="shared" si="109"/>
        <v>2038</v>
      </c>
      <c r="AD229" s="181">
        <f t="shared" si="109"/>
        <v>2039</v>
      </c>
      <c r="AE229" s="181">
        <f t="shared" si="109"/>
        <v>2040</v>
      </c>
      <c r="AF229" s="181">
        <f t="shared" si="109"/>
        <v>2041</v>
      </c>
      <c r="AG229" s="181">
        <f t="shared" si="109"/>
        <v>2042</v>
      </c>
      <c r="AH229" s="181">
        <f t="shared" si="109"/>
        <v>2043</v>
      </c>
      <c r="AI229" s="181">
        <f t="shared" si="109"/>
        <v>2044</v>
      </c>
      <c r="AJ229" s="181">
        <f t="shared" si="109"/>
        <v>2045</v>
      </c>
      <c r="AK229" s="181">
        <f t="shared" si="109"/>
        <v>2046</v>
      </c>
      <c r="AL229" s="181">
        <f t="shared" si="109"/>
        <v>2047</v>
      </c>
      <c r="AM229" s="181">
        <f t="shared" si="109"/>
        <v>2048</v>
      </c>
      <c r="AN229" s="181">
        <f t="shared" si="109"/>
        <v>2049</v>
      </c>
      <c r="AO229" s="181">
        <f t="shared" si="109"/>
        <v>2050</v>
      </c>
      <c r="AP229" s="181">
        <f t="shared" si="109"/>
        <v>2051</v>
      </c>
      <c r="AQ229" s="181">
        <f t="shared" si="109"/>
        <v>2052</v>
      </c>
      <c r="AR229" s="181">
        <f t="shared" si="109"/>
        <v>2053</v>
      </c>
      <c r="AS229" s="181">
        <f t="shared" si="109"/>
        <v>2054</v>
      </c>
      <c r="AT229" s="181">
        <f t="shared" si="109"/>
        <v>2055</v>
      </c>
      <c r="AU229" s="181">
        <f t="shared" si="109"/>
        <v>2056</v>
      </c>
      <c r="AV229" s="181">
        <f t="shared" si="109"/>
        <v>2057</v>
      </c>
    </row>
    <row r="231" spans="1:48" ht="14.25">
      <c r="B231" s="185" t="s">
        <v>176</v>
      </c>
      <c r="C231" s="185"/>
      <c r="I231" s="27">
        <f t="shared" ref="I231:AV231" si="110">I218</f>
        <v>-1989.0049439689924</v>
      </c>
      <c r="J231" s="27">
        <f t="shared" si="110"/>
        <v>-438.08139534883719</v>
      </c>
      <c r="K231" s="27">
        <f t="shared" si="110"/>
        <v>-290.69767441860466</v>
      </c>
      <c r="L231" s="27">
        <f t="shared" si="110"/>
        <v>0</v>
      </c>
      <c r="M231" s="27">
        <f t="shared" si="110"/>
        <v>0</v>
      </c>
      <c r="N231" s="27">
        <f t="shared" si="110"/>
        <v>0</v>
      </c>
      <c r="O231" s="27">
        <f t="shared" si="110"/>
        <v>0</v>
      </c>
      <c r="P231" s="27">
        <f t="shared" si="110"/>
        <v>0</v>
      </c>
      <c r="Q231" s="27">
        <f t="shared" si="110"/>
        <v>0</v>
      </c>
      <c r="R231" s="27">
        <f t="shared" si="110"/>
        <v>0</v>
      </c>
      <c r="S231" s="27">
        <f t="shared" si="110"/>
        <v>0</v>
      </c>
      <c r="T231" s="27">
        <f t="shared" si="110"/>
        <v>0</v>
      </c>
      <c r="U231" s="27">
        <f t="shared" si="110"/>
        <v>0</v>
      </c>
      <c r="V231" s="27">
        <f t="shared" si="110"/>
        <v>0</v>
      </c>
      <c r="W231" s="27">
        <f t="shared" si="110"/>
        <v>0</v>
      </c>
      <c r="X231" s="27">
        <f t="shared" si="110"/>
        <v>0</v>
      </c>
      <c r="Y231" s="27">
        <f t="shared" si="110"/>
        <v>0</v>
      </c>
      <c r="Z231" s="27">
        <f t="shared" si="110"/>
        <v>0</v>
      </c>
      <c r="AA231" s="27">
        <f t="shared" si="110"/>
        <v>0</v>
      </c>
      <c r="AB231" s="27">
        <f t="shared" si="110"/>
        <v>0</v>
      </c>
      <c r="AC231" s="27">
        <f t="shared" si="110"/>
        <v>0</v>
      </c>
      <c r="AD231" s="27">
        <f t="shared" si="110"/>
        <v>0</v>
      </c>
      <c r="AE231" s="27">
        <f t="shared" si="110"/>
        <v>0</v>
      </c>
      <c r="AF231" s="27">
        <f t="shared" si="110"/>
        <v>0</v>
      </c>
      <c r="AG231" s="27">
        <f t="shared" si="110"/>
        <v>0</v>
      </c>
      <c r="AH231" s="27">
        <f t="shared" si="110"/>
        <v>0</v>
      </c>
      <c r="AI231" s="27">
        <f t="shared" si="110"/>
        <v>0</v>
      </c>
      <c r="AJ231" s="27">
        <f t="shared" si="110"/>
        <v>0</v>
      </c>
      <c r="AK231" s="27">
        <f t="shared" si="110"/>
        <v>0</v>
      </c>
      <c r="AL231" s="27">
        <f t="shared" si="110"/>
        <v>0</v>
      </c>
      <c r="AM231" s="27">
        <f t="shared" si="110"/>
        <v>0</v>
      </c>
      <c r="AN231" s="27">
        <f t="shared" si="110"/>
        <v>0</v>
      </c>
      <c r="AO231" s="27">
        <f t="shared" si="110"/>
        <v>0</v>
      </c>
      <c r="AP231" s="27">
        <f t="shared" si="110"/>
        <v>0</v>
      </c>
      <c r="AQ231" s="27">
        <f t="shared" si="110"/>
        <v>0</v>
      </c>
      <c r="AR231" s="27">
        <f t="shared" si="110"/>
        <v>0</v>
      </c>
      <c r="AS231" s="27">
        <f t="shared" si="110"/>
        <v>0</v>
      </c>
      <c r="AT231" s="27">
        <f t="shared" si="110"/>
        <v>0</v>
      </c>
      <c r="AU231" s="27">
        <f t="shared" si="110"/>
        <v>0</v>
      </c>
      <c r="AV231" s="27">
        <f t="shared" si="110"/>
        <v>0</v>
      </c>
    </row>
    <row r="232" spans="1:48" ht="14.25">
      <c r="B232" s="185" t="s">
        <v>177</v>
      </c>
      <c r="C232" s="185"/>
      <c r="H232" s="27"/>
      <c r="I232" s="27">
        <f t="shared" ref="I232:AV232" si="111">I27</f>
        <v>11555.061280835664</v>
      </c>
      <c r="J232" s="27">
        <f t="shared" si="111"/>
        <v>12134.093591933894</v>
      </c>
      <c r="K232" s="27">
        <f t="shared" si="111"/>
        <v>12750.896269665125</v>
      </c>
      <c r="L232" s="27">
        <f t="shared" si="111"/>
        <v>12841.872261878038</v>
      </c>
      <c r="M232" s="27">
        <f t="shared" si="111"/>
        <v>12865.487119567146</v>
      </c>
      <c r="N232" s="27">
        <f t="shared" si="111"/>
        <v>12865.487119567146</v>
      </c>
      <c r="O232" s="27">
        <f t="shared" si="111"/>
        <v>12865.487119567146</v>
      </c>
      <c r="P232" s="27">
        <f t="shared" si="111"/>
        <v>12865.487119567146</v>
      </c>
      <c r="Q232" s="27">
        <f t="shared" si="111"/>
        <v>12865.487119567146</v>
      </c>
      <c r="R232" s="27">
        <f t="shared" si="111"/>
        <v>12865.487119567146</v>
      </c>
      <c r="S232" s="27">
        <f t="shared" si="111"/>
        <v>12865.487119567146</v>
      </c>
      <c r="T232" s="27">
        <f t="shared" si="111"/>
        <v>12865.487119567146</v>
      </c>
      <c r="U232" s="27">
        <f t="shared" si="111"/>
        <v>12865.487119567146</v>
      </c>
      <c r="V232" s="27">
        <f t="shared" si="111"/>
        <v>12865.487119567146</v>
      </c>
      <c r="W232" s="27">
        <f t="shared" si="111"/>
        <v>12865.487119567146</v>
      </c>
      <c r="X232" s="27">
        <f t="shared" si="111"/>
        <v>12865.487119567146</v>
      </c>
      <c r="Y232" s="27">
        <f t="shared" si="111"/>
        <v>12865.487119567146</v>
      </c>
      <c r="Z232" s="27">
        <f t="shared" si="111"/>
        <v>12865.487119567146</v>
      </c>
      <c r="AA232" s="27">
        <f t="shared" si="111"/>
        <v>12865.487119567146</v>
      </c>
      <c r="AB232" s="27">
        <f t="shared" si="111"/>
        <v>12865.487119567146</v>
      </c>
      <c r="AC232" s="27">
        <f t="shared" si="111"/>
        <v>12865.487119567146</v>
      </c>
      <c r="AD232" s="27">
        <f t="shared" si="111"/>
        <v>12865.487119567146</v>
      </c>
      <c r="AE232" s="27">
        <f t="shared" si="111"/>
        <v>12865.487119567146</v>
      </c>
      <c r="AF232" s="27">
        <f t="shared" si="111"/>
        <v>12865.487119567146</v>
      </c>
      <c r="AG232" s="27">
        <f t="shared" si="111"/>
        <v>12865.487119567146</v>
      </c>
      <c r="AH232" s="27">
        <f t="shared" si="111"/>
        <v>12865.487119567146</v>
      </c>
      <c r="AI232" s="27">
        <f t="shared" si="111"/>
        <v>12865.487119567146</v>
      </c>
      <c r="AJ232" s="27">
        <f t="shared" si="111"/>
        <v>12865.487119567146</v>
      </c>
      <c r="AK232" s="27">
        <f t="shared" si="111"/>
        <v>12865.487119567146</v>
      </c>
      <c r="AL232" s="27">
        <f t="shared" si="111"/>
        <v>12865.487119567146</v>
      </c>
      <c r="AM232" s="27">
        <f t="shared" si="111"/>
        <v>12865.487119567146</v>
      </c>
      <c r="AN232" s="27">
        <f t="shared" si="111"/>
        <v>12865.487119567146</v>
      </c>
      <c r="AO232" s="27">
        <f t="shared" si="111"/>
        <v>12865.487119567146</v>
      </c>
      <c r="AP232" s="27">
        <f t="shared" si="111"/>
        <v>12865.487119567146</v>
      </c>
      <c r="AQ232" s="27">
        <f t="shared" si="111"/>
        <v>12865.487119567146</v>
      </c>
      <c r="AR232" s="27">
        <f t="shared" si="111"/>
        <v>12865.487119567146</v>
      </c>
      <c r="AS232" s="27">
        <f t="shared" si="111"/>
        <v>12865.487119567146</v>
      </c>
      <c r="AT232" s="27">
        <f t="shared" si="111"/>
        <v>12865.487119567146</v>
      </c>
      <c r="AU232" s="27">
        <f t="shared" si="111"/>
        <v>12865.487119567146</v>
      </c>
      <c r="AV232" s="27">
        <f t="shared" si="111"/>
        <v>12865.487119567146</v>
      </c>
    </row>
    <row r="233" spans="1:48" ht="14.25">
      <c r="B233" s="185" t="s">
        <v>178</v>
      </c>
      <c r="C233" s="185"/>
      <c r="H233" s="27"/>
      <c r="I233" s="27">
        <f t="shared" ref="I233:AV233" ca="1" si="112">I182</f>
        <v>-1965.9645057973075</v>
      </c>
      <c r="J233" s="27">
        <f t="shared" ca="1" si="112"/>
        <v>-1934.1087971899062</v>
      </c>
      <c r="K233" s="27">
        <f t="shared" ca="1" si="112"/>
        <v>-1896.5240386649466</v>
      </c>
      <c r="L233" s="27">
        <f t="shared" ca="1" si="112"/>
        <v>-1846.6218823492898</v>
      </c>
      <c r="M233" s="27">
        <f t="shared" ca="1" si="112"/>
        <v>-1795.400204522005</v>
      </c>
      <c r="N233" s="27">
        <f t="shared" ca="1" si="112"/>
        <v>-1743.8208993691385</v>
      </c>
      <c r="O233" s="27">
        <f t="shared" ca="1" si="112"/>
        <v>-1692.2415942162722</v>
      </c>
      <c r="P233" s="27">
        <f t="shared" ca="1" si="112"/>
        <v>-1640.6622890634058</v>
      </c>
      <c r="Q233" s="27">
        <f t="shared" ca="1" si="112"/>
        <v>-1589.0829839105395</v>
      </c>
      <c r="R233" s="27">
        <f t="shared" ca="1" si="112"/>
        <v>-1537.503678757673</v>
      </c>
      <c r="S233" s="27">
        <f t="shared" ca="1" si="112"/>
        <v>-1488.0923968606207</v>
      </c>
      <c r="T233" s="27">
        <f t="shared" ca="1" si="112"/>
        <v>-1439.3591672891496</v>
      </c>
      <c r="U233" s="27">
        <f t="shared" ca="1" si="112"/>
        <v>-1391.0619842293065</v>
      </c>
      <c r="V233" s="27">
        <f t="shared" ca="1" si="112"/>
        <v>-1342.7648011694632</v>
      </c>
      <c r="W233" s="27">
        <f t="shared" ca="1" si="112"/>
        <v>-1294.4676181096199</v>
      </c>
      <c r="X233" s="27">
        <f t="shared" ca="1" si="112"/>
        <v>-1246.1704350497769</v>
      </c>
      <c r="Y233" s="27">
        <f t="shared" ca="1" si="112"/>
        <v>-1197.8732519899338</v>
      </c>
      <c r="Z233" s="27">
        <f t="shared" ca="1" si="112"/>
        <v>-1149.5760689300905</v>
      </c>
      <c r="AA233" s="27">
        <f t="shared" ca="1" si="112"/>
        <v>-1101.2788858702472</v>
      </c>
      <c r="AB233" s="27">
        <f t="shared" ca="1" si="112"/>
        <v>-1052.9817028104042</v>
      </c>
      <c r="AC233" s="27">
        <f t="shared" ca="1" si="112"/>
        <v>-1004.6845197505609</v>
      </c>
      <c r="AD233" s="27">
        <f t="shared" ca="1" si="112"/>
        <v>-980.16872903468879</v>
      </c>
      <c r="AE233" s="27">
        <f t="shared" ca="1" si="112"/>
        <v>-956.73292362096186</v>
      </c>
      <c r="AF233" s="27">
        <f t="shared" ca="1" si="112"/>
        <v>-933.29859046504839</v>
      </c>
      <c r="AG233" s="27">
        <f t="shared" ca="1" si="112"/>
        <v>-909.86397140215809</v>
      </c>
      <c r="AH233" s="27">
        <f t="shared" ca="1" si="112"/>
        <v>-886.42935233926801</v>
      </c>
      <c r="AI233" s="27">
        <f t="shared" ca="1" si="112"/>
        <v>-862.9947332763777</v>
      </c>
      <c r="AJ233" s="27">
        <f t="shared" ca="1" si="112"/>
        <v>-839.56011421348762</v>
      </c>
      <c r="AK233" s="27">
        <f t="shared" ca="1" si="112"/>
        <v>-816.12549515059732</v>
      </c>
      <c r="AL233" s="27">
        <f t="shared" ca="1" si="112"/>
        <v>-792.69087608770724</v>
      </c>
      <c r="AM233" s="27">
        <f t="shared" ca="1" si="112"/>
        <v>-769.25625702481693</v>
      </c>
      <c r="AN233" s="27">
        <f t="shared" ca="1" si="112"/>
        <v>-745.82163796192685</v>
      </c>
      <c r="AO233" s="27">
        <f t="shared" ca="1" si="112"/>
        <v>-722.38701889903655</v>
      </c>
      <c r="AP233" s="27">
        <f t="shared" ca="1" si="112"/>
        <v>-698.95239983614624</v>
      </c>
      <c r="AQ233" s="27">
        <f t="shared" ca="1" si="112"/>
        <v>-675.51778077325616</v>
      </c>
      <c r="AR233" s="27">
        <f t="shared" ca="1" si="112"/>
        <v>-652.08316171036586</v>
      </c>
      <c r="AS233" s="27">
        <f t="shared" ca="1" si="112"/>
        <v>-628.64854264747578</v>
      </c>
      <c r="AT233" s="27">
        <f t="shared" ca="1" si="112"/>
        <v>-605.21392358458547</v>
      </c>
      <c r="AU233" s="27">
        <f t="shared" ca="1" si="112"/>
        <v>-581.77930452169539</v>
      </c>
      <c r="AV233" s="27">
        <f t="shared" ca="1" si="112"/>
        <v>-558.34468545880509</v>
      </c>
    </row>
    <row r="234" spans="1:48" ht="14.25">
      <c r="B234" s="185" t="s">
        <v>144</v>
      </c>
      <c r="C234" s="185"/>
      <c r="H234" s="75"/>
      <c r="I234" s="75">
        <f t="shared" ref="I234:AV234" ca="1" si="113">-I172</f>
        <v>-1704.177359627422</v>
      </c>
      <c r="J234" s="75">
        <f t="shared" ca="1" si="113"/>
        <v>-1065.7339919858455</v>
      </c>
      <c r="K234" s="75">
        <f t="shared" ca="1" si="113"/>
        <v>-1327.2910825089482</v>
      </c>
      <c r="L234" s="75">
        <f t="shared" ca="1" si="113"/>
        <v>-1457.3204486000095</v>
      </c>
      <c r="M234" s="75">
        <f t="shared" ca="1" si="113"/>
        <v>-1563.9440274914193</v>
      </c>
      <c r="N234" s="75">
        <f t="shared" ca="1" si="113"/>
        <v>-1659.121858364791</v>
      </c>
      <c r="O234" s="75">
        <f t="shared" ca="1" si="113"/>
        <v>-1749.421509370927</v>
      </c>
      <c r="P234" s="75">
        <f t="shared" ca="1" si="113"/>
        <v>-1835.1356713018627</v>
      </c>
      <c r="Q234" s="75">
        <f t="shared" ca="1" si="113"/>
        <v>-1916.5394735021089</v>
      </c>
      <c r="R234" s="75">
        <f t="shared" ca="1" si="113"/>
        <v>-1993.8915375555084</v>
      </c>
      <c r="S234" s="75">
        <f t="shared" ca="1" si="113"/>
        <v>-2105.7316532159866</v>
      </c>
      <c r="T234" s="75">
        <f t="shared" ca="1" si="113"/>
        <v>-2187.0891116254925</v>
      </c>
      <c r="U234" s="75">
        <f t="shared" ca="1" si="113"/>
        <v>-2260.6239937161768</v>
      </c>
      <c r="V234" s="75">
        <f t="shared" ca="1" si="113"/>
        <v>-2323.1757180206564</v>
      </c>
      <c r="W234" s="75">
        <f t="shared" ca="1" si="113"/>
        <v>-2382.7538554014536</v>
      </c>
      <c r="X234" s="75">
        <f t="shared" ca="1" si="113"/>
        <v>-2439.5368210739889</v>
      </c>
      <c r="Y234" s="75">
        <f t="shared" ca="1" si="113"/>
        <v>-2493.6923253407576</v>
      </c>
      <c r="Z234" s="75">
        <f t="shared" ca="1" si="113"/>
        <v>-2545.3780158861059</v>
      </c>
      <c r="AA234" s="75">
        <f t="shared" ca="1" si="113"/>
        <v>-2594.7420815333194</v>
      </c>
      <c r="AB234" s="75">
        <f t="shared" ca="1" si="113"/>
        <v>-2641.9238197762861</v>
      </c>
      <c r="AC234" s="75">
        <f t="shared" ca="1" si="113"/>
        <v>-2687.0541702592609</v>
      </c>
      <c r="AD234" s="75">
        <f t="shared" ca="1" si="113"/>
        <v>-2723.8590217073147</v>
      </c>
      <c r="AE234" s="75">
        <f t="shared" ca="1" si="113"/>
        <v>-2758.5607508843618</v>
      </c>
      <c r="AF234" s="75">
        <f t="shared" ca="1" si="113"/>
        <v>-2791.5582341728123</v>
      </c>
      <c r="AG234" s="75">
        <f t="shared" ca="1" si="113"/>
        <v>-2822.9541755100686</v>
      </c>
      <c r="AH234" s="75">
        <f t="shared" ca="1" si="113"/>
        <v>-2852.844595118765</v>
      </c>
      <c r="AI234" s="75">
        <f t="shared" ca="1" si="113"/>
        <v>-2881.319824302615</v>
      </c>
      <c r="AJ234" s="75">
        <f t="shared" ca="1" si="113"/>
        <v>-2908.4647744871086</v>
      </c>
      <c r="AK234" s="75">
        <f t="shared" ca="1" si="113"/>
        <v>-2934.3592624122075</v>
      </c>
      <c r="AL234" s="75">
        <f t="shared" ca="1" si="113"/>
        <v>-2959.078315813475</v>
      </c>
      <c r="AM234" s="75">
        <f t="shared" ca="1" si="113"/>
        <v>-2982.6924607623423</v>
      </c>
      <c r="AN234" s="75">
        <f t="shared" ca="1" si="113"/>
        <v>-3005.2679917659525</v>
      </c>
      <c r="AO234" s="75">
        <f t="shared" ca="1" si="113"/>
        <v>-3026.8672256610212</v>
      </c>
      <c r="AP234" s="75">
        <f t="shared" ca="1" si="113"/>
        <v>-3047.5487402740605</v>
      </c>
      <c r="AQ234" s="75">
        <f t="shared" ca="1" si="113"/>
        <v>-3067.3675987619931</v>
      </c>
      <c r="AR234" s="75">
        <f t="shared" ca="1" si="113"/>
        <v>-3086.375560492324</v>
      </c>
      <c r="AS234" s="75">
        <f t="shared" ca="1" si="113"/>
        <v>-3104.6212792705101</v>
      </c>
      <c r="AT234" s="75">
        <f t="shared" ca="1" si="113"/>
        <v>-3122.1504896736806</v>
      </c>
      <c r="AU234" s="75">
        <f t="shared" ca="1" si="113"/>
        <v>-3139.0061822043358</v>
      </c>
      <c r="AV234" s="75">
        <f t="shared" ca="1" si="113"/>
        <v>-3155.2287679348269</v>
      </c>
    </row>
    <row r="235" spans="1:48" ht="15">
      <c r="B235" s="3" t="s">
        <v>179</v>
      </c>
      <c r="C235" s="3"/>
      <c r="F235" s="140">
        <f ca="1">IFERROR(IRR(H235:AV235),"-")</f>
        <v>8.3044203302944819E-2</v>
      </c>
      <c r="H235" s="27">
        <f>H237</f>
        <v>-103644.33570470453</v>
      </c>
      <c r="I235" s="27">
        <f t="shared" ref="I235:AV235" ca="1" si="114">SUM(I231:I234)</f>
        <v>5895.9144714419417</v>
      </c>
      <c r="J235" s="27">
        <f t="shared" ca="1" si="114"/>
        <v>8696.1694074093029</v>
      </c>
      <c r="K235" s="27">
        <f t="shared" ca="1" si="114"/>
        <v>9236.3834740726252</v>
      </c>
      <c r="L235" s="27">
        <f t="shared" ca="1" si="114"/>
        <v>9537.929930928738</v>
      </c>
      <c r="M235" s="27">
        <f t="shared" ca="1" si="114"/>
        <v>9506.1428875537204</v>
      </c>
      <c r="N235" s="27">
        <f t="shared" ca="1" si="114"/>
        <v>9462.5443618332156</v>
      </c>
      <c r="O235" s="27">
        <f t="shared" ca="1" si="114"/>
        <v>9423.8240159799479</v>
      </c>
      <c r="P235" s="27">
        <f t="shared" ca="1" si="114"/>
        <v>9389.6891592018765</v>
      </c>
      <c r="Q235" s="27">
        <f t="shared" ca="1" si="114"/>
        <v>9359.8646621544976</v>
      </c>
      <c r="R235" s="27">
        <f t="shared" ca="1" si="114"/>
        <v>9334.0919032539641</v>
      </c>
      <c r="S235" s="27">
        <f t="shared" ca="1" si="114"/>
        <v>9271.6630694905398</v>
      </c>
      <c r="T235" s="27">
        <f t="shared" ca="1" si="114"/>
        <v>9239.0388406525053</v>
      </c>
      <c r="U235" s="27">
        <f t="shared" ca="1" si="114"/>
        <v>9213.8011416216614</v>
      </c>
      <c r="V235" s="27">
        <f t="shared" ca="1" si="114"/>
        <v>9199.5466003770252</v>
      </c>
      <c r="W235" s="27">
        <f t="shared" ca="1" si="114"/>
        <v>9188.265646056072</v>
      </c>
      <c r="X235" s="27">
        <f t="shared" ca="1" si="114"/>
        <v>9179.7798634433802</v>
      </c>
      <c r="Y235" s="27">
        <f t="shared" ca="1" si="114"/>
        <v>9173.9215422364541</v>
      </c>
      <c r="Z235" s="27">
        <f t="shared" ca="1" si="114"/>
        <v>9170.5330347509498</v>
      </c>
      <c r="AA235" s="27">
        <f t="shared" ca="1" si="114"/>
        <v>9169.466152163579</v>
      </c>
      <c r="AB235" s="27">
        <f t="shared" ca="1" si="114"/>
        <v>9170.5815969804553</v>
      </c>
      <c r="AC235" s="27">
        <f t="shared" ca="1" si="114"/>
        <v>9173.7484295573231</v>
      </c>
      <c r="AD235" s="27">
        <f t="shared" ca="1" si="114"/>
        <v>9161.4593688251425</v>
      </c>
      <c r="AE235" s="27">
        <f t="shared" ca="1" si="114"/>
        <v>9150.193445061821</v>
      </c>
      <c r="AF235" s="27">
        <f t="shared" ca="1" si="114"/>
        <v>9140.630294929284</v>
      </c>
      <c r="AG235" s="27">
        <f t="shared" ca="1" si="114"/>
        <v>9132.6689726549193</v>
      </c>
      <c r="AH235" s="27">
        <f t="shared" ca="1" si="114"/>
        <v>9126.2131721091137</v>
      </c>
      <c r="AI235" s="27">
        <f t="shared" ca="1" si="114"/>
        <v>9121.1725619881527</v>
      </c>
      <c r="AJ235" s="27">
        <f t="shared" ca="1" si="114"/>
        <v>9117.4622308665494</v>
      </c>
      <c r="AK235" s="27">
        <f t="shared" ca="1" si="114"/>
        <v>9115.0023620043394</v>
      </c>
      <c r="AL235" s="27">
        <f t="shared" ca="1" si="114"/>
        <v>9113.7179276659645</v>
      </c>
      <c r="AM235" s="27">
        <f t="shared" ca="1" si="114"/>
        <v>9113.5384017799861</v>
      </c>
      <c r="AN235" s="27">
        <f t="shared" ca="1" si="114"/>
        <v>9114.3974898392662</v>
      </c>
      <c r="AO235" s="27">
        <f t="shared" ca="1" si="114"/>
        <v>9116.2328750070883</v>
      </c>
      <c r="AP235" s="27">
        <f t="shared" ca="1" si="114"/>
        <v>9118.9859794569402</v>
      </c>
      <c r="AQ235" s="27">
        <f t="shared" ca="1" si="114"/>
        <v>9122.601740031896</v>
      </c>
      <c r="AR235" s="27">
        <f t="shared" ca="1" si="114"/>
        <v>9127.0283973644546</v>
      </c>
      <c r="AS235" s="27">
        <f t="shared" ca="1" si="114"/>
        <v>9132.2172976491602</v>
      </c>
      <c r="AT235" s="27">
        <f t="shared" ca="1" si="114"/>
        <v>9138.1227063088791</v>
      </c>
      <c r="AU235" s="27">
        <f t="shared" ca="1" si="114"/>
        <v>9144.7016328411155</v>
      </c>
      <c r="AV235" s="27">
        <f t="shared" ca="1" si="114"/>
        <v>9151.9136661735138</v>
      </c>
    </row>
    <row r="237" spans="1:48" ht="15">
      <c r="B237" s="3" t="s">
        <v>180</v>
      </c>
      <c r="C237" s="3"/>
      <c r="F237" s="183">
        <f ca="1">IFERROR(IRR(H237:AV237),"-")</f>
        <v>8.3044203302944597E-2</v>
      </c>
      <c r="H237" s="27">
        <f>-H200</f>
        <v>-103644.33570470453</v>
      </c>
      <c r="I237" s="27">
        <f t="shared" ref="I237:AV237" ca="1" si="115">I183-I181-I172+I218</f>
        <v>5895.9144714419435</v>
      </c>
      <c r="J237" s="27">
        <f t="shared" ca="1" si="115"/>
        <v>8696.1694074093029</v>
      </c>
      <c r="K237" s="27">
        <f t="shared" ca="1" si="115"/>
        <v>9236.383474072627</v>
      </c>
      <c r="L237" s="27">
        <f t="shared" ca="1" si="115"/>
        <v>9537.929930928738</v>
      </c>
      <c r="M237" s="27">
        <f t="shared" ca="1" si="115"/>
        <v>9506.1428875537204</v>
      </c>
      <c r="N237" s="27">
        <f t="shared" ca="1" si="115"/>
        <v>9462.5443618332156</v>
      </c>
      <c r="O237" s="27">
        <f t="shared" ca="1" si="115"/>
        <v>9423.8240159799479</v>
      </c>
      <c r="P237" s="27">
        <f t="shared" ca="1" si="115"/>
        <v>9389.6891592018765</v>
      </c>
      <c r="Q237" s="27">
        <f t="shared" ca="1" si="115"/>
        <v>9359.8646621544976</v>
      </c>
      <c r="R237" s="27">
        <f t="shared" ca="1" si="115"/>
        <v>9334.0919032539641</v>
      </c>
      <c r="S237" s="27">
        <f t="shared" ca="1" si="115"/>
        <v>9271.6630694905398</v>
      </c>
      <c r="T237" s="27">
        <f t="shared" ca="1" si="115"/>
        <v>9239.0388406525017</v>
      </c>
      <c r="U237" s="27">
        <f t="shared" ca="1" si="115"/>
        <v>9213.8011416216614</v>
      </c>
      <c r="V237" s="27">
        <f t="shared" ca="1" si="115"/>
        <v>9199.5466003770252</v>
      </c>
      <c r="W237" s="27">
        <f t="shared" ca="1" si="115"/>
        <v>9188.265646056072</v>
      </c>
      <c r="X237" s="27">
        <f t="shared" ca="1" si="115"/>
        <v>9179.7798634433802</v>
      </c>
      <c r="Y237" s="27">
        <f t="shared" ca="1" si="115"/>
        <v>9173.9215422364541</v>
      </c>
      <c r="Z237" s="27">
        <f t="shared" ca="1" si="115"/>
        <v>9170.5330347509498</v>
      </c>
      <c r="AA237" s="27">
        <f t="shared" ca="1" si="115"/>
        <v>9169.4661521635808</v>
      </c>
      <c r="AB237" s="27">
        <f t="shared" ca="1" si="115"/>
        <v>9170.5815969804553</v>
      </c>
      <c r="AC237" s="27">
        <f t="shared" ca="1" si="115"/>
        <v>9173.7484295573231</v>
      </c>
      <c r="AD237" s="27">
        <f t="shared" ca="1" si="115"/>
        <v>9161.4593688251425</v>
      </c>
      <c r="AE237" s="27">
        <f t="shared" ca="1" si="115"/>
        <v>9150.1934450618228</v>
      </c>
      <c r="AF237" s="27">
        <f t="shared" ca="1" si="115"/>
        <v>9140.630294929284</v>
      </c>
      <c r="AG237" s="27">
        <f t="shared" ca="1" si="115"/>
        <v>9132.6689726549193</v>
      </c>
      <c r="AH237" s="27">
        <f t="shared" ca="1" si="115"/>
        <v>9126.2131721091137</v>
      </c>
      <c r="AI237" s="27">
        <f t="shared" ca="1" si="115"/>
        <v>9121.1725619881527</v>
      </c>
      <c r="AJ237" s="27">
        <f t="shared" ca="1" si="115"/>
        <v>9117.4622308665494</v>
      </c>
      <c r="AK237" s="27">
        <f t="shared" ca="1" si="115"/>
        <v>9115.002362004343</v>
      </c>
      <c r="AL237" s="27">
        <f t="shared" ca="1" si="115"/>
        <v>9113.7179276659645</v>
      </c>
      <c r="AM237" s="27">
        <f t="shared" ca="1" si="115"/>
        <v>9113.5384017799861</v>
      </c>
      <c r="AN237" s="27">
        <f t="shared" ca="1" si="115"/>
        <v>9114.3974898392662</v>
      </c>
      <c r="AO237" s="27">
        <f t="shared" ca="1" si="115"/>
        <v>9116.2328750070883</v>
      </c>
      <c r="AP237" s="27">
        <f t="shared" ca="1" si="115"/>
        <v>9118.9859794569402</v>
      </c>
      <c r="AQ237" s="27">
        <f t="shared" ca="1" si="115"/>
        <v>9122.601740031896</v>
      </c>
      <c r="AR237" s="27">
        <f t="shared" ca="1" si="115"/>
        <v>9127.0283973644546</v>
      </c>
      <c r="AS237" s="27">
        <f t="shared" ca="1" si="115"/>
        <v>9132.2172976491602</v>
      </c>
      <c r="AT237" s="27">
        <f t="shared" ca="1" si="115"/>
        <v>9138.1227063088809</v>
      </c>
      <c r="AU237" s="27">
        <f t="shared" ca="1" si="115"/>
        <v>9144.7016328411155</v>
      </c>
      <c r="AV237" s="27">
        <f t="shared" ca="1" si="115"/>
        <v>9151.9136661735138</v>
      </c>
    </row>
    <row r="238" spans="1:48">
      <c r="E238" s="139" t="s">
        <v>2</v>
      </c>
    </row>
    <row r="239" spans="1:48" ht="15">
      <c r="B239" s="3" t="s">
        <v>181</v>
      </c>
      <c r="C239" s="3"/>
      <c r="E239" s="198">
        <f>$F$81</f>
        <v>5.28000003831662E-2</v>
      </c>
      <c r="F239" s="186">
        <f ca="1">NPV(E239,H237:AV237)</f>
        <v>43384.424056345764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</row>
    <row r="241" spans="1:48" ht="15">
      <c r="B241" s="92" t="s">
        <v>72</v>
      </c>
      <c r="C241" s="92"/>
      <c r="M241" s="187" t="s">
        <v>25</v>
      </c>
      <c r="R241" s="187" t="s">
        <v>26</v>
      </c>
      <c r="W241" s="187" t="s">
        <v>27</v>
      </c>
      <c r="AB241" s="187" t="s">
        <v>28</v>
      </c>
      <c r="AG241" s="187" t="s">
        <v>29</v>
      </c>
      <c r="AL241" s="187" t="s">
        <v>30</v>
      </c>
      <c r="AQ241" s="187" t="s">
        <v>31</v>
      </c>
      <c r="AV241" s="187" t="s">
        <v>32</v>
      </c>
    </row>
    <row r="242" spans="1:48" ht="6" customHeight="1"/>
    <row r="243" spans="1:48" ht="14.25">
      <c r="B243" s="185" t="s">
        <v>73</v>
      </c>
      <c r="C243" s="185"/>
      <c r="H243" s="27"/>
      <c r="I243" s="27">
        <f t="shared" ref="I243:AV243" ca="1" si="116">I94-I27</f>
        <v>642.29425461910796</v>
      </c>
      <c r="J243" s="27">
        <f t="shared" ca="1" si="116"/>
        <v>-1107.7127292170317</v>
      </c>
      <c r="K243" s="27">
        <f t="shared" ca="1" si="116"/>
        <v>-1812.6506068445051</v>
      </c>
      <c r="L243" s="27">
        <f t="shared" ca="1" si="116"/>
        <v>-2050.6340355444045</v>
      </c>
      <c r="M243" s="27">
        <f t="shared" ca="1" si="116"/>
        <v>-2236.2515205397613</v>
      </c>
      <c r="N243" s="27">
        <f t="shared" ca="1" si="116"/>
        <v>-2405.7110269503191</v>
      </c>
      <c r="O243" s="27">
        <f t="shared" ca="1" si="116"/>
        <v>-2581.8438300328799</v>
      </c>
      <c r="P243" s="27">
        <f t="shared" ca="1" si="116"/>
        <v>-2764.2495319871268</v>
      </c>
      <c r="Q243" s="27">
        <f t="shared" ca="1" si="116"/>
        <v>-2952.5517588807543</v>
      </c>
      <c r="R243" s="27">
        <f t="shared" ca="1" si="116"/>
        <v>-3146.3967192174041</v>
      </c>
      <c r="S243" s="27">
        <f t="shared" ca="1" si="116"/>
        <v>-3483.0038127069438</v>
      </c>
      <c r="T243" s="27">
        <f t="shared" ca="1" si="116"/>
        <v>-3718.1782553066969</v>
      </c>
      <c r="U243" s="27">
        <f t="shared" ca="1" si="116"/>
        <v>-3938.9123680384746</v>
      </c>
      <c r="V243" s="27">
        <f t="shared" ca="1" si="116"/>
        <v>-4133.9357942963979</v>
      </c>
      <c r="W243" s="27">
        <f t="shared" ca="1" si="116"/>
        <v>-4333.0270549232428</v>
      </c>
      <c r="X243" s="27">
        <f t="shared" ca="1" si="116"/>
        <v>-4535.9420798568772</v>
      </c>
      <c r="Y243" s="27">
        <f t="shared" ca="1" si="116"/>
        <v>-4742.4514432388914</v>
      </c>
      <c r="Z243" s="27">
        <f t="shared" ca="1" si="116"/>
        <v>-4952.339484762384</v>
      </c>
      <c r="AA243" s="27">
        <f t="shared" ca="1" si="116"/>
        <v>-5165.4034837388645</v>
      </c>
      <c r="AB243" s="27">
        <f t="shared" ca="1" si="116"/>
        <v>-5381.4528827211561</v>
      </c>
      <c r="AC243" s="27">
        <f t="shared" ca="1" si="116"/>
        <v>-5600.3085577089078</v>
      </c>
      <c r="AD243" s="27">
        <f t="shared" ca="1" si="116"/>
        <v>-7914.0510016095623</v>
      </c>
      <c r="AE243" s="27">
        <f t="shared" ca="1" si="116"/>
        <v>-8103.6274506624577</v>
      </c>
      <c r="AF243" s="27">
        <f t="shared" ca="1" si="116"/>
        <v>-8194.771896518354</v>
      </c>
      <c r="AG243" s="27">
        <f t="shared" ca="1" si="116"/>
        <v>-8287.9446472774325</v>
      </c>
      <c r="AH243" s="27">
        <f t="shared" ca="1" si="116"/>
        <v>-8383.2036447546561</v>
      </c>
      <c r="AI243" s="27">
        <f t="shared" ca="1" si="116"/>
        <v>-8480.3986072453463</v>
      </c>
      <c r="AJ243" s="27">
        <f t="shared" ca="1" si="116"/>
        <v>-8579.4133768487009</v>
      </c>
      <c r="AK243" s="27">
        <f t="shared" ca="1" si="116"/>
        <v>-8680.1387651379573</v>
      </c>
      <c r="AL243" s="27">
        <f t="shared" ca="1" si="116"/>
        <v>-8782.4721349919619</v>
      </c>
      <c r="AM243" s="27">
        <f t="shared" ca="1" si="116"/>
        <v>-8886.3170075168309</v>
      </c>
      <c r="AN243" s="27">
        <f t="shared" ca="1" si="116"/>
        <v>-8991.5826925523106</v>
      </c>
      <c r="AO243" s="27">
        <f t="shared" ca="1" si="116"/>
        <v>-9098.1839413477646</v>
      </c>
      <c r="AP243" s="27">
        <f t="shared" ca="1" si="116"/>
        <v>-9206.0406200775942</v>
      </c>
      <c r="AQ243" s="27">
        <f t="shared" ca="1" si="116"/>
        <v>-9315.0774029457389</v>
      </c>
      <c r="AR243" s="27">
        <f t="shared" ca="1" si="116"/>
        <v>-9425.2234837038977</v>
      </c>
      <c r="AS243" s="27">
        <f t="shared" ca="1" si="116"/>
        <v>-9536.4123044786684</v>
      </c>
      <c r="AT243" s="27">
        <f t="shared" ca="1" si="116"/>
        <v>-9648.5813008690602</v>
      </c>
      <c r="AU243" s="27">
        <f t="shared" ca="1" si="116"/>
        <v>-9761.6716623381308</v>
      </c>
      <c r="AV243" s="27">
        <f t="shared" ca="1" si="116"/>
        <v>-9875.6281069811594</v>
      </c>
    </row>
    <row r="244" spans="1:48" ht="14.25">
      <c r="B244" s="185" t="s">
        <v>182</v>
      </c>
      <c r="C244" s="185"/>
      <c r="E244" s="198">
        <f>$F$81</f>
        <v>5.28000003831662E-2</v>
      </c>
      <c r="H244" s="139" t="s">
        <v>18</v>
      </c>
      <c r="I244" s="27">
        <f t="shared" ref="I244:AV244" ca="1" si="117">I243/(1+$E$244)^I176</f>
        <v>610.08192855750872</v>
      </c>
      <c r="J244" s="27">
        <f t="shared" ca="1" si="117"/>
        <v>-999.39090671612598</v>
      </c>
      <c r="K244" s="27">
        <f t="shared" ca="1" si="117"/>
        <v>-1553.3755727659077</v>
      </c>
      <c r="L244" s="27">
        <f t="shared" ca="1" si="117"/>
        <v>-1669.185700719353</v>
      </c>
      <c r="M244" s="27">
        <f t="shared" ca="1" si="117"/>
        <v>-1728.9851640779325</v>
      </c>
      <c r="N244" s="27">
        <f t="shared" ca="1" si="117"/>
        <v>-1766.721931616308</v>
      </c>
      <c r="O244" s="27">
        <f t="shared" ca="1" si="117"/>
        <v>-1800.9797688020783</v>
      </c>
      <c r="P244" s="27">
        <f t="shared" ca="1" si="117"/>
        <v>-1831.5139602435211</v>
      </c>
      <c r="Q244" s="27">
        <f t="shared" ca="1" si="117"/>
        <v>-1858.1665242000731</v>
      </c>
      <c r="R244" s="27">
        <f t="shared" ca="1" si="117"/>
        <v>-1880.8524029262044</v>
      </c>
      <c r="S244" s="27">
        <f t="shared" ca="1" si="117"/>
        <v>-1977.6494332656614</v>
      </c>
      <c r="T244" s="27">
        <f t="shared" ca="1" si="117"/>
        <v>-2005.3015502663836</v>
      </c>
      <c r="U244" s="27">
        <f t="shared" ca="1" si="117"/>
        <v>-2017.8083983044523</v>
      </c>
      <c r="V244" s="27">
        <f t="shared" ca="1" si="117"/>
        <v>-2011.5065781351254</v>
      </c>
      <c r="W244" s="27">
        <f t="shared" ca="1" si="117"/>
        <v>-2002.6416967246084</v>
      </c>
      <c r="X244" s="27">
        <f t="shared" ca="1" si="117"/>
        <v>-1991.285253133183</v>
      </c>
      <c r="Y244" s="27">
        <f t="shared" ca="1" si="117"/>
        <v>-1977.5296039382945</v>
      </c>
      <c r="Z244" s="27">
        <f t="shared" ca="1" si="117"/>
        <v>-1961.4833788975022</v>
      </c>
      <c r="AA244" s="27">
        <f t="shared" ca="1" si="117"/>
        <v>-1943.2675517354764</v>
      </c>
      <c r="AB244" s="27">
        <f t="shared" ca="1" si="117"/>
        <v>-1923.0120853286182</v>
      </c>
      <c r="AC244" s="27">
        <f t="shared" ca="1" si="117"/>
        <v>-1900.8530798544241</v>
      </c>
      <c r="AD244" s="27">
        <f t="shared" ca="1" si="117"/>
        <v>-2551.4646949777321</v>
      </c>
      <c r="AE244" s="27">
        <f t="shared" ca="1" si="117"/>
        <v>-2481.5573081368498</v>
      </c>
      <c r="AF244" s="27">
        <f t="shared" ca="1" si="117"/>
        <v>-2383.6134925941801</v>
      </c>
      <c r="AG244" s="27">
        <f t="shared" ca="1" si="117"/>
        <v>-2289.8125492993308</v>
      </c>
      <c r="AH244" s="27">
        <f t="shared" ca="1" si="117"/>
        <v>-2199.9723831523338</v>
      </c>
      <c r="AI244" s="27">
        <f t="shared" ca="1" si="117"/>
        <v>-2113.8667251582174</v>
      </c>
      <c r="AJ244" s="27">
        <f t="shared" ca="1" si="117"/>
        <v>-2031.2952534831095</v>
      </c>
      <c r="AK244" s="27">
        <f t="shared" ca="1" si="117"/>
        <v>-1952.0738859403521</v>
      </c>
      <c r="AL244" s="27">
        <f t="shared" ca="1" si="117"/>
        <v>-1876.033061405353</v>
      </c>
      <c r="AM244" s="27">
        <f t="shared" ca="1" si="117"/>
        <v>-1803.0162163583725</v>
      </c>
      <c r="AN244" s="27">
        <f t="shared" ca="1" si="117"/>
        <v>-1732.8784344921928</v>
      </c>
      <c r="AO244" s="27">
        <f t="shared" ca="1" si="117"/>
        <v>-1665.48524977387</v>
      </c>
      <c r="AP244" s="27">
        <f t="shared" ca="1" si="117"/>
        <v>-1600.7115855333011</v>
      </c>
      <c r="AQ244" s="27">
        <f t="shared" ca="1" si="117"/>
        <v>-1538.4408140953849</v>
      </c>
      <c r="AR244" s="27">
        <f t="shared" ca="1" si="117"/>
        <v>-1478.5639232030483</v>
      </c>
      <c r="AS244" s="27">
        <f t="shared" ca="1" si="117"/>
        <v>-1420.978777018626</v>
      </c>
      <c r="AT244" s="27">
        <f t="shared" ca="1" si="117"/>
        <v>-1365.5894608616697</v>
      </c>
      <c r="AU244" s="27">
        <f t="shared" ca="1" si="117"/>
        <v>-1312.3057000607166</v>
      </c>
      <c r="AV244" s="27">
        <f t="shared" ca="1" si="117"/>
        <v>-1261.0423443813474</v>
      </c>
    </row>
    <row r="245" spans="1:48" ht="15">
      <c r="B245" s="185" t="s">
        <v>183</v>
      </c>
      <c r="C245" s="188"/>
      <c r="F245" s="133"/>
      <c r="H245" s="158">
        <v>-1</v>
      </c>
      <c r="I245" s="18">
        <f ca="1">+I244</f>
        <v>610.08192855750872</v>
      </c>
      <c r="J245" s="18">
        <f t="shared" ref="J245:AV245" ca="1" si="118">I245+J244</f>
        <v>-389.30897815861726</v>
      </c>
      <c r="K245" s="18">
        <f t="shared" ca="1" si="118"/>
        <v>-1942.684550924525</v>
      </c>
      <c r="L245" s="18">
        <f t="shared" ca="1" si="118"/>
        <v>-3611.870251643878</v>
      </c>
      <c r="M245" s="189">
        <f t="shared" ca="1" si="118"/>
        <v>-5340.8554157218105</v>
      </c>
      <c r="N245" s="18">
        <f t="shared" ca="1" si="118"/>
        <v>-7107.5773473381187</v>
      </c>
      <c r="O245" s="18">
        <f t="shared" ca="1" si="118"/>
        <v>-8908.5571161401967</v>
      </c>
      <c r="P245" s="18">
        <f t="shared" ca="1" si="118"/>
        <v>-10740.071076383718</v>
      </c>
      <c r="Q245" s="18">
        <f t="shared" ca="1" si="118"/>
        <v>-12598.23760058379</v>
      </c>
      <c r="R245" s="189">
        <f t="shared" ca="1" si="118"/>
        <v>-14479.090003509995</v>
      </c>
      <c r="S245" s="18">
        <f t="shared" ca="1" si="118"/>
        <v>-16456.739436775657</v>
      </c>
      <c r="T245" s="18">
        <f t="shared" ca="1" si="118"/>
        <v>-18462.040987042041</v>
      </c>
      <c r="U245" s="18">
        <f t="shared" ca="1" si="118"/>
        <v>-20479.849385346493</v>
      </c>
      <c r="V245" s="18">
        <f t="shared" ca="1" si="118"/>
        <v>-22491.355963481619</v>
      </c>
      <c r="W245" s="189">
        <f t="shared" ca="1" si="118"/>
        <v>-24493.997660206227</v>
      </c>
      <c r="X245" s="18">
        <f t="shared" ca="1" si="118"/>
        <v>-26485.282913339412</v>
      </c>
      <c r="Y245" s="18">
        <f t="shared" ca="1" si="118"/>
        <v>-28462.812517277707</v>
      </c>
      <c r="Z245" s="18">
        <f t="shared" ca="1" si="118"/>
        <v>-30424.295896175208</v>
      </c>
      <c r="AA245" s="18">
        <f t="shared" ca="1" si="118"/>
        <v>-32367.563447910685</v>
      </c>
      <c r="AB245" s="189">
        <f t="shared" ca="1" si="118"/>
        <v>-34290.575533239302</v>
      </c>
      <c r="AC245" s="18">
        <f t="shared" ca="1" si="118"/>
        <v>-36191.428613093725</v>
      </c>
      <c r="AD245" s="18">
        <f t="shared" ca="1" si="118"/>
        <v>-38742.893308071456</v>
      </c>
      <c r="AE245" s="18">
        <f t="shared" ca="1" si="118"/>
        <v>-41224.450616208305</v>
      </c>
      <c r="AF245" s="18">
        <f t="shared" ca="1" si="118"/>
        <v>-43608.064108802486</v>
      </c>
      <c r="AG245" s="189">
        <f t="shared" ca="1" si="118"/>
        <v>-45897.876658101814</v>
      </c>
      <c r="AH245" s="18">
        <f t="shared" ca="1" si="118"/>
        <v>-48097.849041254151</v>
      </c>
      <c r="AI245" s="18">
        <f t="shared" ca="1" si="118"/>
        <v>-50211.715766412366</v>
      </c>
      <c r="AJ245" s="18">
        <f t="shared" ca="1" si="118"/>
        <v>-52243.011019895479</v>
      </c>
      <c r="AK245" s="18">
        <f t="shared" ca="1" si="118"/>
        <v>-54195.084905835829</v>
      </c>
      <c r="AL245" s="189">
        <f t="shared" ca="1" si="118"/>
        <v>-56071.117967241182</v>
      </c>
      <c r="AM245" s="18">
        <f t="shared" ca="1" si="118"/>
        <v>-57874.134183599555</v>
      </c>
      <c r="AN245" s="18">
        <f t="shared" ca="1" si="118"/>
        <v>-59607.01261809175</v>
      </c>
      <c r="AO245" s="18">
        <f t="shared" ca="1" si="118"/>
        <v>-61272.497867865619</v>
      </c>
      <c r="AP245" s="18">
        <f t="shared" ca="1" si="118"/>
        <v>-62873.209453398922</v>
      </c>
      <c r="AQ245" s="189">
        <f t="shared" ca="1" si="118"/>
        <v>-64411.650267494304</v>
      </c>
      <c r="AR245" s="18">
        <f t="shared" ca="1" si="118"/>
        <v>-65890.214190697356</v>
      </c>
      <c r="AS245" s="18">
        <f t="shared" ca="1" si="118"/>
        <v>-67311.192967715979</v>
      </c>
      <c r="AT245" s="18">
        <f t="shared" ca="1" si="118"/>
        <v>-68676.782428577644</v>
      </c>
      <c r="AU245" s="18">
        <f t="shared" ca="1" si="118"/>
        <v>-69989.088128638366</v>
      </c>
      <c r="AV245" s="189">
        <f t="shared" ca="1" si="118"/>
        <v>-71250.130473019715</v>
      </c>
    </row>
    <row r="246" spans="1:48" ht="15">
      <c r="B246" s="185" t="s">
        <v>58</v>
      </c>
      <c r="C246" s="185"/>
      <c r="F246" s="184">
        <f ca="1">IF(AND(MAX(I246:AV246)=0,I245&lt;=0),1,MAX(I246:AV246))</f>
        <v>1.610453751837869</v>
      </c>
      <c r="H246" s="134" t="s">
        <v>1</v>
      </c>
      <c r="I246" s="135" t="str">
        <f t="shared" ref="I246:AV246" ca="1" si="119">IF(AND(H246="-",OR(AND(H245&gt;0,I245&lt;=0),AND(H245&gt;=0,I245&lt;0))),I$176-1+H245/-I244,IF(H246="-","-",""))</f>
        <v>-</v>
      </c>
      <c r="J246" s="135">
        <f t="shared" ca="1" si="119"/>
        <v>1.610453751837869</v>
      </c>
      <c r="K246" s="135" t="str">
        <f t="shared" ca="1" si="119"/>
        <v/>
      </c>
      <c r="L246" s="135" t="str">
        <f t="shared" ca="1" si="119"/>
        <v/>
      </c>
      <c r="M246" s="135" t="str">
        <f t="shared" ca="1" si="119"/>
        <v/>
      </c>
      <c r="N246" s="135" t="str">
        <f t="shared" ca="1" si="119"/>
        <v/>
      </c>
      <c r="O246" s="135" t="str">
        <f t="shared" ca="1" si="119"/>
        <v/>
      </c>
      <c r="P246" s="135" t="str">
        <f t="shared" ca="1" si="119"/>
        <v/>
      </c>
      <c r="Q246" s="135" t="str">
        <f t="shared" ca="1" si="119"/>
        <v/>
      </c>
      <c r="R246" s="135" t="str">
        <f t="shared" ca="1" si="119"/>
        <v/>
      </c>
      <c r="S246" s="135" t="str">
        <f t="shared" ca="1" si="119"/>
        <v/>
      </c>
      <c r="T246" s="135" t="str">
        <f t="shared" ca="1" si="119"/>
        <v/>
      </c>
      <c r="U246" s="135" t="str">
        <f t="shared" ca="1" si="119"/>
        <v/>
      </c>
      <c r="V246" s="135" t="str">
        <f t="shared" ca="1" si="119"/>
        <v/>
      </c>
      <c r="W246" s="135" t="str">
        <f t="shared" ca="1" si="119"/>
        <v/>
      </c>
      <c r="X246" s="135" t="str">
        <f t="shared" ca="1" si="119"/>
        <v/>
      </c>
      <c r="Y246" s="135" t="str">
        <f t="shared" ca="1" si="119"/>
        <v/>
      </c>
      <c r="Z246" s="135" t="str">
        <f t="shared" ca="1" si="119"/>
        <v/>
      </c>
      <c r="AA246" s="135" t="str">
        <f t="shared" ca="1" si="119"/>
        <v/>
      </c>
      <c r="AB246" s="135" t="str">
        <f t="shared" ca="1" si="119"/>
        <v/>
      </c>
      <c r="AC246" s="135" t="str">
        <f t="shared" ca="1" si="119"/>
        <v/>
      </c>
      <c r="AD246" s="135" t="str">
        <f t="shared" ca="1" si="119"/>
        <v/>
      </c>
      <c r="AE246" s="135" t="str">
        <f t="shared" ca="1" si="119"/>
        <v/>
      </c>
      <c r="AF246" s="135" t="str">
        <f t="shared" ca="1" si="119"/>
        <v/>
      </c>
      <c r="AG246" s="135" t="str">
        <f t="shared" ca="1" si="119"/>
        <v/>
      </c>
      <c r="AH246" s="135" t="str">
        <f t="shared" ca="1" si="119"/>
        <v/>
      </c>
      <c r="AI246" s="135" t="str">
        <f t="shared" ca="1" si="119"/>
        <v/>
      </c>
      <c r="AJ246" s="135" t="str">
        <f t="shared" ca="1" si="119"/>
        <v/>
      </c>
      <c r="AK246" s="135" t="str">
        <f t="shared" ca="1" si="119"/>
        <v/>
      </c>
      <c r="AL246" s="135" t="str">
        <f t="shared" ca="1" si="119"/>
        <v/>
      </c>
      <c r="AM246" s="135" t="str">
        <f t="shared" ca="1" si="119"/>
        <v/>
      </c>
      <c r="AN246" s="135" t="str">
        <f t="shared" ca="1" si="119"/>
        <v/>
      </c>
      <c r="AO246" s="135" t="str">
        <f t="shared" ca="1" si="119"/>
        <v/>
      </c>
      <c r="AP246" s="135" t="str">
        <f t="shared" ca="1" si="119"/>
        <v/>
      </c>
      <c r="AQ246" s="135" t="str">
        <f t="shared" ca="1" si="119"/>
        <v/>
      </c>
      <c r="AR246" s="135" t="str">
        <f t="shared" ca="1" si="119"/>
        <v/>
      </c>
      <c r="AS246" s="135" t="str">
        <f t="shared" ca="1" si="119"/>
        <v/>
      </c>
      <c r="AT246" s="135" t="str">
        <f t="shared" ca="1" si="119"/>
        <v/>
      </c>
      <c r="AU246" s="135" t="str">
        <f t="shared" ca="1" si="119"/>
        <v/>
      </c>
      <c r="AV246" s="135" t="str">
        <f t="shared" ca="1" si="119"/>
        <v/>
      </c>
    </row>
    <row r="247" spans="1:48" ht="15" thickBot="1">
      <c r="A247" s="136"/>
      <c r="B247" s="136"/>
      <c r="C247" s="136"/>
      <c r="D247" s="136"/>
      <c r="E247" s="136"/>
      <c r="F247" s="137"/>
      <c r="G247" s="137"/>
      <c r="H247" s="137"/>
      <c r="I247" s="138"/>
      <c r="J247" s="138"/>
      <c r="K247" s="138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</row>
    <row r="248" spans="1:48" ht="14.25">
      <c r="I248" s="27"/>
      <c r="J248" s="27"/>
      <c r="K248" s="27"/>
    </row>
    <row r="249" spans="1:48" ht="14.25">
      <c r="I249" s="27"/>
      <c r="J249" s="27"/>
      <c r="K249" s="27"/>
    </row>
    <row r="253" spans="1:48" ht="15">
      <c r="H253"/>
      <c r="I253"/>
      <c r="J253"/>
      <c r="K253"/>
      <c r="L253"/>
      <c r="M253"/>
      <c r="N253"/>
      <c r="O253"/>
    </row>
    <row r="254" spans="1:48" ht="15">
      <c r="H254"/>
      <c r="I254"/>
      <c r="J254"/>
      <c r="K254"/>
      <c r="L254"/>
      <c r="M254"/>
      <c r="N254"/>
      <c r="O254"/>
    </row>
    <row r="255" spans="1:48" ht="15">
      <c r="H255"/>
      <c r="I255"/>
      <c r="J255"/>
      <c r="K255"/>
      <c r="L255"/>
      <c r="M255"/>
      <c r="N255"/>
      <c r="O255"/>
    </row>
    <row r="256" spans="1:48" ht="15">
      <c r="H256"/>
      <c r="I256"/>
      <c r="J256"/>
      <c r="K256"/>
      <c r="L256"/>
      <c r="M256"/>
      <c r="N256"/>
      <c r="O256"/>
    </row>
    <row r="257" spans="8:15" ht="15">
      <c r="H257"/>
      <c r="I257"/>
      <c r="J257"/>
      <c r="K257"/>
      <c r="L257"/>
      <c r="M257"/>
      <c r="N257"/>
      <c r="O257"/>
    </row>
  </sheetData>
  <mergeCells count="1">
    <mergeCell ref="J77:K77"/>
  </mergeCells>
  <dataValidations count="2">
    <dataValidation type="list" allowBlank="1" showInputMessage="1" showErrorMessage="1" sqref="F180">
      <formula1>"Revenu requis, Revenu tarifaire"</formula1>
    </dataValidation>
    <dataValidation type="list" allowBlank="1" showInputMessage="1" showErrorMessage="1" sqref="F76">
      <formula1>$J$78:$K$78</formula1>
    </dataValidation>
  </dataValidations>
  <printOptions horizontalCentered="1"/>
  <pageMargins left="0.39370078740157483" right="0.39370078740157483" top="0.39370078740157483" bottom="0.35433070866141736" header="0.31496062992125984" footer="0.11811023622047245"/>
  <pageSetup paperSize="5" scale="44" orientation="landscape" r:id="rId1"/>
  <headerFooter>
    <oddFooter>&amp;L&amp;Z&amp;F&amp;RImprimé le : &amp;D  -  &amp;T</oddFooter>
  </headerFooter>
  <rowBreaks count="2" manualBreakCount="2">
    <brk id="82" max="20" man="1"/>
    <brk id="17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0000FF"/>
  </sheetPr>
  <dimension ref="A1:AZ257"/>
  <sheetViews>
    <sheetView showGridLines="0" tabSelected="1" zoomScale="25" zoomScaleNormal="25" zoomScaleSheetLayoutView="40" workbookViewId="0">
      <selection activeCell="D4" sqref="D4"/>
    </sheetView>
  </sheetViews>
  <sheetFormatPr baseColWidth="10" defaultColWidth="9.140625" defaultRowHeight="12.75" outlineLevelRow="1" outlineLevelCol="1"/>
  <cols>
    <col min="1" max="1" width="7" style="1" customWidth="1"/>
    <col min="2" max="2" width="48.85546875" style="1" customWidth="1"/>
    <col min="3" max="4" width="15.85546875" style="1" customWidth="1"/>
    <col min="5" max="5" width="31.42578125" style="1" bestFit="1" customWidth="1"/>
    <col min="6" max="6" width="27" style="1" bestFit="1" customWidth="1"/>
    <col min="7" max="7" width="1.7109375" style="1" customWidth="1"/>
    <col min="8" max="10" width="15.85546875" style="1" customWidth="1"/>
    <col min="11" max="11" width="17.85546875" style="1" bestFit="1" customWidth="1"/>
    <col min="12" max="13" width="15.85546875" style="1" customWidth="1"/>
    <col min="14" max="17" width="15.85546875" style="1" customWidth="1" outlineLevel="1"/>
    <col min="18" max="18" width="15.85546875" style="1" customWidth="1"/>
    <col min="19" max="27" width="15.85546875" style="1" customWidth="1" outlineLevel="1"/>
    <col min="28" max="28" width="15.85546875" style="1" customWidth="1"/>
    <col min="29" max="37" width="15.85546875" style="1" customWidth="1" outlineLevel="1"/>
    <col min="38" max="38" width="15.85546875" style="1" customWidth="1"/>
    <col min="39" max="47" width="15.85546875" style="1" customWidth="1" outlineLevel="1"/>
    <col min="48" max="48" width="15.85546875" style="1" customWidth="1"/>
    <col min="49" max="49" width="14.42578125" style="1" customWidth="1"/>
    <col min="50" max="54" width="13.140625" style="1" customWidth="1"/>
    <col min="55" max="59" width="13.28515625" style="1" customWidth="1"/>
    <col min="60" max="16384" width="9.140625" style="1"/>
  </cols>
  <sheetData>
    <row r="1" spans="1:48" s="7" customFormat="1" ht="27.75" customHeight="1">
      <c r="A1" s="204" t="s">
        <v>54</v>
      </c>
      <c r="E1" s="8"/>
      <c r="F1" s="8"/>
      <c r="G1" s="8"/>
      <c r="H1" s="8"/>
      <c r="I1" s="8"/>
      <c r="R1" s="4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48" ht="30">
      <c r="A2" s="205" t="s">
        <v>187</v>
      </c>
      <c r="B2" s="11"/>
      <c r="C2" s="11"/>
      <c r="D2"/>
      <c r="E2"/>
      <c r="F2"/>
      <c r="H2" s="4"/>
      <c r="I2" s="4"/>
      <c r="J2" s="4"/>
      <c r="K2" s="4"/>
      <c r="L2" s="4"/>
      <c r="M2" s="4"/>
      <c r="N2" s="4"/>
      <c r="R2" s="4"/>
      <c r="S2" s="12"/>
      <c r="T2" s="12"/>
      <c r="U2" s="12"/>
      <c r="V2" s="12"/>
      <c r="W2" s="12"/>
      <c r="X2" s="12"/>
      <c r="Y2" s="12"/>
      <c r="Z2" s="12"/>
      <c r="AA2" s="12"/>
      <c r="AB2" s="12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8" customHeight="1">
      <c r="A3" s="108" t="s">
        <v>55</v>
      </c>
      <c r="B3" s="11"/>
      <c r="C3" s="11"/>
      <c r="D3" s="10"/>
      <c r="E3" s="10"/>
      <c r="H3" s="4"/>
      <c r="I3" s="4"/>
      <c r="J3" s="4"/>
      <c r="K3" s="4"/>
      <c r="L3" s="4"/>
      <c r="M3" s="4"/>
      <c r="N3" s="4"/>
      <c r="R3" s="4"/>
      <c r="S3" s="12"/>
      <c r="T3" s="12"/>
      <c r="U3" s="12"/>
      <c r="V3" s="12"/>
      <c r="W3" s="12"/>
      <c r="X3" s="12"/>
      <c r="Y3" s="12"/>
      <c r="Z3" s="12"/>
      <c r="AA3" s="12"/>
      <c r="AB3" s="1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8" customHeight="1">
      <c r="A4" s="10"/>
      <c r="B4" s="11"/>
      <c r="C4" s="11"/>
      <c r="D4" s="10"/>
      <c r="E4" s="10"/>
      <c r="H4" s="4"/>
      <c r="I4" s="4"/>
      <c r="J4" s="4"/>
      <c r="K4" s="4"/>
      <c r="L4" s="4"/>
      <c r="M4" s="4"/>
      <c r="N4" s="4"/>
      <c r="R4" s="4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8" customHeight="1">
      <c r="A5" s="10"/>
      <c r="B5" s="146" t="s">
        <v>56</v>
      </c>
      <c r="C5" s="146"/>
      <c r="J5" s="4"/>
      <c r="K5" s="4"/>
      <c r="L5" s="4"/>
      <c r="M5" s="4"/>
      <c r="N5" s="4"/>
      <c r="R5" s="4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142" customFormat="1" ht="18" customHeight="1">
      <c r="A6" s="141"/>
      <c r="B6" s="147" t="s">
        <v>57</v>
      </c>
      <c r="C6" s="193"/>
      <c r="D6" s="145"/>
      <c r="E6" s="206">
        <f ca="1">$F$237</f>
        <v>3.1131136783728364E-2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</row>
    <row r="7" spans="1:48" s="142" customFormat="1" ht="18" customHeight="1">
      <c r="A7" s="141"/>
      <c r="B7" s="148" t="s">
        <v>72</v>
      </c>
      <c r="C7" s="194"/>
      <c r="D7" s="144"/>
      <c r="E7" s="207">
        <f ca="1">F246</f>
        <v>0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</row>
    <row r="8" spans="1:48" s="142" customFormat="1" ht="18" customHeight="1">
      <c r="A8" s="141"/>
      <c r="B8" s="148" t="s">
        <v>73</v>
      </c>
      <c r="C8" s="194"/>
      <c r="D8" s="173" t="s">
        <v>69</v>
      </c>
      <c r="E8" s="174" t="s">
        <v>70</v>
      </c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</row>
    <row r="9" spans="1:48" s="142" customFormat="1" ht="18" customHeight="1">
      <c r="A9" s="141"/>
      <c r="B9" s="149" t="s">
        <v>59</v>
      </c>
      <c r="C9" s="195"/>
      <c r="D9" s="150">
        <f ca="1">I$243</f>
        <v>9707.0757474367492</v>
      </c>
      <c r="E9" s="151">
        <f ca="1">I$245</f>
        <v>9220.2467172339129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1:48" s="142" customFormat="1" ht="18" customHeight="1">
      <c r="A10" s="141"/>
      <c r="B10" s="152" t="s">
        <v>60</v>
      </c>
      <c r="C10" s="196"/>
      <c r="D10" s="153">
        <f ca="1">J$243</f>
        <v>7257.5611247741226</v>
      </c>
      <c r="E10" s="154">
        <f ca="1">J$245</f>
        <v>15768.10014685233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</row>
    <row r="11" spans="1:48" s="142" customFormat="1" ht="18" customHeight="1">
      <c r="A11" s="141"/>
      <c r="B11" s="149" t="s">
        <v>61</v>
      </c>
      <c r="C11" s="195"/>
      <c r="D11" s="150">
        <f ca="1">K$243</f>
        <v>6626.8174349658302</v>
      </c>
      <c r="E11" s="151">
        <f ca="1">K$245</f>
        <v>21447.041410979906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</row>
    <row r="12" spans="1:48" s="142" customFormat="1" ht="18" customHeight="1">
      <c r="A12" s="141"/>
      <c r="B12" s="152" t="s">
        <v>62</v>
      </c>
      <c r="C12" s="196"/>
      <c r="D12" s="153">
        <f ca="1">L$243</f>
        <v>6307.4025148453948</v>
      </c>
      <c r="E12" s="154">
        <f ca="1">L$245</f>
        <v>26581.173539858853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</row>
    <row r="13" spans="1:48" s="142" customFormat="1" ht="18" customHeight="1">
      <c r="A13" s="141"/>
      <c r="B13" s="149" t="s">
        <v>63</v>
      </c>
      <c r="C13" s="195"/>
      <c r="D13" s="150">
        <f ca="1">M$243</f>
        <v>5971.9147365992494</v>
      </c>
      <c r="E13" s="151">
        <f ca="1">M$245</f>
        <v>31198.432325769598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</row>
    <row r="14" spans="1:48" s="142" customFormat="1" ht="18" customHeight="1">
      <c r="A14" s="141"/>
      <c r="B14" s="152" t="s">
        <v>64</v>
      </c>
      <c r="C14" s="196"/>
      <c r="D14" s="153">
        <f ca="1">R$243</f>
        <v>3280.978170016524</v>
      </c>
      <c r="E14" s="154">
        <f ca="1">R$245</f>
        <v>43471.003206225265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1:48" s="142" customFormat="1" ht="18" customHeight="1">
      <c r="A15" s="141"/>
      <c r="B15" s="149" t="s">
        <v>65</v>
      </c>
      <c r="C15" s="195"/>
      <c r="D15" s="150">
        <f ca="1">W$243</f>
        <v>2157.1241719155496</v>
      </c>
      <c r="E15" s="151">
        <f ca="1">W$245</f>
        <v>50257.186705919754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</row>
    <row r="16" spans="1:48" s="142" customFormat="1" ht="18" customHeight="1">
      <c r="A16" s="141"/>
      <c r="B16" s="152" t="s">
        <v>66</v>
      </c>
      <c r="C16" s="196"/>
      <c r="D16" s="153">
        <f ca="1">AB$243</f>
        <v>900.41259270012779</v>
      </c>
      <c r="E16" s="154">
        <f ca="1">AB$245</f>
        <v>53112.928881219828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</row>
    <row r="17" spans="1:48" s="142" customFormat="1" ht="18" customHeight="1">
      <c r="A17" s="141"/>
      <c r="B17" s="149" t="s">
        <v>67</v>
      </c>
      <c r="C17" s="195"/>
      <c r="D17" s="150">
        <f ca="1">AL$243</f>
        <v>-2866.5900154503688</v>
      </c>
      <c r="E17" s="151">
        <f ca="1">AL$245</f>
        <v>48436.548187384607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</row>
    <row r="18" spans="1:48" s="142" customFormat="1" ht="18" customHeight="1">
      <c r="A18" s="141"/>
      <c r="B18" s="155" t="s">
        <v>68</v>
      </c>
      <c r="C18" s="197"/>
      <c r="D18" s="156">
        <f ca="1">AV$243</f>
        <v>-4698.1844688787651</v>
      </c>
      <c r="E18" s="157">
        <f ca="1">AV$245</f>
        <v>42279.881489705738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</row>
    <row r="19" spans="1:48" ht="18" customHeight="1">
      <c r="A19" s="10"/>
      <c r="B19" s="11"/>
      <c r="C19" s="11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R19" s="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20.25">
      <c r="A20" s="39" t="s">
        <v>71</v>
      </c>
      <c r="H20" s="96">
        <v>0</v>
      </c>
      <c r="I20" s="96">
        <v>1</v>
      </c>
      <c r="J20" s="96">
        <v>2</v>
      </c>
      <c r="K20" s="96">
        <v>3</v>
      </c>
      <c r="L20" s="96">
        <v>4</v>
      </c>
      <c r="M20" s="96">
        <v>5</v>
      </c>
      <c r="N20" s="96">
        <v>6</v>
      </c>
      <c r="O20" s="96">
        <v>7</v>
      </c>
      <c r="P20" s="96">
        <v>8</v>
      </c>
      <c r="Q20" s="96">
        <v>9</v>
      </c>
      <c r="R20" s="96">
        <v>10</v>
      </c>
      <c r="S20" s="96">
        <v>11</v>
      </c>
      <c r="T20" s="96">
        <v>12</v>
      </c>
      <c r="U20" s="96">
        <v>13</v>
      </c>
      <c r="V20" s="96">
        <v>14</v>
      </c>
      <c r="W20" s="96">
        <v>15</v>
      </c>
      <c r="X20" s="96">
        <v>16</v>
      </c>
      <c r="Y20" s="96">
        <v>17</v>
      </c>
      <c r="Z20" s="96">
        <v>18</v>
      </c>
      <c r="AA20" s="96">
        <v>19</v>
      </c>
      <c r="AB20" s="96">
        <v>20</v>
      </c>
      <c r="AC20" s="96">
        <v>21</v>
      </c>
      <c r="AD20" s="96">
        <v>22</v>
      </c>
      <c r="AE20" s="96">
        <v>23</v>
      </c>
      <c r="AF20" s="96">
        <v>24</v>
      </c>
      <c r="AG20" s="96">
        <v>25</v>
      </c>
      <c r="AH20" s="96">
        <v>26</v>
      </c>
      <c r="AI20" s="96">
        <v>27</v>
      </c>
      <c r="AJ20" s="96">
        <v>28</v>
      </c>
      <c r="AK20" s="96">
        <v>29</v>
      </c>
      <c r="AL20" s="96">
        <v>30</v>
      </c>
      <c r="AM20" s="96">
        <v>31</v>
      </c>
      <c r="AN20" s="96">
        <v>32</v>
      </c>
      <c r="AO20" s="96">
        <v>33</v>
      </c>
      <c r="AP20" s="96">
        <v>34</v>
      </c>
      <c r="AQ20" s="96">
        <v>35</v>
      </c>
      <c r="AR20" s="96">
        <v>36</v>
      </c>
      <c r="AS20" s="96">
        <v>37</v>
      </c>
      <c r="AT20" s="96">
        <v>38</v>
      </c>
      <c r="AU20" s="96">
        <v>39</v>
      </c>
      <c r="AV20" s="96">
        <v>40</v>
      </c>
    </row>
    <row r="21" spans="1:48" s="35" customFormat="1" ht="5.25" customHeight="1">
      <c r="A21" s="40"/>
      <c r="B21" s="41"/>
      <c r="C21" s="41"/>
      <c r="D21" s="42"/>
      <c r="E21" s="43"/>
      <c r="F21" s="43"/>
      <c r="G21" s="43"/>
    </row>
    <row r="22" spans="1:48" s="182" customFormat="1" ht="18">
      <c r="A22" s="177" t="s">
        <v>33</v>
      </c>
      <c r="B22" s="178" t="s">
        <v>74</v>
      </c>
      <c r="C22" s="178"/>
      <c r="D22" s="179"/>
      <c r="E22" s="179"/>
      <c r="F22" s="179"/>
      <c r="G22" s="179"/>
      <c r="H22" s="180"/>
      <c r="I22" s="181">
        <v>2018</v>
      </c>
      <c r="J22" s="181">
        <f>I22+1</f>
        <v>2019</v>
      </c>
      <c r="K22" s="181">
        <f t="shared" ref="K22:AV22" si="0">J22+1</f>
        <v>2020</v>
      </c>
      <c r="L22" s="181">
        <f t="shared" si="0"/>
        <v>2021</v>
      </c>
      <c r="M22" s="181">
        <f t="shared" si="0"/>
        <v>2022</v>
      </c>
      <c r="N22" s="181">
        <f t="shared" si="0"/>
        <v>2023</v>
      </c>
      <c r="O22" s="181">
        <f t="shared" si="0"/>
        <v>2024</v>
      </c>
      <c r="P22" s="181">
        <f t="shared" si="0"/>
        <v>2025</v>
      </c>
      <c r="Q22" s="181">
        <f t="shared" si="0"/>
        <v>2026</v>
      </c>
      <c r="R22" s="181">
        <f t="shared" si="0"/>
        <v>2027</v>
      </c>
      <c r="S22" s="181">
        <f t="shared" si="0"/>
        <v>2028</v>
      </c>
      <c r="T22" s="181">
        <f t="shared" si="0"/>
        <v>2029</v>
      </c>
      <c r="U22" s="181">
        <f t="shared" si="0"/>
        <v>2030</v>
      </c>
      <c r="V22" s="181">
        <f t="shared" si="0"/>
        <v>2031</v>
      </c>
      <c r="W22" s="181">
        <f t="shared" si="0"/>
        <v>2032</v>
      </c>
      <c r="X22" s="181">
        <f t="shared" si="0"/>
        <v>2033</v>
      </c>
      <c r="Y22" s="181">
        <f t="shared" si="0"/>
        <v>2034</v>
      </c>
      <c r="Z22" s="181">
        <f t="shared" si="0"/>
        <v>2035</v>
      </c>
      <c r="AA22" s="181">
        <f t="shared" si="0"/>
        <v>2036</v>
      </c>
      <c r="AB22" s="181">
        <f t="shared" si="0"/>
        <v>2037</v>
      </c>
      <c r="AC22" s="181">
        <f t="shared" si="0"/>
        <v>2038</v>
      </c>
      <c r="AD22" s="181">
        <f t="shared" si="0"/>
        <v>2039</v>
      </c>
      <c r="AE22" s="181">
        <f t="shared" si="0"/>
        <v>2040</v>
      </c>
      <c r="AF22" s="181">
        <f t="shared" si="0"/>
        <v>2041</v>
      </c>
      <c r="AG22" s="181">
        <f t="shared" si="0"/>
        <v>2042</v>
      </c>
      <c r="AH22" s="181">
        <f t="shared" si="0"/>
        <v>2043</v>
      </c>
      <c r="AI22" s="181">
        <f t="shared" si="0"/>
        <v>2044</v>
      </c>
      <c r="AJ22" s="181">
        <f t="shared" si="0"/>
        <v>2045</v>
      </c>
      <c r="AK22" s="181">
        <f t="shared" si="0"/>
        <v>2046</v>
      </c>
      <c r="AL22" s="181">
        <f t="shared" si="0"/>
        <v>2047</v>
      </c>
      <c r="AM22" s="181">
        <f t="shared" si="0"/>
        <v>2048</v>
      </c>
      <c r="AN22" s="181">
        <f t="shared" si="0"/>
        <v>2049</v>
      </c>
      <c r="AO22" s="181">
        <f t="shared" si="0"/>
        <v>2050</v>
      </c>
      <c r="AP22" s="181">
        <f t="shared" si="0"/>
        <v>2051</v>
      </c>
      <c r="AQ22" s="181">
        <f t="shared" si="0"/>
        <v>2052</v>
      </c>
      <c r="AR22" s="181">
        <f t="shared" si="0"/>
        <v>2053</v>
      </c>
      <c r="AS22" s="181">
        <f t="shared" si="0"/>
        <v>2054</v>
      </c>
      <c r="AT22" s="181">
        <f t="shared" si="0"/>
        <v>2055</v>
      </c>
      <c r="AU22" s="181">
        <f t="shared" si="0"/>
        <v>2056</v>
      </c>
      <c r="AV22" s="181">
        <f t="shared" si="0"/>
        <v>2057</v>
      </c>
    </row>
    <row r="23" spans="1:48" s="4" customFormat="1" ht="15" thickBot="1"/>
    <row r="24" spans="1:48" s="4" customFormat="1" ht="15" thickBot="1">
      <c r="B24" s="119" t="s">
        <v>75</v>
      </c>
      <c r="C24" s="119"/>
      <c r="I24" s="113">
        <v>2</v>
      </c>
      <c r="J24" s="113">
        <v>2</v>
      </c>
      <c r="K24" s="113">
        <v>2</v>
      </c>
      <c r="L24" s="113">
        <v>2</v>
      </c>
      <c r="M24" s="113">
        <v>2</v>
      </c>
      <c r="N24" s="113">
        <f t="shared" ref="N24:AV26" si="1">M24</f>
        <v>2</v>
      </c>
      <c r="O24" s="113">
        <f t="shared" si="1"/>
        <v>2</v>
      </c>
      <c r="P24" s="113">
        <f t="shared" si="1"/>
        <v>2</v>
      </c>
      <c r="Q24" s="113">
        <f t="shared" si="1"/>
        <v>2</v>
      </c>
      <c r="R24" s="113">
        <f t="shared" si="1"/>
        <v>2</v>
      </c>
      <c r="S24" s="113">
        <f t="shared" si="1"/>
        <v>2</v>
      </c>
      <c r="T24" s="113">
        <f t="shared" si="1"/>
        <v>2</v>
      </c>
      <c r="U24" s="113">
        <f t="shared" si="1"/>
        <v>2</v>
      </c>
      <c r="V24" s="113">
        <f t="shared" si="1"/>
        <v>2</v>
      </c>
      <c r="W24" s="113">
        <f t="shared" si="1"/>
        <v>2</v>
      </c>
      <c r="X24" s="113">
        <f t="shared" si="1"/>
        <v>2</v>
      </c>
      <c r="Y24" s="113">
        <f t="shared" si="1"/>
        <v>2</v>
      </c>
      <c r="Z24" s="113">
        <f t="shared" si="1"/>
        <v>2</v>
      </c>
      <c r="AA24" s="113">
        <f t="shared" si="1"/>
        <v>2</v>
      </c>
      <c r="AB24" s="113">
        <f t="shared" si="1"/>
        <v>2</v>
      </c>
      <c r="AC24" s="113">
        <f t="shared" si="1"/>
        <v>2</v>
      </c>
      <c r="AD24" s="113">
        <f t="shared" si="1"/>
        <v>2</v>
      </c>
      <c r="AE24" s="113">
        <f t="shared" si="1"/>
        <v>2</v>
      </c>
      <c r="AF24" s="113">
        <f t="shared" si="1"/>
        <v>2</v>
      </c>
      <c r="AG24" s="113">
        <f t="shared" si="1"/>
        <v>2</v>
      </c>
      <c r="AH24" s="113">
        <f t="shared" si="1"/>
        <v>2</v>
      </c>
      <c r="AI24" s="113">
        <f t="shared" si="1"/>
        <v>2</v>
      </c>
      <c r="AJ24" s="113">
        <f t="shared" si="1"/>
        <v>2</v>
      </c>
      <c r="AK24" s="113">
        <f t="shared" si="1"/>
        <v>2</v>
      </c>
      <c r="AL24" s="113">
        <f t="shared" si="1"/>
        <v>2</v>
      </c>
      <c r="AM24" s="113">
        <f t="shared" si="1"/>
        <v>2</v>
      </c>
      <c r="AN24" s="113">
        <f t="shared" si="1"/>
        <v>2</v>
      </c>
      <c r="AO24" s="113">
        <f t="shared" si="1"/>
        <v>2</v>
      </c>
      <c r="AP24" s="113">
        <f t="shared" si="1"/>
        <v>2</v>
      </c>
      <c r="AQ24" s="113">
        <f t="shared" si="1"/>
        <v>2</v>
      </c>
      <c r="AR24" s="113">
        <f t="shared" si="1"/>
        <v>2</v>
      </c>
      <c r="AS24" s="113">
        <f t="shared" si="1"/>
        <v>2</v>
      </c>
      <c r="AT24" s="113">
        <f t="shared" si="1"/>
        <v>2</v>
      </c>
      <c r="AU24" s="113">
        <f t="shared" si="1"/>
        <v>2</v>
      </c>
      <c r="AV24" s="113">
        <f t="shared" si="1"/>
        <v>2</v>
      </c>
    </row>
    <row r="25" spans="1:48" s="4" customFormat="1" ht="15.75" customHeight="1" outlineLevel="1" thickBot="1">
      <c r="A25" s="13"/>
      <c r="B25" s="120" t="s">
        <v>76</v>
      </c>
      <c r="C25" s="120"/>
      <c r="D25" s="13"/>
      <c r="E25" s="15"/>
      <c r="F25" s="15"/>
      <c r="G25" s="15"/>
      <c r="I25" s="113">
        <v>32251.103030303027</v>
      </c>
      <c r="J25" s="113">
        <v>38218.69090909091</v>
      </c>
      <c r="K25" s="113">
        <v>41351.448484848486</v>
      </c>
      <c r="L25" s="113">
        <v>42409.024242424246</v>
      </c>
      <c r="M25" s="113">
        <v>43801.751515151518</v>
      </c>
      <c r="N25" s="113">
        <v>54000</v>
      </c>
      <c r="O25" s="113">
        <f t="shared" si="1"/>
        <v>54000</v>
      </c>
      <c r="P25" s="113">
        <f t="shared" si="1"/>
        <v>54000</v>
      </c>
      <c r="Q25" s="113">
        <f t="shared" si="1"/>
        <v>54000</v>
      </c>
      <c r="R25" s="113">
        <f t="shared" si="1"/>
        <v>54000</v>
      </c>
      <c r="S25" s="113">
        <f t="shared" si="1"/>
        <v>54000</v>
      </c>
      <c r="T25" s="113">
        <f t="shared" si="1"/>
        <v>54000</v>
      </c>
      <c r="U25" s="113">
        <f t="shared" si="1"/>
        <v>54000</v>
      </c>
      <c r="V25" s="113">
        <f t="shared" si="1"/>
        <v>54000</v>
      </c>
      <c r="W25" s="113">
        <f t="shared" si="1"/>
        <v>54000</v>
      </c>
      <c r="X25" s="113">
        <f t="shared" si="1"/>
        <v>54000</v>
      </c>
      <c r="Y25" s="113">
        <f t="shared" si="1"/>
        <v>54000</v>
      </c>
      <c r="Z25" s="113">
        <f t="shared" si="1"/>
        <v>54000</v>
      </c>
      <c r="AA25" s="113">
        <f t="shared" si="1"/>
        <v>54000</v>
      </c>
      <c r="AB25" s="113">
        <f t="shared" si="1"/>
        <v>54000</v>
      </c>
      <c r="AC25" s="113">
        <f t="shared" si="1"/>
        <v>54000</v>
      </c>
      <c r="AD25" s="113">
        <f t="shared" si="1"/>
        <v>54000</v>
      </c>
      <c r="AE25" s="113">
        <f t="shared" si="1"/>
        <v>54000</v>
      </c>
      <c r="AF25" s="113">
        <f t="shared" si="1"/>
        <v>54000</v>
      </c>
      <c r="AG25" s="113">
        <f t="shared" si="1"/>
        <v>54000</v>
      </c>
      <c r="AH25" s="113">
        <f t="shared" si="1"/>
        <v>54000</v>
      </c>
      <c r="AI25" s="113">
        <f t="shared" si="1"/>
        <v>54000</v>
      </c>
      <c r="AJ25" s="113">
        <f t="shared" si="1"/>
        <v>54000</v>
      </c>
      <c r="AK25" s="113">
        <f t="shared" si="1"/>
        <v>54000</v>
      </c>
      <c r="AL25" s="113">
        <f t="shared" si="1"/>
        <v>54000</v>
      </c>
      <c r="AM25" s="113">
        <f t="shared" si="1"/>
        <v>54000</v>
      </c>
      <c r="AN25" s="113">
        <f t="shared" si="1"/>
        <v>54000</v>
      </c>
      <c r="AO25" s="113">
        <f t="shared" si="1"/>
        <v>54000</v>
      </c>
      <c r="AP25" s="113">
        <f t="shared" si="1"/>
        <v>54000</v>
      </c>
      <c r="AQ25" s="113">
        <f t="shared" si="1"/>
        <v>54000</v>
      </c>
      <c r="AR25" s="113">
        <f t="shared" si="1"/>
        <v>54000</v>
      </c>
      <c r="AS25" s="113">
        <f t="shared" si="1"/>
        <v>54000</v>
      </c>
      <c r="AT25" s="113">
        <f t="shared" si="1"/>
        <v>54000</v>
      </c>
      <c r="AU25" s="113">
        <f t="shared" si="1"/>
        <v>54000</v>
      </c>
      <c r="AV25" s="113">
        <f t="shared" si="1"/>
        <v>54000</v>
      </c>
    </row>
    <row r="26" spans="1:48" s="4" customFormat="1" ht="15.75" customHeight="1" outlineLevel="1" thickBot="1">
      <c r="A26" s="32"/>
      <c r="B26" s="118" t="s">
        <v>77</v>
      </c>
      <c r="C26" s="118"/>
      <c r="D26" s="32"/>
      <c r="E26" s="44"/>
      <c r="F26" s="44"/>
      <c r="G26" s="44"/>
      <c r="H26" s="44"/>
      <c r="I26" s="117">
        <v>16.657481836215403</v>
      </c>
      <c r="J26" s="117">
        <v>17.044529323158429</v>
      </c>
      <c r="K26" s="117">
        <v>16.962823663630335</v>
      </c>
      <c r="L26" s="117">
        <v>17.035355826946695</v>
      </c>
      <c r="M26" s="117">
        <v>17.149491816415143</v>
      </c>
      <c r="N26" s="117">
        <f t="shared" ref="N26" si="2">M26</f>
        <v>17.149491816415143</v>
      </c>
      <c r="O26" s="117">
        <f t="shared" si="1"/>
        <v>17.149491816415143</v>
      </c>
      <c r="P26" s="117">
        <f t="shared" si="1"/>
        <v>17.149491816415143</v>
      </c>
      <c r="Q26" s="117">
        <f t="shared" si="1"/>
        <v>17.149491816415143</v>
      </c>
      <c r="R26" s="117">
        <f t="shared" si="1"/>
        <v>17.149491816415143</v>
      </c>
      <c r="S26" s="117">
        <f t="shared" si="1"/>
        <v>17.149491816415143</v>
      </c>
      <c r="T26" s="117">
        <f t="shared" si="1"/>
        <v>17.149491816415143</v>
      </c>
      <c r="U26" s="117">
        <f t="shared" si="1"/>
        <v>17.149491816415143</v>
      </c>
      <c r="V26" s="117">
        <f t="shared" si="1"/>
        <v>17.149491816415143</v>
      </c>
      <c r="W26" s="117">
        <f t="shared" si="1"/>
        <v>17.149491816415143</v>
      </c>
      <c r="X26" s="117">
        <f t="shared" si="1"/>
        <v>17.149491816415143</v>
      </c>
      <c r="Y26" s="117">
        <f t="shared" si="1"/>
        <v>17.149491816415143</v>
      </c>
      <c r="Z26" s="117">
        <f t="shared" si="1"/>
        <v>17.149491816415143</v>
      </c>
      <c r="AA26" s="117">
        <f t="shared" si="1"/>
        <v>17.149491816415143</v>
      </c>
      <c r="AB26" s="117">
        <f t="shared" si="1"/>
        <v>17.149491816415143</v>
      </c>
      <c r="AC26" s="117">
        <f t="shared" si="1"/>
        <v>17.149491816415143</v>
      </c>
      <c r="AD26" s="117">
        <f t="shared" si="1"/>
        <v>17.149491816415143</v>
      </c>
      <c r="AE26" s="117">
        <f t="shared" si="1"/>
        <v>17.149491816415143</v>
      </c>
      <c r="AF26" s="117">
        <f t="shared" si="1"/>
        <v>17.149491816415143</v>
      </c>
      <c r="AG26" s="117">
        <f t="shared" si="1"/>
        <v>17.149491816415143</v>
      </c>
      <c r="AH26" s="117">
        <f t="shared" si="1"/>
        <v>17.149491816415143</v>
      </c>
      <c r="AI26" s="117">
        <f t="shared" si="1"/>
        <v>17.149491816415143</v>
      </c>
      <c r="AJ26" s="117">
        <f t="shared" si="1"/>
        <v>17.149491816415143</v>
      </c>
      <c r="AK26" s="117">
        <f t="shared" si="1"/>
        <v>17.149491816415143</v>
      </c>
      <c r="AL26" s="117">
        <f t="shared" si="1"/>
        <v>17.149491816415143</v>
      </c>
      <c r="AM26" s="117">
        <f t="shared" si="1"/>
        <v>17.149491816415143</v>
      </c>
      <c r="AN26" s="117">
        <f t="shared" si="1"/>
        <v>17.149491816415143</v>
      </c>
      <c r="AO26" s="117">
        <f t="shared" si="1"/>
        <v>17.149491816415143</v>
      </c>
      <c r="AP26" s="117">
        <f t="shared" si="1"/>
        <v>17.149491816415143</v>
      </c>
      <c r="AQ26" s="117">
        <f t="shared" si="1"/>
        <v>17.149491816415143</v>
      </c>
      <c r="AR26" s="117">
        <f t="shared" si="1"/>
        <v>17.149491816415143</v>
      </c>
      <c r="AS26" s="117">
        <f t="shared" si="1"/>
        <v>17.149491816415143</v>
      </c>
      <c r="AT26" s="117">
        <f t="shared" si="1"/>
        <v>17.149491816415143</v>
      </c>
      <c r="AU26" s="117">
        <f t="shared" si="1"/>
        <v>17.149491816415143</v>
      </c>
      <c r="AV26" s="117">
        <f t="shared" si="1"/>
        <v>17.149491816415143</v>
      </c>
    </row>
    <row r="27" spans="1:48" s="4" customFormat="1" ht="15.75" customHeight="1" outlineLevel="1">
      <c r="A27" s="32"/>
      <c r="B27" s="32" t="s">
        <v>78</v>
      </c>
      <c r="C27" s="32"/>
      <c r="D27" s="32"/>
      <c r="E27" s="44"/>
      <c r="F27" s="44"/>
      <c r="G27" s="44"/>
      <c r="H27" s="44"/>
      <c r="I27" s="27">
        <f t="shared" ref="I27:AV27" si="3">I26*I25/100</f>
        <v>5372.2216292518424</v>
      </c>
      <c r="J27" s="27">
        <f t="shared" si="3"/>
        <v>6514.1959789272851</v>
      </c>
      <c r="K27" s="27">
        <f t="shared" si="3"/>
        <v>7014.3732888417862</v>
      </c>
      <c r="L27" s="27">
        <f t="shared" si="3"/>
        <v>7224.5281824330559</v>
      </c>
      <c r="M27" s="27">
        <f t="shared" si="3"/>
        <v>7511.7777915374054</v>
      </c>
      <c r="N27" s="27">
        <f t="shared" si="3"/>
        <v>9260.7255808641767</v>
      </c>
      <c r="O27" s="27">
        <f t="shared" si="3"/>
        <v>9260.7255808641767</v>
      </c>
      <c r="P27" s="27">
        <f t="shared" si="3"/>
        <v>9260.7255808641767</v>
      </c>
      <c r="Q27" s="27">
        <f t="shared" si="3"/>
        <v>9260.7255808641767</v>
      </c>
      <c r="R27" s="27">
        <f t="shared" si="3"/>
        <v>9260.7255808641767</v>
      </c>
      <c r="S27" s="27">
        <f t="shared" si="3"/>
        <v>9260.7255808641767</v>
      </c>
      <c r="T27" s="27">
        <f t="shared" si="3"/>
        <v>9260.7255808641767</v>
      </c>
      <c r="U27" s="27">
        <f t="shared" si="3"/>
        <v>9260.7255808641767</v>
      </c>
      <c r="V27" s="27">
        <f t="shared" si="3"/>
        <v>9260.7255808641767</v>
      </c>
      <c r="W27" s="27">
        <f t="shared" si="3"/>
        <v>9260.7255808641767</v>
      </c>
      <c r="X27" s="27">
        <f t="shared" si="3"/>
        <v>9260.7255808641767</v>
      </c>
      <c r="Y27" s="27">
        <f t="shared" si="3"/>
        <v>9260.7255808641767</v>
      </c>
      <c r="Z27" s="27">
        <f t="shared" si="3"/>
        <v>9260.7255808641767</v>
      </c>
      <c r="AA27" s="27">
        <f t="shared" si="3"/>
        <v>9260.7255808641767</v>
      </c>
      <c r="AB27" s="27">
        <f t="shared" si="3"/>
        <v>9260.7255808641767</v>
      </c>
      <c r="AC27" s="27">
        <f t="shared" si="3"/>
        <v>9260.7255808641767</v>
      </c>
      <c r="AD27" s="27">
        <f t="shared" si="3"/>
        <v>9260.7255808641767</v>
      </c>
      <c r="AE27" s="27">
        <f t="shared" si="3"/>
        <v>9260.7255808641767</v>
      </c>
      <c r="AF27" s="27">
        <f t="shared" si="3"/>
        <v>9260.7255808641767</v>
      </c>
      <c r="AG27" s="27">
        <f t="shared" si="3"/>
        <v>9260.7255808641767</v>
      </c>
      <c r="AH27" s="27">
        <f t="shared" si="3"/>
        <v>9260.7255808641767</v>
      </c>
      <c r="AI27" s="27">
        <f t="shared" si="3"/>
        <v>9260.7255808641767</v>
      </c>
      <c r="AJ27" s="27">
        <f t="shared" si="3"/>
        <v>9260.7255808641767</v>
      </c>
      <c r="AK27" s="27">
        <f t="shared" si="3"/>
        <v>9260.7255808641767</v>
      </c>
      <c r="AL27" s="27">
        <f t="shared" si="3"/>
        <v>9260.7255808641767</v>
      </c>
      <c r="AM27" s="27">
        <f t="shared" si="3"/>
        <v>9260.7255808641767</v>
      </c>
      <c r="AN27" s="27">
        <f t="shared" si="3"/>
        <v>9260.7255808641767</v>
      </c>
      <c r="AO27" s="27">
        <f t="shared" si="3"/>
        <v>9260.7255808641767</v>
      </c>
      <c r="AP27" s="27">
        <f t="shared" si="3"/>
        <v>9260.7255808641767</v>
      </c>
      <c r="AQ27" s="27">
        <f t="shared" si="3"/>
        <v>9260.7255808641767</v>
      </c>
      <c r="AR27" s="27">
        <f t="shared" si="3"/>
        <v>9260.7255808641767</v>
      </c>
      <c r="AS27" s="27">
        <f t="shared" si="3"/>
        <v>9260.7255808641767</v>
      </c>
      <c r="AT27" s="27">
        <f t="shared" si="3"/>
        <v>9260.7255808641767</v>
      </c>
      <c r="AU27" s="27">
        <f t="shared" si="3"/>
        <v>9260.7255808641767</v>
      </c>
      <c r="AV27" s="27">
        <f t="shared" si="3"/>
        <v>9260.7255808641767</v>
      </c>
    </row>
    <row r="28" spans="1:48" s="4" customFormat="1" ht="15" customHeight="1">
      <c r="A28" s="13"/>
      <c r="B28" s="13"/>
      <c r="C28" s="13"/>
      <c r="D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s="182" customFormat="1" ht="18">
      <c r="A29" s="177" t="s">
        <v>34</v>
      </c>
      <c r="B29" s="178" t="s">
        <v>79</v>
      </c>
      <c r="C29" s="178"/>
      <c r="D29" s="179"/>
      <c r="E29" s="179"/>
      <c r="F29" s="179"/>
      <c r="G29" s="179"/>
      <c r="H29" s="181">
        <f>I29-1</f>
        <v>2017</v>
      </c>
      <c r="I29" s="181">
        <f>$I$22</f>
        <v>2018</v>
      </c>
      <c r="J29" s="181">
        <f>I29+1</f>
        <v>2019</v>
      </c>
      <c r="K29" s="181">
        <f t="shared" ref="K29:AV29" si="4">J29+1</f>
        <v>2020</v>
      </c>
      <c r="L29" s="181">
        <f t="shared" si="4"/>
        <v>2021</v>
      </c>
      <c r="M29" s="181">
        <f t="shared" si="4"/>
        <v>2022</v>
      </c>
      <c r="N29" s="181">
        <f t="shared" si="4"/>
        <v>2023</v>
      </c>
      <c r="O29" s="181">
        <f t="shared" si="4"/>
        <v>2024</v>
      </c>
      <c r="P29" s="181">
        <f t="shared" si="4"/>
        <v>2025</v>
      </c>
      <c r="Q29" s="181">
        <f t="shared" si="4"/>
        <v>2026</v>
      </c>
      <c r="R29" s="181">
        <f t="shared" si="4"/>
        <v>2027</v>
      </c>
      <c r="S29" s="181">
        <f t="shared" si="4"/>
        <v>2028</v>
      </c>
      <c r="T29" s="181">
        <f t="shared" si="4"/>
        <v>2029</v>
      </c>
      <c r="U29" s="181">
        <f t="shared" si="4"/>
        <v>2030</v>
      </c>
      <c r="V29" s="181">
        <f t="shared" si="4"/>
        <v>2031</v>
      </c>
      <c r="W29" s="181">
        <f t="shared" si="4"/>
        <v>2032</v>
      </c>
      <c r="X29" s="181">
        <f t="shared" si="4"/>
        <v>2033</v>
      </c>
      <c r="Y29" s="181">
        <f t="shared" si="4"/>
        <v>2034</v>
      </c>
      <c r="Z29" s="181">
        <f t="shared" si="4"/>
        <v>2035</v>
      </c>
      <c r="AA29" s="181">
        <f t="shared" si="4"/>
        <v>2036</v>
      </c>
      <c r="AB29" s="181">
        <f t="shared" si="4"/>
        <v>2037</v>
      </c>
      <c r="AC29" s="181">
        <f t="shared" si="4"/>
        <v>2038</v>
      </c>
      <c r="AD29" s="181">
        <f t="shared" si="4"/>
        <v>2039</v>
      </c>
      <c r="AE29" s="181">
        <f t="shared" si="4"/>
        <v>2040</v>
      </c>
      <c r="AF29" s="181">
        <f t="shared" si="4"/>
        <v>2041</v>
      </c>
      <c r="AG29" s="181">
        <f t="shared" si="4"/>
        <v>2042</v>
      </c>
      <c r="AH29" s="181">
        <f t="shared" si="4"/>
        <v>2043</v>
      </c>
      <c r="AI29" s="181">
        <f t="shared" si="4"/>
        <v>2044</v>
      </c>
      <c r="AJ29" s="181">
        <f t="shared" si="4"/>
        <v>2045</v>
      </c>
      <c r="AK29" s="181">
        <f t="shared" si="4"/>
        <v>2046</v>
      </c>
      <c r="AL29" s="181">
        <f t="shared" si="4"/>
        <v>2047</v>
      </c>
      <c r="AM29" s="181">
        <f t="shared" si="4"/>
        <v>2048</v>
      </c>
      <c r="AN29" s="181">
        <f t="shared" si="4"/>
        <v>2049</v>
      </c>
      <c r="AO29" s="181">
        <f t="shared" si="4"/>
        <v>2050</v>
      </c>
      <c r="AP29" s="181">
        <f t="shared" si="4"/>
        <v>2051</v>
      </c>
      <c r="AQ29" s="181">
        <f t="shared" si="4"/>
        <v>2052</v>
      </c>
      <c r="AR29" s="181">
        <f t="shared" si="4"/>
        <v>2053</v>
      </c>
      <c r="AS29" s="181">
        <f t="shared" si="4"/>
        <v>2054</v>
      </c>
      <c r="AT29" s="181">
        <f t="shared" si="4"/>
        <v>2055</v>
      </c>
      <c r="AU29" s="181">
        <f t="shared" si="4"/>
        <v>2056</v>
      </c>
      <c r="AV29" s="181">
        <f t="shared" si="4"/>
        <v>2057</v>
      </c>
    </row>
    <row r="30" spans="1:48" s="4" customFormat="1" ht="15" customHeight="1">
      <c r="A30" s="13"/>
      <c r="B30" s="14"/>
      <c r="C30" s="14"/>
      <c r="D30" s="13"/>
      <c r="H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s="4" customFormat="1" ht="15.75" customHeight="1" outlineLevel="1">
      <c r="A31" s="13"/>
      <c r="D31" s="24" t="s">
        <v>89</v>
      </c>
      <c r="E31" s="24" t="s">
        <v>90</v>
      </c>
      <c r="K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s="4" customFormat="1" ht="15.75" customHeight="1" outlineLevel="1" thickBot="1">
      <c r="A32" s="13"/>
      <c r="B32" s="13"/>
      <c r="C32" s="13"/>
      <c r="D32" s="25" t="s">
        <v>88</v>
      </c>
      <c r="E32" s="25" t="s">
        <v>88</v>
      </c>
      <c r="F32" s="25" t="s">
        <v>91</v>
      </c>
      <c r="H32" s="13"/>
      <c r="K32" s="13"/>
      <c r="O32" s="16"/>
      <c r="P32" s="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s="4" customFormat="1" ht="15.75" customHeight="1" outlineLevel="1" thickBot="1">
      <c r="A33" s="13"/>
      <c r="B33" s="190" t="s">
        <v>80</v>
      </c>
      <c r="C33" s="190"/>
      <c r="D33"/>
      <c r="E33"/>
      <c r="F33"/>
      <c r="H33" s="100">
        <v>84500.939393939392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>
        <v>0</v>
      </c>
    </row>
    <row r="34" spans="1:48" s="4" customFormat="1" ht="15.75" customHeight="1" outlineLevel="1" thickBot="1">
      <c r="A34" s="13"/>
      <c r="B34" s="190" t="s">
        <v>81</v>
      </c>
      <c r="C34" s="190"/>
      <c r="D34"/>
      <c r="E34"/>
      <c r="F34"/>
      <c r="H34" s="103">
        <v>13254.214285714286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>
        <v>0</v>
      </c>
    </row>
    <row r="35" spans="1:48" s="4" customFormat="1" ht="15.75" customHeight="1" outlineLevel="1" thickBot="1">
      <c r="A35" s="13"/>
      <c r="B35" s="101" t="s">
        <v>82</v>
      </c>
      <c r="C35" s="101"/>
      <c r="D35" s="163">
        <f>1/2.2538%</f>
        <v>44.369509273227443</v>
      </c>
      <c r="E35" s="114">
        <v>0.06</v>
      </c>
      <c r="F35" s="115">
        <v>0.14530000000000001</v>
      </c>
      <c r="H35" s="191">
        <f>H33+H34</f>
        <v>97755.153679653682</v>
      </c>
      <c r="I35" s="191">
        <f t="shared" ref="I35:AV35" si="5">I33+I34</f>
        <v>0</v>
      </c>
      <c r="J35" s="191">
        <f t="shared" si="5"/>
        <v>0</v>
      </c>
      <c r="K35" s="191">
        <f t="shared" si="5"/>
        <v>0</v>
      </c>
      <c r="L35" s="191">
        <f t="shared" si="5"/>
        <v>0</v>
      </c>
      <c r="M35" s="191">
        <f t="shared" si="5"/>
        <v>0</v>
      </c>
      <c r="N35" s="191">
        <f t="shared" si="5"/>
        <v>0</v>
      </c>
      <c r="O35" s="191">
        <f t="shared" si="5"/>
        <v>0</v>
      </c>
      <c r="P35" s="191">
        <f t="shared" si="5"/>
        <v>0</v>
      </c>
      <c r="Q35" s="191">
        <f t="shared" si="5"/>
        <v>0</v>
      </c>
      <c r="R35" s="191">
        <f t="shared" si="5"/>
        <v>0</v>
      </c>
      <c r="S35" s="191">
        <f t="shared" si="5"/>
        <v>0</v>
      </c>
      <c r="T35" s="191">
        <f t="shared" si="5"/>
        <v>0</v>
      </c>
      <c r="U35" s="191">
        <f t="shared" si="5"/>
        <v>0</v>
      </c>
      <c r="V35" s="191">
        <f t="shared" si="5"/>
        <v>0</v>
      </c>
      <c r="W35" s="191">
        <f t="shared" si="5"/>
        <v>0</v>
      </c>
      <c r="X35" s="191">
        <f t="shared" si="5"/>
        <v>0</v>
      </c>
      <c r="Y35" s="191">
        <f t="shared" si="5"/>
        <v>0</v>
      </c>
      <c r="Z35" s="191">
        <f t="shared" si="5"/>
        <v>0</v>
      </c>
      <c r="AA35" s="191">
        <f t="shared" si="5"/>
        <v>0</v>
      </c>
      <c r="AB35" s="191">
        <f t="shared" si="5"/>
        <v>0</v>
      </c>
      <c r="AC35" s="191">
        <f t="shared" si="5"/>
        <v>0</v>
      </c>
      <c r="AD35" s="191">
        <f t="shared" si="5"/>
        <v>0</v>
      </c>
      <c r="AE35" s="191">
        <f t="shared" si="5"/>
        <v>0</v>
      </c>
      <c r="AF35" s="191">
        <f t="shared" si="5"/>
        <v>0</v>
      </c>
      <c r="AG35" s="191">
        <f t="shared" si="5"/>
        <v>0</v>
      </c>
      <c r="AH35" s="191">
        <f t="shared" si="5"/>
        <v>0</v>
      </c>
      <c r="AI35" s="191">
        <f t="shared" si="5"/>
        <v>0</v>
      </c>
      <c r="AJ35" s="191">
        <f t="shared" si="5"/>
        <v>0</v>
      </c>
      <c r="AK35" s="191">
        <f t="shared" si="5"/>
        <v>0</v>
      </c>
      <c r="AL35" s="191">
        <f t="shared" si="5"/>
        <v>0</v>
      </c>
      <c r="AM35" s="191">
        <f t="shared" si="5"/>
        <v>0</v>
      </c>
      <c r="AN35" s="191">
        <f t="shared" si="5"/>
        <v>0</v>
      </c>
      <c r="AO35" s="191">
        <f t="shared" si="5"/>
        <v>0</v>
      </c>
      <c r="AP35" s="191">
        <f t="shared" si="5"/>
        <v>0</v>
      </c>
      <c r="AQ35" s="191">
        <f t="shared" si="5"/>
        <v>0</v>
      </c>
      <c r="AR35" s="191">
        <f t="shared" si="5"/>
        <v>0</v>
      </c>
      <c r="AS35" s="191">
        <f t="shared" si="5"/>
        <v>0</v>
      </c>
      <c r="AT35" s="191">
        <f t="shared" si="5"/>
        <v>0</v>
      </c>
      <c r="AU35" s="191">
        <f t="shared" si="5"/>
        <v>0</v>
      </c>
      <c r="AV35" s="191">
        <f t="shared" si="5"/>
        <v>0</v>
      </c>
    </row>
    <row r="36" spans="1:48" customFormat="1" ht="5.25" customHeight="1" outlineLevel="1" thickBot="1"/>
    <row r="37" spans="1:48" s="4" customFormat="1" ht="15.75" customHeight="1" outlineLevel="1" thickBot="1">
      <c r="A37" s="13"/>
      <c r="B37" s="190" t="s">
        <v>83</v>
      </c>
      <c r="C37" s="190"/>
      <c r="D37"/>
      <c r="E37"/>
      <c r="F37"/>
      <c r="H37" s="100">
        <v>17372.909090909092</v>
      </c>
      <c r="I37" s="100">
        <v>2798.5454545454545</v>
      </c>
      <c r="J37" s="100">
        <v>213.57575757575756</v>
      </c>
      <c r="K37" s="100">
        <v>213.57575757575756</v>
      </c>
      <c r="L37" s="100">
        <v>571.15151515151513</v>
      </c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>
        <v>0</v>
      </c>
    </row>
    <row r="38" spans="1:48" s="4" customFormat="1" ht="15.75" customHeight="1" outlineLevel="1" thickBot="1">
      <c r="A38" s="13"/>
      <c r="B38" s="190" t="s">
        <v>84</v>
      </c>
      <c r="C38" s="190"/>
      <c r="D38"/>
      <c r="E38"/>
      <c r="F38"/>
      <c r="H38" s="100">
        <v>2757.3928571428573</v>
      </c>
      <c r="I38" s="100">
        <v>396.35714285714283</v>
      </c>
      <c r="J38" s="100">
        <v>31.25</v>
      </c>
      <c r="K38" s="100">
        <v>31.25</v>
      </c>
      <c r="L38" s="100">
        <v>107.10714285714286</v>
      </c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>
        <v>0</v>
      </c>
    </row>
    <row r="39" spans="1:48" s="4" customFormat="1" ht="15.75" customHeight="1" outlineLevel="1" thickBot="1">
      <c r="A39" s="13"/>
      <c r="B39" s="190" t="s">
        <v>85</v>
      </c>
      <c r="C39" s="190"/>
      <c r="D39"/>
      <c r="E39"/>
      <c r="F39"/>
      <c r="H39" s="103">
        <v>1228.1785714285713</v>
      </c>
      <c r="I39" s="103">
        <v>282.10714285714283</v>
      </c>
      <c r="J39" s="103">
        <v>21.535714285714285</v>
      </c>
      <c r="K39" s="103">
        <v>21.535714285714285</v>
      </c>
      <c r="L39" s="103">
        <v>52.214285714285715</v>
      </c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>
        <v>0</v>
      </c>
    </row>
    <row r="40" spans="1:48" s="4" customFormat="1" ht="15.75" customHeight="1" outlineLevel="1" thickBot="1">
      <c r="A40" s="13"/>
      <c r="B40" s="101" t="s">
        <v>86</v>
      </c>
      <c r="C40" s="101"/>
      <c r="D40" s="163">
        <f>1/4.7554%</f>
        <v>21.028725238676031</v>
      </c>
      <c r="E40" s="114">
        <v>0.06</v>
      </c>
      <c r="F40" s="115">
        <v>0.14530000000000001</v>
      </c>
      <c r="H40" s="191">
        <f>H37+H38+H39</f>
        <v>21358.480519480523</v>
      </c>
      <c r="I40" s="191">
        <f t="shared" ref="I40:AV40" si="6">I37+I38+I39</f>
        <v>3477.0097402597398</v>
      </c>
      <c r="J40" s="191">
        <f t="shared" si="6"/>
        <v>266.36147186147184</v>
      </c>
      <c r="K40" s="191">
        <f t="shared" si="6"/>
        <v>266.36147186147184</v>
      </c>
      <c r="L40" s="191">
        <f t="shared" si="6"/>
        <v>730.47294372294368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91">
        <f t="shared" si="6"/>
        <v>0</v>
      </c>
      <c r="T40" s="191">
        <f t="shared" si="6"/>
        <v>0</v>
      </c>
      <c r="U40" s="191">
        <f t="shared" si="6"/>
        <v>0</v>
      </c>
      <c r="V40" s="191">
        <f t="shared" si="6"/>
        <v>0</v>
      </c>
      <c r="W40" s="191">
        <f t="shared" si="6"/>
        <v>0</v>
      </c>
      <c r="X40" s="191">
        <f t="shared" si="6"/>
        <v>0</v>
      </c>
      <c r="Y40" s="191">
        <f t="shared" si="6"/>
        <v>0</v>
      </c>
      <c r="Z40" s="191">
        <f t="shared" si="6"/>
        <v>0</v>
      </c>
      <c r="AA40" s="191">
        <f t="shared" si="6"/>
        <v>0</v>
      </c>
      <c r="AB40" s="191">
        <f t="shared" si="6"/>
        <v>0</v>
      </c>
      <c r="AC40" s="191">
        <f t="shared" si="6"/>
        <v>0</v>
      </c>
      <c r="AD40" s="191">
        <f t="shared" si="6"/>
        <v>0</v>
      </c>
      <c r="AE40" s="191">
        <f t="shared" si="6"/>
        <v>0</v>
      </c>
      <c r="AF40" s="191">
        <f t="shared" si="6"/>
        <v>0</v>
      </c>
      <c r="AG40" s="191">
        <f t="shared" si="6"/>
        <v>0</v>
      </c>
      <c r="AH40" s="191">
        <f t="shared" si="6"/>
        <v>0</v>
      </c>
      <c r="AI40" s="191">
        <f t="shared" si="6"/>
        <v>0</v>
      </c>
      <c r="AJ40" s="191">
        <f t="shared" si="6"/>
        <v>0</v>
      </c>
      <c r="AK40" s="191">
        <f t="shared" si="6"/>
        <v>0</v>
      </c>
      <c r="AL40" s="191">
        <f t="shared" si="6"/>
        <v>0</v>
      </c>
      <c r="AM40" s="191">
        <f t="shared" si="6"/>
        <v>0</v>
      </c>
      <c r="AN40" s="191">
        <f t="shared" si="6"/>
        <v>0</v>
      </c>
      <c r="AO40" s="191">
        <f t="shared" si="6"/>
        <v>0</v>
      </c>
      <c r="AP40" s="191">
        <f t="shared" si="6"/>
        <v>0</v>
      </c>
      <c r="AQ40" s="191">
        <f t="shared" si="6"/>
        <v>0</v>
      </c>
      <c r="AR40" s="191">
        <f t="shared" si="6"/>
        <v>0</v>
      </c>
      <c r="AS40" s="191">
        <f t="shared" si="6"/>
        <v>0</v>
      </c>
      <c r="AT40" s="191">
        <f t="shared" si="6"/>
        <v>0</v>
      </c>
      <c r="AU40" s="191">
        <f t="shared" si="6"/>
        <v>0</v>
      </c>
      <c r="AV40" s="191">
        <f t="shared" si="6"/>
        <v>0</v>
      </c>
    </row>
    <row r="41" spans="1:48" s="4" customFormat="1" ht="15.75" hidden="1" customHeight="1" outlineLevel="1" thickBot="1">
      <c r="A41" s="13"/>
      <c r="B41" s="101" t="s">
        <v>0</v>
      </c>
      <c r="C41" s="101"/>
      <c r="D41" s="163">
        <v>20</v>
      </c>
      <c r="E41" s="114">
        <v>0.2</v>
      </c>
      <c r="F41" s="115">
        <v>0.14530000000000001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</row>
    <row r="42" spans="1:48" s="4" customFormat="1" ht="15.75" hidden="1" customHeight="1" outlineLevel="1" thickBot="1">
      <c r="A42" s="13"/>
      <c r="B42" s="101" t="s">
        <v>23</v>
      </c>
      <c r="C42" s="101"/>
      <c r="D42" s="163">
        <v>65</v>
      </c>
      <c r="E42" s="114">
        <v>7.0000000000000007E-2</v>
      </c>
      <c r="F42" s="115">
        <v>0.14530000000000001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</row>
    <row r="43" spans="1:48" s="4" customFormat="1" ht="15.75" hidden="1" customHeight="1" outlineLevel="1" thickBot="1">
      <c r="A43" s="13"/>
      <c r="B43" s="101" t="s">
        <v>8</v>
      </c>
      <c r="C43" s="101"/>
      <c r="D43" s="163">
        <v>65</v>
      </c>
      <c r="E43" s="114">
        <v>0.08</v>
      </c>
      <c r="F43" s="115">
        <v>0.14530000000000001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</row>
    <row r="44" spans="1:48" s="4" customFormat="1" ht="15.75" hidden="1" customHeight="1" outlineLevel="1" thickBot="1">
      <c r="A44" s="13"/>
      <c r="B44" s="101" t="s">
        <v>53</v>
      </c>
      <c r="C44" s="101"/>
      <c r="F44" s="115">
        <v>0</v>
      </c>
      <c r="G44" s="15"/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</row>
    <row r="45" spans="1:48" s="4" customFormat="1" ht="15.75" customHeight="1" outlineLevel="1" thickBot="1">
      <c r="A45" s="13"/>
      <c r="B45" s="101" t="s">
        <v>87</v>
      </c>
      <c r="C45" s="192">
        <v>0.02</v>
      </c>
      <c r="F45" s="115">
        <v>0.14530000000000001</v>
      </c>
      <c r="G45" s="15"/>
      <c r="H45" s="127">
        <f t="shared" ref="H45:AV45" si="7">$C$45*(H33+H37)</f>
        <v>2037.4769696969697</v>
      </c>
      <c r="I45" s="127">
        <f t="shared" si="7"/>
        <v>55.970909090909089</v>
      </c>
      <c r="J45" s="127">
        <f t="shared" si="7"/>
        <v>4.2715151515151515</v>
      </c>
      <c r="K45" s="127">
        <f t="shared" si="7"/>
        <v>4.2715151515151515</v>
      </c>
      <c r="L45" s="127">
        <f t="shared" si="7"/>
        <v>11.423030303030302</v>
      </c>
      <c r="M45" s="127">
        <f t="shared" si="7"/>
        <v>0</v>
      </c>
      <c r="N45" s="127">
        <f t="shared" si="7"/>
        <v>0</v>
      </c>
      <c r="O45" s="127">
        <f t="shared" si="7"/>
        <v>0</v>
      </c>
      <c r="P45" s="127">
        <f t="shared" si="7"/>
        <v>0</v>
      </c>
      <c r="Q45" s="127">
        <f t="shared" si="7"/>
        <v>0</v>
      </c>
      <c r="R45" s="127">
        <f t="shared" si="7"/>
        <v>0</v>
      </c>
      <c r="S45" s="127">
        <f t="shared" si="7"/>
        <v>0</v>
      </c>
      <c r="T45" s="127">
        <f t="shared" si="7"/>
        <v>0</v>
      </c>
      <c r="U45" s="127">
        <f t="shared" si="7"/>
        <v>0</v>
      </c>
      <c r="V45" s="127">
        <f t="shared" si="7"/>
        <v>0</v>
      </c>
      <c r="W45" s="127">
        <f t="shared" si="7"/>
        <v>0</v>
      </c>
      <c r="X45" s="127">
        <f t="shared" si="7"/>
        <v>0</v>
      </c>
      <c r="Y45" s="127">
        <f t="shared" si="7"/>
        <v>0</v>
      </c>
      <c r="Z45" s="127">
        <f t="shared" si="7"/>
        <v>0</v>
      </c>
      <c r="AA45" s="127">
        <f t="shared" si="7"/>
        <v>0</v>
      </c>
      <c r="AB45" s="127">
        <f t="shared" si="7"/>
        <v>0</v>
      </c>
      <c r="AC45" s="127">
        <f t="shared" si="7"/>
        <v>0</v>
      </c>
      <c r="AD45" s="127">
        <f t="shared" si="7"/>
        <v>0</v>
      </c>
      <c r="AE45" s="127">
        <f t="shared" si="7"/>
        <v>0</v>
      </c>
      <c r="AF45" s="127">
        <f t="shared" si="7"/>
        <v>0</v>
      </c>
      <c r="AG45" s="127">
        <f t="shared" si="7"/>
        <v>0</v>
      </c>
      <c r="AH45" s="127">
        <f t="shared" si="7"/>
        <v>0</v>
      </c>
      <c r="AI45" s="127">
        <f t="shared" si="7"/>
        <v>0</v>
      </c>
      <c r="AJ45" s="127">
        <f t="shared" si="7"/>
        <v>0</v>
      </c>
      <c r="AK45" s="127">
        <f t="shared" si="7"/>
        <v>0</v>
      </c>
      <c r="AL45" s="127">
        <f t="shared" si="7"/>
        <v>0</v>
      </c>
      <c r="AM45" s="127">
        <f t="shared" si="7"/>
        <v>0</v>
      </c>
      <c r="AN45" s="127">
        <f t="shared" si="7"/>
        <v>0</v>
      </c>
      <c r="AO45" s="127">
        <f t="shared" si="7"/>
        <v>0</v>
      </c>
      <c r="AP45" s="127">
        <f t="shared" si="7"/>
        <v>0</v>
      </c>
      <c r="AQ45" s="127">
        <f t="shared" si="7"/>
        <v>0</v>
      </c>
      <c r="AR45" s="127">
        <f t="shared" si="7"/>
        <v>0</v>
      </c>
      <c r="AS45" s="127">
        <f t="shared" si="7"/>
        <v>0</v>
      </c>
      <c r="AT45" s="127">
        <f t="shared" si="7"/>
        <v>0</v>
      </c>
      <c r="AU45" s="127">
        <f t="shared" si="7"/>
        <v>0</v>
      </c>
      <c r="AV45" s="127">
        <f t="shared" si="7"/>
        <v>0</v>
      </c>
    </row>
    <row r="46" spans="1:48" s="4" customFormat="1" ht="15.75" customHeight="1" outlineLevel="1">
      <c r="A46" s="13"/>
      <c r="B46" s="101" t="s">
        <v>91</v>
      </c>
      <c r="C46" s="101"/>
      <c r="E46" s="15"/>
      <c r="F46" s="15"/>
      <c r="H46" s="127">
        <f t="shared" ref="H46:AV46" si="8">$F$35*H35+SUMPRODUCT($F$40:$F$45,H40:H45)</f>
        <v>17603.25645283117</v>
      </c>
      <c r="I46" s="127">
        <f t="shared" si="8"/>
        <v>513.34208835064931</v>
      </c>
      <c r="J46" s="127">
        <f t="shared" si="8"/>
        <v>39.322973012987013</v>
      </c>
      <c r="K46" s="127">
        <f t="shared" si="8"/>
        <v>39.322973012987013</v>
      </c>
      <c r="L46" s="127">
        <f t="shared" si="8"/>
        <v>107.79748502597404</v>
      </c>
      <c r="M46" s="127">
        <f t="shared" si="8"/>
        <v>0</v>
      </c>
      <c r="N46" s="127">
        <f t="shared" si="8"/>
        <v>0</v>
      </c>
      <c r="O46" s="127">
        <f t="shared" si="8"/>
        <v>0</v>
      </c>
      <c r="P46" s="127">
        <f t="shared" si="8"/>
        <v>0</v>
      </c>
      <c r="Q46" s="127">
        <f t="shared" si="8"/>
        <v>0</v>
      </c>
      <c r="R46" s="127">
        <f t="shared" si="8"/>
        <v>0</v>
      </c>
      <c r="S46" s="127">
        <f t="shared" si="8"/>
        <v>0</v>
      </c>
      <c r="T46" s="127">
        <f t="shared" si="8"/>
        <v>0</v>
      </c>
      <c r="U46" s="127">
        <f t="shared" si="8"/>
        <v>0</v>
      </c>
      <c r="V46" s="127">
        <f t="shared" si="8"/>
        <v>0</v>
      </c>
      <c r="W46" s="127">
        <f t="shared" si="8"/>
        <v>0</v>
      </c>
      <c r="X46" s="127">
        <f t="shared" si="8"/>
        <v>0</v>
      </c>
      <c r="Y46" s="127">
        <f t="shared" si="8"/>
        <v>0</v>
      </c>
      <c r="Z46" s="127">
        <f t="shared" si="8"/>
        <v>0</v>
      </c>
      <c r="AA46" s="127">
        <f t="shared" si="8"/>
        <v>0</v>
      </c>
      <c r="AB46" s="127">
        <f t="shared" si="8"/>
        <v>0</v>
      </c>
      <c r="AC46" s="127">
        <f t="shared" si="8"/>
        <v>0</v>
      </c>
      <c r="AD46" s="127">
        <f t="shared" si="8"/>
        <v>0</v>
      </c>
      <c r="AE46" s="127">
        <f t="shared" si="8"/>
        <v>0</v>
      </c>
      <c r="AF46" s="127">
        <f t="shared" si="8"/>
        <v>0</v>
      </c>
      <c r="AG46" s="127">
        <f t="shared" si="8"/>
        <v>0</v>
      </c>
      <c r="AH46" s="127">
        <f t="shared" si="8"/>
        <v>0</v>
      </c>
      <c r="AI46" s="127">
        <f t="shared" si="8"/>
        <v>0</v>
      </c>
      <c r="AJ46" s="127">
        <f t="shared" si="8"/>
        <v>0</v>
      </c>
      <c r="AK46" s="127">
        <f t="shared" si="8"/>
        <v>0</v>
      </c>
      <c r="AL46" s="127">
        <f t="shared" si="8"/>
        <v>0</v>
      </c>
      <c r="AM46" s="127">
        <f t="shared" si="8"/>
        <v>0</v>
      </c>
      <c r="AN46" s="127">
        <f t="shared" si="8"/>
        <v>0</v>
      </c>
      <c r="AO46" s="127">
        <f t="shared" si="8"/>
        <v>0</v>
      </c>
      <c r="AP46" s="127">
        <f t="shared" si="8"/>
        <v>0</v>
      </c>
      <c r="AQ46" s="127">
        <f t="shared" si="8"/>
        <v>0</v>
      </c>
      <c r="AR46" s="127">
        <f t="shared" si="8"/>
        <v>0</v>
      </c>
      <c r="AS46" s="127">
        <f t="shared" si="8"/>
        <v>0</v>
      </c>
      <c r="AT46" s="127">
        <f t="shared" si="8"/>
        <v>0</v>
      </c>
      <c r="AU46" s="127">
        <f t="shared" si="8"/>
        <v>0</v>
      </c>
      <c r="AV46" s="127">
        <f t="shared" si="8"/>
        <v>0</v>
      </c>
    </row>
    <row r="47" spans="1:48" s="4" customFormat="1" ht="15.75" customHeight="1" outlineLevel="1">
      <c r="A47" s="13"/>
      <c r="B47" s="101"/>
      <c r="C47" s="101"/>
      <c r="E47" s="15"/>
      <c r="F47" s="15"/>
      <c r="H47" s="128">
        <f t="shared" ref="H47:AV47" si="9">H35+SUM(H40:H46)</f>
        <v>138754.36762166233</v>
      </c>
      <c r="I47" s="128">
        <f t="shared" si="9"/>
        <v>4046.3227377012981</v>
      </c>
      <c r="J47" s="128">
        <f t="shared" si="9"/>
        <v>309.95596002597398</v>
      </c>
      <c r="K47" s="128">
        <f t="shared" si="9"/>
        <v>309.95596002597398</v>
      </c>
      <c r="L47" s="128">
        <f t="shared" si="9"/>
        <v>849.69345905194803</v>
      </c>
      <c r="M47" s="128">
        <f t="shared" si="9"/>
        <v>0</v>
      </c>
      <c r="N47" s="128">
        <f t="shared" si="9"/>
        <v>0</v>
      </c>
      <c r="O47" s="128">
        <f t="shared" si="9"/>
        <v>0</v>
      </c>
      <c r="P47" s="128">
        <f t="shared" si="9"/>
        <v>0</v>
      </c>
      <c r="Q47" s="128">
        <f t="shared" si="9"/>
        <v>0</v>
      </c>
      <c r="R47" s="128">
        <f t="shared" si="9"/>
        <v>0</v>
      </c>
      <c r="S47" s="128">
        <f t="shared" si="9"/>
        <v>0</v>
      </c>
      <c r="T47" s="128">
        <f t="shared" si="9"/>
        <v>0</v>
      </c>
      <c r="U47" s="128">
        <f t="shared" si="9"/>
        <v>0</v>
      </c>
      <c r="V47" s="128">
        <f t="shared" si="9"/>
        <v>0</v>
      </c>
      <c r="W47" s="128">
        <f t="shared" si="9"/>
        <v>0</v>
      </c>
      <c r="X47" s="128">
        <f t="shared" si="9"/>
        <v>0</v>
      </c>
      <c r="Y47" s="128">
        <f t="shared" si="9"/>
        <v>0</v>
      </c>
      <c r="Z47" s="128">
        <f t="shared" si="9"/>
        <v>0</v>
      </c>
      <c r="AA47" s="128">
        <f t="shared" si="9"/>
        <v>0</v>
      </c>
      <c r="AB47" s="128">
        <f t="shared" si="9"/>
        <v>0</v>
      </c>
      <c r="AC47" s="128">
        <f t="shared" si="9"/>
        <v>0</v>
      </c>
      <c r="AD47" s="128">
        <f t="shared" si="9"/>
        <v>0</v>
      </c>
      <c r="AE47" s="128">
        <f t="shared" si="9"/>
        <v>0</v>
      </c>
      <c r="AF47" s="128">
        <f t="shared" si="9"/>
        <v>0</v>
      </c>
      <c r="AG47" s="128">
        <f t="shared" si="9"/>
        <v>0</v>
      </c>
      <c r="AH47" s="128">
        <f t="shared" si="9"/>
        <v>0</v>
      </c>
      <c r="AI47" s="128">
        <f t="shared" si="9"/>
        <v>0</v>
      </c>
      <c r="AJ47" s="128">
        <f t="shared" si="9"/>
        <v>0</v>
      </c>
      <c r="AK47" s="128">
        <f t="shared" si="9"/>
        <v>0</v>
      </c>
      <c r="AL47" s="128">
        <f t="shared" si="9"/>
        <v>0</v>
      </c>
      <c r="AM47" s="128">
        <f t="shared" si="9"/>
        <v>0</v>
      </c>
      <c r="AN47" s="128">
        <f t="shared" si="9"/>
        <v>0</v>
      </c>
      <c r="AO47" s="128">
        <f t="shared" si="9"/>
        <v>0</v>
      </c>
      <c r="AP47" s="128">
        <f t="shared" si="9"/>
        <v>0</v>
      </c>
      <c r="AQ47" s="128">
        <f t="shared" si="9"/>
        <v>0</v>
      </c>
      <c r="AR47" s="128">
        <f t="shared" si="9"/>
        <v>0</v>
      </c>
      <c r="AS47" s="128">
        <f t="shared" si="9"/>
        <v>0</v>
      </c>
      <c r="AT47" s="128">
        <f t="shared" si="9"/>
        <v>0</v>
      </c>
      <c r="AU47" s="128">
        <f t="shared" si="9"/>
        <v>0</v>
      </c>
      <c r="AV47" s="128">
        <f t="shared" si="9"/>
        <v>0</v>
      </c>
    </row>
    <row r="48" spans="1:48" s="4" customFormat="1" ht="5.25" customHeight="1" outlineLevel="1" thickBot="1">
      <c r="A48" s="13"/>
      <c r="B48" s="101"/>
      <c r="C48" s="101"/>
      <c r="E48" s="15"/>
      <c r="F48" s="15"/>
      <c r="H48" s="1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</row>
    <row r="49" spans="1:48" s="4" customFormat="1" ht="15.75" customHeight="1" outlineLevel="1" thickBot="1">
      <c r="A49" s="13"/>
      <c r="B49" s="101" t="s">
        <v>92</v>
      </c>
      <c r="C49" s="101"/>
      <c r="D49" s="163">
        <v>5</v>
      </c>
      <c r="E49" s="163">
        <v>5</v>
      </c>
      <c r="F49" s="15"/>
      <c r="G49" s="15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>
        <v>0</v>
      </c>
    </row>
    <row r="50" spans="1:48" s="4" customFormat="1" ht="15.75" customHeight="1" outlineLevel="1" thickBot="1">
      <c r="A50" s="13"/>
      <c r="B50" s="101" t="s">
        <v>93</v>
      </c>
      <c r="C50" s="101"/>
      <c r="D50" s="163">
        <v>10</v>
      </c>
      <c r="E50" s="163">
        <f>D50</f>
        <v>10</v>
      </c>
      <c r="F50" s="15"/>
      <c r="G50" s="15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>
        <v>0</v>
      </c>
    </row>
    <row r="51" spans="1:48" s="4" customFormat="1" ht="15.75" customHeight="1" outlineLevel="1" thickBot="1">
      <c r="A51" s="13"/>
      <c r="B51" s="101" t="s">
        <v>94</v>
      </c>
      <c r="C51" s="101"/>
      <c r="D51"/>
      <c r="E51"/>
      <c r="F51" s="126"/>
      <c r="G51" s="15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>
        <v>0</v>
      </c>
    </row>
    <row r="52" spans="1:48" s="4" customFormat="1" ht="15.75" customHeight="1" outlineLevel="1" thickBot="1">
      <c r="A52" s="13"/>
      <c r="B52" s="101" t="s">
        <v>96</v>
      </c>
      <c r="C52" s="101"/>
      <c r="F52" s="126"/>
      <c r="G52" s="126"/>
      <c r="H52" s="100">
        <v>0</v>
      </c>
      <c r="I52" s="100">
        <v>-200</v>
      </c>
      <c r="J52" s="100">
        <v>-18.181818181818183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>
        <v>0</v>
      </c>
    </row>
    <row r="53" spans="1:48" s="4" customFormat="1" ht="15.75" customHeight="1" outlineLevel="1" thickBot="1">
      <c r="A53" s="13"/>
      <c r="B53" s="172" t="s">
        <v>95</v>
      </c>
      <c r="C53" s="172"/>
      <c r="F53" s="126"/>
      <c r="G53" s="126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>
        <v>0</v>
      </c>
    </row>
    <row r="54" spans="1:48" s="4" customFormat="1" ht="15.75" customHeight="1" outlineLevel="1" thickBot="1">
      <c r="A54" s="13"/>
      <c r="B54" s="101" t="s">
        <v>97</v>
      </c>
      <c r="C54" s="101"/>
      <c r="F54" s="126"/>
      <c r="G54" s="126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>
        <v>0</v>
      </c>
    </row>
    <row r="55" spans="1:48" s="4" customFormat="1" ht="15.75" customHeight="1" outlineLevel="1">
      <c r="A55" s="13"/>
      <c r="B55" s="101" t="s">
        <v>98</v>
      </c>
      <c r="C55" s="101"/>
      <c r="F55" s="126"/>
      <c r="G55" s="126"/>
      <c r="H55" s="103">
        <v>-100</v>
      </c>
      <c r="I55" s="103">
        <v>-765.15151515151513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21">
        <v>0</v>
      </c>
    </row>
    <row r="56" spans="1:48" s="4" customFormat="1" ht="15.75" customHeight="1" outlineLevel="1">
      <c r="A56" s="13"/>
      <c r="B56" s="107" t="s">
        <v>13</v>
      </c>
      <c r="C56" s="107"/>
      <c r="D56" s="3"/>
      <c r="E56" s="29"/>
      <c r="F56" s="59">
        <f>SUM(H56:AV56)</f>
        <v>143186.9624051342</v>
      </c>
      <c r="G56" s="29"/>
      <c r="H56" s="19">
        <f t="shared" ref="H56:AV56" si="10">SUM(H47:H55)</f>
        <v>138654.36762166233</v>
      </c>
      <c r="I56" s="19">
        <f>SUM(I47:I55)</f>
        <v>3081.1712225497831</v>
      </c>
      <c r="J56" s="19">
        <f t="shared" si="10"/>
        <v>291.77414184415579</v>
      </c>
      <c r="K56" s="19">
        <f t="shared" si="10"/>
        <v>309.95596002597398</v>
      </c>
      <c r="L56" s="19">
        <f t="shared" si="10"/>
        <v>849.69345905194803</v>
      </c>
      <c r="M56" s="19">
        <f t="shared" si="10"/>
        <v>0</v>
      </c>
      <c r="N56" s="19">
        <f t="shared" si="10"/>
        <v>0</v>
      </c>
      <c r="O56" s="19">
        <f t="shared" si="10"/>
        <v>0</v>
      </c>
      <c r="P56" s="19">
        <f t="shared" si="10"/>
        <v>0</v>
      </c>
      <c r="Q56" s="19">
        <f t="shared" si="10"/>
        <v>0</v>
      </c>
      <c r="R56" s="19">
        <f t="shared" si="10"/>
        <v>0</v>
      </c>
      <c r="S56" s="19">
        <f t="shared" si="10"/>
        <v>0</v>
      </c>
      <c r="T56" s="19">
        <f t="shared" si="10"/>
        <v>0</v>
      </c>
      <c r="U56" s="19">
        <f t="shared" si="10"/>
        <v>0</v>
      </c>
      <c r="V56" s="19">
        <f t="shared" si="10"/>
        <v>0</v>
      </c>
      <c r="W56" s="19">
        <f t="shared" si="10"/>
        <v>0</v>
      </c>
      <c r="X56" s="19">
        <f t="shared" si="10"/>
        <v>0</v>
      </c>
      <c r="Y56" s="19">
        <f t="shared" si="10"/>
        <v>0</v>
      </c>
      <c r="Z56" s="19">
        <f t="shared" si="10"/>
        <v>0</v>
      </c>
      <c r="AA56" s="19">
        <f t="shared" si="10"/>
        <v>0</v>
      </c>
      <c r="AB56" s="19">
        <f t="shared" si="10"/>
        <v>0</v>
      </c>
      <c r="AC56" s="19">
        <f t="shared" si="10"/>
        <v>0</v>
      </c>
      <c r="AD56" s="19">
        <f t="shared" si="10"/>
        <v>0</v>
      </c>
      <c r="AE56" s="19">
        <f t="shared" si="10"/>
        <v>0</v>
      </c>
      <c r="AF56" s="19">
        <f t="shared" si="10"/>
        <v>0</v>
      </c>
      <c r="AG56" s="19">
        <f t="shared" si="10"/>
        <v>0</v>
      </c>
      <c r="AH56" s="19">
        <f t="shared" si="10"/>
        <v>0</v>
      </c>
      <c r="AI56" s="19">
        <f t="shared" si="10"/>
        <v>0</v>
      </c>
      <c r="AJ56" s="19">
        <f t="shared" si="10"/>
        <v>0</v>
      </c>
      <c r="AK56" s="19">
        <f t="shared" si="10"/>
        <v>0</v>
      </c>
      <c r="AL56" s="19">
        <f t="shared" si="10"/>
        <v>0</v>
      </c>
      <c r="AM56" s="19">
        <f t="shared" si="10"/>
        <v>0</v>
      </c>
      <c r="AN56" s="19">
        <f t="shared" si="10"/>
        <v>0</v>
      </c>
      <c r="AO56" s="19">
        <f t="shared" si="10"/>
        <v>0</v>
      </c>
      <c r="AP56" s="19">
        <f t="shared" si="10"/>
        <v>0</v>
      </c>
      <c r="AQ56" s="19">
        <f t="shared" si="10"/>
        <v>0</v>
      </c>
      <c r="AR56" s="19">
        <f t="shared" si="10"/>
        <v>0</v>
      </c>
      <c r="AS56" s="19">
        <f t="shared" si="10"/>
        <v>0</v>
      </c>
      <c r="AT56" s="19">
        <f t="shared" si="10"/>
        <v>0</v>
      </c>
      <c r="AU56" s="19">
        <f t="shared" si="10"/>
        <v>0</v>
      </c>
      <c r="AV56" s="19">
        <f t="shared" si="10"/>
        <v>0</v>
      </c>
    </row>
    <row r="57" spans="1:48" s="4" customFormat="1" ht="15" customHeight="1">
      <c r="A57" s="13"/>
      <c r="B57" s="14"/>
      <c r="C57" s="14"/>
      <c r="D57" s="13"/>
      <c r="E57" s="13"/>
      <c r="F57" s="13"/>
      <c r="G57" s="13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8" s="182" customFormat="1" ht="18">
      <c r="A58" s="177" t="s">
        <v>35</v>
      </c>
      <c r="B58" s="178" t="s">
        <v>99</v>
      </c>
      <c r="C58" s="178"/>
      <c r="D58" s="179"/>
      <c r="E58" s="179"/>
      <c r="F58" s="179"/>
      <c r="G58" s="179"/>
      <c r="H58" s="180"/>
      <c r="I58" s="181">
        <f>$I$22</f>
        <v>2018</v>
      </c>
      <c r="J58" s="181">
        <f>I58+1</f>
        <v>2019</v>
      </c>
      <c r="K58" s="181">
        <f t="shared" ref="K58:AV58" si="11">J58+1</f>
        <v>2020</v>
      </c>
      <c r="L58" s="181">
        <f t="shared" si="11"/>
        <v>2021</v>
      </c>
      <c r="M58" s="181">
        <f t="shared" si="11"/>
        <v>2022</v>
      </c>
      <c r="N58" s="181">
        <f t="shared" si="11"/>
        <v>2023</v>
      </c>
      <c r="O58" s="181">
        <f t="shared" si="11"/>
        <v>2024</v>
      </c>
      <c r="P58" s="181">
        <f t="shared" si="11"/>
        <v>2025</v>
      </c>
      <c r="Q58" s="181">
        <f t="shared" si="11"/>
        <v>2026</v>
      </c>
      <c r="R58" s="181">
        <f t="shared" si="11"/>
        <v>2027</v>
      </c>
      <c r="S58" s="181">
        <f t="shared" si="11"/>
        <v>2028</v>
      </c>
      <c r="T58" s="181">
        <f t="shared" si="11"/>
        <v>2029</v>
      </c>
      <c r="U58" s="181">
        <f t="shared" si="11"/>
        <v>2030</v>
      </c>
      <c r="V58" s="181">
        <f t="shared" si="11"/>
        <v>2031</v>
      </c>
      <c r="W58" s="181">
        <f t="shared" si="11"/>
        <v>2032</v>
      </c>
      <c r="X58" s="181">
        <f t="shared" si="11"/>
        <v>2033</v>
      </c>
      <c r="Y58" s="181">
        <f t="shared" si="11"/>
        <v>2034</v>
      </c>
      <c r="Z58" s="181">
        <f t="shared" si="11"/>
        <v>2035</v>
      </c>
      <c r="AA58" s="181">
        <f t="shared" si="11"/>
        <v>2036</v>
      </c>
      <c r="AB58" s="181">
        <f t="shared" si="11"/>
        <v>2037</v>
      </c>
      <c r="AC58" s="181">
        <f t="shared" si="11"/>
        <v>2038</v>
      </c>
      <c r="AD58" s="181">
        <f t="shared" si="11"/>
        <v>2039</v>
      </c>
      <c r="AE58" s="181">
        <f t="shared" si="11"/>
        <v>2040</v>
      </c>
      <c r="AF58" s="181">
        <f t="shared" si="11"/>
        <v>2041</v>
      </c>
      <c r="AG58" s="181">
        <f t="shared" si="11"/>
        <v>2042</v>
      </c>
      <c r="AH58" s="181">
        <f t="shared" si="11"/>
        <v>2043</v>
      </c>
      <c r="AI58" s="181">
        <f t="shared" si="11"/>
        <v>2044</v>
      </c>
      <c r="AJ58" s="181">
        <f t="shared" si="11"/>
        <v>2045</v>
      </c>
      <c r="AK58" s="181">
        <f t="shared" si="11"/>
        <v>2046</v>
      </c>
      <c r="AL58" s="181">
        <f t="shared" si="11"/>
        <v>2047</v>
      </c>
      <c r="AM58" s="181">
        <f t="shared" si="11"/>
        <v>2048</v>
      </c>
      <c r="AN58" s="181">
        <f t="shared" si="11"/>
        <v>2049</v>
      </c>
      <c r="AO58" s="181">
        <f t="shared" si="11"/>
        <v>2050</v>
      </c>
      <c r="AP58" s="181">
        <f t="shared" si="11"/>
        <v>2051</v>
      </c>
      <c r="AQ58" s="181">
        <f t="shared" si="11"/>
        <v>2052</v>
      </c>
      <c r="AR58" s="181">
        <f t="shared" si="11"/>
        <v>2053</v>
      </c>
      <c r="AS58" s="181">
        <f t="shared" si="11"/>
        <v>2054</v>
      </c>
      <c r="AT58" s="181">
        <f t="shared" si="11"/>
        <v>2055</v>
      </c>
      <c r="AU58" s="181">
        <f t="shared" si="11"/>
        <v>2056</v>
      </c>
      <c r="AV58" s="181">
        <f t="shared" si="11"/>
        <v>2057</v>
      </c>
    </row>
    <row r="59" spans="1:48" ht="15" customHeight="1" thickBot="1">
      <c r="A59" s="10"/>
      <c r="B59" s="30"/>
      <c r="C59" s="30"/>
      <c r="D59" s="10"/>
      <c r="E59" s="10"/>
      <c r="F59" s="10"/>
      <c r="G59" s="10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ht="15.75" customHeight="1" outlineLevel="1" thickBot="1">
      <c r="A60" s="10"/>
      <c r="B60" s="101" t="s">
        <v>14</v>
      </c>
      <c r="C60" s="164">
        <v>157</v>
      </c>
      <c r="D60" s="1" t="s">
        <v>16</v>
      </c>
      <c r="F60" s="4"/>
      <c r="G60" s="4"/>
      <c r="H60" s="4"/>
      <c r="I60" s="116">
        <f t="shared" ref="I60:AV60" si="12">$C60*I$24</f>
        <v>314</v>
      </c>
      <c r="J60" s="116">
        <f t="shared" si="12"/>
        <v>314</v>
      </c>
      <c r="K60" s="116">
        <f t="shared" si="12"/>
        <v>314</v>
      </c>
      <c r="L60" s="116">
        <f t="shared" si="12"/>
        <v>314</v>
      </c>
      <c r="M60" s="116">
        <f t="shared" si="12"/>
        <v>314</v>
      </c>
      <c r="N60" s="116">
        <f t="shared" si="12"/>
        <v>314</v>
      </c>
      <c r="O60" s="116">
        <f t="shared" si="12"/>
        <v>314</v>
      </c>
      <c r="P60" s="116">
        <f t="shared" si="12"/>
        <v>314</v>
      </c>
      <c r="Q60" s="116">
        <f t="shared" si="12"/>
        <v>314</v>
      </c>
      <c r="R60" s="116">
        <f t="shared" si="12"/>
        <v>314</v>
      </c>
      <c r="S60" s="116">
        <f t="shared" si="12"/>
        <v>314</v>
      </c>
      <c r="T60" s="116">
        <f t="shared" si="12"/>
        <v>314</v>
      </c>
      <c r="U60" s="116">
        <f t="shared" si="12"/>
        <v>314</v>
      </c>
      <c r="V60" s="116">
        <f t="shared" si="12"/>
        <v>314</v>
      </c>
      <c r="W60" s="116">
        <f t="shared" si="12"/>
        <v>314</v>
      </c>
      <c r="X60" s="116">
        <f t="shared" si="12"/>
        <v>314</v>
      </c>
      <c r="Y60" s="116">
        <f t="shared" si="12"/>
        <v>314</v>
      </c>
      <c r="Z60" s="116">
        <f t="shared" si="12"/>
        <v>314</v>
      </c>
      <c r="AA60" s="116">
        <f t="shared" si="12"/>
        <v>314</v>
      </c>
      <c r="AB60" s="116">
        <f t="shared" si="12"/>
        <v>314</v>
      </c>
      <c r="AC60" s="116">
        <f t="shared" si="12"/>
        <v>314</v>
      </c>
      <c r="AD60" s="116">
        <f t="shared" si="12"/>
        <v>314</v>
      </c>
      <c r="AE60" s="116">
        <f t="shared" si="12"/>
        <v>314</v>
      </c>
      <c r="AF60" s="116">
        <f t="shared" si="12"/>
        <v>314</v>
      </c>
      <c r="AG60" s="116">
        <f t="shared" si="12"/>
        <v>314</v>
      </c>
      <c r="AH60" s="116">
        <f t="shared" si="12"/>
        <v>314</v>
      </c>
      <c r="AI60" s="116">
        <f t="shared" si="12"/>
        <v>314</v>
      </c>
      <c r="AJ60" s="116">
        <f t="shared" si="12"/>
        <v>314</v>
      </c>
      <c r="AK60" s="116">
        <f t="shared" si="12"/>
        <v>314</v>
      </c>
      <c r="AL60" s="116">
        <f t="shared" si="12"/>
        <v>314</v>
      </c>
      <c r="AM60" s="116">
        <f t="shared" si="12"/>
        <v>314</v>
      </c>
      <c r="AN60" s="116">
        <f t="shared" si="12"/>
        <v>314</v>
      </c>
      <c r="AO60" s="116">
        <f t="shared" si="12"/>
        <v>314</v>
      </c>
      <c r="AP60" s="116">
        <f t="shared" si="12"/>
        <v>314</v>
      </c>
      <c r="AQ60" s="116">
        <f t="shared" si="12"/>
        <v>314</v>
      </c>
      <c r="AR60" s="116">
        <f t="shared" si="12"/>
        <v>314</v>
      </c>
      <c r="AS60" s="116">
        <f t="shared" si="12"/>
        <v>314</v>
      </c>
      <c r="AT60" s="116">
        <f t="shared" si="12"/>
        <v>314</v>
      </c>
      <c r="AU60" s="116">
        <f t="shared" si="12"/>
        <v>314</v>
      </c>
      <c r="AV60" s="116">
        <f t="shared" si="12"/>
        <v>314</v>
      </c>
    </row>
    <row r="61" spans="1:48" ht="15.75" hidden="1" customHeight="1" outlineLevel="1" thickBot="1">
      <c r="A61" s="87"/>
      <c r="B61" s="101" t="s">
        <v>46</v>
      </c>
      <c r="C61" s="101"/>
      <c r="E61" s="4"/>
      <c r="F61" s="4"/>
      <c r="G61" s="4"/>
      <c r="I61" s="100">
        <v>0</v>
      </c>
      <c r="J61" s="100">
        <f>I61</f>
        <v>0</v>
      </c>
      <c r="K61" s="100">
        <f t="shared" ref="K61:AV61" si="13">J61</f>
        <v>0</v>
      </c>
      <c r="L61" s="100">
        <f t="shared" si="13"/>
        <v>0</v>
      </c>
      <c r="M61" s="100">
        <f t="shared" si="13"/>
        <v>0</v>
      </c>
      <c r="N61" s="100">
        <f t="shared" si="13"/>
        <v>0</v>
      </c>
      <c r="O61" s="100">
        <f t="shared" si="13"/>
        <v>0</v>
      </c>
      <c r="P61" s="100">
        <f t="shared" si="13"/>
        <v>0</v>
      </c>
      <c r="Q61" s="100">
        <f t="shared" si="13"/>
        <v>0</v>
      </c>
      <c r="R61" s="100">
        <f t="shared" si="13"/>
        <v>0</v>
      </c>
      <c r="S61" s="100">
        <f t="shared" si="13"/>
        <v>0</v>
      </c>
      <c r="T61" s="100">
        <f t="shared" si="13"/>
        <v>0</v>
      </c>
      <c r="U61" s="100">
        <f t="shared" si="13"/>
        <v>0</v>
      </c>
      <c r="V61" s="100">
        <f t="shared" si="13"/>
        <v>0</v>
      </c>
      <c r="W61" s="100">
        <f t="shared" si="13"/>
        <v>0</v>
      </c>
      <c r="X61" s="100">
        <f t="shared" si="13"/>
        <v>0</v>
      </c>
      <c r="Y61" s="100">
        <f t="shared" si="13"/>
        <v>0</v>
      </c>
      <c r="Z61" s="100">
        <f t="shared" si="13"/>
        <v>0</v>
      </c>
      <c r="AA61" s="100">
        <f t="shared" si="13"/>
        <v>0</v>
      </c>
      <c r="AB61" s="100">
        <f t="shared" si="13"/>
        <v>0</v>
      </c>
      <c r="AC61" s="100">
        <f t="shared" si="13"/>
        <v>0</v>
      </c>
      <c r="AD61" s="100">
        <f t="shared" si="13"/>
        <v>0</v>
      </c>
      <c r="AE61" s="100">
        <f t="shared" si="13"/>
        <v>0</v>
      </c>
      <c r="AF61" s="100">
        <f t="shared" si="13"/>
        <v>0</v>
      </c>
      <c r="AG61" s="100">
        <f t="shared" si="13"/>
        <v>0</v>
      </c>
      <c r="AH61" s="100">
        <f t="shared" si="13"/>
        <v>0</v>
      </c>
      <c r="AI61" s="100">
        <f t="shared" si="13"/>
        <v>0</v>
      </c>
      <c r="AJ61" s="100">
        <f t="shared" si="13"/>
        <v>0</v>
      </c>
      <c r="AK61" s="100">
        <f t="shared" si="13"/>
        <v>0</v>
      </c>
      <c r="AL61" s="100">
        <f t="shared" si="13"/>
        <v>0</v>
      </c>
      <c r="AM61" s="100">
        <f t="shared" si="13"/>
        <v>0</v>
      </c>
      <c r="AN61" s="100">
        <f t="shared" si="13"/>
        <v>0</v>
      </c>
      <c r="AO61" s="100">
        <f t="shared" si="13"/>
        <v>0</v>
      </c>
      <c r="AP61" s="100">
        <f t="shared" si="13"/>
        <v>0</v>
      </c>
      <c r="AQ61" s="100">
        <f t="shared" si="13"/>
        <v>0</v>
      </c>
      <c r="AR61" s="100">
        <f t="shared" si="13"/>
        <v>0</v>
      </c>
      <c r="AS61" s="100">
        <f t="shared" si="13"/>
        <v>0</v>
      </c>
      <c r="AT61" s="100">
        <f t="shared" si="13"/>
        <v>0</v>
      </c>
      <c r="AU61" s="100">
        <f t="shared" si="13"/>
        <v>0</v>
      </c>
      <c r="AV61" s="100">
        <f t="shared" si="13"/>
        <v>0</v>
      </c>
    </row>
    <row r="62" spans="1:48" ht="15.75" hidden="1" customHeight="1" outlineLevel="1" thickBot="1">
      <c r="A62" s="87"/>
      <c r="B62" s="101" t="s">
        <v>11</v>
      </c>
      <c r="C62" s="101"/>
      <c r="E62" s="4"/>
      <c r="F62" s="4"/>
      <c r="G62" s="4"/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0">
        <v>0</v>
      </c>
    </row>
    <row r="63" spans="1:48" ht="15.75" hidden="1" customHeight="1" outlineLevel="1" thickBot="1">
      <c r="A63" s="10"/>
      <c r="B63" s="101" t="s">
        <v>12</v>
      </c>
      <c r="C63" s="101"/>
      <c r="E63" s="4"/>
      <c r="F63" s="4"/>
      <c r="G63" s="4"/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</row>
    <row r="64" spans="1:48" ht="15.75" hidden="1" customHeight="1" outlineLevel="1">
      <c r="A64" s="10"/>
      <c r="B64" s="101" t="s">
        <v>15</v>
      </c>
      <c r="C64" s="101"/>
      <c r="E64" s="4"/>
      <c r="F64" s="4"/>
      <c r="G64" s="4"/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21">
        <v>0</v>
      </c>
    </row>
    <row r="65" spans="1:48" ht="15.75" customHeight="1" outlineLevel="1">
      <c r="A65" s="10"/>
      <c r="B65" s="106" t="s">
        <v>100</v>
      </c>
      <c r="C65" s="106"/>
      <c r="E65" s="10"/>
      <c r="F65" s="10"/>
      <c r="G65" s="10"/>
      <c r="I65" s="18">
        <f>SUM(I60:I64)</f>
        <v>314</v>
      </c>
      <c r="J65" s="18">
        <f>SUM(J60:J64)</f>
        <v>314</v>
      </c>
      <c r="K65" s="18">
        <f t="shared" ref="K65:AV65" si="14">SUM(K60:K64)</f>
        <v>314</v>
      </c>
      <c r="L65" s="18">
        <f t="shared" si="14"/>
        <v>314</v>
      </c>
      <c r="M65" s="18">
        <f t="shared" si="14"/>
        <v>314</v>
      </c>
      <c r="N65" s="18">
        <f t="shared" si="14"/>
        <v>314</v>
      </c>
      <c r="O65" s="18">
        <f t="shared" si="14"/>
        <v>314</v>
      </c>
      <c r="P65" s="18">
        <f t="shared" si="14"/>
        <v>314</v>
      </c>
      <c r="Q65" s="18">
        <f t="shared" si="14"/>
        <v>314</v>
      </c>
      <c r="R65" s="18">
        <f t="shared" si="14"/>
        <v>314</v>
      </c>
      <c r="S65" s="18">
        <f t="shared" si="14"/>
        <v>314</v>
      </c>
      <c r="T65" s="18">
        <f t="shared" si="14"/>
        <v>314</v>
      </c>
      <c r="U65" s="18">
        <f t="shared" si="14"/>
        <v>314</v>
      </c>
      <c r="V65" s="18">
        <f t="shared" si="14"/>
        <v>314</v>
      </c>
      <c r="W65" s="18">
        <f t="shared" si="14"/>
        <v>314</v>
      </c>
      <c r="X65" s="18">
        <f t="shared" si="14"/>
        <v>314</v>
      </c>
      <c r="Y65" s="18">
        <f t="shared" si="14"/>
        <v>314</v>
      </c>
      <c r="Z65" s="18">
        <f t="shared" si="14"/>
        <v>314</v>
      </c>
      <c r="AA65" s="18">
        <f t="shared" si="14"/>
        <v>314</v>
      </c>
      <c r="AB65" s="18">
        <f t="shared" si="14"/>
        <v>314</v>
      </c>
      <c r="AC65" s="18">
        <f t="shared" si="14"/>
        <v>314</v>
      </c>
      <c r="AD65" s="18">
        <f t="shared" si="14"/>
        <v>314</v>
      </c>
      <c r="AE65" s="18">
        <f t="shared" si="14"/>
        <v>314</v>
      </c>
      <c r="AF65" s="18">
        <f t="shared" si="14"/>
        <v>314</v>
      </c>
      <c r="AG65" s="18">
        <f t="shared" si="14"/>
        <v>314</v>
      </c>
      <c r="AH65" s="18">
        <f t="shared" si="14"/>
        <v>314</v>
      </c>
      <c r="AI65" s="18">
        <f t="shared" si="14"/>
        <v>314</v>
      </c>
      <c r="AJ65" s="18">
        <f t="shared" si="14"/>
        <v>314</v>
      </c>
      <c r="AK65" s="18">
        <f t="shared" si="14"/>
        <v>314</v>
      </c>
      <c r="AL65" s="18">
        <f t="shared" si="14"/>
        <v>314</v>
      </c>
      <c r="AM65" s="18">
        <f t="shared" si="14"/>
        <v>314</v>
      </c>
      <c r="AN65" s="18">
        <f t="shared" si="14"/>
        <v>314</v>
      </c>
      <c r="AO65" s="18">
        <f t="shared" si="14"/>
        <v>314</v>
      </c>
      <c r="AP65" s="18">
        <f t="shared" si="14"/>
        <v>314</v>
      </c>
      <c r="AQ65" s="18">
        <f t="shared" si="14"/>
        <v>314</v>
      </c>
      <c r="AR65" s="18">
        <f t="shared" si="14"/>
        <v>314</v>
      </c>
      <c r="AS65" s="18">
        <f t="shared" si="14"/>
        <v>314</v>
      </c>
      <c r="AT65" s="18">
        <f t="shared" si="14"/>
        <v>314</v>
      </c>
      <c r="AU65" s="18">
        <f t="shared" si="14"/>
        <v>314</v>
      </c>
      <c r="AV65" s="18">
        <f t="shared" si="14"/>
        <v>314</v>
      </c>
    </row>
    <row r="66" spans="1:48" ht="15">
      <c r="A66" s="10"/>
      <c r="B66" s="22"/>
      <c r="C66" s="22"/>
      <c r="E66" s="10"/>
      <c r="F66" s="10"/>
      <c r="G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s="182" customFormat="1" ht="18">
      <c r="A67" s="177" t="s">
        <v>36</v>
      </c>
      <c r="B67" s="178" t="s">
        <v>101</v>
      </c>
      <c r="C67" s="178"/>
      <c r="D67" s="179"/>
      <c r="E67" s="179"/>
      <c r="F67" s="179"/>
      <c r="G67" s="179"/>
      <c r="H67" s="180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</row>
    <row r="68" spans="1:48" ht="15" customHeight="1" thickBot="1">
      <c r="A68" s="10"/>
      <c r="J68" s="31"/>
      <c r="K68" s="31"/>
      <c r="L68" s="31"/>
    </row>
    <row r="69" spans="1:48" ht="15.75" customHeight="1" outlineLevel="1" thickBot="1">
      <c r="A69" s="10"/>
      <c r="B69" s="32" t="s">
        <v>102</v>
      </c>
      <c r="C69" s="32"/>
      <c r="D69" s="34"/>
      <c r="E69" s="33"/>
      <c r="F69" s="165">
        <v>1.4999999999999999E-2</v>
      </c>
      <c r="G69" s="4"/>
      <c r="H69" s="175"/>
      <c r="K69" s="12"/>
    </row>
    <row r="70" spans="1:48" ht="15.75" customHeight="1" outlineLevel="1" thickBot="1">
      <c r="A70" s="10"/>
      <c r="B70" s="32" t="s">
        <v>103</v>
      </c>
      <c r="C70" s="32"/>
      <c r="D70" s="28"/>
      <c r="E70" s="28"/>
      <c r="F70" s="166">
        <v>0.60455000000000003</v>
      </c>
      <c r="G70" s="4"/>
      <c r="H70" s="4"/>
      <c r="K70" s="12"/>
    </row>
    <row r="71" spans="1:48" ht="15.75" customHeight="1" outlineLevel="1" thickBot="1">
      <c r="A71" s="10"/>
      <c r="B71" s="32" t="s">
        <v>104</v>
      </c>
      <c r="C71" s="32"/>
      <c r="D71" s="28"/>
      <c r="E71" s="28"/>
      <c r="F71" s="166">
        <v>0.45600000000000002</v>
      </c>
      <c r="G71" s="4"/>
      <c r="H71" s="4"/>
      <c r="K71" s="12"/>
    </row>
    <row r="72" spans="1:48" ht="15" outlineLevel="1" thickBot="1">
      <c r="A72" s="10"/>
      <c r="B72" s="32" t="s">
        <v>105</v>
      </c>
      <c r="C72" s="32"/>
      <c r="D72" s="28"/>
      <c r="F72" s="165">
        <v>0.26900000000000002</v>
      </c>
      <c r="G72" s="4"/>
      <c r="J72" s="4"/>
      <c r="K72" s="12"/>
    </row>
    <row r="73" spans="1:48" ht="15" customHeight="1">
      <c r="A73" s="10"/>
      <c r="B73" s="11"/>
      <c r="C73" s="11"/>
      <c r="D73" s="10"/>
      <c r="E73" s="10"/>
      <c r="F73" s="10"/>
      <c r="G73" s="10"/>
      <c r="H73" s="10"/>
      <c r="I73" s="12"/>
      <c r="J73" s="12"/>
      <c r="K73" s="12"/>
      <c r="L73" s="12"/>
      <c r="M73" s="12"/>
      <c r="N73" s="1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48" s="182" customFormat="1" ht="18">
      <c r="A74" s="177" t="s">
        <v>37</v>
      </c>
      <c r="B74" s="178" t="s">
        <v>106</v>
      </c>
      <c r="C74" s="178"/>
      <c r="D74" s="179"/>
      <c r="E74" s="179"/>
      <c r="F74" s="179"/>
      <c r="G74" s="179"/>
      <c r="H74" s="180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</row>
    <row r="75" spans="1:48" ht="15" customHeight="1">
      <c r="A75" s="1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48" ht="15.75" customHeight="1" outlineLevel="1">
      <c r="A76" s="13"/>
      <c r="B76" s="32" t="s">
        <v>107</v>
      </c>
      <c r="C76" s="32"/>
      <c r="D76" s="10"/>
      <c r="E76" s="10"/>
      <c r="F76" s="167" t="s">
        <v>115</v>
      </c>
      <c r="G76" s="4"/>
      <c r="I76" s="4"/>
      <c r="J76" s="4"/>
      <c r="K76" s="4"/>
      <c r="M76" s="4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48" ht="15.75" customHeight="1" outlineLevel="1">
      <c r="A77" s="13"/>
      <c r="B77" s="32"/>
      <c r="C77" s="32"/>
      <c r="D77" s="4"/>
      <c r="E77" s="4"/>
      <c r="J77" s="208" t="s">
        <v>113</v>
      </c>
      <c r="K77" s="208"/>
      <c r="L77" s="4"/>
      <c r="M77" s="4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48" ht="15.75" customHeight="1" outlineLevel="1" thickBot="1">
      <c r="A78" s="13"/>
      <c r="B78" s="32" t="s">
        <v>108</v>
      </c>
      <c r="C78" s="32"/>
      <c r="E78" s="25" t="s">
        <v>3</v>
      </c>
      <c r="F78" s="25" t="s">
        <v>111</v>
      </c>
      <c r="G78" s="24"/>
      <c r="I78" s="35"/>
      <c r="J78" s="36" t="s">
        <v>114</v>
      </c>
      <c r="K78" s="36" t="s">
        <v>115</v>
      </c>
      <c r="L78" s="4"/>
      <c r="M78" s="4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48" ht="15.75" customHeight="1" outlineLevel="1" thickBot="1">
      <c r="A79" s="13"/>
      <c r="B79" s="93" t="s">
        <v>109</v>
      </c>
      <c r="C79" s="93"/>
      <c r="E79" s="114">
        <v>0.54</v>
      </c>
      <c r="F79" s="123">
        <f>IF($F$76="WACC",$J$79,IF($F$76="WACC prospective",$K$79,$L$79))</f>
        <v>2.8199999999999999E-2</v>
      </c>
      <c r="G79" s="123"/>
      <c r="I79" s="93" t="s">
        <v>109</v>
      </c>
      <c r="J79" s="168">
        <v>4.7899999999999998E-2</v>
      </c>
      <c r="K79" s="168">
        <v>2.8199999999999999E-2</v>
      </c>
      <c r="L79" s="4"/>
      <c r="M79" s="4"/>
      <c r="N79" s="2"/>
      <c r="O79" s="4"/>
      <c r="P79" s="4"/>
      <c r="Q79" s="4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48" ht="15.75" customHeight="1" outlineLevel="1" thickBot="1">
      <c r="A80" s="10"/>
      <c r="B80" s="93" t="s">
        <v>110</v>
      </c>
      <c r="C80" s="93"/>
      <c r="E80" s="114">
        <v>0.46</v>
      </c>
      <c r="F80" s="123">
        <f>IF($F$76="WACC",$J$80,IF($F$76="WACC prospective",$K$80,$L$80))</f>
        <v>8.1678261702535213E-2</v>
      </c>
      <c r="G80" s="123"/>
      <c r="I80" s="93" t="s">
        <v>110</v>
      </c>
      <c r="J80" s="169">
        <v>8.3334782608700031E-2</v>
      </c>
      <c r="K80" s="169">
        <v>8.1678261702535213E-2</v>
      </c>
      <c r="L80" s="4"/>
      <c r="M80" s="4"/>
      <c r="N80" s="2"/>
      <c r="O80" s="4"/>
      <c r="P80" s="4"/>
      <c r="Q80" s="4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52" ht="15.75" customHeight="1" outlineLevel="1">
      <c r="A81" s="13"/>
      <c r="B81" s="32" t="s">
        <v>116</v>
      </c>
      <c r="C81" s="32"/>
      <c r="F81" s="124">
        <f>$E79*F79+$E80*F80</f>
        <v>5.28000003831662E-2</v>
      </c>
      <c r="G81" s="123"/>
      <c r="I81" s="170" t="s">
        <v>112</v>
      </c>
      <c r="J81" s="122">
        <f>$E79*J79+$E80*J80</f>
        <v>6.4200000000002019E-2</v>
      </c>
      <c r="K81" s="122">
        <f>$E79*K79+$E80*K80</f>
        <v>5.28000003831662E-2</v>
      </c>
      <c r="L81" s="4"/>
      <c r="M81" s="4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52" ht="15.75" customHeight="1" outlineLevel="1">
      <c r="A82" s="13"/>
      <c r="B82" s="32"/>
      <c r="C82" s="32"/>
      <c r="I82" s="32"/>
      <c r="J82" s="105"/>
      <c r="K82" s="105"/>
      <c r="L82" s="4"/>
      <c r="M82" s="4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52" ht="15" customHeight="1">
      <c r="A83" s="110"/>
      <c r="B83" s="110"/>
      <c r="C83" s="110"/>
      <c r="D83" s="37"/>
      <c r="E83" s="37"/>
      <c r="F83" s="37"/>
      <c r="G83" s="37"/>
      <c r="H83" s="37"/>
      <c r="I83" s="37"/>
      <c r="J83" s="110"/>
      <c r="K83" s="110"/>
      <c r="L83" s="110"/>
      <c r="M83" s="110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</row>
    <row r="84" spans="1:52" ht="20.25">
      <c r="A84" s="39" t="s">
        <v>117</v>
      </c>
      <c r="H84" s="96">
        <v>0</v>
      </c>
      <c r="I84" s="96">
        <v>1</v>
      </c>
      <c r="J84" s="96">
        <v>2</v>
      </c>
      <c r="K84" s="96">
        <v>3</v>
      </c>
      <c r="L84" s="96">
        <v>4</v>
      </c>
      <c r="M84" s="96">
        <v>5</v>
      </c>
      <c r="N84" s="96">
        <v>6</v>
      </c>
      <c r="O84" s="96">
        <v>7</v>
      </c>
      <c r="P84" s="96">
        <v>8</v>
      </c>
      <c r="Q84" s="96">
        <v>9</v>
      </c>
      <c r="R84" s="96">
        <v>10</v>
      </c>
      <c r="S84" s="96">
        <v>11</v>
      </c>
      <c r="T84" s="96">
        <v>12</v>
      </c>
      <c r="U84" s="96">
        <v>13</v>
      </c>
      <c r="V84" s="96">
        <v>14</v>
      </c>
      <c r="W84" s="96">
        <v>15</v>
      </c>
      <c r="X84" s="96">
        <v>16</v>
      </c>
      <c r="Y84" s="96">
        <v>17</v>
      </c>
      <c r="Z84" s="96">
        <v>18</v>
      </c>
      <c r="AA84" s="96">
        <v>19</v>
      </c>
      <c r="AB84" s="96">
        <v>20</v>
      </c>
      <c r="AC84" s="96">
        <v>21</v>
      </c>
      <c r="AD84" s="96">
        <v>22</v>
      </c>
      <c r="AE84" s="96">
        <v>23</v>
      </c>
      <c r="AF84" s="96">
        <v>24</v>
      </c>
      <c r="AG84" s="96">
        <v>25</v>
      </c>
      <c r="AH84" s="96">
        <v>26</v>
      </c>
      <c r="AI84" s="96">
        <v>27</v>
      </c>
      <c r="AJ84" s="96">
        <v>28</v>
      </c>
      <c r="AK84" s="96">
        <v>29</v>
      </c>
      <c r="AL84" s="96">
        <v>30</v>
      </c>
      <c r="AM84" s="96">
        <v>31</v>
      </c>
      <c r="AN84" s="96">
        <v>32</v>
      </c>
      <c r="AO84" s="96">
        <v>33</v>
      </c>
      <c r="AP84" s="96">
        <v>34</v>
      </c>
      <c r="AQ84" s="96">
        <v>35</v>
      </c>
      <c r="AR84" s="96">
        <v>36</v>
      </c>
      <c r="AS84" s="96">
        <v>37</v>
      </c>
      <c r="AT84" s="96">
        <v>38</v>
      </c>
      <c r="AU84" s="96">
        <v>39</v>
      </c>
      <c r="AV84" s="96">
        <v>40</v>
      </c>
    </row>
    <row r="85" spans="1:52" s="35" customFormat="1" ht="4.5" customHeight="1">
      <c r="A85" s="40"/>
      <c r="B85" s="41"/>
      <c r="C85" s="41"/>
      <c r="D85" s="42"/>
      <c r="E85" s="43"/>
      <c r="F85" s="43"/>
      <c r="G85" s="43"/>
    </row>
    <row r="86" spans="1:52" s="182" customFormat="1" ht="18">
      <c r="A86" s="177" t="s">
        <v>38</v>
      </c>
      <c r="B86" s="178" t="s">
        <v>118</v>
      </c>
      <c r="C86" s="178"/>
      <c r="D86" s="179"/>
      <c r="E86" s="179"/>
      <c r="F86" s="179"/>
      <c r="G86" s="179"/>
      <c r="H86" s="180"/>
      <c r="I86" s="181">
        <f>$I$22</f>
        <v>2018</v>
      </c>
      <c r="J86" s="181">
        <f>I86+1</f>
        <v>2019</v>
      </c>
      <c r="K86" s="181">
        <f t="shared" ref="K86:AV86" si="15">J86+1</f>
        <v>2020</v>
      </c>
      <c r="L86" s="181">
        <f t="shared" si="15"/>
        <v>2021</v>
      </c>
      <c r="M86" s="181">
        <f t="shared" si="15"/>
        <v>2022</v>
      </c>
      <c r="N86" s="181">
        <f t="shared" si="15"/>
        <v>2023</v>
      </c>
      <c r="O86" s="181">
        <f t="shared" si="15"/>
        <v>2024</v>
      </c>
      <c r="P86" s="181">
        <f t="shared" si="15"/>
        <v>2025</v>
      </c>
      <c r="Q86" s="181">
        <f t="shared" si="15"/>
        <v>2026</v>
      </c>
      <c r="R86" s="181">
        <f t="shared" si="15"/>
        <v>2027</v>
      </c>
      <c r="S86" s="181">
        <f t="shared" si="15"/>
        <v>2028</v>
      </c>
      <c r="T86" s="181">
        <f t="shared" si="15"/>
        <v>2029</v>
      </c>
      <c r="U86" s="181">
        <f t="shared" si="15"/>
        <v>2030</v>
      </c>
      <c r="V86" s="181">
        <f t="shared" si="15"/>
        <v>2031</v>
      </c>
      <c r="W86" s="181">
        <f t="shared" si="15"/>
        <v>2032</v>
      </c>
      <c r="X86" s="181">
        <f t="shared" si="15"/>
        <v>2033</v>
      </c>
      <c r="Y86" s="181">
        <f t="shared" si="15"/>
        <v>2034</v>
      </c>
      <c r="Z86" s="181">
        <f t="shared" si="15"/>
        <v>2035</v>
      </c>
      <c r="AA86" s="181">
        <f t="shared" si="15"/>
        <v>2036</v>
      </c>
      <c r="AB86" s="181">
        <f t="shared" si="15"/>
        <v>2037</v>
      </c>
      <c r="AC86" s="181">
        <f t="shared" si="15"/>
        <v>2038</v>
      </c>
      <c r="AD86" s="181">
        <f t="shared" si="15"/>
        <v>2039</v>
      </c>
      <c r="AE86" s="181">
        <f t="shared" si="15"/>
        <v>2040</v>
      </c>
      <c r="AF86" s="181">
        <f t="shared" si="15"/>
        <v>2041</v>
      </c>
      <c r="AG86" s="181">
        <f t="shared" si="15"/>
        <v>2042</v>
      </c>
      <c r="AH86" s="181">
        <f t="shared" si="15"/>
        <v>2043</v>
      </c>
      <c r="AI86" s="181">
        <f t="shared" si="15"/>
        <v>2044</v>
      </c>
      <c r="AJ86" s="181">
        <f t="shared" si="15"/>
        <v>2045</v>
      </c>
      <c r="AK86" s="181">
        <f t="shared" si="15"/>
        <v>2046</v>
      </c>
      <c r="AL86" s="181">
        <f t="shared" si="15"/>
        <v>2047</v>
      </c>
      <c r="AM86" s="181">
        <f t="shared" si="15"/>
        <v>2048</v>
      </c>
      <c r="AN86" s="181">
        <f t="shared" si="15"/>
        <v>2049</v>
      </c>
      <c r="AO86" s="181">
        <f t="shared" si="15"/>
        <v>2050</v>
      </c>
      <c r="AP86" s="181">
        <f t="shared" si="15"/>
        <v>2051</v>
      </c>
      <c r="AQ86" s="181">
        <f t="shared" si="15"/>
        <v>2052</v>
      </c>
      <c r="AR86" s="181">
        <f t="shared" si="15"/>
        <v>2053</v>
      </c>
      <c r="AS86" s="181">
        <f t="shared" si="15"/>
        <v>2054</v>
      </c>
      <c r="AT86" s="181">
        <f t="shared" si="15"/>
        <v>2055</v>
      </c>
      <c r="AU86" s="181">
        <f t="shared" si="15"/>
        <v>2056</v>
      </c>
      <c r="AV86" s="181">
        <f t="shared" si="15"/>
        <v>2057</v>
      </c>
    </row>
    <row r="87" spans="1:52" s="4" customFormat="1" ht="1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52" s="4" customFormat="1" ht="15.75" customHeight="1" outlineLevel="1">
      <c r="A88" s="32"/>
      <c r="B88" s="93" t="s">
        <v>119</v>
      </c>
      <c r="C88" s="93"/>
      <c r="D88" s="20"/>
      <c r="E88" s="44"/>
      <c r="F88" s="44"/>
      <c r="G88" s="44"/>
      <c r="H88" s="50"/>
      <c r="I88" s="27">
        <f>I65</f>
        <v>314</v>
      </c>
      <c r="J88" s="27">
        <f t="shared" ref="J88:AV88" si="16">J65</f>
        <v>314</v>
      </c>
      <c r="K88" s="27">
        <f t="shared" si="16"/>
        <v>314</v>
      </c>
      <c r="L88" s="27">
        <f t="shared" si="16"/>
        <v>314</v>
      </c>
      <c r="M88" s="27">
        <f t="shared" si="16"/>
        <v>314</v>
      </c>
      <c r="N88" s="27">
        <f t="shared" si="16"/>
        <v>314</v>
      </c>
      <c r="O88" s="27">
        <f t="shared" si="16"/>
        <v>314</v>
      </c>
      <c r="P88" s="27">
        <f t="shared" si="16"/>
        <v>314</v>
      </c>
      <c r="Q88" s="27">
        <f t="shared" si="16"/>
        <v>314</v>
      </c>
      <c r="R88" s="27">
        <f t="shared" si="16"/>
        <v>314</v>
      </c>
      <c r="S88" s="27">
        <f t="shared" si="16"/>
        <v>314</v>
      </c>
      <c r="T88" s="27">
        <f t="shared" si="16"/>
        <v>314</v>
      </c>
      <c r="U88" s="27">
        <f t="shared" si="16"/>
        <v>314</v>
      </c>
      <c r="V88" s="27">
        <f t="shared" si="16"/>
        <v>314</v>
      </c>
      <c r="W88" s="27">
        <f t="shared" si="16"/>
        <v>314</v>
      </c>
      <c r="X88" s="27">
        <f t="shared" si="16"/>
        <v>314</v>
      </c>
      <c r="Y88" s="27">
        <f t="shared" si="16"/>
        <v>314</v>
      </c>
      <c r="Z88" s="27">
        <f t="shared" si="16"/>
        <v>314</v>
      </c>
      <c r="AA88" s="27">
        <f t="shared" si="16"/>
        <v>314</v>
      </c>
      <c r="AB88" s="27">
        <f t="shared" si="16"/>
        <v>314</v>
      </c>
      <c r="AC88" s="27">
        <f t="shared" si="16"/>
        <v>314</v>
      </c>
      <c r="AD88" s="27">
        <f t="shared" si="16"/>
        <v>314</v>
      </c>
      <c r="AE88" s="27">
        <f t="shared" si="16"/>
        <v>314</v>
      </c>
      <c r="AF88" s="27">
        <f t="shared" si="16"/>
        <v>314</v>
      </c>
      <c r="AG88" s="27">
        <f t="shared" si="16"/>
        <v>314</v>
      </c>
      <c r="AH88" s="27">
        <f t="shared" si="16"/>
        <v>314</v>
      </c>
      <c r="AI88" s="27">
        <f t="shared" si="16"/>
        <v>314</v>
      </c>
      <c r="AJ88" s="27">
        <f t="shared" si="16"/>
        <v>314</v>
      </c>
      <c r="AK88" s="27">
        <f t="shared" si="16"/>
        <v>314</v>
      </c>
      <c r="AL88" s="27">
        <f t="shared" si="16"/>
        <v>314</v>
      </c>
      <c r="AM88" s="27">
        <f t="shared" si="16"/>
        <v>314</v>
      </c>
      <c r="AN88" s="27">
        <f t="shared" si="16"/>
        <v>314</v>
      </c>
      <c r="AO88" s="27">
        <f t="shared" si="16"/>
        <v>314</v>
      </c>
      <c r="AP88" s="27">
        <f t="shared" si="16"/>
        <v>314</v>
      </c>
      <c r="AQ88" s="27">
        <f t="shared" si="16"/>
        <v>314</v>
      </c>
      <c r="AR88" s="27">
        <f t="shared" si="16"/>
        <v>314</v>
      </c>
      <c r="AS88" s="27">
        <f t="shared" si="16"/>
        <v>314</v>
      </c>
      <c r="AT88" s="27">
        <f t="shared" si="16"/>
        <v>314</v>
      </c>
      <c r="AU88" s="27">
        <f t="shared" si="16"/>
        <v>314</v>
      </c>
      <c r="AV88" s="27">
        <f t="shared" si="16"/>
        <v>314</v>
      </c>
    </row>
    <row r="89" spans="1:52" s="4" customFormat="1" ht="15.75" customHeight="1" outlineLevel="1">
      <c r="A89" s="20"/>
      <c r="B89" s="101" t="s">
        <v>102</v>
      </c>
      <c r="C89" s="101"/>
      <c r="D89" s="20"/>
      <c r="E89" s="44"/>
      <c r="F89" s="44"/>
      <c r="G89" s="44"/>
      <c r="H89" s="50"/>
      <c r="I89" s="27">
        <f ca="1">$F$69*I144</f>
        <v>2023.620142837972</v>
      </c>
      <c r="J89" s="27">
        <f t="shared" ref="J89:AV89" ca="1" si="17">$F$69*J144</f>
        <v>2011.2178889931793</v>
      </c>
      <c r="K89" s="27">
        <f t="shared" ca="1" si="17"/>
        <v>1956.7665535246833</v>
      </c>
      <c r="L89" s="27">
        <f t="shared" ca="1" si="17"/>
        <v>1902.3668506430686</v>
      </c>
      <c r="M89" s="27">
        <f t="shared" ca="1" si="17"/>
        <v>1855.457115405567</v>
      </c>
      <c r="N89" s="27">
        <f t="shared" ca="1" si="17"/>
        <v>1795.8019782822864</v>
      </c>
      <c r="O89" s="27">
        <f t="shared" ca="1" si="17"/>
        <v>1736.1468411590058</v>
      </c>
      <c r="P89" s="27">
        <f t="shared" ca="1" si="17"/>
        <v>1676.4917040357252</v>
      </c>
      <c r="Q89" s="27">
        <f t="shared" ca="1" si="17"/>
        <v>1616.8365669124444</v>
      </c>
      <c r="R89" s="27">
        <f t="shared" ca="1" si="17"/>
        <v>1557.1814297891638</v>
      </c>
      <c r="S89" s="27">
        <f t="shared" ca="1" si="17"/>
        <v>1497.5262926658831</v>
      </c>
      <c r="T89" s="27">
        <f t="shared" ca="1" si="17"/>
        <v>1437.8711555426025</v>
      </c>
      <c r="U89" s="27">
        <f t="shared" ca="1" si="17"/>
        <v>1378.2160184193219</v>
      </c>
      <c r="V89" s="27">
        <f t="shared" ca="1" si="17"/>
        <v>1318.5608812960413</v>
      </c>
      <c r="W89" s="27">
        <f t="shared" ca="1" si="17"/>
        <v>1258.9057441727605</v>
      </c>
      <c r="X89" s="27">
        <f t="shared" ca="1" si="17"/>
        <v>1199.2506070494799</v>
      </c>
      <c r="Y89" s="27">
        <f t="shared" ca="1" si="17"/>
        <v>1139.5954699261993</v>
      </c>
      <c r="Z89" s="27">
        <f t="shared" ca="1" si="17"/>
        <v>1079.9403328029186</v>
      </c>
      <c r="AA89" s="27">
        <f t="shared" ca="1" si="17"/>
        <v>1020.2851956796379</v>
      </c>
      <c r="AB89" s="27">
        <f t="shared" ca="1" si="17"/>
        <v>960.63005855635731</v>
      </c>
      <c r="AC89" s="27">
        <f t="shared" ca="1" si="17"/>
        <v>900.97492143307659</v>
      </c>
      <c r="AD89" s="27">
        <f t="shared" ca="1" si="17"/>
        <v>858.52856131518695</v>
      </c>
      <c r="AE89" s="27">
        <f t="shared" ca="1" si="17"/>
        <v>819.14426208925272</v>
      </c>
      <c r="AF89" s="27">
        <f t="shared" ca="1" si="17"/>
        <v>780.0376176443234</v>
      </c>
      <c r="AG89" s="27">
        <f t="shared" ca="1" si="17"/>
        <v>741.15169533978565</v>
      </c>
      <c r="AH89" s="27">
        <f t="shared" ca="1" si="17"/>
        <v>702.86080865516908</v>
      </c>
      <c r="AI89" s="27">
        <f t="shared" ca="1" si="17"/>
        <v>664.58733218952864</v>
      </c>
      <c r="AJ89" s="27">
        <f t="shared" ca="1" si="17"/>
        <v>626.31385572388808</v>
      </c>
      <c r="AK89" s="27">
        <f t="shared" ca="1" si="17"/>
        <v>588.04037925824753</v>
      </c>
      <c r="AL89" s="27">
        <f t="shared" ca="1" si="17"/>
        <v>549.76690279260697</v>
      </c>
      <c r="AM89" s="27">
        <f t="shared" ca="1" si="17"/>
        <v>511.49342632696647</v>
      </c>
      <c r="AN89" s="27">
        <f t="shared" ca="1" si="17"/>
        <v>473.21994986132597</v>
      </c>
      <c r="AO89" s="27">
        <f t="shared" ca="1" si="17"/>
        <v>434.94647339568547</v>
      </c>
      <c r="AP89" s="27">
        <f t="shared" ca="1" si="17"/>
        <v>396.67299693004492</v>
      </c>
      <c r="AQ89" s="27">
        <f t="shared" ca="1" si="17"/>
        <v>358.39952046440442</v>
      </c>
      <c r="AR89" s="27">
        <f t="shared" ca="1" si="17"/>
        <v>320.12604399876386</v>
      </c>
      <c r="AS89" s="27">
        <f t="shared" ca="1" si="17"/>
        <v>281.85256753312336</v>
      </c>
      <c r="AT89" s="27">
        <f t="shared" ca="1" si="17"/>
        <v>243.57909106748286</v>
      </c>
      <c r="AU89" s="27">
        <f t="shared" ca="1" si="17"/>
        <v>205.30561460184236</v>
      </c>
      <c r="AV89" s="27">
        <f t="shared" ca="1" si="17"/>
        <v>167.03213813620187</v>
      </c>
    </row>
    <row r="90" spans="1:52" s="4" customFormat="1" ht="15.75" customHeight="1" outlineLevel="1">
      <c r="A90" s="20"/>
      <c r="B90" s="101" t="s">
        <v>120</v>
      </c>
      <c r="C90" s="101"/>
      <c r="D90" s="20"/>
      <c r="E90" s="44"/>
      <c r="F90" s="44"/>
      <c r="G90" s="44"/>
      <c r="H90" s="50"/>
      <c r="I90" s="27">
        <f t="shared" ref="I90:AV90" si="18">($F$70+$F$71)*I25/1000</f>
        <v>34.203907318787884</v>
      </c>
      <c r="J90" s="27">
        <f t="shared" si="18"/>
        <v>40.532832643636368</v>
      </c>
      <c r="K90" s="27">
        <f t="shared" si="18"/>
        <v>43.855278690606063</v>
      </c>
      <c r="L90" s="27">
        <f t="shared" si="18"/>
        <v>44.976890660303042</v>
      </c>
      <c r="M90" s="27">
        <f t="shared" si="18"/>
        <v>46.453947569393947</v>
      </c>
      <c r="N90" s="27">
        <f t="shared" si="18"/>
        <v>57.269700000000007</v>
      </c>
      <c r="O90" s="27">
        <f t="shared" si="18"/>
        <v>57.269700000000007</v>
      </c>
      <c r="P90" s="27">
        <f t="shared" si="18"/>
        <v>57.269700000000007</v>
      </c>
      <c r="Q90" s="27">
        <f t="shared" si="18"/>
        <v>57.269700000000007</v>
      </c>
      <c r="R90" s="27">
        <f t="shared" si="18"/>
        <v>57.269700000000007</v>
      </c>
      <c r="S90" s="27">
        <f t="shared" si="18"/>
        <v>57.269700000000007</v>
      </c>
      <c r="T90" s="27">
        <f t="shared" si="18"/>
        <v>57.269700000000007</v>
      </c>
      <c r="U90" s="27">
        <f t="shared" si="18"/>
        <v>57.269700000000007</v>
      </c>
      <c r="V90" s="27">
        <f t="shared" si="18"/>
        <v>57.269700000000007</v>
      </c>
      <c r="W90" s="27">
        <f t="shared" si="18"/>
        <v>57.269700000000007</v>
      </c>
      <c r="X90" s="27">
        <f t="shared" si="18"/>
        <v>57.269700000000007</v>
      </c>
      <c r="Y90" s="27">
        <f t="shared" si="18"/>
        <v>57.269700000000007</v>
      </c>
      <c r="Z90" s="27">
        <f t="shared" si="18"/>
        <v>57.269700000000007</v>
      </c>
      <c r="AA90" s="27">
        <f t="shared" si="18"/>
        <v>57.269700000000007</v>
      </c>
      <c r="AB90" s="27">
        <f t="shared" si="18"/>
        <v>57.269700000000007</v>
      </c>
      <c r="AC90" s="27">
        <f t="shared" si="18"/>
        <v>57.269700000000007</v>
      </c>
      <c r="AD90" s="27">
        <f t="shared" si="18"/>
        <v>57.269700000000007</v>
      </c>
      <c r="AE90" s="27">
        <f t="shared" si="18"/>
        <v>57.269700000000007</v>
      </c>
      <c r="AF90" s="27">
        <f t="shared" si="18"/>
        <v>57.269700000000007</v>
      </c>
      <c r="AG90" s="27">
        <f t="shared" si="18"/>
        <v>57.269700000000007</v>
      </c>
      <c r="AH90" s="27">
        <f t="shared" si="18"/>
        <v>57.269700000000007</v>
      </c>
      <c r="AI90" s="27">
        <f t="shared" si="18"/>
        <v>57.269700000000007</v>
      </c>
      <c r="AJ90" s="27">
        <f t="shared" si="18"/>
        <v>57.269700000000007</v>
      </c>
      <c r="AK90" s="27">
        <f t="shared" si="18"/>
        <v>57.269700000000007</v>
      </c>
      <c r="AL90" s="27">
        <f t="shared" si="18"/>
        <v>57.269700000000007</v>
      </c>
      <c r="AM90" s="27">
        <f t="shared" si="18"/>
        <v>57.269700000000007</v>
      </c>
      <c r="AN90" s="27">
        <f t="shared" si="18"/>
        <v>57.269700000000007</v>
      </c>
      <c r="AO90" s="27">
        <f t="shared" si="18"/>
        <v>57.269700000000007</v>
      </c>
      <c r="AP90" s="27">
        <f t="shared" si="18"/>
        <v>57.269700000000007</v>
      </c>
      <c r="AQ90" s="27">
        <f t="shared" si="18"/>
        <v>57.269700000000007</v>
      </c>
      <c r="AR90" s="27">
        <f t="shared" si="18"/>
        <v>57.269700000000007</v>
      </c>
      <c r="AS90" s="27">
        <f t="shared" si="18"/>
        <v>57.269700000000007</v>
      </c>
      <c r="AT90" s="27">
        <f t="shared" si="18"/>
        <v>57.269700000000007</v>
      </c>
      <c r="AU90" s="27">
        <f t="shared" si="18"/>
        <v>57.269700000000007</v>
      </c>
      <c r="AV90" s="27">
        <f t="shared" si="18"/>
        <v>57.269700000000007</v>
      </c>
    </row>
    <row r="91" spans="1:52" s="4" customFormat="1" ht="15.75" customHeight="1" outlineLevel="1">
      <c r="A91" s="20"/>
      <c r="B91" s="101" t="s">
        <v>4</v>
      </c>
      <c r="C91" s="101"/>
      <c r="D91" s="20"/>
      <c r="E91" s="44"/>
      <c r="F91" s="44"/>
      <c r="G91" s="44"/>
      <c r="H91" s="50"/>
      <c r="I91" s="27">
        <f ca="1">-I141</f>
        <v>3746.3580991308531</v>
      </c>
      <c r="J91" s="27">
        <f t="shared" ref="J91:AV91" ca="1" si="19">-J141</f>
        <v>3907.9881455359582</v>
      </c>
      <c r="K91" s="27">
        <f t="shared" ca="1" si="19"/>
        <v>3921.8631730772149</v>
      </c>
      <c r="L91" s="27">
        <f t="shared" ca="1" si="19"/>
        <v>3936.6028188002902</v>
      </c>
      <c r="M91" s="27">
        <f t="shared" ca="1" si="19"/>
        <v>3977.0091415520465</v>
      </c>
      <c r="N91" s="27">
        <f t="shared" ca="1" si="19"/>
        <v>3977.0091415520465</v>
      </c>
      <c r="O91" s="27">
        <f t="shared" ca="1" si="19"/>
        <v>3977.0091415520465</v>
      </c>
      <c r="P91" s="27">
        <f t="shared" ca="1" si="19"/>
        <v>3977.0091415520465</v>
      </c>
      <c r="Q91" s="27">
        <f t="shared" ca="1" si="19"/>
        <v>3977.0091415520465</v>
      </c>
      <c r="R91" s="27">
        <f t="shared" ca="1" si="19"/>
        <v>3977.0091415520465</v>
      </c>
      <c r="S91" s="27">
        <f t="shared" ca="1" si="19"/>
        <v>3977.0091415520465</v>
      </c>
      <c r="T91" s="27">
        <f t="shared" ca="1" si="19"/>
        <v>3977.0091415520465</v>
      </c>
      <c r="U91" s="27">
        <f t="shared" ca="1" si="19"/>
        <v>3977.0091415520465</v>
      </c>
      <c r="V91" s="27">
        <f t="shared" ca="1" si="19"/>
        <v>3977.0091415520465</v>
      </c>
      <c r="W91" s="27">
        <f t="shared" ca="1" si="19"/>
        <v>3977.0091415520465</v>
      </c>
      <c r="X91" s="27">
        <f t="shared" ca="1" si="19"/>
        <v>3977.0091415520465</v>
      </c>
      <c r="Y91" s="27">
        <f t="shared" ca="1" si="19"/>
        <v>3977.0091415520465</v>
      </c>
      <c r="Z91" s="27">
        <f t="shared" ca="1" si="19"/>
        <v>3977.0091415520465</v>
      </c>
      <c r="AA91" s="27">
        <f t="shared" ca="1" si="19"/>
        <v>3977.0091415520465</v>
      </c>
      <c r="AB91" s="27">
        <f t="shared" ca="1" si="19"/>
        <v>3977.0091415520465</v>
      </c>
      <c r="AC91" s="27">
        <f t="shared" ca="1" si="19"/>
        <v>3977.0091415520465</v>
      </c>
      <c r="AD91" s="27">
        <f t="shared" ca="1" si="19"/>
        <v>2829.7573411926478</v>
      </c>
      <c r="AE91" s="27">
        <f t="shared" ca="1" si="19"/>
        <v>2625.6199483956057</v>
      </c>
      <c r="AF91" s="27">
        <f t="shared" ca="1" si="19"/>
        <v>2607.1096296619571</v>
      </c>
      <c r="AG91" s="27">
        <f t="shared" ca="1" si="19"/>
        <v>2592.3948203025184</v>
      </c>
      <c r="AH91" s="27">
        <f t="shared" ca="1" si="19"/>
        <v>2552.7257789744317</v>
      </c>
      <c r="AI91" s="27">
        <f t="shared" ca="1" si="19"/>
        <v>2551.5650977093665</v>
      </c>
      <c r="AJ91" s="27">
        <f t="shared" ca="1" si="19"/>
        <v>2551.5650977093665</v>
      </c>
      <c r="AK91" s="27">
        <f t="shared" ca="1" si="19"/>
        <v>2551.5650977093665</v>
      </c>
      <c r="AL91" s="27">
        <f t="shared" ca="1" si="19"/>
        <v>2551.5650977093665</v>
      </c>
      <c r="AM91" s="27">
        <f t="shared" ca="1" si="19"/>
        <v>2551.5650977093665</v>
      </c>
      <c r="AN91" s="27">
        <f t="shared" ca="1" si="19"/>
        <v>2551.5650977093665</v>
      </c>
      <c r="AO91" s="27">
        <f t="shared" ca="1" si="19"/>
        <v>2551.5650977093665</v>
      </c>
      <c r="AP91" s="27">
        <f t="shared" ca="1" si="19"/>
        <v>2551.5650977093665</v>
      </c>
      <c r="AQ91" s="27">
        <f t="shared" ca="1" si="19"/>
        <v>2551.5650977093665</v>
      </c>
      <c r="AR91" s="27">
        <f t="shared" ca="1" si="19"/>
        <v>2551.5650977093665</v>
      </c>
      <c r="AS91" s="27">
        <f t="shared" ca="1" si="19"/>
        <v>2551.5650977093665</v>
      </c>
      <c r="AT91" s="27">
        <f t="shared" ca="1" si="19"/>
        <v>2551.5650977093665</v>
      </c>
      <c r="AU91" s="27">
        <f t="shared" ca="1" si="19"/>
        <v>2551.5650977093665</v>
      </c>
      <c r="AV91" s="27">
        <f t="shared" ca="1" si="19"/>
        <v>2551.5650977093665</v>
      </c>
    </row>
    <row r="92" spans="1:52" s="35" customFormat="1" ht="15.75" customHeight="1" outlineLevel="1">
      <c r="A92" s="32"/>
      <c r="B92" s="93" t="s">
        <v>121</v>
      </c>
      <c r="C92" s="93"/>
      <c r="D92" s="32"/>
      <c r="E92" s="40"/>
      <c r="F92" s="40"/>
      <c r="G92" s="40"/>
      <c r="H92" s="48"/>
      <c r="I92" s="27">
        <f ca="1">I171</f>
        <v>1739.0684183843332</v>
      </c>
      <c r="J92" s="27">
        <f t="shared" ref="J92:AV92" ca="1" si="20">J171</f>
        <v>315.36032810640654</v>
      </c>
      <c r="K92" s="27">
        <f t="shared" ca="1" si="20"/>
        <v>413.35021160316978</v>
      </c>
      <c r="L92" s="27">
        <f t="shared" ca="1" si="20"/>
        <v>533.72645914582654</v>
      </c>
      <c r="M92" s="27">
        <f t="shared" ca="1" si="20"/>
        <v>654.57018788658524</v>
      </c>
      <c r="N92" s="27">
        <f t="shared" ca="1" si="20"/>
        <v>743.00334876402621</v>
      </c>
      <c r="O92" s="27">
        <f t="shared" ca="1" si="20"/>
        <v>832.21166883183969</v>
      </c>
      <c r="P92" s="27">
        <f t="shared" ca="1" si="20"/>
        <v>912.76830171979327</v>
      </c>
      <c r="Q92" s="27">
        <f t="shared" ca="1" si="20"/>
        <v>985.1923486586802</v>
      </c>
      <c r="R92" s="27">
        <f t="shared" ca="1" si="20"/>
        <v>1049.9717648054439</v>
      </c>
      <c r="S92" s="27">
        <f t="shared" ca="1" si="20"/>
        <v>1107.565228007611</v>
      </c>
      <c r="T92" s="27">
        <f t="shared" ca="1" si="20"/>
        <v>1158.4038954418575</v>
      </c>
      <c r="U92" s="27">
        <f t="shared" ca="1" si="20"/>
        <v>1202.8930548542603</v>
      </c>
      <c r="V92" s="27">
        <f t="shared" ca="1" si="20"/>
        <v>1241.4136767261275</v>
      </c>
      <c r="W92" s="27">
        <f t="shared" ca="1" si="20"/>
        <v>1274.3238733098933</v>
      </c>
      <c r="X92" s="27">
        <f t="shared" ca="1" si="20"/>
        <v>1301.9602701228432</v>
      </c>
      <c r="Y92" s="27">
        <f t="shared" ca="1" si="20"/>
        <v>1324.6392951512253</v>
      </c>
      <c r="Z92" s="27">
        <f t="shared" ca="1" si="20"/>
        <v>1342.6583907021145</v>
      </c>
      <c r="AA92" s="27">
        <f t="shared" ca="1" si="20"/>
        <v>1356.2971525441603</v>
      </c>
      <c r="AB92" s="27">
        <f t="shared" ca="1" si="20"/>
        <v>1365.8184006998927</v>
      </c>
      <c r="AC92" s="27">
        <f t="shared" ca="1" si="20"/>
        <v>1371.469185990491</v>
      </c>
      <c r="AD92" s="27">
        <f t="shared" ca="1" si="20"/>
        <v>959.2366295078964</v>
      </c>
      <c r="AE92" s="27">
        <f t="shared" ca="1" si="20"/>
        <v>899.98212355592887</v>
      </c>
      <c r="AF92" s="27">
        <f t="shared" ca="1" si="20"/>
        <v>907.36077793194636</v>
      </c>
      <c r="AG92" s="27">
        <f t="shared" ca="1" si="20"/>
        <v>913.34396508512873</v>
      </c>
      <c r="AH92" s="27">
        <f t="shared" ca="1" si="20"/>
        <v>907.67967757543556</v>
      </c>
      <c r="AI92" s="27">
        <f t="shared" ca="1" si="20"/>
        <v>913.79818737411506</v>
      </c>
      <c r="AJ92" s="27">
        <f t="shared" ca="1" si="20"/>
        <v>917.84193056763979</v>
      </c>
      <c r="AK92" s="27">
        <f t="shared" ca="1" si="20"/>
        <v>919.5263598208021</v>
      </c>
      <c r="AL92" s="27">
        <f t="shared" ca="1" si="20"/>
        <v>918.99303397002359</v>
      </c>
      <c r="AM92" s="27">
        <f t="shared" ca="1" si="20"/>
        <v>916.37501832154112</v>
      </c>
      <c r="AN92" s="27">
        <f t="shared" ca="1" si="20"/>
        <v>911.79739426321566</v>
      </c>
      <c r="AO92" s="27">
        <f t="shared" ca="1" si="20"/>
        <v>905.37773829963953</v>
      </c>
      <c r="AP92" s="27">
        <f t="shared" ca="1" si="20"/>
        <v>897.2265723451269</v>
      </c>
      <c r="AQ92" s="27">
        <f t="shared" ca="1" si="20"/>
        <v>887.44778699913377</v>
      </c>
      <c r="AR92" s="27">
        <f t="shared" ca="1" si="20"/>
        <v>876.13903942514935</v>
      </c>
      <c r="AS92" s="27">
        <f t="shared" ca="1" si="20"/>
        <v>863.39212735685305</v>
      </c>
      <c r="AT92" s="27">
        <f t="shared" ca="1" si="20"/>
        <v>849.29334066390311</v>
      </c>
      <c r="AU92" s="27">
        <f t="shared" ca="1" si="20"/>
        <v>833.92379182377954</v>
      </c>
      <c r="AV92" s="27">
        <f t="shared" ca="1" si="20"/>
        <v>817.35972656531203</v>
      </c>
      <c r="AY92" s="4"/>
      <c r="AZ92" s="4"/>
    </row>
    <row r="93" spans="1:52" s="35" customFormat="1" ht="15.75" customHeight="1" outlineLevel="1">
      <c r="A93" s="32"/>
      <c r="B93" s="93" t="s">
        <v>122</v>
      </c>
      <c r="C93" s="93"/>
      <c r="D93" s="32"/>
      <c r="E93" s="40"/>
      <c r="F93" s="40"/>
      <c r="G93" s="40"/>
      <c r="H93" s="50"/>
      <c r="I93" s="27">
        <f ca="1">$F$81*I105</f>
        <v>7222.0468090166441</v>
      </c>
      <c r="J93" s="27">
        <f t="shared" ref="J93:AV93" ca="1" si="21">$F$81*J105</f>
        <v>7182.6579084222267</v>
      </c>
      <c r="K93" s="27">
        <f t="shared" ca="1" si="21"/>
        <v>6991.355506911942</v>
      </c>
      <c r="L93" s="27">
        <f t="shared" ca="1" si="21"/>
        <v>6800.2576780289619</v>
      </c>
      <c r="M93" s="27">
        <f t="shared" ca="1" si="21"/>
        <v>6636.2021357230624</v>
      </c>
      <c r="N93" s="27">
        <f t="shared" ca="1" si="21"/>
        <v>6426.2160515252599</v>
      </c>
      <c r="O93" s="27">
        <f t="shared" ca="1" si="21"/>
        <v>6216.2299673274556</v>
      </c>
      <c r="P93" s="27">
        <f t="shared" ca="1" si="21"/>
        <v>6006.2438831296522</v>
      </c>
      <c r="Q93" s="27">
        <f t="shared" ca="1" si="21"/>
        <v>5796.2577989318488</v>
      </c>
      <c r="R93" s="27">
        <f t="shared" ca="1" si="21"/>
        <v>5586.2717147340454</v>
      </c>
      <c r="S93" s="27">
        <f t="shared" ca="1" si="21"/>
        <v>5376.2856305362411</v>
      </c>
      <c r="T93" s="27">
        <f t="shared" ca="1" si="21"/>
        <v>5166.2995463384368</v>
      </c>
      <c r="U93" s="27">
        <f t="shared" ca="1" si="21"/>
        <v>4956.3134621406334</v>
      </c>
      <c r="V93" s="27">
        <f t="shared" ca="1" si="21"/>
        <v>4746.32737794283</v>
      </c>
      <c r="W93" s="27">
        <f t="shared" ca="1" si="21"/>
        <v>4536.3412937450257</v>
      </c>
      <c r="X93" s="27">
        <f t="shared" ca="1" si="21"/>
        <v>4326.3552095472214</v>
      </c>
      <c r="Y93" s="27">
        <f t="shared" ca="1" si="21"/>
        <v>4116.369125349418</v>
      </c>
      <c r="Z93" s="27">
        <f t="shared" ca="1" si="21"/>
        <v>3906.3830411516146</v>
      </c>
      <c r="AA93" s="27">
        <f t="shared" ca="1" si="21"/>
        <v>3696.3969569538108</v>
      </c>
      <c r="AB93" s="27">
        <f t="shared" ca="1" si="21"/>
        <v>3486.4108727560074</v>
      </c>
      <c r="AC93" s="27">
        <f t="shared" ca="1" si="21"/>
        <v>3276.424788558204</v>
      </c>
      <c r="AD93" s="27">
        <f t="shared" ca="1" si="21"/>
        <v>3096.7261521096825</v>
      </c>
      <c r="AE93" s="27">
        <f t="shared" ca="1" si="21"/>
        <v>2952.7041906193945</v>
      </c>
      <c r="AF93" s="27">
        <f t="shared" ca="1" si="21"/>
        <v>2814.5601287561722</v>
      </c>
      <c r="AG93" s="27">
        <f t="shared" ca="1" si="21"/>
        <v>2677.2932102809727</v>
      </c>
      <c r="AH93" s="27">
        <f t="shared" ca="1" si="21"/>
        <v>2541.4620254743436</v>
      </c>
      <c r="AI93" s="27">
        <f t="shared" ca="1" si="21"/>
        <v>2406.7087453519948</v>
      </c>
      <c r="AJ93" s="27">
        <f t="shared" ca="1" si="21"/>
        <v>2271.9861072152671</v>
      </c>
      <c r="AK93" s="27">
        <f t="shared" ca="1" si="21"/>
        <v>2137.2634690785394</v>
      </c>
      <c r="AL93" s="27">
        <f t="shared" ca="1" si="21"/>
        <v>2002.5408309418112</v>
      </c>
      <c r="AM93" s="27">
        <f t="shared" ca="1" si="21"/>
        <v>1867.8181928050833</v>
      </c>
      <c r="AN93" s="27">
        <f t="shared" ca="1" si="21"/>
        <v>1733.0955546683554</v>
      </c>
      <c r="AO93" s="27">
        <f t="shared" ca="1" si="21"/>
        <v>1598.3729165316272</v>
      </c>
      <c r="AP93" s="27">
        <f t="shared" ca="1" si="21"/>
        <v>1463.6502783948993</v>
      </c>
      <c r="AQ93" s="27">
        <f t="shared" ca="1" si="21"/>
        <v>1328.9276402581713</v>
      </c>
      <c r="AR93" s="27">
        <f t="shared" ca="1" si="21"/>
        <v>1194.2050021214432</v>
      </c>
      <c r="AS93" s="27">
        <f t="shared" ca="1" si="21"/>
        <v>1059.482363984715</v>
      </c>
      <c r="AT93" s="27">
        <f t="shared" ca="1" si="21"/>
        <v>924.75972584798717</v>
      </c>
      <c r="AU93" s="27">
        <f t="shared" ca="1" si="21"/>
        <v>790.03708771125901</v>
      </c>
      <c r="AV93" s="27">
        <f t="shared" ca="1" si="21"/>
        <v>655.31444957453107</v>
      </c>
      <c r="AX93" s="51"/>
      <c r="AY93" s="4"/>
      <c r="AZ93" s="4"/>
    </row>
    <row r="94" spans="1:52" s="49" customFormat="1" ht="15.75" customHeight="1" outlineLevel="1">
      <c r="A94" s="47"/>
      <c r="B94" s="14" t="s">
        <v>123</v>
      </c>
      <c r="C94" s="14"/>
      <c r="D94" s="14"/>
      <c r="E94" s="14"/>
      <c r="F94" s="40"/>
      <c r="G94" s="40"/>
      <c r="H94" s="48"/>
      <c r="I94" s="19">
        <f t="shared" ref="I94:AV94" ca="1" si="22">SUM(I88:I93)</f>
        <v>15079.297376688592</v>
      </c>
      <c r="J94" s="19">
        <f t="shared" ca="1" si="22"/>
        <v>13771.757103701408</v>
      </c>
      <c r="K94" s="19">
        <f t="shared" ca="1" si="22"/>
        <v>13641.190723807616</v>
      </c>
      <c r="L94" s="19">
        <f t="shared" ca="1" si="22"/>
        <v>13531.930697278451</v>
      </c>
      <c r="M94" s="19">
        <f t="shared" ca="1" si="22"/>
        <v>13483.692528136655</v>
      </c>
      <c r="N94" s="19">
        <f t="shared" ca="1" si="22"/>
        <v>13313.30022012362</v>
      </c>
      <c r="O94" s="19">
        <f t="shared" ca="1" si="22"/>
        <v>13132.867318870347</v>
      </c>
      <c r="P94" s="19">
        <f t="shared" ca="1" si="22"/>
        <v>12943.782730437217</v>
      </c>
      <c r="Q94" s="19">
        <f t="shared" ca="1" si="22"/>
        <v>12746.56555605502</v>
      </c>
      <c r="R94" s="19">
        <f t="shared" ca="1" si="22"/>
        <v>12541.703750880701</v>
      </c>
      <c r="S94" s="19">
        <f t="shared" ca="1" si="22"/>
        <v>12329.655992761782</v>
      </c>
      <c r="T94" s="19">
        <f t="shared" ca="1" si="22"/>
        <v>12110.853438874943</v>
      </c>
      <c r="U94" s="19">
        <f t="shared" ca="1" si="22"/>
        <v>11885.701376966263</v>
      </c>
      <c r="V94" s="19">
        <f t="shared" ca="1" si="22"/>
        <v>11654.580777517047</v>
      </c>
      <c r="W94" s="19">
        <f t="shared" ca="1" si="22"/>
        <v>11417.849752779726</v>
      </c>
      <c r="X94" s="19">
        <f t="shared" ca="1" si="22"/>
        <v>11175.844928271592</v>
      </c>
      <c r="Y94" s="19">
        <f t="shared" ca="1" si="22"/>
        <v>10928.882731978889</v>
      </c>
      <c r="Z94" s="19">
        <f t="shared" ca="1" si="22"/>
        <v>10677.260606208692</v>
      </c>
      <c r="AA94" s="19">
        <f t="shared" ca="1" si="22"/>
        <v>10421.258146729657</v>
      </c>
      <c r="AB94" s="19">
        <f t="shared" ca="1" si="22"/>
        <v>10161.138173564304</v>
      </c>
      <c r="AC94" s="19">
        <f t="shared" ca="1" si="22"/>
        <v>9897.1477375338181</v>
      </c>
      <c r="AD94" s="19">
        <f t="shared" ca="1" si="22"/>
        <v>8115.5183841254138</v>
      </c>
      <c r="AE94" s="19">
        <f t="shared" ca="1" si="22"/>
        <v>7668.7202246601819</v>
      </c>
      <c r="AF94" s="19">
        <f t="shared" ca="1" si="22"/>
        <v>7480.3378539943988</v>
      </c>
      <c r="AG94" s="19">
        <f t="shared" ca="1" si="22"/>
        <v>7295.4533910084056</v>
      </c>
      <c r="AH94" s="19">
        <f t="shared" ca="1" si="22"/>
        <v>7075.9979906793797</v>
      </c>
      <c r="AI94" s="19">
        <f t="shared" ca="1" si="22"/>
        <v>6907.929062625004</v>
      </c>
      <c r="AJ94" s="19">
        <f t="shared" ca="1" si="22"/>
        <v>6738.9766912161613</v>
      </c>
      <c r="AK94" s="19">
        <f t="shared" ca="1" si="22"/>
        <v>6567.6650058669566</v>
      </c>
      <c r="AL94" s="19">
        <f t="shared" ca="1" si="22"/>
        <v>6394.1355654138079</v>
      </c>
      <c r="AM94" s="19">
        <f t="shared" ca="1" si="22"/>
        <v>6218.5214351629584</v>
      </c>
      <c r="AN94" s="19">
        <f t="shared" ca="1" si="22"/>
        <v>6040.9476965022632</v>
      </c>
      <c r="AO94" s="19">
        <f t="shared" ca="1" si="22"/>
        <v>5861.5319259363187</v>
      </c>
      <c r="AP94" s="19">
        <f t="shared" ca="1" si="22"/>
        <v>5680.3846453794367</v>
      </c>
      <c r="AQ94" s="19">
        <f t="shared" ca="1" si="22"/>
        <v>5497.6097454310766</v>
      </c>
      <c r="AR94" s="19">
        <f t="shared" ca="1" si="22"/>
        <v>5313.3048832547229</v>
      </c>
      <c r="AS94" s="19">
        <f t="shared" ca="1" si="22"/>
        <v>5127.5618565840578</v>
      </c>
      <c r="AT94" s="19">
        <f t="shared" ca="1" si="22"/>
        <v>4940.4669552887399</v>
      </c>
      <c r="AU94" s="19">
        <f t="shared" ca="1" si="22"/>
        <v>4752.1012918462475</v>
      </c>
      <c r="AV94" s="19">
        <f t="shared" ca="1" si="22"/>
        <v>4562.5411119854116</v>
      </c>
      <c r="AY94" s="4"/>
      <c r="AZ94" s="4"/>
    </row>
    <row r="95" spans="1:52" s="49" customFormat="1" ht="15.75" customHeight="1" outlineLevel="1">
      <c r="A95" s="47"/>
      <c r="B95" s="14"/>
      <c r="C95" s="14"/>
      <c r="D95" s="14"/>
      <c r="E95" s="14"/>
      <c r="F95" s="40"/>
      <c r="G95" s="40"/>
      <c r="H95" s="4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Y95" s="4"/>
      <c r="AZ95" s="4"/>
    </row>
    <row r="96" spans="1:52" s="55" customFormat="1" ht="15.75" customHeight="1" outlineLevel="1">
      <c r="A96" s="81"/>
      <c r="B96" s="99" t="s">
        <v>124</v>
      </c>
      <c r="C96" s="99"/>
      <c r="D96" s="81"/>
      <c r="E96" s="98"/>
      <c r="F96" s="98"/>
      <c r="G96" s="98"/>
      <c r="H96" s="98"/>
      <c r="I96" s="132">
        <f t="shared" ref="I96:AV96" ca="1" si="23">IFERROR(100*I94/I25,"-")</f>
        <v>46.755912076930002</v>
      </c>
      <c r="J96" s="132">
        <f t="shared" ca="1" si="23"/>
        <v>36.034089018013908</v>
      </c>
      <c r="K96" s="132">
        <f t="shared" ca="1" si="23"/>
        <v>32.98842295404927</v>
      </c>
      <c r="L96" s="132">
        <f t="shared" ca="1" si="23"/>
        <v>31.908139691980139</v>
      </c>
      <c r="M96" s="132">
        <f t="shared" ca="1" si="23"/>
        <v>30.783455139853238</v>
      </c>
      <c r="N96" s="132">
        <f t="shared" ca="1" si="23"/>
        <v>24.654259666895594</v>
      </c>
      <c r="O96" s="132">
        <f t="shared" ca="1" si="23"/>
        <v>24.320124664574713</v>
      </c>
      <c r="P96" s="132">
        <f t="shared" ca="1" si="23"/>
        <v>23.969968019328178</v>
      </c>
      <c r="Q96" s="132">
        <f t="shared" ca="1" si="23"/>
        <v>23.604751029731521</v>
      </c>
      <c r="R96" s="132">
        <f t="shared" ca="1" si="23"/>
        <v>23.225377316445741</v>
      </c>
      <c r="S96" s="132">
        <f t="shared" ca="1" si="23"/>
        <v>22.83269628289219</v>
      </c>
      <c r="T96" s="132">
        <f t="shared" ca="1" si="23"/>
        <v>22.427506368286934</v>
      </c>
      <c r="U96" s="132">
        <f t="shared" ca="1" si="23"/>
        <v>22.010558105493082</v>
      </c>
      <c r="V96" s="132">
        <f t="shared" ca="1" si="23"/>
        <v>21.582556995401941</v>
      </c>
      <c r="W96" s="132">
        <f t="shared" ca="1" si="23"/>
        <v>21.144166208851345</v>
      </c>
      <c r="X96" s="132">
        <f t="shared" ca="1" si="23"/>
        <v>20.696009126428873</v>
      </c>
      <c r="Y96" s="132">
        <f t="shared" ca="1" si="23"/>
        <v>20.238671725886832</v>
      </c>
      <c r="Z96" s="132">
        <f t="shared" ca="1" si="23"/>
        <v>19.772704826312395</v>
      </c>
      <c r="AA96" s="132">
        <f t="shared" ca="1" si="23"/>
        <v>19.298626197647511</v>
      </c>
      <c r="AB96" s="132">
        <f t="shared" ca="1" si="23"/>
        <v>18.816922543637602</v>
      </c>
      <c r="AC96" s="132">
        <f t="shared" ca="1" si="23"/>
        <v>18.328051365803368</v>
      </c>
      <c r="AD96" s="132">
        <f t="shared" ca="1" si="23"/>
        <v>15.028737748380397</v>
      </c>
      <c r="AE96" s="132">
        <f t="shared" ca="1" si="23"/>
        <v>14.201333749370708</v>
      </c>
      <c r="AF96" s="132">
        <f t="shared" ca="1" si="23"/>
        <v>13.852477507397035</v>
      </c>
      <c r="AG96" s="132">
        <f t="shared" ca="1" si="23"/>
        <v>13.510098872237787</v>
      </c>
      <c r="AH96" s="132">
        <f t="shared" ca="1" si="23"/>
        <v>13.103699982739593</v>
      </c>
      <c r="AI96" s="132">
        <f t="shared" ca="1" si="23"/>
        <v>12.792461227083342</v>
      </c>
      <c r="AJ96" s="132">
        <f t="shared" ca="1" si="23"/>
        <v>12.479586465215114</v>
      </c>
      <c r="AK96" s="132">
        <f t="shared" ca="1" si="23"/>
        <v>12.162342603457326</v>
      </c>
      <c r="AL96" s="132">
        <f t="shared" ca="1" si="23"/>
        <v>11.840991787803349</v>
      </c>
      <c r="AM96" s="132">
        <f t="shared" ca="1" si="23"/>
        <v>11.51578043548696</v>
      </c>
      <c r="AN96" s="132">
        <f t="shared" ca="1" si="23"/>
        <v>11.186940178707895</v>
      </c>
      <c r="AO96" s="132">
        <f t="shared" ca="1" si="23"/>
        <v>10.854688751733924</v>
      </c>
      <c r="AP96" s="132">
        <f t="shared" ca="1" si="23"/>
        <v>10.519230824776736</v>
      </c>
      <c r="AQ96" s="132">
        <f t="shared" ca="1" si="23"/>
        <v>10.180758787835327</v>
      </c>
      <c r="AR96" s="132">
        <f t="shared" ca="1" si="23"/>
        <v>9.8394534875087469</v>
      </c>
      <c r="AS96" s="132">
        <f t="shared" ca="1" si="23"/>
        <v>9.4954849196001074</v>
      </c>
      <c r="AT96" s="132">
        <f t="shared" ca="1" si="23"/>
        <v>9.1490128801643333</v>
      </c>
      <c r="AU96" s="132">
        <f t="shared" ca="1" si="23"/>
        <v>8.8001875774930518</v>
      </c>
      <c r="AV96" s="132">
        <f t="shared" ca="1" si="23"/>
        <v>8.4491502073803915</v>
      </c>
    </row>
    <row r="97" spans="1:48" ht="14.25" customHeight="1">
      <c r="A97" s="11"/>
      <c r="B97" s="11"/>
      <c r="C97" s="11"/>
      <c r="D97" s="11"/>
      <c r="E97" s="46"/>
      <c r="F97" s="46"/>
      <c r="G97" s="46"/>
      <c r="H97" s="46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</row>
    <row r="98" spans="1:48" s="182" customFormat="1" ht="18">
      <c r="A98" s="177" t="s">
        <v>39</v>
      </c>
      <c r="B98" s="178" t="s">
        <v>125</v>
      </c>
      <c r="C98" s="178"/>
      <c r="D98" s="179"/>
      <c r="E98" s="179"/>
      <c r="F98" s="179"/>
      <c r="G98" s="179"/>
      <c r="H98" s="180"/>
      <c r="I98" s="181">
        <f>$I$22</f>
        <v>2018</v>
      </c>
      <c r="J98" s="181">
        <f>I98+1</f>
        <v>2019</v>
      </c>
      <c r="K98" s="181">
        <f t="shared" ref="K98:AV98" si="24">J98+1</f>
        <v>2020</v>
      </c>
      <c r="L98" s="181">
        <f t="shared" si="24"/>
        <v>2021</v>
      </c>
      <c r="M98" s="181">
        <f t="shared" si="24"/>
        <v>2022</v>
      </c>
      <c r="N98" s="181">
        <f t="shared" si="24"/>
        <v>2023</v>
      </c>
      <c r="O98" s="181">
        <f t="shared" si="24"/>
        <v>2024</v>
      </c>
      <c r="P98" s="181">
        <f t="shared" si="24"/>
        <v>2025</v>
      </c>
      <c r="Q98" s="181">
        <f t="shared" si="24"/>
        <v>2026</v>
      </c>
      <c r="R98" s="181">
        <f t="shared" si="24"/>
        <v>2027</v>
      </c>
      <c r="S98" s="181">
        <f t="shared" si="24"/>
        <v>2028</v>
      </c>
      <c r="T98" s="181">
        <f t="shared" si="24"/>
        <v>2029</v>
      </c>
      <c r="U98" s="181">
        <f t="shared" si="24"/>
        <v>2030</v>
      </c>
      <c r="V98" s="181">
        <f t="shared" si="24"/>
        <v>2031</v>
      </c>
      <c r="W98" s="181">
        <f t="shared" si="24"/>
        <v>2032</v>
      </c>
      <c r="X98" s="181">
        <f t="shared" si="24"/>
        <v>2033</v>
      </c>
      <c r="Y98" s="181">
        <f t="shared" si="24"/>
        <v>2034</v>
      </c>
      <c r="Z98" s="181">
        <f t="shared" si="24"/>
        <v>2035</v>
      </c>
      <c r="AA98" s="181">
        <f t="shared" si="24"/>
        <v>2036</v>
      </c>
      <c r="AB98" s="181">
        <f t="shared" si="24"/>
        <v>2037</v>
      </c>
      <c r="AC98" s="181">
        <f t="shared" si="24"/>
        <v>2038</v>
      </c>
      <c r="AD98" s="181">
        <f t="shared" si="24"/>
        <v>2039</v>
      </c>
      <c r="AE98" s="181">
        <f t="shared" si="24"/>
        <v>2040</v>
      </c>
      <c r="AF98" s="181">
        <f t="shared" si="24"/>
        <v>2041</v>
      </c>
      <c r="AG98" s="181">
        <f t="shared" si="24"/>
        <v>2042</v>
      </c>
      <c r="AH98" s="181">
        <f t="shared" si="24"/>
        <v>2043</v>
      </c>
      <c r="AI98" s="181">
        <f t="shared" si="24"/>
        <v>2044</v>
      </c>
      <c r="AJ98" s="181">
        <f t="shared" si="24"/>
        <v>2045</v>
      </c>
      <c r="AK98" s="181">
        <f t="shared" si="24"/>
        <v>2046</v>
      </c>
      <c r="AL98" s="181">
        <f t="shared" si="24"/>
        <v>2047</v>
      </c>
      <c r="AM98" s="181">
        <f t="shared" si="24"/>
        <v>2048</v>
      </c>
      <c r="AN98" s="181">
        <f t="shared" si="24"/>
        <v>2049</v>
      </c>
      <c r="AO98" s="181">
        <f t="shared" si="24"/>
        <v>2050</v>
      </c>
      <c r="AP98" s="181">
        <f t="shared" si="24"/>
        <v>2051</v>
      </c>
      <c r="AQ98" s="181">
        <f t="shared" si="24"/>
        <v>2052</v>
      </c>
      <c r="AR98" s="181">
        <f t="shared" si="24"/>
        <v>2053</v>
      </c>
      <c r="AS98" s="181">
        <f t="shared" si="24"/>
        <v>2054</v>
      </c>
      <c r="AT98" s="181">
        <f t="shared" si="24"/>
        <v>2055</v>
      </c>
      <c r="AU98" s="181">
        <f t="shared" si="24"/>
        <v>2056</v>
      </c>
      <c r="AV98" s="181">
        <f t="shared" si="24"/>
        <v>2057</v>
      </c>
    </row>
    <row r="99" spans="1:48" s="4" customFormat="1" ht="15" customHeight="1">
      <c r="A99" s="13"/>
    </row>
    <row r="100" spans="1:48" s="35" customFormat="1" ht="15.75" customHeight="1" outlineLevel="1">
      <c r="A100" s="32"/>
      <c r="B100" s="54" t="s">
        <v>126</v>
      </c>
      <c r="C100" s="54"/>
      <c r="D100" s="32"/>
      <c r="E100" s="40"/>
      <c r="F100" s="40"/>
      <c r="G100" s="40"/>
      <c r="H100" s="40"/>
      <c r="I100" s="27">
        <f ca="1">-$E$80*I141/2-$E$80*I129*9/13-$E$80*I130*9/13-$E$80*I131*9/13</f>
        <v>861.66236280009628</v>
      </c>
      <c r="J100" s="27">
        <f ca="1">-$E$80*I$132+$E$80*I129*9/13+$E$80*I130*9/13+$E$80*I131*9/13-$E$80*I141/2-$E$80*J141/2-$E$80*J129*9/13-$E$80*J130*9/13-$E$80*J131*9/13</f>
        <v>343.16087390046653</v>
      </c>
      <c r="K100" s="27">
        <f t="shared" ref="K100:AV100" ca="1" si="25">-$E$80*J$132+$E$80*J129*9/13+$E$80*J130*9/13+$E$80*J131*9/13-$E$80*J141/2-$E$80*K141/2-$E$80*K129*9/13-$E$80*K130*9/13-$E$80*K131*9/13</f>
        <v>1666.6496980327183</v>
      </c>
      <c r="L100" s="27">
        <f t="shared" ca="1" si="25"/>
        <v>1664.8674365198781</v>
      </c>
      <c r="M100" s="27">
        <f t="shared" ca="1" si="25"/>
        <v>1429.2717597171413</v>
      </c>
      <c r="N100" s="27">
        <f t="shared" ca="1" si="25"/>
        <v>1829.4242051139415</v>
      </c>
      <c r="O100" s="27">
        <f t="shared" ca="1" si="25"/>
        <v>1829.4242051139415</v>
      </c>
      <c r="P100" s="27">
        <f t="shared" ca="1" si="25"/>
        <v>1829.4242051139415</v>
      </c>
      <c r="Q100" s="27">
        <f t="shared" ca="1" si="25"/>
        <v>1829.4242051139415</v>
      </c>
      <c r="R100" s="27">
        <f t="shared" ca="1" si="25"/>
        <v>1829.4242051139415</v>
      </c>
      <c r="S100" s="27">
        <f t="shared" ca="1" si="25"/>
        <v>1829.4242051139415</v>
      </c>
      <c r="T100" s="27">
        <f t="shared" ca="1" si="25"/>
        <v>1829.4242051139415</v>
      </c>
      <c r="U100" s="27">
        <f t="shared" ca="1" si="25"/>
        <v>1829.4242051139415</v>
      </c>
      <c r="V100" s="27">
        <f t="shared" ca="1" si="25"/>
        <v>1829.4242051139415</v>
      </c>
      <c r="W100" s="27">
        <f t="shared" ca="1" si="25"/>
        <v>1829.4242051139415</v>
      </c>
      <c r="X100" s="27">
        <f t="shared" ca="1" si="25"/>
        <v>1829.4242051139415</v>
      </c>
      <c r="Y100" s="27">
        <f t="shared" ca="1" si="25"/>
        <v>1829.4242051139415</v>
      </c>
      <c r="Z100" s="27">
        <f t="shared" ca="1" si="25"/>
        <v>1829.4242051139415</v>
      </c>
      <c r="AA100" s="27">
        <f t="shared" ca="1" si="25"/>
        <v>1829.4242051139415</v>
      </c>
      <c r="AB100" s="27">
        <f t="shared" ca="1" si="25"/>
        <v>1829.4242051139415</v>
      </c>
      <c r="AC100" s="27">
        <f t="shared" ca="1" si="25"/>
        <v>1829.4242051139415</v>
      </c>
      <c r="AD100" s="27">
        <f t="shared" ca="1" si="25"/>
        <v>1565.5562910312797</v>
      </c>
      <c r="AE100" s="27">
        <f t="shared" ca="1" si="25"/>
        <v>1254.7367766052985</v>
      </c>
      <c r="AF100" s="27">
        <f t="shared" ca="1" si="25"/>
        <v>1203.5278029532396</v>
      </c>
      <c r="AG100" s="27">
        <f t="shared" ca="1" si="25"/>
        <v>1195.8860234918293</v>
      </c>
      <c r="AH100" s="27">
        <f t="shared" ca="1" si="25"/>
        <v>1183.3777378336986</v>
      </c>
      <c r="AI100" s="27">
        <f t="shared" ca="1" si="25"/>
        <v>1173.9869016372736</v>
      </c>
      <c r="AJ100" s="27">
        <f t="shared" ca="1" si="25"/>
        <v>1173.7199449463087</v>
      </c>
      <c r="AK100" s="27">
        <f t="shared" ca="1" si="25"/>
        <v>1173.7199449463087</v>
      </c>
      <c r="AL100" s="27">
        <f t="shared" ca="1" si="25"/>
        <v>1173.7199449463087</v>
      </c>
      <c r="AM100" s="27">
        <f t="shared" ca="1" si="25"/>
        <v>1173.7199449463087</v>
      </c>
      <c r="AN100" s="27">
        <f t="shared" ca="1" si="25"/>
        <v>1173.7199449463087</v>
      </c>
      <c r="AO100" s="27">
        <f t="shared" ca="1" si="25"/>
        <v>1173.7199449463087</v>
      </c>
      <c r="AP100" s="27">
        <f t="shared" ca="1" si="25"/>
        <v>1173.7199449463087</v>
      </c>
      <c r="AQ100" s="27">
        <f t="shared" ca="1" si="25"/>
        <v>1173.7199449463087</v>
      </c>
      <c r="AR100" s="27">
        <f t="shared" ca="1" si="25"/>
        <v>1173.7199449463087</v>
      </c>
      <c r="AS100" s="27">
        <f t="shared" ca="1" si="25"/>
        <v>1173.7199449463087</v>
      </c>
      <c r="AT100" s="27">
        <f t="shared" ca="1" si="25"/>
        <v>1173.7199449463087</v>
      </c>
      <c r="AU100" s="27">
        <f t="shared" ca="1" si="25"/>
        <v>1173.7199449463087</v>
      </c>
      <c r="AV100" s="27">
        <f t="shared" ca="1" si="25"/>
        <v>1173.7199449463087</v>
      </c>
    </row>
    <row r="101" spans="1:48" s="35" customFormat="1" ht="15.75" customHeight="1" outlineLevel="1">
      <c r="A101" s="32"/>
      <c r="B101" s="54" t="s">
        <v>127</v>
      </c>
      <c r="C101" s="54"/>
      <c r="D101" s="32"/>
      <c r="E101" s="40"/>
      <c r="F101" s="40"/>
      <c r="G101" s="40"/>
      <c r="H101" s="40"/>
      <c r="I101" s="27">
        <f ca="1">-$E$79*I141/2-$E$79*I129*9/13-$E$79*I130*9/13-$E$79*I131*9/13</f>
        <v>1011.5166867653304</v>
      </c>
      <c r="J101" s="27">
        <f ca="1">-$E$79*I$132+$E$79*I129*9/13+$E$79*I130*9/13+$E$79*I131*9/13-$E$79*I141/2-$E$79*J141/2-$E$79*J129*9/13-$E$79*J130*9/13-$E$79*J131*9/13</f>
        <v>402.84102588315659</v>
      </c>
      <c r="K101" s="27">
        <f t="shared" ref="K101:AV101" ca="1" si="26">-$E$79*J$132+$E$79*J129*9/13+$E$79*J130*9/13+$E$79*J131*9/13-$E$79*J141/2-$E$79*K141/2-$E$79*K129*9/13-$E$79*K130*9/13-$E$79*K131*9/13</f>
        <v>1956.5018194297127</v>
      </c>
      <c r="L101" s="27">
        <f t="shared" ca="1" si="26"/>
        <v>1954.4095993929004</v>
      </c>
      <c r="M101" s="27">
        <f t="shared" ca="1" si="26"/>
        <v>1677.8407614070791</v>
      </c>
      <c r="N101" s="27">
        <f t="shared" ca="1" si="26"/>
        <v>2147.5849364381052</v>
      </c>
      <c r="O101" s="27">
        <f t="shared" ca="1" si="26"/>
        <v>2147.5849364381052</v>
      </c>
      <c r="P101" s="27">
        <f t="shared" ca="1" si="26"/>
        <v>2147.5849364381052</v>
      </c>
      <c r="Q101" s="27">
        <f t="shared" ca="1" si="26"/>
        <v>2147.5849364381052</v>
      </c>
      <c r="R101" s="27">
        <f t="shared" ca="1" si="26"/>
        <v>2147.5849364381052</v>
      </c>
      <c r="S101" s="27">
        <f t="shared" ca="1" si="26"/>
        <v>2147.5849364381052</v>
      </c>
      <c r="T101" s="27">
        <f t="shared" ca="1" si="26"/>
        <v>2147.5849364381052</v>
      </c>
      <c r="U101" s="27">
        <f t="shared" ca="1" si="26"/>
        <v>2147.5849364381052</v>
      </c>
      <c r="V101" s="27">
        <f t="shared" ca="1" si="26"/>
        <v>2147.5849364381052</v>
      </c>
      <c r="W101" s="27">
        <f t="shared" ca="1" si="26"/>
        <v>2147.5849364381052</v>
      </c>
      <c r="X101" s="27">
        <f t="shared" ca="1" si="26"/>
        <v>2147.5849364381052</v>
      </c>
      <c r="Y101" s="27">
        <f t="shared" ca="1" si="26"/>
        <v>2147.5849364381052</v>
      </c>
      <c r="Z101" s="27">
        <f t="shared" ca="1" si="26"/>
        <v>2147.5849364381052</v>
      </c>
      <c r="AA101" s="27">
        <f t="shared" ca="1" si="26"/>
        <v>2147.5849364381052</v>
      </c>
      <c r="AB101" s="27">
        <f t="shared" ca="1" si="26"/>
        <v>2147.5849364381052</v>
      </c>
      <c r="AC101" s="27">
        <f t="shared" ca="1" si="26"/>
        <v>2147.5849364381052</v>
      </c>
      <c r="AD101" s="27">
        <f t="shared" ca="1" si="26"/>
        <v>1837.8269503410675</v>
      </c>
      <c r="AE101" s="27">
        <f t="shared" ca="1" si="26"/>
        <v>1472.9518681888285</v>
      </c>
      <c r="AF101" s="27">
        <f t="shared" ca="1" si="26"/>
        <v>1412.836986075542</v>
      </c>
      <c r="AG101" s="27">
        <f t="shared" ca="1" si="26"/>
        <v>1403.8662014904085</v>
      </c>
      <c r="AH101" s="27">
        <f t="shared" ca="1" si="26"/>
        <v>1389.1825618047765</v>
      </c>
      <c r="AI101" s="27">
        <f t="shared" ca="1" si="26"/>
        <v>1378.1585367046255</v>
      </c>
      <c r="AJ101" s="27">
        <f t="shared" ca="1" si="26"/>
        <v>1377.845152763058</v>
      </c>
      <c r="AK101" s="27">
        <f t="shared" ca="1" si="26"/>
        <v>1377.845152763058</v>
      </c>
      <c r="AL101" s="27">
        <f t="shared" ca="1" si="26"/>
        <v>1377.845152763058</v>
      </c>
      <c r="AM101" s="27">
        <f t="shared" ca="1" si="26"/>
        <v>1377.845152763058</v>
      </c>
      <c r="AN101" s="27">
        <f t="shared" ca="1" si="26"/>
        <v>1377.845152763058</v>
      </c>
      <c r="AO101" s="27">
        <f t="shared" ca="1" si="26"/>
        <v>1377.845152763058</v>
      </c>
      <c r="AP101" s="27">
        <f t="shared" ca="1" si="26"/>
        <v>1377.845152763058</v>
      </c>
      <c r="AQ101" s="27">
        <f t="shared" ca="1" si="26"/>
        <v>1377.845152763058</v>
      </c>
      <c r="AR101" s="27">
        <f t="shared" ca="1" si="26"/>
        <v>1377.845152763058</v>
      </c>
      <c r="AS101" s="27">
        <f t="shared" ca="1" si="26"/>
        <v>1377.845152763058</v>
      </c>
      <c r="AT101" s="27">
        <f t="shared" ca="1" si="26"/>
        <v>1377.845152763058</v>
      </c>
      <c r="AU101" s="27">
        <f t="shared" ca="1" si="26"/>
        <v>1377.845152763058</v>
      </c>
      <c r="AV101" s="27">
        <f t="shared" ca="1" si="26"/>
        <v>1377.845152763058</v>
      </c>
    </row>
    <row r="102" spans="1:48" s="4" customFormat="1" ht="15.75" customHeight="1" outlineLevel="1">
      <c r="A102" s="13"/>
      <c r="J102" s="27"/>
    </row>
    <row r="103" spans="1:48" s="35" customFormat="1" ht="15.75" customHeight="1" outlineLevel="1">
      <c r="A103" s="32"/>
      <c r="B103" s="93" t="s">
        <v>110</v>
      </c>
      <c r="C103" s="93"/>
      <c r="D103" s="32"/>
      <c r="E103" s="40"/>
      <c r="F103" s="40"/>
      <c r="G103" s="40"/>
      <c r="H103" s="56">
        <f>($H$132)*$E$80</f>
        <v>63781.009105964673</v>
      </c>
      <c r="I103" s="27">
        <f ca="1">H103-I100</f>
        <v>62919.346743164577</v>
      </c>
      <c r="J103" s="27">
        <f ca="1">I103-J100</f>
        <v>62576.185869264111</v>
      </c>
      <c r="K103" s="27">
        <f t="shared" ref="J103:AV104" ca="1" si="27">J103-K100</f>
        <v>60909.53617123139</v>
      </c>
      <c r="L103" s="27">
        <f t="shared" ca="1" si="27"/>
        <v>59244.668734711515</v>
      </c>
      <c r="M103" s="27">
        <f t="shared" ca="1" si="27"/>
        <v>57815.396974994372</v>
      </c>
      <c r="N103" s="27">
        <f t="shared" ca="1" si="27"/>
        <v>55985.972769880427</v>
      </c>
      <c r="O103" s="27">
        <f t="shared" ca="1" si="27"/>
        <v>54156.548564766483</v>
      </c>
      <c r="P103" s="27">
        <f t="shared" ca="1" si="27"/>
        <v>52327.124359652538</v>
      </c>
      <c r="Q103" s="27">
        <f t="shared" ca="1" si="27"/>
        <v>50497.700154538594</v>
      </c>
      <c r="R103" s="27">
        <f t="shared" ca="1" si="27"/>
        <v>48668.275949424649</v>
      </c>
      <c r="S103" s="27">
        <f t="shared" ca="1" si="27"/>
        <v>46838.851744310705</v>
      </c>
      <c r="T103" s="27">
        <f t="shared" ca="1" si="27"/>
        <v>45009.42753919676</v>
      </c>
      <c r="U103" s="27">
        <f t="shared" ca="1" si="27"/>
        <v>43180.003334082816</v>
      </c>
      <c r="V103" s="27">
        <f t="shared" ca="1" si="27"/>
        <v>41350.579128968871</v>
      </c>
      <c r="W103" s="27">
        <f t="shared" ca="1" si="27"/>
        <v>39521.154923854927</v>
      </c>
      <c r="X103" s="27">
        <f t="shared" ca="1" si="27"/>
        <v>37691.730718740982</v>
      </c>
      <c r="Y103" s="27">
        <f t="shared" ca="1" si="27"/>
        <v>35862.306513627038</v>
      </c>
      <c r="Z103" s="27">
        <f t="shared" ca="1" si="27"/>
        <v>34032.882308513093</v>
      </c>
      <c r="AA103" s="27">
        <f t="shared" ca="1" si="27"/>
        <v>32203.458103399153</v>
      </c>
      <c r="AB103" s="27">
        <f t="shared" ca="1" si="27"/>
        <v>30374.033898285212</v>
      </c>
      <c r="AC103" s="27">
        <f t="shared" ca="1" si="27"/>
        <v>28544.609693171271</v>
      </c>
      <c r="AD103" s="27">
        <f t="shared" ca="1" si="27"/>
        <v>26979.053402139991</v>
      </c>
      <c r="AE103" s="27">
        <f t="shared" ca="1" si="27"/>
        <v>25724.316625534691</v>
      </c>
      <c r="AF103" s="27">
        <f t="shared" ca="1" si="27"/>
        <v>24520.788822581453</v>
      </c>
      <c r="AG103" s="27">
        <f t="shared" ca="1" si="27"/>
        <v>23324.902799089625</v>
      </c>
      <c r="AH103" s="27">
        <f t="shared" ca="1" si="27"/>
        <v>22141.525061255925</v>
      </c>
      <c r="AI103" s="27">
        <f t="shared" ca="1" si="27"/>
        <v>20967.538159618653</v>
      </c>
      <c r="AJ103" s="27">
        <f t="shared" ca="1" si="27"/>
        <v>19793.818214672345</v>
      </c>
      <c r="AK103" s="27">
        <f t="shared" ca="1" si="27"/>
        <v>18620.098269726037</v>
      </c>
      <c r="AL103" s="27">
        <f t="shared" ca="1" si="27"/>
        <v>17446.378324779729</v>
      </c>
      <c r="AM103" s="27">
        <f t="shared" ca="1" si="27"/>
        <v>16272.658379833421</v>
      </c>
      <c r="AN103" s="27">
        <f t="shared" ca="1" si="27"/>
        <v>15098.938434887114</v>
      </c>
      <c r="AO103" s="27">
        <f t="shared" ca="1" si="27"/>
        <v>13925.218489940806</v>
      </c>
      <c r="AP103" s="27">
        <f t="shared" ca="1" si="27"/>
        <v>12751.498544994498</v>
      </c>
      <c r="AQ103" s="27">
        <f t="shared" ca="1" si="27"/>
        <v>11577.77860004819</v>
      </c>
      <c r="AR103" s="27">
        <f t="shared" ca="1" si="27"/>
        <v>10404.058655101882</v>
      </c>
      <c r="AS103" s="27">
        <f t="shared" ca="1" si="27"/>
        <v>9230.3387101555745</v>
      </c>
      <c r="AT103" s="27">
        <f t="shared" ca="1" si="27"/>
        <v>8056.6187652092658</v>
      </c>
      <c r="AU103" s="27">
        <f t="shared" ca="1" si="27"/>
        <v>6882.8988202629571</v>
      </c>
      <c r="AV103" s="27">
        <f t="shared" ca="1" si="27"/>
        <v>5709.1788753166484</v>
      </c>
    </row>
    <row r="104" spans="1:48" s="35" customFormat="1" ht="15.75" customHeight="1" outlineLevel="1">
      <c r="A104" s="32"/>
      <c r="B104" s="93" t="s">
        <v>128</v>
      </c>
      <c r="C104" s="93"/>
      <c r="D104" s="32"/>
      <c r="E104" s="40"/>
      <c r="F104" s="40"/>
      <c r="G104" s="40"/>
      <c r="H104" s="57">
        <f>($H$132)*$E$79</f>
        <v>74873.358515697662</v>
      </c>
      <c r="I104" s="27">
        <f ca="1">H104-I101</f>
        <v>73861.841828932331</v>
      </c>
      <c r="J104" s="27">
        <f t="shared" ca="1" si="27"/>
        <v>73459.000803049174</v>
      </c>
      <c r="K104" s="27">
        <f t="shared" ca="1" si="27"/>
        <v>71502.498983619458</v>
      </c>
      <c r="L104" s="27">
        <f t="shared" ca="1" si="27"/>
        <v>69548.089384226565</v>
      </c>
      <c r="M104" s="27">
        <f t="shared" ca="1" si="27"/>
        <v>67870.24862281949</v>
      </c>
      <c r="N104" s="27">
        <f t="shared" ca="1" si="27"/>
        <v>65722.663686381391</v>
      </c>
      <c r="O104" s="27">
        <f t="shared" ca="1" si="27"/>
        <v>63575.078749943284</v>
      </c>
      <c r="P104" s="27">
        <f t="shared" ca="1" si="27"/>
        <v>61427.493813505178</v>
      </c>
      <c r="Q104" s="27">
        <f t="shared" ca="1" si="27"/>
        <v>59279.908877067071</v>
      </c>
      <c r="R104" s="27">
        <f t="shared" ca="1" si="27"/>
        <v>57132.323940628965</v>
      </c>
      <c r="S104" s="27">
        <f t="shared" ca="1" si="27"/>
        <v>54984.739004190858</v>
      </c>
      <c r="T104" s="27">
        <f t="shared" ca="1" si="27"/>
        <v>52837.154067752752</v>
      </c>
      <c r="U104" s="27">
        <f t="shared" ca="1" si="27"/>
        <v>50689.569131314645</v>
      </c>
      <c r="V104" s="27">
        <f t="shared" ca="1" si="27"/>
        <v>48541.984194876539</v>
      </c>
      <c r="W104" s="27">
        <f t="shared" ca="1" si="27"/>
        <v>46394.399258438432</v>
      </c>
      <c r="X104" s="27">
        <f t="shared" ca="1" si="27"/>
        <v>44246.814322000326</v>
      </c>
      <c r="Y104" s="27">
        <f t="shared" ca="1" si="27"/>
        <v>42099.229385562219</v>
      </c>
      <c r="Z104" s="27">
        <f t="shared" ca="1" si="27"/>
        <v>39951.644449124113</v>
      </c>
      <c r="AA104" s="27">
        <f t="shared" ca="1" si="27"/>
        <v>37804.059512686006</v>
      </c>
      <c r="AB104" s="27">
        <f t="shared" ca="1" si="27"/>
        <v>35656.4745762479</v>
      </c>
      <c r="AC104" s="27">
        <f t="shared" ca="1" si="27"/>
        <v>33508.889639809793</v>
      </c>
      <c r="AD104" s="27">
        <f t="shared" ca="1" si="27"/>
        <v>31671.062689468727</v>
      </c>
      <c r="AE104" s="27">
        <f t="shared" ca="1" si="27"/>
        <v>30198.110821279897</v>
      </c>
      <c r="AF104" s="27">
        <f t="shared" ca="1" si="27"/>
        <v>28785.273835204356</v>
      </c>
      <c r="AG104" s="27">
        <f t="shared" ca="1" si="27"/>
        <v>27381.407633713949</v>
      </c>
      <c r="AH104" s="27">
        <f t="shared" ca="1" si="27"/>
        <v>25992.225071909172</v>
      </c>
      <c r="AI104" s="27">
        <f t="shared" ca="1" si="27"/>
        <v>24614.066535204547</v>
      </c>
      <c r="AJ104" s="27">
        <f t="shared" ca="1" si="27"/>
        <v>23236.22138244149</v>
      </c>
      <c r="AK104" s="27">
        <f t="shared" ca="1" si="27"/>
        <v>21858.376229678433</v>
      </c>
      <c r="AL104" s="27">
        <f t="shared" ca="1" si="27"/>
        <v>20480.531076915377</v>
      </c>
      <c r="AM104" s="27">
        <f t="shared" ca="1" si="27"/>
        <v>19102.68592415232</v>
      </c>
      <c r="AN104" s="27">
        <f t="shared" ca="1" si="27"/>
        <v>17724.840771389263</v>
      </c>
      <c r="AO104" s="27">
        <f t="shared" ca="1" si="27"/>
        <v>16346.995618626204</v>
      </c>
      <c r="AP104" s="27">
        <f t="shared" ca="1" si="27"/>
        <v>14969.150465863146</v>
      </c>
      <c r="AQ104" s="27">
        <f t="shared" ca="1" si="27"/>
        <v>13591.305313100087</v>
      </c>
      <c r="AR104" s="27">
        <f t="shared" ca="1" si="27"/>
        <v>12213.460160337028</v>
      </c>
      <c r="AS104" s="27">
        <f t="shared" ca="1" si="27"/>
        <v>10835.61500757397</v>
      </c>
      <c r="AT104" s="27">
        <f t="shared" ca="1" si="27"/>
        <v>9457.7698548109111</v>
      </c>
      <c r="AU104" s="27">
        <f t="shared" ca="1" si="27"/>
        <v>8079.9247020478533</v>
      </c>
      <c r="AV104" s="27">
        <f t="shared" ca="1" si="27"/>
        <v>6702.0795492847956</v>
      </c>
    </row>
    <row r="105" spans="1:48" s="61" customFormat="1" ht="15.75" customHeight="1" outlineLevel="1">
      <c r="A105" s="45"/>
      <c r="B105" s="53" t="s">
        <v>129</v>
      </c>
      <c r="C105" s="53"/>
      <c r="D105" s="45"/>
      <c r="E105" s="58"/>
      <c r="F105" s="58"/>
      <c r="G105" s="58"/>
      <c r="H105" s="59">
        <f>H103+H104</f>
        <v>138654.36762166233</v>
      </c>
      <c r="I105" s="60">
        <f ca="1">I103+I104</f>
        <v>136781.1885720969</v>
      </c>
      <c r="J105" s="19">
        <f ca="1">J103+J104</f>
        <v>136035.18667231328</v>
      </c>
      <c r="K105" s="19">
        <f t="shared" ref="K105:AV105" ca="1" si="28">K103+K104</f>
        <v>132412.03515485086</v>
      </c>
      <c r="L105" s="19">
        <f t="shared" ca="1" si="28"/>
        <v>128792.75811893807</v>
      </c>
      <c r="M105" s="19">
        <f t="shared" ca="1" si="28"/>
        <v>125685.64559781385</v>
      </c>
      <c r="N105" s="19">
        <f t="shared" ca="1" si="28"/>
        <v>121708.63645626183</v>
      </c>
      <c r="O105" s="19">
        <f t="shared" ca="1" si="28"/>
        <v>117731.62731470977</v>
      </c>
      <c r="P105" s="19">
        <f t="shared" ca="1" si="28"/>
        <v>113754.61817315771</v>
      </c>
      <c r="Q105" s="19">
        <f t="shared" ca="1" si="28"/>
        <v>109777.60903160567</v>
      </c>
      <c r="R105" s="19">
        <f t="shared" ca="1" si="28"/>
        <v>105800.59989005362</v>
      </c>
      <c r="S105" s="19">
        <f t="shared" ca="1" si="28"/>
        <v>101823.59074850156</v>
      </c>
      <c r="T105" s="19">
        <f t="shared" ca="1" si="28"/>
        <v>97846.581606949505</v>
      </c>
      <c r="U105" s="19">
        <f t="shared" ca="1" si="28"/>
        <v>93869.572465397461</v>
      </c>
      <c r="V105" s="19">
        <f t="shared" ca="1" si="28"/>
        <v>89892.563323845417</v>
      </c>
      <c r="W105" s="19">
        <f t="shared" ca="1" si="28"/>
        <v>85915.554182293359</v>
      </c>
      <c r="X105" s="19">
        <f t="shared" ca="1" si="28"/>
        <v>81938.545040741301</v>
      </c>
      <c r="Y105" s="19">
        <f t="shared" ca="1" si="28"/>
        <v>77961.535899189257</v>
      </c>
      <c r="Z105" s="19">
        <f t="shared" ca="1" si="28"/>
        <v>73984.526757637213</v>
      </c>
      <c r="AA105" s="19">
        <f t="shared" ca="1" si="28"/>
        <v>70007.517616085155</v>
      </c>
      <c r="AB105" s="19">
        <f t="shared" ca="1" si="28"/>
        <v>66030.508474533111</v>
      </c>
      <c r="AC105" s="19">
        <f t="shared" ca="1" si="28"/>
        <v>62053.499332981068</v>
      </c>
      <c r="AD105" s="19">
        <f t="shared" ca="1" si="28"/>
        <v>58650.116091608717</v>
      </c>
      <c r="AE105" s="19">
        <f t="shared" ca="1" si="28"/>
        <v>55922.427446814589</v>
      </c>
      <c r="AF105" s="19">
        <f t="shared" ca="1" si="28"/>
        <v>53306.062657785806</v>
      </c>
      <c r="AG105" s="19">
        <f t="shared" ca="1" si="28"/>
        <v>50706.31043280357</v>
      </c>
      <c r="AH105" s="19">
        <f t="shared" ca="1" si="28"/>
        <v>48133.7501331651</v>
      </c>
      <c r="AI105" s="19">
        <f t="shared" ca="1" si="28"/>
        <v>45581.604694823196</v>
      </c>
      <c r="AJ105" s="19">
        <f t="shared" ca="1" si="28"/>
        <v>43030.039597113835</v>
      </c>
      <c r="AK105" s="19">
        <f t="shared" ca="1" si="28"/>
        <v>40478.474499404474</v>
      </c>
      <c r="AL105" s="19">
        <f t="shared" ca="1" si="28"/>
        <v>37926.909401695106</v>
      </c>
      <c r="AM105" s="19">
        <f t="shared" ca="1" si="28"/>
        <v>35375.344303985737</v>
      </c>
      <c r="AN105" s="19">
        <f t="shared" ca="1" si="28"/>
        <v>32823.779206276376</v>
      </c>
      <c r="AO105" s="19">
        <f t="shared" ca="1" si="28"/>
        <v>30272.214108567008</v>
      </c>
      <c r="AP105" s="19">
        <f t="shared" ca="1" si="28"/>
        <v>27720.649010857644</v>
      </c>
      <c r="AQ105" s="19">
        <f t="shared" ca="1" si="28"/>
        <v>25169.083913148279</v>
      </c>
      <c r="AR105" s="19">
        <f t="shared" ca="1" si="28"/>
        <v>22617.518815438911</v>
      </c>
      <c r="AS105" s="19">
        <f t="shared" ca="1" si="28"/>
        <v>20065.953717729542</v>
      </c>
      <c r="AT105" s="19">
        <f t="shared" ca="1" si="28"/>
        <v>17514.388620020178</v>
      </c>
      <c r="AU105" s="19">
        <f t="shared" ca="1" si="28"/>
        <v>14962.823522310809</v>
      </c>
      <c r="AV105" s="19">
        <f t="shared" ca="1" si="28"/>
        <v>12411.258424601445</v>
      </c>
    </row>
    <row r="106" spans="1:48" s="35" customFormat="1" ht="15" customHeight="1">
      <c r="A106" s="32"/>
      <c r="B106" s="26"/>
      <c r="C106" s="26"/>
      <c r="D106" s="32"/>
      <c r="E106" s="40"/>
      <c r="F106" s="40"/>
      <c r="G106" s="40"/>
      <c r="H106" s="40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</row>
    <row r="107" spans="1:48" s="182" customFormat="1" ht="18">
      <c r="A107" s="177" t="s">
        <v>40</v>
      </c>
      <c r="B107" s="178" t="s">
        <v>130</v>
      </c>
      <c r="C107" s="178"/>
      <c r="D107" s="179"/>
      <c r="E107" s="179"/>
      <c r="F107" s="179"/>
      <c r="G107" s="179"/>
      <c r="H107" s="181">
        <f>I107-1</f>
        <v>2017</v>
      </c>
      <c r="I107" s="181">
        <f>$I$22</f>
        <v>2018</v>
      </c>
      <c r="J107" s="181">
        <f>I107+1</f>
        <v>2019</v>
      </c>
      <c r="K107" s="181">
        <f t="shared" ref="K107:AV107" si="29">J107+1</f>
        <v>2020</v>
      </c>
      <c r="L107" s="181">
        <f t="shared" si="29"/>
        <v>2021</v>
      </c>
      <c r="M107" s="181">
        <f t="shared" si="29"/>
        <v>2022</v>
      </c>
      <c r="N107" s="181">
        <f t="shared" si="29"/>
        <v>2023</v>
      </c>
      <c r="O107" s="181">
        <f t="shared" si="29"/>
        <v>2024</v>
      </c>
      <c r="P107" s="181">
        <f t="shared" si="29"/>
        <v>2025</v>
      </c>
      <c r="Q107" s="181">
        <f t="shared" si="29"/>
        <v>2026</v>
      </c>
      <c r="R107" s="181">
        <f t="shared" si="29"/>
        <v>2027</v>
      </c>
      <c r="S107" s="181">
        <f t="shared" si="29"/>
        <v>2028</v>
      </c>
      <c r="T107" s="181">
        <f t="shared" si="29"/>
        <v>2029</v>
      </c>
      <c r="U107" s="181">
        <f t="shared" si="29"/>
        <v>2030</v>
      </c>
      <c r="V107" s="181">
        <f t="shared" si="29"/>
        <v>2031</v>
      </c>
      <c r="W107" s="181">
        <f t="shared" si="29"/>
        <v>2032</v>
      </c>
      <c r="X107" s="181">
        <f t="shared" si="29"/>
        <v>2033</v>
      </c>
      <c r="Y107" s="181">
        <f t="shared" si="29"/>
        <v>2034</v>
      </c>
      <c r="Z107" s="181">
        <f t="shared" si="29"/>
        <v>2035</v>
      </c>
      <c r="AA107" s="181">
        <f t="shared" si="29"/>
        <v>2036</v>
      </c>
      <c r="AB107" s="181">
        <f t="shared" si="29"/>
        <v>2037</v>
      </c>
      <c r="AC107" s="181">
        <f t="shared" si="29"/>
        <v>2038</v>
      </c>
      <c r="AD107" s="181">
        <f t="shared" si="29"/>
        <v>2039</v>
      </c>
      <c r="AE107" s="181">
        <f t="shared" si="29"/>
        <v>2040</v>
      </c>
      <c r="AF107" s="181">
        <f t="shared" si="29"/>
        <v>2041</v>
      </c>
      <c r="AG107" s="181">
        <f t="shared" si="29"/>
        <v>2042</v>
      </c>
      <c r="AH107" s="181">
        <f t="shared" si="29"/>
        <v>2043</v>
      </c>
      <c r="AI107" s="181">
        <f t="shared" si="29"/>
        <v>2044</v>
      </c>
      <c r="AJ107" s="181">
        <f t="shared" si="29"/>
        <v>2045</v>
      </c>
      <c r="AK107" s="181">
        <f t="shared" si="29"/>
        <v>2046</v>
      </c>
      <c r="AL107" s="181">
        <f t="shared" si="29"/>
        <v>2047</v>
      </c>
      <c r="AM107" s="181">
        <f t="shared" si="29"/>
        <v>2048</v>
      </c>
      <c r="AN107" s="181">
        <f t="shared" si="29"/>
        <v>2049</v>
      </c>
      <c r="AO107" s="181">
        <f t="shared" si="29"/>
        <v>2050</v>
      </c>
      <c r="AP107" s="181">
        <f t="shared" si="29"/>
        <v>2051</v>
      </c>
      <c r="AQ107" s="181">
        <f t="shared" si="29"/>
        <v>2052</v>
      </c>
      <c r="AR107" s="181">
        <f t="shared" si="29"/>
        <v>2053</v>
      </c>
      <c r="AS107" s="181">
        <f t="shared" si="29"/>
        <v>2054</v>
      </c>
      <c r="AT107" s="181">
        <f t="shared" si="29"/>
        <v>2055</v>
      </c>
      <c r="AU107" s="181">
        <f t="shared" si="29"/>
        <v>2056</v>
      </c>
      <c r="AV107" s="181">
        <f t="shared" si="29"/>
        <v>2057</v>
      </c>
    </row>
    <row r="108" spans="1:48" s="4" customFormat="1" ht="15" customHeight="1">
      <c r="A108" s="13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</row>
    <row r="109" spans="1:48" s="4" customFormat="1" ht="15" customHeight="1">
      <c r="A109" s="13"/>
      <c r="B109" s="92" t="s">
        <v>134</v>
      </c>
      <c r="C109" s="92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</row>
    <row r="110" spans="1:48" s="4" customFormat="1" ht="15" customHeight="1">
      <c r="A110" s="13"/>
      <c r="D110"/>
      <c r="E110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</row>
    <row r="111" spans="1:48" s="4" customFormat="1" ht="15" hidden="1" customHeight="1">
      <c r="A111" s="13"/>
      <c r="B111" s="202" t="s">
        <v>47</v>
      </c>
      <c r="D111" s="201"/>
      <c r="E111" s="201"/>
      <c r="F111" s="201"/>
      <c r="H111" s="203">
        <f t="shared" ref="H111:AV111" si="30">IFERROR(H33/(H33+H37),0)</f>
        <v>0.82946644944415804</v>
      </c>
      <c r="I111" s="203">
        <f t="shared" si="30"/>
        <v>0</v>
      </c>
      <c r="J111" s="203">
        <f t="shared" si="30"/>
        <v>0</v>
      </c>
      <c r="K111" s="203">
        <f t="shared" si="30"/>
        <v>0</v>
      </c>
      <c r="L111" s="203">
        <f t="shared" si="30"/>
        <v>0</v>
      </c>
      <c r="M111" s="203">
        <f t="shared" si="30"/>
        <v>0</v>
      </c>
      <c r="N111" s="203">
        <f t="shared" si="30"/>
        <v>0</v>
      </c>
      <c r="O111" s="203">
        <f t="shared" si="30"/>
        <v>0</v>
      </c>
      <c r="P111" s="203">
        <f t="shared" si="30"/>
        <v>0</v>
      </c>
      <c r="Q111" s="203">
        <f t="shared" si="30"/>
        <v>0</v>
      </c>
      <c r="R111" s="203">
        <f t="shared" si="30"/>
        <v>0</v>
      </c>
      <c r="S111" s="203">
        <f t="shared" si="30"/>
        <v>0</v>
      </c>
      <c r="T111" s="203">
        <f t="shared" si="30"/>
        <v>0</v>
      </c>
      <c r="U111" s="203">
        <f t="shared" si="30"/>
        <v>0</v>
      </c>
      <c r="V111" s="203">
        <f t="shared" si="30"/>
        <v>0</v>
      </c>
      <c r="W111" s="203">
        <f t="shared" si="30"/>
        <v>0</v>
      </c>
      <c r="X111" s="203">
        <f t="shared" si="30"/>
        <v>0</v>
      </c>
      <c r="Y111" s="203">
        <f t="shared" si="30"/>
        <v>0</v>
      </c>
      <c r="Z111" s="203">
        <f t="shared" si="30"/>
        <v>0</v>
      </c>
      <c r="AA111" s="203">
        <f t="shared" si="30"/>
        <v>0</v>
      </c>
      <c r="AB111" s="203">
        <f t="shared" si="30"/>
        <v>0</v>
      </c>
      <c r="AC111" s="203">
        <f t="shared" si="30"/>
        <v>0</v>
      </c>
      <c r="AD111" s="203">
        <f t="shared" si="30"/>
        <v>0</v>
      </c>
      <c r="AE111" s="203">
        <f t="shared" si="30"/>
        <v>0</v>
      </c>
      <c r="AF111" s="203">
        <f t="shared" si="30"/>
        <v>0</v>
      </c>
      <c r="AG111" s="203">
        <f t="shared" si="30"/>
        <v>0</v>
      </c>
      <c r="AH111" s="203">
        <f t="shared" si="30"/>
        <v>0</v>
      </c>
      <c r="AI111" s="203">
        <f t="shared" si="30"/>
        <v>0</v>
      </c>
      <c r="AJ111" s="203">
        <f t="shared" si="30"/>
        <v>0</v>
      </c>
      <c r="AK111" s="203">
        <f t="shared" si="30"/>
        <v>0</v>
      </c>
      <c r="AL111" s="203">
        <f t="shared" si="30"/>
        <v>0</v>
      </c>
      <c r="AM111" s="203">
        <f t="shared" si="30"/>
        <v>0</v>
      </c>
      <c r="AN111" s="203">
        <f t="shared" si="30"/>
        <v>0</v>
      </c>
      <c r="AO111" s="203">
        <f t="shared" si="30"/>
        <v>0</v>
      </c>
      <c r="AP111" s="203">
        <f t="shared" si="30"/>
        <v>0</v>
      </c>
      <c r="AQ111" s="203">
        <f t="shared" si="30"/>
        <v>0</v>
      </c>
      <c r="AR111" s="203">
        <f t="shared" si="30"/>
        <v>0</v>
      </c>
      <c r="AS111" s="203">
        <f t="shared" si="30"/>
        <v>0</v>
      </c>
      <c r="AT111" s="203">
        <f t="shared" si="30"/>
        <v>0</v>
      </c>
      <c r="AU111" s="203">
        <f t="shared" si="30"/>
        <v>0</v>
      </c>
      <c r="AV111" s="203">
        <f t="shared" si="30"/>
        <v>0</v>
      </c>
    </row>
    <row r="112" spans="1:48" s="4" customFormat="1" ht="15" hidden="1" customHeight="1">
      <c r="A112" s="13"/>
      <c r="B112" s="202" t="s">
        <v>48</v>
      </c>
      <c r="D112" s="201"/>
      <c r="E112" s="201"/>
      <c r="F112" s="201"/>
      <c r="H112" s="203">
        <f t="shared" ref="H112:AV112" si="31">IFERROR(H37/(H33+H37),0)</f>
        <v>0.17053355055584196</v>
      </c>
      <c r="I112" s="203">
        <f t="shared" si="31"/>
        <v>1</v>
      </c>
      <c r="J112" s="203">
        <f t="shared" si="31"/>
        <v>1</v>
      </c>
      <c r="K112" s="203">
        <f t="shared" si="31"/>
        <v>1</v>
      </c>
      <c r="L112" s="203">
        <f t="shared" si="31"/>
        <v>1</v>
      </c>
      <c r="M112" s="203">
        <f t="shared" si="31"/>
        <v>0</v>
      </c>
      <c r="N112" s="203">
        <f t="shared" si="31"/>
        <v>0</v>
      </c>
      <c r="O112" s="203">
        <f t="shared" si="31"/>
        <v>0</v>
      </c>
      <c r="P112" s="203">
        <f t="shared" si="31"/>
        <v>0</v>
      </c>
      <c r="Q112" s="203">
        <f t="shared" si="31"/>
        <v>0</v>
      </c>
      <c r="R112" s="203">
        <f t="shared" si="31"/>
        <v>0</v>
      </c>
      <c r="S112" s="203">
        <f t="shared" si="31"/>
        <v>0</v>
      </c>
      <c r="T112" s="203">
        <f t="shared" si="31"/>
        <v>0</v>
      </c>
      <c r="U112" s="203">
        <f t="shared" si="31"/>
        <v>0</v>
      </c>
      <c r="V112" s="203">
        <f t="shared" si="31"/>
        <v>0</v>
      </c>
      <c r="W112" s="203">
        <f t="shared" si="31"/>
        <v>0</v>
      </c>
      <c r="X112" s="203">
        <f t="shared" si="31"/>
        <v>0</v>
      </c>
      <c r="Y112" s="203">
        <f t="shared" si="31"/>
        <v>0</v>
      </c>
      <c r="Z112" s="203">
        <f t="shared" si="31"/>
        <v>0</v>
      </c>
      <c r="AA112" s="203">
        <f t="shared" si="31"/>
        <v>0</v>
      </c>
      <c r="AB112" s="203">
        <f t="shared" si="31"/>
        <v>0</v>
      </c>
      <c r="AC112" s="203">
        <f t="shared" si="31"/>
        <v>0</v>
      </c>
      <c r="AD112" s="203">
        <f t="shared" si="31"/>
        <v>0</v>
      </c>
      <c r="AE112" s="203">
        <f t="shared" si="31"/>
        <v>0</v>
      </c>
      <c r="AF112" s="203">
        <f t="shared" si="31"/>
        <v>0</v>
      </c>
      <c r="AG112" s="203">
        <f t="shared" si="31"/>
        <v>0</v>
      </c>
      <c r="AH112" s="203">
        <f t="shared" si="31"/>
        <v>0</v>
      </c>
      <c r="AI112" s="203">
        <f t="shared" si="31"/>
        <v>0</v>
      </c>
      <c r="AJ112" s="203">
        <f t="shared" si="31"/>
        <v>0</v>
      </c>
      <c r="AK112" s="203">
        <f t="shared" si="31"/>
        <v>0</v>
      </c>
      <c r="AL112" s="203">
        <f t="shared" si="31"/>
        <v>0</v>
      </c>
      <c r="AM112" s="203">
        <f t="shared" si="31"/>
        <v>0</v>
      </c>
      <c r="AN112" s="203">
        <f t="shared" si="31"/>
        <v>0</v>
      </c>
      <c r="AO112" s="203">
        <f t="shared" si="31"/>
        <v>0</v>
      </c>
      <c r="AP112" s="203">
        <f t="shared" si="31"/>
        <v>0</v>
      </c>
      <c r="AQ112" s="203">
        <f t="shared" si="31"/>
        <v>0</v>
      </c>
      <c r="AR112" s="203">
        <f t="shared" si="31"/>
        <v>0</v>
      </c>
      <c r="AS112" s="203">
        <f t="shared" si="31"/>
        <v>0</v>
      </c>
      <c r="AT112" s="203">
        <f t="shared" si="31"/>
        <v>0</v>
      </c>
      <c r="AU112" s="203">
        <f t="shared" si="31"/>
        <v>0</v>
      </c>
      <c r="AV112" s="203">
        <f t="shared" si="31"/>
        <v>0</v>
      </c>
    </row>
    <row r="113" spans="1:48" s="4" customFormat="1" ht="7.5" hidden="1" customHeight="1">
      <c r="A113" s="13"/>
      <c r="B113" s="202"/>
      <c r="D113" s="201"/>
      <c r="E113" s="201"/>
      <c r="F113" s="201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</row>
    <row r="114" spans="1:48" s="4" customFormat="1" ht="15" customHeight="1">
      <c r="A114" s="13"/>
      <c r="B114" s="202" t="s">
        <v>135</v>
      </c>
      <c r="D114" s="201"/>
      <c r="E114" s="201"/>
      <c r="F114" s="201"/>
      <c r="H114" s="203">
        <f>IFERROR((H33+H34+H45*H111)/(H33+H34+H37+H38+H39+H41+H42+H43+H45),0)</f>
        <v>0.82083582649893982</v>
      </c>
      <c r="I114" s="203">
        <f t="shared" ref="I114:AV114" si="32">IFERROR((I33+I34+I45*I111)/(I33+I34+I37+I38+I39+I45),0)</f>
        <v>0</v>
      </c>
      <c r="J114" s="203">
        <f t="shared" si="32"/>
        <v>0</v>
      </c>
      <c r="K114" s="203">
        <f t="shared" si="32"/>
        <v>0</v>
      </c>
      <c r="L114" s="203">
        <f t="shared" si="32"/>
        <v>0</v>
      </c>
      <c r="M114" s="203">
        <f t="shared" si="32"/>
        <v>0</v>
      </c>
      <c r="N114" s="203">
        <f t="shared" si="32"/>
        <v>0</v>
      </c>
      <c r="O114" s="203">
        <f t="shared" si="32"/>
        <v>0</v>
      </c>
      <c r="P114" s="203">
        <f t="shared" si="32"/>
        <v>0</v>
      </c>
      <c r="Q114" s="203">
        <f t="shared" si="32"/>
        <v>0</v>
      </c>
      <c r="R114" s="203">
        <f t="shared" si="32"/>
        <v>0</v>
      </c>
      <c r="S114" s="203">
        <f t="shared" si="32"/>
        <v>0</v>
      </c>
      <c r="T114" s="203">
        <f t="shared" si="32"/>
        <v>0</v>
      </c>
      <c r="U114" s="203">
        <f t="shared" si="32"/>
        <v>0</v>
      </c>
      <c r="V114" s="203">
        <f t="shared" si="32"/>
        <v>0</v>
      </c>
      <c r="W114" s="203">
        <f t="shared" si="32"/>
        <v>0</v>
      </c>
      <c r="X114" s="203">
        <f t="shared" si="32"/>
        <v>0</v>
      </c>
      <c r="Y114" s="203">
        <f t="shared" si="32"/>
        <v>0</v>
      </c>
      <c r="Z114" s="203">
        <f t="shared" si="32"/>
        <v>0</v>
      </c>
      <c r="AA114" s="203">
        <f t="shared" si="32"/>
        <v>0</v>
      </c>
      <c r="AB114" s="203">
        <f t="shared" si="32"/>
        <v>0</v>
      </c>
      <c r="AC114" s="203">
        <f t="shared" si="32"/>
        <v>0</v>
      </c>
      <c r="AD114" s="203">
        <f t="shared" si="32"/>
        <v>0</v>
      </c>
      <c r="AE114" s="203">
        <f t="shared" si="32"/>
        <v>0</v>
      </c>
      <c r="AF114" s="203">
        <f t="shared" si="32"/>
        <v>0</v>
      </c>
      <c r="AG114" s="203">
        <f t="shared" si="32"/>
        <v>0</v>
      </c>
      <c r="AH114" s="203">
        <f t="shared" si="32"/>
        <v>0</v>
      </c>
      <c r="AI114" s="203">
        <f t="shared" si="32"/>
        <v>0</v>
      </c>
      <c r="AJ114" s="203">
        <f t="shared" si="32"/>
        <v>0</v>
      </c>
      <c r="AK114" s="203">
        <f t="shared" si="32"/>
        <v>0</v>
      </c>
      <c r="AL114" s="203">
        <f t="shared" si="32"/>
        <v>0</v>
      </c>
      <c r="AM114" s="203">
        <f t="shared" si="32"/>
        <v>0</v>
      </c>
      <c r="AN114" s="203">
        <f t="shared" si="32"/>
        <v>0</v>
      </c>
      <c r="AO114" s="203">
        <f t="shared" si="32"/>
        <v>0</v>
      </c>
      <c r="AP114" s="203">
        <f t="shared" si="32"/>
        <v>0</v>
      </c>
      <c r="AQ114" s="203">
        <f t="shared" si="32"/>
        <v>0</v>
      </c>
      <c r="AR114" s="203">
        <f t="shared" si="32"/>
        <v>0</v>
      </c>
      <c r="AS114" s="203">
        <f t="shared" si="32"/>
        <v>0</v>
      </c>
      <c r="AT114" s="203">
        <f t="shared" si="32"/>
        <v>0</v>
      </c>
      <c r="AU114" s="203">
        <f t="shared" si="32"/>
        <v>0</v>
      </c>
      <c r="AV114" s="203">
        <f t="shared" si="32"/>
        <v>0</v>
      </c>
    </row>
    <row r="115" spans="1:48" s="4" customFormat="1" ht="15" customHeight="1">
      <c r="A115" s="13"/>
      <c r="B115" s="202" t="s">
        <v>136</v>
      </c>
      <c r="D115" s="201"/>
      <c r="E115" s="201"/>
      <c r="F115" s="201"/>
      <c r="H115" s="203">
        <f>IFERROR((H37+H38+H39+H45*H112)/(H33+H34+H37+H38+H39+H41+H42+H43+H45),0)</f>
        <v>0.17916417350106026</v>
      </c>
      <c r="I115" s="203">
        <f t="shared" ref="I115:AV115" si="33">IFERROR((I37+I38+I39+I45*I112)/(I33+I34+I37+I38+I39+I45),0)</f>
        <v>1</v>
      </c>
      <c r="J115" s="203">
        <f t="shared" si="33"/>
        <v>1</v>
      </c>
      <c r="K115" s="203">
        <f t="shared" si="33"/>
        <v>1</v>
      </c>
      <c r="L115" s="203">
        <f t="shared" si="33"/>
        <v>1</v>
      </c>
      <c r="M115" s="203">
        <f t="shared" si="33"/>
        <v>0</v>
      </c>
      <c r="N115" s="203">
        <f t="shared" si="33"/>
        <v>0</v>
      </c>
      <c r="O115" s="203">
        <f t="shared" si="33"/>
        <v>0</v>
      </c>
      <c r="P115" s="203">
        <f t="shared" si="33"/>
        <v>0</v>
      </c>
      <c r="Q115" s="203">
        <f t="shared" si="33"/>
        <v>0</v>
      </c>
      <c r="R115" s="203">
        <f t="shared" si="33"/>
        <v>0</v>
      </c>
      <c r="S115" s="203">
        <f t="shared" si="33"/>
        <v>0</v>
      </c>
      <c r="T115" s="203">
        <f t="shared" si="33"/>
        <v>0</v>
      </c>
      <c r="U115" s="203">
        <f t="shared" si="33"/>
        <v>0</v>
      </c>
      <c r="V115" s="203">
        <f t="shared" si="33"/>
        <v>0</v>
      </c>
      <c r="W115" s="203">
        <f t="shared" si="33"/>
        <v>0</v>
      </c>
      <c r="X115" s="203">
        <f t="shared" si="33"/>
        <v>0</v>
      </c>
      <c r="Y115" s="203">
        <f t="shared" si="33"/>
        <v>0</v>
      </c>
      <c r="Z115" s="203">
        <f t="shared" si="33"/>
        <v>0</v>
      </c>
      <c r="AA115" s="203">
        <f t="shared" si="33"/>
        <v>0</v>
      </c>
      <c r="AB115" s="203">
        <f t="shared" si="33"/>
        <v>0</v>
      </c>
      <c r="AC115" s="203">
        <f t="shared" si="33"/>
        <v>0</v>
      </c>
      <c r="AD115" s="203">
        <f t="shared" si="33"/>
        <v>0</v>
      </c>
      <c r="AE115" s="203">
        <f t="shared" si="33"/>
        <v>0</v>
      </c>
      <c r="AF115" s="203">
        <f t="shared" si="33"/>
        <v>0</v>
      </c>
      <c r="AG115" s="203">
        <f t="shared" si="33"/>
        <v>0</v>
      </c>
      <c r="AH115" s="203">
        <f t="shared" si="33"/>
        <v>0</v>
      </c>
      <c r="AI115" s="203">
        <f t="shared" si="33"/>
        <v>0</v>
      </c>
      <c r="AJ115" s="203">
        <f t="shared" si="33"/>
        <v>0</v>
      </c>
      <c r="AK115" s="203">
        <f t="shared" si="33"/>
        <v>0</v>
      </c>
      <c r="AL115" s="203">
        <f t="shared" si="33"/>
        <v>0</v>
      </c>
      <c r="AM115" s="203">
        <f t="shared" si="33"/>
        <v>0</v>
      </c>
      <c r="AN115" s="203">
        <f t="shared" si="33"/>
        <v>0</v>
      </c>
      <c r="AO115" s="203">
        <f t="shared" si="33"/>
        <v>0</v>
      </c>
      <c r="AP115" s="203">
        <f t="shared" si="33"/>
        <v>0</v>
      </c>
      <c r="AQ115" s="203">
        <f t="shared" si="33"/>
        <v>0</v>
      </c>
      <c r="AR115" s="203">
        <f t="shared" si="33"/>
        <v>0</v>
      </c>
      <c r="AS115" s="203">
        <f t="shared" si="33"/>
        <v>0</v>
      </c>
      <c r="AT115" s="203">
        <f t="shared" si="33"/>
        <v>0</v>
      </c>
      <c r="AU115" s="203">
        <f t="shared" si="33"/>
        <v>0</v>
      </c>
      <c r="AV115" s="203">
        <f t="shared" si="33"/>
        <v>0</v>
      </c>
    </row>
    <row r="116" spans="1:48" s="4" customFormat="1" ht="15" hidden="1" customHeight="1">
      <c r="A116" s="13"/>
      <c r="B116" s="202" t="str">
        <f>"Répartition Fais généraux - "&amp;$B$41</f>
        <v>Répartition Fais généraux - Compression</v>
      </c>
      <c r="D116" s="201"/>
      <c r="E116" s="201"/>
      <c r="F116" s="201"/>
      <c r="H116" s="203">
        <f t="shared" ref="H116:AV116" si="34">IFERROR(H$41/(H$33+H$34+H$37+H$38+H$39+H$41+H$42+H$43+H$45),0)</f>
        <v>0</v>
      </c>
      <c r="I116" s="203">
        <f t="shared" si="34"/>
        <v>0</v>
      </c>
      <c r="J116" s="203">
        <f t="shared" si="34"/>
        <v>0</v>
      </c>
      <c r="K116" s="203">
        <f t="shared" si="34"/>
        <v>0</v>
      </c>
      <c r="L116" s="203">
        <f t="shared" si="34"/>
        <v>0</v>
      </c>
      <c r="M116" s="203">
        <f t="shared" si="34"/>
        <v>0</v>
      </c>
      <c r="N116" s="203">
        <f t="shared" si="34"/>
        <v>0</v>
      </c>
      <c r="O116" s="203">
        <f t="shared" si="34"/>
        <v>0</v>
      </c>
      <c r="P116" s="203">
        <f t="shared" si="34"/>
        <v>0</v>
      </c>
      <c r="Q116" s="203">
        <f t="shared" si="34"/>
        <v>0</v>
      </c>
      <c r="R116" s="203">
        <f t="shared" si="34"/>
        <v>0</v>
      </c>
      <c r="S116" s="203">
        <f t="shared" si="34"/>
        <v>0</v>
      </c>
      <c r="T116" s="203">
        <f t="shared" si="34"/>
        <v>0</v>
      </c>
      <c r="U116" s="203">
        <f t="shared" si="34"/>
        <v>0</v>
      </c>
      <c r="V116" s="203">
        <f t="shared" si="34"/>
        <v>0</v>
      </c>
      <c r="W116" s="203">
        <f t="shared" si="34"/>
        <v>0</v>
      </c>
      <c r="X116" s="203">
        <f t="shared" si="34"/>
        <v>0</v>
      </c>
      <c r="Y116" s="203">
        <f t="shared" si="34"/>
        <v>0</v>
      </c>
      <c r="Z116" s="203">
        <f t="shared" si="34"/>
        <v>0</v>
      </c>
      <c r="AA116" s="203">
        <f t="shared" si="34"/>
        <v>0</v>
      </c>
      <c r="AB116" s="203">
        <f t="shared" si="34"/>
        <v>0</v>
      </c>
      <c r="AC116" s="203">
        <f t="shared" si="34"/>
        <v>0</v>
      </c>
      <c r="AD116" s="203">
        <f t="shared" si="34"/>
        <v>0</v>
      </c>
      <c r="AE116" s="203">
        <f t="shared" si="34"/>
        <v>0</v>
      </c>
      <c r="AF116" s="203">
        <f t="shared" si="34"/>
        <v>0</v>
      </c>
      <c r="AG116" s="203">
        <f t="shared" si="34"/>
        <v>0</v>
      </c>
      <c r="AH116" s="203">
        <f t="shared" si="34"/>
        <v>0</v>
      </c>
      <c r="AI116" s="203">
        <f t="shared" si="34"/>
        <v>0</v>
      </c>
      <c r="AJ116" s="203">
        <f t="shared" si="34"/>
        <v>0</v>
      </c>
      <c r="AK116" s="203">
        <f t="shared" si="34"/>
        <v>0</v>
      </c>
      <c r="AL116" s="203">
        <f t="shared" si="34"/>
        <v>0</v>
      </c>
      <c r="AM116" s="203">
        <f t="shared" si="34"/>
        <v>0</v>
      </c>
      <c r="AN116" s="203">
        <f t="shared" si="34"/>
        <v>0</v>
      </c>
      <c r="AO116" s="203">
        <f t="shared" si="34"/>
        <v>0</v>
      </c>
      <c r="AP116" s="203">
        <f t="shared" si="34"/>
        <v>0</v>
      </c>
      <c r="AQ116" s="203">
        <f t="shared" si="34"/>
        <v>0</v>
      </c>
      <c r="AR116" s="203">
        <f t="shared" si="34"/>
        <v>0</v>
      </c>
      <c r="AS116" s="203">
        <f t="shared" si="34"/>
        <v>0</v>
      </c>
      <c r="AT116" s="203">
        <f t="shared" si="34"/>
        <v>0</v>
      </c>
      <c r="AU116" s="203">
        <f t="shared" si="34"/>
        <v>0</v>
      </c>
      <c r="AV116" s="203">
        <f t="shared" si="34"/>
        <v>0</v>
      </c>
    </row>
    <row r="117" spans="1:48" s="4" customFormat="1" ht="15" hidden="1" customHeight="1">
      <c r="A117" s="13"/>
      <c r="B117" s="202" t="str">
        <f>"Répartition Fais généraux - "&amp;$B$42</f>
        <v>Répartition Fais généraux - Servitude</v>
      </c>
      <c r="D117" s="201"/>
      <c r="E117" s="201"/>
      <c r="F117" s="201"/>
      <c r="H117" s="203">
        <f t="shared" ref="H117:AV117" si="35">IFERROR(H$42/(H$33+H$34+H$37+H$38+H$39+H$41+H$42+H$43+H$45),0)</f>
        <v>0</v>
      </c>
      <c r="I117" s="203">
        <f t="shared" si="35"/>
        <v>0</v>
      </c>
      <c r="J117" s="203">
        <f t="shared" si="35"/>
        <v>0</v>
      </c>
      <c r="K117" s="203">
        <f t="shared" si="35"/>
        <v>0</v>
      </c>
      <c r="L117" s="203">
        <f t="shared" si="35"/>
        <v>0</v>
      </c>
      <c r="M117" s="203">
        <f t="shared" si="35"/>
        <v>0</v>
      </c>
      <c r="N117" s="203">
        <f t="shared" si="35"/>
        <v>0</v>
      </c>
      <c r="O117" s="203">
        <f t="shared" si="35"/>
        <v>0</v>
      </c>
      <c r="P117" s="203">
        <f t="shared" si="35"/>
        <v>0</v>
      </c>
      <c r="Q117" s="203">
        <f t="shared" si="35"/>
        <v>0</v>
      </c>
      <c r="R117" s="203">
        <f t="shared" si="35"/>
        <v>0</v>
      </c>
      <c r="S117" s="203">
        <f t="shared" si="35"/>
        <v>0</v>
      </c>
      <c r="T117" s="203">
        <f t="shared" si="35"/>
        <v>0</v>
      </c>
      <c r="U117" s="203">
        <f t="shared" si="35"/>
        <v>0</v>
      </c>
      <c r="V117" s="203">
        <f t="shared" si="35"/>
        <v>0</v>
      </c>
      <c r="W117" s="203">
        <f t="shared" si="35"/>
        <v>0</v>
      </c>
      <c r="X117" s="203">
        <f t="shared" si="35"/>
        <v>0</v>
      </c>
      <c r="Y117" s="203">
        <f t="shared" si="35"/>
        <v>0</v>
      </c>
      <c r="Z117" s="203">
        <f t="shared" si="35"/>
        <v>0</v>
      </c>
      <c r="AA117" s="203">
        <f t="shared" si="35"/>
        <v>0</v>
      </c>
      <c r="AB117" s="203">
        <f t="shared" si="35"/>
        <v>0</v>
      </c>
      <c r="AC117" s="203">
        <f t="shared" si="35"/>
        <v>0</v>
      </c>
      <c r="AD117" s="203">
        <f t="shared" si="35"/>
        <v>0</v>
      </c>
      <c r="AE117" s="203">
        <f t="shared" si="35"/>
        <v>0</v>
      </c>
      <c r="AF117" s="203">
        <f t="shared" si="35"/>
        <v>0</v>
      </c>
      <c r="AG117" s="203">
        <f t="shared" si="35"/>
        <v>0</v>
      </c>
      <c r="AH117" s="203">
        <f t="shared" si="35"/>
        <v>0</v>
      </c>
      <c r="AI117" s="203">
        <f t="shared" si="35"/>
        <v>0</v>
      </c>
      <c r="AJ117" s="203">
        <f t="shared" si="35"/>
        <v>0</v>
      </c>
      <c r="AK117" s="203">
        <f t="shared" si="35"/>
        <v>0</v>
      </c>
      <c r="AL117" s="203">
        <f t="shared" si="35"/>
        <v>0</v>
      </c>
      <c r="AM117" s="203">
        <f t="shared" si="35"/>
        <v>0</v>
      </c>
      <c r="AN117" s="203">
        <f t="shared" si="35"/>
        <v>0</v>
      </c>
      <c r="AO117" s="203">
        <f t="shared" si="35"/>
        <v>0</v>
      </c>
      <c r="AP117" s="203">
        <f t="shared" si="35"/>
        <v>0</v>
      </c>
      <c r="AQ117" s="203">
        <f t="shared" si="35"/>
        <v>0</v>
      </c>
      <c r="AR117" s="203">
        <f t="shared" si="35"/>
        <v>0</v>
      </c>
      <c r="AS117" s="203">
        <f t="shared" si="35"/>
        <v>0</v>
      </c>
      <c r="AT117" s="203">
        <f t="shared" si="35"/>
        <v>0</v>
      </c>
      <c r="AU117" s="203">
        <f t="shared" si="35"/>
        <v>0</v>
      </c>
      <c r="AV117" s="203">
        <f t="shared" si="35"/>
        <v>0</v>
      </c>
    </row>
    <row r="118" spans="1:48" s="4" customFormat="1" ht="15" hidden="1" customHeight="1">
      <c r="A118" s="13"/>
      <c r="B118" s="202" t="str">
        <f>"Répartition Fais généraux - "&amp;$B$43</f>
        <v>Répartition Fais généraux - Transport</v>
      </c>
      <c r="D118" s="201"/>
      <c r="E118" s="201"/>
      <c r="F118" s="201"/>
      <c r="H118" s="203">
        <f t="shared" ref="H118:AV118" si="36">IFERROR(H$43/(H$33+H$34+H$37+H$38+H$39+H$41+H$42+H$43+H$45),0)</f>
        <v>0</v>
      </c>
      <c r="I118" s="203">
        <f t="shared" si="36"/>
        <v>0</v>
      </c>
      <c r="J118" s="203">
        <f t="shared" si="36"/>
        <v>0</v>
      </c>
      <c r="K118" s="203">
        <f t="shared" si="36"/>
        <v>0</v>
      </c>
      <c r="L118" s="203">
        <f t="shared" si="36"/>
        <v>0</v>
      </c>
      <c r="M118" s="203">
        <f t="shared" si="36"/>
        <v>0</v>
      </c>
      <c r="N118" s="203">
        <f t="shared" si="36"/>
        <v>0</v>
      </c>
      <c r="O118" s="203">
        <f t="shared" si="36"/>
        <v>0</v>
      </c>
      <c r="P118" s="203">
        <f t="shared" si="36"/>
        <v>0</v>
      </c>
      <c r="Q118" s="203">
        <f t="shared" si="36"/>
        <v>0</v>
      </c>
      <c r="R118" s="203">
        <f t="shared" si="36"/>
        <v>0</v>
      </c>
      <c r="S118" s="203">
        <f t="shared" si="36"/>
        <v>0</v>
      </c>
      <c r="T118" s="203">
        <f t="shared" si="36"/>
        <v>0</v>
      </c>
      <c r="U118" s="203">
        <f t="shared" si="36"/>
        <v>0</v>
      </c>
      <c r="V118" s="203">
        <f t="shared" si="36"/>
        <v>0</v>
      </c>
      <c r="W118" s="203">
        <f t="shared" si="36"/>
        <v>0</v>
      </c>
      <c r="X118" s="203">
        <f t="shared" si="36"/>
        <v>0</v>
      </c>
      <c r="Y118" s="203">
        <f t="shared" si="36"/>
        <v>0</v>
      </c>
      <c r="Z118" s="203">
        <f t="shared" si="36"/>
        <v>0</v>
      </c>
      <c r="AA118" s="203">
        <f t="shared" si="36"/>
        <v>0</v>
      </c>
      <c r="AB118" s="203">
        <f t="shared" si="36"/>
        <v>0</v>
      </c>
      <c r="AC118" s="203">
        <f t="shared" si="36"/>
        <v>0</v>
      </c>
      <c r="AD118" s="203">
        <f t="shared" si="36"/>
        <v>0</v>
      </c>
      <c r="AE118" s="203">
        <f t="shared" si="36"/>
        <v>0</v>
      </c>
      <c r="AF118" s="203">
        <f t="shared" si="36"/>
        <v>0</v>
      </c>
      <c r="AG118" s="203">
        <f t="shared" si="36"/>
        <v>0</v>
      </c>
      <c r="AH118" s="203">
        <f t="shared" si="36"/>
        <v>0</v>
      </c>
      <c r="AI118" s="203">
        <f t="shared" si="36"/>
        <v>0</v>
      </c>
      <c r="AJ118" s="203">
        <f t="shared" si="36"/>
        <v>0</v>
      </c>
      <c r="AK118" s="203">
        <f t="shared" si="36"/>
        <v>0</v>
      </c>
      <c r="AL118" s="203">
        <f t="shared" si="36"/>
        <v>0</v>
      </c>
      <c r="AM118" s="203">
        <f t="shared" si="36"/>
        <v>0</v>
      </c>
      <c r="AN118" s="203">
        <f t="shared" si="36"/>
        <v>0</v>
      </c>
      <c r="AO118" s="203">
        <f t="shared" si="36"/>
        <v>0</v>
      </c>
      <c r="AP118" s="203">
        <f t="shared" si="36"/>
        <v>0</v>
      </c>
      <c r="AQ118" s="203">
        <f t="shared" si="36"/>
        <v>0</v>
      </c>
      <c r="AR118" s="203">
        <f t="shared" si="36"/>
        <v>0</v>
      </c>
      <c r="AS118" s="203">
        <f t="shared" si="36"/>
        <v>0</v>
      </c>
      <c r="AT118" s="203">
        <f t="shared" si="36"/>
        <v>0</v>
      </c>
      <c r="AU118" s="203">
        <f t="shared" si="36"/>
        <v>0</v>
      </c>
      <c r="AV118" s="203">
        <f t="shared" si="36"/>
        <v>0</v>
      </c>
    </row>
    <row r="119" spans="1:48" s="4" customFormat="1" ht="7.5" customHeight="1">
      <c r="A119" s="13"/>
      <c r="B119" s="202"/>
      <c r="D119" s="201"/>
      <c r="E119" s="201"/>
      <c r="F119" s="201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</row>
    <row r="120" spans="1:48" s="4" customFormat="1" ht="15" customHeight="1">
      <c r="A120" s="13"/>
      <c r="B120" s="202" t="s">
        <v>137</v>
      </c>
      <c r="D120" s="201"/>
      <c r="E120" s="201"/>
      <c r="F120" s="201"/>
      <c r="H120" s="203">
        <f t="shared" ref="H120:AV120" si="37">(SUM($H$35:$AV$35)+SUMPRODUCT($H$114:$AV$114,$H$46:$AV$46))/(SUM($H$35:$AV$35)+SUM($H$40:$AV$40)+SUM($H$46:$AV$46))</f>
        <v>0.78930077685424693</v>
      </c>
      <c r="I120" s="203">
        <f t="shared" si="37"/>
        <v>0.78930077685424693</v>
      </c>
      <c r="J120" s="203">
        <f t="shared" si="37"/>
        <v>0.78930077685424693</v>
      </c>
      <c r="K120" s="203">
        <f t="shared" si="37"/>
        <v>0.78930077685424693</v>
      </c>
      <c r="L120" s="203">
        <f t="shared" si="37"/>
        <v>0.78930077685424693</v>
      </c>
      <c r="M120" s="203">
        <f t="shared" si="37"/>
        <v>0.78930077685424693</v>
      </c>
      <c r="N120" s="203">
        <f t="shared" si="37"/>
        <v>0.78930077685424693</v>
      </c>
      <c r="O120" s="203">
        <f t="shared" si="37"/>
        <v>0.78930077685424693</v>
      </c>
      <c r="P120" s="203">
        <f t="shared" si="37"/>
        <v>0.78930077685424693</v>
      </c>
      <c r="Q120" s="203">
        <f t="shared" si="37"/>
        <v>0.78930077685424693</v>
      </c>
      <c r="R120" s="203">
        <f t="shared" si="37"/>
        <v>0.78930077685424693</v>
      </c>
      <c r="S120" s="203">
        <f t="shared" si="37"/>
        <v>0.78930077685424693</v>
      </c>
      <c r="T120" s="203">
        <f t="shared" si="37"/>
        <v>0.78930077685424693</v>
      </c>
      <c r="U120" s="203">
        <f t="shared" si="37"/>
        <v>0.78930077685424693</v>
      </c>
      <c r="V120" s="203">
        <f t="shared" si="37"/>
        <v>0.78930077685424693</v>
      </c>
      <c r="W120" s="203">
        <f t="shared" si="37"/>
        <v>0.78930077685424693</v>
      </c>
      <c r="X120" s="203">
        <f t="shared" si="37"/>
        <v>0.78930077685424693</v>
      </c>
      <c r="Y120" s="203">
        <f t="shared" si="37"/>
        <v>0.78930077685424693</v>
      </c>
      <c r="Z120" s="203">
        <f t="shared" si="37"/>
        <v>0.78930077685424693</v>
      </c>
      <c r="AA120" s="203">
        <f t="shared" si="37"/>
        <v>0.78930077685424693</v>
      </c>
      <c r="AB120" s="203">
        <f t="shared" si="37"/>
        <v>0.78930077685424693</v>
      </c>
      <c r="AC120" s="203">
        <f t="shared" si="37"/>
        <v>0.78930077685424693</v>
      </c>
      <c r="AD120" s="203">
        <f t="shared" si="37"/>
        <v>0.78930077685424693</v>
      </c>
      <c r="AE120" s="203">
        <f t="shared" si="37"/>
        <v>0.78930077685424693</v>
      </c>
      <c r="AF120" s="203">
        <f t="shared" si="37"/>
        <v>0.78930077685424693</v>
      </c>
      <c r="AG120" s="203">
        <f t="shared" si="37"/>
        <v>0.78930077685424693</v>
      </c>
      <c r="AH120" s="203">
        <f t="shared" si="37"/>
        <v>0.78930077685424693</v>
      </c>
      <c r="AI120" s="203">
        <f t="shared" si="37"/>
        <v>0.78930077685424693</v>
      </c>
      <c r="AJ120" s="203">
        <f t="shared" si="37"/>
        <v>0.78930077685424693</v>
      </c>
      <c r="AK120" s="203">
        <f t="shared" si="37"/>
        <v>0.78930077685424693</v>
      </c>
      <c r="AL120" s="203">
        <f t="shared" si="37"/>
        <v>0.78930077685424693</v>
      </c>
      <c r="AM120" s="203">
        <f t="shared" si="37"/>
        <v>0.78930077685424693</v>
      </c>
      <c r="AN120" s="203">
        <f t="shared" si="37"/>
        <v>0.78930077685424693</v>
      </c>
      <c r="AO120" s="203">
        <f t="shared" si="37"/>
        <v>0.78930077685424693</v>
      </c>
      <c r="AP120" s="203">
        <f t="shared" si="37"/>
        <v>0.78930077685424693</v>
      </c>
      <c r="AQ120" s="203">
        <f t="shared" si="37"/>
        <v>0.78930077685424693</v>
      </c>
      <c r="AR120" s="203">
        <f t="shared" si="37"/>
        <v>0.78930077685424693</v>
      </c>
      <c r="AS120" s="203">
        <f t="shared" si="37"/>
        <v>0.78930077685424693</v>
      </c>
      <c r="AT120" s="203">
        <f t="shared" si="37"/>
        <v>0.78930077685424693</v>
      </c>
      <c r="AU120" s="203">
        <f t="shared" si="37"/>
        <v>0.78930077685424693</v>
      </c>
      <c r="AV120" s="203">
        <f t="shared" si="37"/>
        <v>0.78930077685424693</v>
      </c>
    </row>
    <row r="121" spans="1:48" s="4" customFormat="1" ht="15" customHeight="1">
      <c r="A121" s="13"/>
      <c r="B121" s="202" t="s">
        <v>138</v>
      </c>
      <c r="D121" s="201"/>
      <c r="E121" s="201"/>
      <c r="F121" s="201"/>
      <c r="H121" s="203">
        <f t="shared" ref="H121:AV121" si="38">(SUM($H$40:$AV$40)+SUMPRODUCT($H$115:$AV$115,$H$46:$AV$46))/(SUM($H$35:$AV$35)+SUM($H$40:$AV$40)+SUM($H$46:$AV$46))</f>
        <v>0.2106992231457531</v>
      </c>
      <c r="I121" s="203">
        <f t="shared" si="38"/>
        <v>0.2106992231457531</v>
      </c>
      <c r="J121" s="203">
        <f t="shared" si="38"/>
        <v>0.2106992231457531</v>
      </c>
      <c r="K121" s="203">
        <f t="shared" si="38"/>
        <v>0.2106992231457531</v>
      </c>
      <c r="L121" s="203">
        <f t="shared" si="38"/>
        <v>0.2106992231457531</v>
      </c>
      <c r="M121" s="203">
        <f t="shared" si="38"/>
        <v>0.2106992231457531</v>
      </c>
      <c r="N121" s="203">
        <f t="shared" si="38"/>
        <v>0.2106992231457531</v>
      </c>
      <c r="O121" s="203">
        <f t="shared" si="38"/>
        <v>0.2106992231457531</v>
      </c>
      <c r="P121" s="203">
        <f t="shared" si="38"/>
        <v>0.2106992231457531</v>
      </c>
      <c r="Q121" s="203">
        <f t="shared" si="38"/>
        <v>0.2106992231457531</v>
      </c>
      <c r="R121" s="203">
        <f t="shared" si="38"/>
        <v>0.2106992231457531</v>
      </c>
      <c r="S121" s="203">
        <f t="shared" si="38"/>
        <v>0.2106992231457531</v>
      </c>
      <c r="T121" s="203">
        <f t="shared" si="38"/>
        <v>0.2106992231457531</v>
      </c>
      <c r="U121" s="203">
        <f t="shared" si="38"/>
        <v>0.2106992231457531</v>
      </c>
      <c r="V121" s="203">
        <f t="shared" si="38"/>
        <v>0.2106992231457531</v>
      </c>
      <c r="W121" s="203">
        <f t="shared" si="38"/>
        <v>0.2106992231457531</v>
      </c>
      <c r="X121" s="203">
        <f t="shared" si="38"/>
        <v>0.2106992231457531</v>
      </c>
      <c r="Y121" s="203">
        <f t="shared" si="38"/>
        <v>0.2106992231457531</v>
      </c>
      <c r="Z121" s="203">
        <f t="shared" si="38"/>
        <v>0.2106992231457531</v>
      </c>
      <c r="AA121" s="203">
        <f t="shared" si="38"/>
        <v>0.2106992231457531</v>
      </c>
      <c r="AB121" s="203">
        <f t="shared" si="38"/>
        <v>0.2106992231457531</v>
      </c>
      <c r="AC121" s="203">
        <f t="shared" si="38"/>
        <v>0.2106992231457531</v>
      </c>
      <c r="AD121" s="203">
        <f t="shared" si="38"/>
        <v>0.2106992231457531</v>
      </c>
      <c r="AE121" s="203">
        <f t="shared" si="38"/>
        <v>0.2106992231457531</v>
      </c>
      <c r="AF121" s="203">
        <f t="shared" si="38"/>
        <v>0.2106992231457531</v>
      </c>
      <c r="AG121" s="203">
        <f t="shared" si="38"/>
        <v>0.2106992231457531</v>
      </c>
      <c r="AH121" s="203">
        <f t="shared" si="38"/>
        <v>0.2106992231457531</v>
      </c>
      <c r="AI121" s="203">
        <f t="shared" si="38"/>
        <v>0.2106992231457531</v>
      </c>
      <c r="AJ121" s="203">
        <f t="shared" si="38"/>
        <v>0.2106992231457531</v>
      </c>
      <c r="AK121" s="203">
        <f t="shared" si="38"/>
        <v>0.2106992231457531</v>
      </c>
      <c r="AL121" s="203">
        <f t="shared" si="38"/>
        <v>0.2106992231457531</v>
      </c>
      <c r="AM121" s="203">
        <f t="shared" si="38"/>
        <v>0.2106992231457531</v>
      </c>
      <c r="AN121" s="203">
        <f t="shared" si="38"/>
        <v>0.2106992231457531</v>
      </c>
      <c r="AO121" s="203">
        <f t="shared" si="38"/>
        <v>0.2106992231457531</v>
      </c>
      <c r="AP121" s="203">
        <f t="shared" si="38"/>
        <v>0.2106992231457531</v>
      </c>
      <c r="AQ121" s="203">
        <f t="shared" si="38"/>
        <v>0.2106992231457531</v>
      </c>
      <c r="AR121" s="203">
        <f t="shared" si="38"/>
        <v>0.2106992231457531</v>
      </c>
      <c r="AS121" s="203">
        <f t="shared" si="38"/>
        <v>0.2106992231457531</v>
      </c>
      <c r="AT121" s="203">
        <f t="shared" si="38"/>
        <v>0.2106992231457531</v>
      </c>
      <c r="AU121" s="203">
        <f t="shared" si="38"/>
        <v>0.2106992231457531</v>
      </c>
      <c r="AV121" s="203">
        <f t="shared" si="38"/>
        <v>0.2106992231457531</v>
      </c>
    </row>
    <row r="122" spans="1:48" s="4" customFormat="1" ht="15" customHeight="1">
      <c r="A122" s="13"/>
      <c r="B122" s="202"/>
      <c r="D122" s="201"/>
      <c r="E122" s="201"/>
      <c r="F122" s="162" t="s">
        <v>19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</row>
    <row r="123" spans="1:48" s="4" customFormat="1" ht="15" customHeight="1">
      <c r="A123" s="13"/>
      <c r="B123" s="17" t="str">
        <f>B35</f>
        <v>Main line - Total</v>
      </c>
      <c r="C123" s="17"/>
      <c r="D123"/>
      <c r="E123"/>
      <c r="F123" s="159">
        <f>SUM(H123:AV123)</f>
        <v>113211.69126405922</v>
      </c>
      <c r="H123" s="102">
        <f t="shared" ref="H123:AV123" si="39">H35+H$111*H$45+H$114*H$46+H$120*(H$53+H$54+H$55)</f>
        <v>113815.62594937951</v>
      </c>
      <c r="I123" s="102">
        <f t="shared" si="39"/>
        <v>-603.93468532029499</v>
      </c>
      <c r="J123" s="102">
        <f t="shared" si="39"/>
        <v>0</v>
      </c>
      <c r="K123" s="102">
        <f t="shared" si="39"/>
        <v>0</v>
      </c>
      <c r="L123" s="102">
        <f t="shared" si="39"/>
        <v>0</v>
      </c>
      <c r="M123" s="102">
        <f t="shared" si="39"/>
        <v>0</v>
      </c>
      <c r="N123" s="102">
        <f t="shared" si="39"/>
        <v>0</v>
      </c>
      <c r="O123" s="102">
        <f t="shared" si="39"/>
        <v>0</v>
      </c>
      <c r="P123" s="102">
        <f t="shared" si="39"/>
        <v>0</v>
      </c>
      <c r="Q123" s="102">
        <f t="shared" si="39"/>
        <v>0</v>
      </c>
      <c r="R123" s="102">
        <f t="shared" si="39"/>
        <v>0</v>
      </c>
      <c r="S123" s="102">
        <f t="shared" si="39"/>
        <v>0</v>
      </c>
      <c r="T123" s="102">
        <f t="shared" si="39"/>
        <v>0</v>
      </c>
      <c r="U123" s="102">
        <f t="shared" si="39"/>
        <v>0</v>
      </c>
      <c r="V123" s="102">
        <f t="shared" si="39"/>
        <v>0</v>
      </c>
      <c r="W123" s="102">
        <f t="shared" si="39"/>
        <v>0</v>
      </c>
      <c r="X123" s="102">
        <f t="shared" si="39"/>
        <v>0</v>
      </c>
      <c r="Y123" s="102">
        <f t="shared" si="39"/>
        <v>0</v>
      </c>
      <c r="Z123" s="102">
        <f t="shared" si="39"/>
        <v>0</v>
      </c>
      <c r="AA123" s="102">
        <f t="shared" si="39"/>
        <v>0</v>
      </c>
      <c r="AB123" s="102">
        <f t="shared" si="39"/>
        <v>0</v>
      </c>
      <c r="AC123" s="102">
        <f t="shared" si="39"/>
        <v>0</v>
      </c>
      <c r="AD123" s="102">
        <f t="shared" si="39"/>
        <v>0</v>
      </c>
      <c r="AE123" s="102">
        <f t="shared" si="39"/>
        <v>0</v>
      </c>
      <c r="AF123" s="102">
        <f t="shared" si="39"/>
        <v>0</v>
      </c>
      <c r="AG123" s="102">
        <f t="shared" si="39"/>
        <v>0</v>
      </c>
      <c r="AH123" s="102">
        <f t="shared" si="39"/>
        <v>0</v>
      </c>
      <c r="AI123" s="102">
        <f t="shared" si="39"/>
        <v>0</v>
      </c>
      <c r="AJ123" s="102">
        <f t="shared" si="39"/>
        <v>0</v>
      </c>
      <c r="AK123" s="102">
        <f t="shared" si="39"/>
        <v>0</v>
      </c>
      <c r="AL123" s="102">
        <f t="shared" si="39"/>
        <v>0</v>
      </c>
      <c r="AM123" s="102">
        <f t="shared" si="39"/>
        <v>0</v>
      </c>
      <c r="AN123" s="102">
        <f t="shared" si="39"/>
        <v>0</v>
      </c>
      <c r="AO123" s="102">
        <f t="shared" si="39"/>
        <v>0</v>
      </c>
      <c r="AP123" s="102">
        <f t="shared" si="39"/>
        <v>0</v>
      </c>
      <c r="AQ123" s="102">
        <f t="shared" si="39"/>
        <v>0</v>
      </c>
      <c r="AR123" s="102">
        <f t="shared" si="39"/>
        <v>0</v>
      </c>
      <c r="AS123" s="102">
        <f t="shared" si="39"/>
        <v>0</v>
      </c>
      <c r="AT123" s="102">
        <f t="shared" si="39"/>
        <v>0</v>
      </c>
      <c r="AU123" s="102">
        <f t="shared" si="39"/>
        <v>0</v>
      </c>
      <c r="AV123" s="102">
        <f t="shared" si="39"/>
        <v>0</v>
      </c>
    </row>
    <row r="124" spans="1:48" s="4" customFormat="1" ht="15" customHeight="1">
      <c r="A124" s="13"/>
      <c r="B124" s="17" t="str">
        <f>B40</f>
        <v>Connection - Total</v>
      </c>
      <c r="C124" s="17"/>
      <c r="D124"/>
      <c r="E124"/>
      <c r="F124" s="160">
        <f t="shared" ref="F124:F127" si="40">SUM(H124:AV124)</f>
        <v>29975.271141074991</v>
      </c>
      <c r="H124" s="102">
        <f t="shared" ref="H124:AV124" si="41">H40+H$112*H$45+H$115*H$46+H$121*(H$53+H$54+H$55)+H$52</f>
        <v>24838.741672282835</v>
      </c>
      <c r="I124" s="102">
        <f t="shared" si="41"/>
        <v>3685.1059078700778</v>
      </c>
      <c r="J124" s="102">
        <f t="shared" si="41"/>
        <v>291.77414184415579</v>
      </c>
      <c r="K124" s="102">
        <f t="shared" si="41"/>
        <v>309.95596002597398</v>
      </c>
      <c r="L124" s="102">
        <f t="shared" si="41"/>
        <v>849.69345905194803</v>
      </c>
      <c r="M124" s="102">
        <f t="shared" si="41"/>
        <v>0</v>
      </c>
      <c r="N124" s="102">
        <f t="shared" si="41"/>
        <v>0</v>
      </c>
      <c r="O124" s="102">
        <f t="shared" si="41"/>
        <v>0</v>
      </c>
      <c r="P124" s="102">
        <f t="shared" si="41"/>
        <v>0</v>
      </c>
      <c r="Q124" s="102">
        <f t="shared" si="41"/>
        <v>0</v>
      </c>
      <c r="R124" s="102">
        <f t="shared" si="41"/>
        <v>0</v>
      </c>
      <c r="S124" s="102">
        <f t="shared" si="41"/>
        <v>0</v>
      </c>
      <c r="T124" s="102">
        <f t="shared" si="41"/>
        <v>0</v>
      </c>
      <c r="U124" s="102">
        <f t="shared" si="41"/>
        <v>0</v>
      </c>
      <c r="V124" s="102">
        <f t="shared" si="41"/>
        <v>0</v>
      </c>
      <c r="W124" s="102">
        <f t="shared" si="41"/>
        <v>0</v>
      </c>
      <c r="X124" s="102">
        <f t="shared" si="41"/>
        <v>0</v>
      </c>
      <c r="Y124" s="102">
        <f t="shared" si="41"/>
        <v>0</v>
      </c>
      <c r="Z124" s="102">
        <f t="shared" si="41"/>
        <v>0</v>
      </c>
      <c r="AA124" s="102">
        <f t="shared" si="41"/>
        <v>0</v>
      </c>
      <c r="AB124" s="102">
        <f t="shared" si="41"/>
        <v>0</v>
      </c>
      <c r="AC124" s="102">
        <f t="shared" si="41"/>
        <v>0</v>
      </c>
      <c r="AD124" s="102">
        <f t="shared" si="41"/>
        <v>0</v>
      </c>
      <c r="AE124" s="102">
        <f t="shared" si="41"/>
        <v>0</v>
      </c>
      <c r="AF124" s="102">
        <f t="shared" si="41"/>
        <v>0</v>
      </c>
      <c r="AG124" s="102">
        <f t="shared" si="41"/>
        <v>0</v>
      </c>
      <c r="AH124" s="102">
        <f t="shared" si="41"/>
        <v>0</v>
      </c>
      <c r="AI124" s="102">
        <f t="shared" si="41"/>
        <v>0</v>
      </c>
      <c r="AJ124" s="102">
        <f t="shared" si="41"/>
        <v>0</v>
      </c>
      <c r="AK124" s="102">
        <f t="shared" si="41"/>
        <v>0</v>
      </c>
      <c r="AL124" s="102">
        <f t="shared" si="41"/>
        <v>0</v>
      </c>
      <c r="AM124" s="102">
        <f t="shared" si="41"/>
        <v>0</v>
      </c>
      <c r="AN124" s="102">
        <f t="shared" si="41"/>
        <v>0</v>
      </c>
      <c r="AO124" s="102">
        <f t="shared" si="41"/>
        <v>0</v>
      </c>
      <c r="AP124" s="102">
        <f t="shared" si="41"/>
        <v>0</v>
      </c>
      <c r="AQ124" s="102">
        <f t="shared" si="41"/>
        <v>0</v>
      </c>
      <c r="AR124" s="102">
        <f t="shared" si="41"/>
        <v>0</v>
      </c>
      <c r="AS124" s="102">
        <f t="shared" si="41"/>
        <v>0</v>
      </c>
      <c r="AT124" s="102">
        <f t="shared" si="41"/>
        <v>0</v>
      </c>
      <c r="AU124" s="102">
        <f t="shared" si="41"/>
        <v>0</v>
      </c>
      <c r="AV124" s="102">
        <f t="shared" si="41"/>
        <v>0</v>
      </c>
    </row>
    <row r="125" spans="1:48" s="4" customFormat="1" ht="15" hidden="1" customHeight="1">
      <c r="A125" s="13"/>
      <c r="B125" s="17" t="str">
        <f>B41</f>
        <v>Compression</v>
      </c>
      <c r="C125" s="17"/>
      <c r="D125"/>
      <c r="E125"/>
      <c r="F125" s="160">
        <f t="shared" si="40"/>
        <v>0</v>
      </c>
      <c r="H125" s="102">
        <f t="shared" ref="H125:AV125" si="42">H41+H$116*H$46</f>
        <v>0</v>
      </c>
      <c r="I125" s="102">
        <f t="shared" si="42"/>
        <v>0</v>
      </c>
      <c r="J125" s="102">
        <f t="shared" si="42"/>
        <v>0</v>
      </c>
      <c r="K125" s="102">
        <f t="shared" si="42"/>
        <v>0</v>
      </c>
      <c r="L125" s="102">
        <f t="shared" si="42"/>
        <v>0</v>
      </c>
      <c r="M125" s="102">
        <f t="shared" si="42"/>
        <v>0</v>
      </c>
      <c r="N125" s="102">
        <f t="shared" si="42"/>
        <v>0</v>
      </c>
      <c r="O125" s="102">
        <f t="shared" si="42"/>
        <v>0</v>
      </c>
      <c r="P125" s="102">
        <f t="shared" si="42"/>
        <v>0</v>
      </c>
      <c r="Q125" s="102">
        <f t="shared" si="42"/>
        <v>0</v>
      </c>
      <c r="R125" s="102">
        <f t="shared" si="42"/>
        <v>0</v>
      </c>
      <c r="S125" s="102">
        <f t="shared" si="42"/>
        <v>0</v>
      </c>
      <c r="T125" s="102">
        <f t="shared" si="42"/>
        <v>0</v>
      </c>
      <c r="U125" s="102">
        <f t="shared" si="42"/>
        <v>0</v>
      </c>
      <c r="V125" s="102">
        <f t="shared" si="42"/>
        <v>0</v>
      </c>
      <c r="W125" s="102">
        <f t="shared" si="42"/>
        <v>0</v>
      </c>
      <c r="X125" s="102">
        <f t="shared" si="42"/>
        <v>0</v>
      </c>
      <c r="Y125" s="102">
        <f t="shared" si="42"/>
        <v>0</v>
      </c>
      <c r="Z125" s="102">
        <f t="shared" si="42"/>
        <v>0</v>
      </c>
      <c r="AA125" s="102">
        <f t="shared" si="42"/>
        <v>0</v>
      </c>
      <c r="AB125" s="102">
        <f t="shared" si="42"/>
        <v>0</v>
      </c>
      <c r="AC125" s="102">
        <f t="shared" si="42"/>
        <v>0</v>
      </c>
      <c r="AD125" s="102">
        <f t="shared" si="42"/>
        <v>0</v>
      </c>
      <c r="AE125" s="102">
        <f t="shared" si="42"/>
        <v>0</v>
      </c>
      <c r="AF125" s="102">
        <f t="shared" si="42"/>
        <v>0</v>
      </c>
      <c r="AG125" s="102">
        <f t="shared" si="42"/>
        <v>0</v>
      </c>
      <c r="AH125" s="102">
        <f t="shared" si="42"/>
        <v>0</v>
      </c>
      <c r="AI125" s="102">
        <f t="shared" si="42"/>
        <v>0</v>
      </c>
      <c r="AJ125" s="102">
        <f t="shared" si="42"/>
        <v>0</v>
      </c>
      <c r="AK125" s="102">
        <f t="shared" si="42"/>
        <v>0</v>
      </c>
      <c r="AL125" s="102">
        <f t="shared" si="42"/>
        <v>0</v>
      </c>
      <c r="AM125" s="102">
        <f t="shared" si="42"/>
        <v>0</v>
      </c>
      <c r="AN125" s="102">
        <f t="shared" si="42"/>
        <v>0</v>
      </c>
      <c r="AO125" s="102">
        <f t="shared" si="42"/>
        <v>0</v>
      </c>
      <c r="AP125" s="102">
        <f t="shared" si="42"/>
        <v>0</v>
      </c>
      <c r="AQ125" s="102">
        <f t="shared" si="42"/>
        <v>0</v>
      </c>
      <c r="AR125" s="102">
        <f t="shared" si="42"/>
        <v>0</v>
      </c>
      <c r="AS125" s="102">
        <f t="shared" si="42"/>
        <v>0</v>
      </c>
      <c r="AT125" s="102">
        <f t="shared" si="42"/>
        <v>0</v>
      </c>
      <c r="AU125" s="102">
        <f t="shared" si="42"/>
        <v>0</v>
      </c>
      <c r="AV125" s="102">
        <f t="shared" si="42"/>
        <v>0</v>
      </c>
    </row>
    <row r="126" spans="1:48" s="4" customFormat="1" ht="15" hidden="1" customHeight="1">
      <c r="A126" s="13"/>
      <c r="B126" s="17" t="str">
        <f>B42</f>
        <v>Servitude</v>
      </c>
      <c r="C126" s="17"/>
      <c r="D126"/>
      <c r="E126"/>
      <c r="F126" s="160">
        <f t="shared" si="40"/>
        <v>0</v>
      </c>
      <c r="H126" s="102">
        <f t="shared" ref="H126:AV126" si="43">H42+H$117*H$46</f>
        <v>0</v>
      </c>
      <c r="I126" s="102">
        <f t="shared" si="43"/>
        <v>0</v>
      </c>
      <c r="J126" s="102">
        <f t="shared" si="43"/>
        <v>0</v>
      </c>
      <c r="K126" s="102">
        <f t="shared" si="43"/>
        <v>0</v>
      </c>
      <c r="L126" s="102">
        <f t="shared" si="43"/>
        <v>0</v>
      </c>
      <c r="M126" s="102">
        <f t="shared" si="43"/>
        <v>0</v>
      </c>
      <c r="N126" s="102">
        <f t="shared" si="43"/>
        <v>0</v>
      </c>
      <c r="O126" s="102">
        <f t="shared" si="43"/>
        <v>0</v>
      </c>
      <c r="P126" s="102">
        <f t="shared" si="43"/>
        <v>0</v>
      </c>
      <c r="Q126" s="102">
        <f t="shared" si="43"/>
        <v>0</v>
      </c>
      <c r="R126" s="102">
        <f t="shared" si="43"/>
        <v>0</v>
      </c>
      <c r="S126" s="102">
        <f t="shared" si="43"/>
        <v>0</v>
      </c>
      <c r="T126" s="102">
        <f t="shared" si="43"/>
        <v>0</v>
      </c>
      <c r="U126" s="102">
        <f t="shared" si="43"/>
        <v>0</v>
      </c>
      <c r="V126" s="102">
        <f t="shared" si="43"/>
        <v>0</v>
      </c>
      <c r="W126" s="102">
        <f t="shared" si="43"/>
        <v>0</v>
      </c>
      <c r="X126" s="102">
        <f t="shared" si="43"/>
        <v>0</v>
      </c>
      <c r="Y126" s="102">
        <f t="shared" si="43"/>
        <v>0</v>
      </c>
      <c r="Z126" s="102">
        <f t="shared" si="43"/>
        <v>0</v>
      </c>
      <c r="AA126" s="102">
        <f t="shared" si="43"/>
        <v>0</v>
      </c>
      <c r="AB126" s="102">
        <f t="shared" si="43"/>
        <v>0</v>
      </c>
      <c r="AC126" s="102">
        <f t="shared" si="43"/>
        <v>0</v>
      </c>
      <c r="AD126" s="102">
        <f t="shared" si="43"/>
        <v>0</v>
      </c>
      <c r="AE126" s="102">
        <f t="shared" si="43"/>
        <v>0</v>
      </c>
      <c r="AF126" s="102">
        <f t="shared" si="43"/>
        <v>0</v>
      </c>
      <c r="AG126" s="102">
        <f t="shared" si="43"/>
        <v>0</v>
      </c>
      <c r="AH126" s="102">
        <f t="shared" si="43"/>
        <v>0</v>
      </c>
      <c r="AI126" s="102">
        <f t="shared" si="43"/>
        <v>0</v>
      </c>
      <c r="AJ126" s="102">
        <f t="shared" si="43"/>
        <v>0</v>
      </c>
      <c r="AK126" s="102">
        <f t="shared" si="43"/>
        <v>0</v>
      </c>
      <c r="AL126" s="102">
        <f t="shared" si="43"/>
        <v>0</v>
      </c>
      <c r="AM126" s="102">
        <f t="shared" si="43"/>
        <v>0</v>
      </c>
      <c r="AN126" s="102">
        <f t="shared" si="43"/>
        <v>0</v>
      </c>
      <c r="AO126" s="102">
        <f t="shared" si="43"/>
        <v>0</v>
      </c>
      <c r="AP126" s="102">
        <f t="shared" si="43"/>
        <v>0</v>
      </c>
      <c r="AQ126" s="102">
        <f t="shared" si="43"/>
        <v>0</v>
      </c>
      <c r="AR126" s="102">
        <f t="shared" si="43"/>
        <v>0</v>
      </c>
      <c r="AS126" s="102">
        <f t="shared" si="43"/>
        <v>0</v>
      </c>
      <c r="AT126" s="102">
        <f t="shared" si="43"/>
        <v>0</v>
      </c>
      <c r="AU126" s="102">
        <f t="shared" si="43"/>
        <v>0</v>
      </c>
      <c r="AV126" s="102">
        <f t="shared" si="43"/>
        <v>0</v>
      </c>
    </row>
    <row r="127" spans="1:48" s="4" customFormat="1" ht="15" hidden="1" customHeight="1">
      <c r="A127" s="13"/>
      <c r="B127" s="17" t="str">
        <f>B43</f>
        <v>Transport</v>
      </c>
      <c r="C127" s="17"/>
      <c r="D127"/>
      <c r="E127"/>
      <c r="F127" s="160">
        <f t="shared" si="40"/>
        <v>0</v>
      </c>
      <c r="H127" s="102">
        <f t="shared" ref="H127:AV127" si="44">H43+H$118*H$46</f>
        <v>0</v>
      </c>
      <c r="I127" s="102">
        <f t="shared" si="44"/>
        <v>0</v>
      </c>
      <c r="J127" s="102">
        <f t="shared" si="44"/>
        <v>0</v>
      </c>
      <c r="K127" s="102">
        <f t="shared" si="44"/>
        <v>0</v>
      </c>
      <c r="L127" s="102">
        <f t="shared" si="44"/>
        <v>0</v>
      </c>
      <c r="M127" s="102">
        <f t="shared" si="44"/>
        <v>0</v>
      </c>
      <c r="N127" s="102">
        <f t="shared" si="44"/>
        <v>0</v>
      </c>
      <c r="O127" s="102">
        <f t="shared" si="44"/>
        <v>0</v>
      </c>
      <c r="P127" s="102">
        <f t="shared" si="44"/>
        <v>0</v>
      </c>
      <c r="Q127" s="102">
        <f t="shared" si="44"/>
        <v>0</v>
      </c>
      <c r="R127" s="102">
        <f t="shared" si="44"/>
        <v>0</v>
      </c>
      <c r="S127" s="102">
        <f t="shared" si="44"/>
        <v>0</v>
      </c>
      <c r="T127" s="102">
        <f t="shared" si="44"/>
        <v>0</v>
      </c>
      <c r="U127" s="102">
        <f t="shared" si="44"/>
        <v>0</v>
      </c>
      <c r="V127" s="102">
        <f t="shared" si="44"/>
        <v>0</v>
      </c>
      <c r="W127" s="102">
        <f t="shared" si="44"/>
        <v>0</v>
      </c>
      <c r="X127" s="102">
        <f t="shared" si="44"/>
        <v>0</v>
      </c>
      <c r="Y127" s="102">
        <f t="shared" si="44"/>
        <v>0</v>
      </c>
      <c r="Z127" s="102">
        <f t="shared" si="44"/>
        <v>0</v>
      </c>
      <c r="AA127" s="102">
        <f t="shared" si="44"/>
        <v>0</v>
      </c>
      <c r="AB127" s="102">
        <f t="shared" si="44"/>
        <v>0</v>
      </c>
      <c r="AC127" s="102">
        <f t="shared" si="44"/>
        <v>0</v>
      </c>
      <c r="AD127" s="102">
        <f t="shared" si="44"/>
        <v>0</v>
      </c>
      <c r="AE127" s="102">
        <f t="shared" si="44"/>
        <v>0</v>
      </c>
      <c r="AF127" s="102">
        <f t="shared" si="44"/>
        <v>0</v>
      </c>
      <c r="AG127" s="102">
        <f t="shared" si="44"/>
        <v>0</v>
      </c>
      <c r="AH127" s="102">
        <f t="shared" si="44"/>
        <v>0</v>
      </c>
      <c r="AI127" s="102">
        <f t="shared" si="44"/>
        <v>0</v>
      </c>
      <c r="AJ127" s="102">
        <f t="shared" si="44"/>
        <v>0</v>
      </c>
      <c r="AK127" s="102">
        <f t="shared" si="44"/>
        <v>0</v>
      </c>
      <c r="AL127" s="102">
        <f t="shared" si="44"/>
        <v>0</v>
      </c>
      <c r="AM127" s="102">
        <f t="shared" si="44"/>
        <v>0</v>
      </c>
      <c r="AN127" s="102">
        <f t="shared" si="44"/>
        <v>0</v>
      </c>
      <c r="AO127" s="102">
        <f t="shared" si="44"/>
        <v>0</v>
      </c>
      <c r="AP127" s="102">
        <f t="shared" si="44"/>
        <v>0</v>
      </c>
      <c r="AQ127" s="102">
        <f t="shared" si="44"/>
        <v>0</v>
      </c>
      <c r="AR127" s="102">
        <f t="shared" si="44"/>
        <v>0</v>
      </c>
      <c r="AS127" s="102">
        <f t="shared" si="44"/>
        <v>0</v>
      </c>
      <c r="AT127" s="102">
        <f t="shared" si="44"/>
        <v>0</v>
      </c>
      <c r="AU127" s="102">
        <f t="shared" si="44"/>
        <v>0</v>
      </c>
      <c r="AV127" s="102">
        <f t="shared" si="44"/>
        <v>0</v>
      </c>
    </row>
    <row r="128" spans="1:48" s="4" customFormat="1" ht="15" hidden="1" customHeight="1">
      <c r="A128" s="13"/>
      <c r="B128" s="17" t="s">
        <v>10</v>
      </c>
      <c r="C128" s="17"/>
      <c r="D128"/>
      <c r="F128" s="160">
        <f>SUM(H128:AV128)</f>
        <v>0</v>
      </c>
      <c r="H128" s="102">
        <f>H44*(1+$F44)</f>
        <v>0</v>
      </c>
      <c r="I128" s="102">
        <f>I44*(1+$F44)</f>
        <v>0</v>
      </c>
      <c r="J128" s="102">
        <f t="shared" ref="J128:AV128" si="45">J44*(1+$F44)</f>
        <v>0</v>
      </c>
      <c r="K128" s="102">
        <f t="shared" si="45"/>
        <v>0</v>
      </c>
      <c r="L128" s="102">
        <f t="shared" si="45"/>
        <v>0</v>
      </c>
      <c r="M128" s="102">
        <f t="shared" si="45"/>
        <v>0</v>
      </c>
      <c r="N128" s="102">
        <f t="shared" si="45"/>
        <v>0</v>
      </c>
      <c r="O128" s="102">
        <f t="shared" si="45"/>
        <v>0</v>
      </c>
      <c r="P128" s="102">
        <f t="shared" si="45"/>
        <v>0</v>
      </c>
      <c r="Q128" s="102">
        <f t="shared" si="45"/>
        <v>0</v>
      </c>
      <c r="R128" s="102">
        <f t="shared" si="45"/>
        <v>0</v>
      </c>
      <c r="S128" s="102">
        <f t="shared" si="45"/>
        <v>0</v>
      </c>
      <c r="T128" s="102">
        <f t="shared" si="45"/>
        <v>0</v>
      </c>
      <c r="U128" s="102">
        <f t="shared" si="45"/>
        <v>0</v>
      </c>
      <c r="V128" s="102">
        <f t="shared" si="45"/>
        <v>0</v>
      </c>
      <c r="W128" s="102">
        <f t="shared" si="45"/>
        <v>0</v>
      </c>
      <c r="X128" s="102">
        <f t="shared" si="45"/>
        <v>0</v>
      </c>
      <c r="Y128" s="102">
        <f t="shared" si="45"/>
        <v>0</v>
      </c>
      <c r="Z128" s="102">
        <f t="shared" si="45"/>
        <v>0</v>
      </c>
      <c r="AA128" s="102">
        <f t="shared" si="45"/>
        <v>0</v>
      </c>
      <c r="AB128" s="102">
        <f t="shared" si="45"/>
        <v>0</v>
      </c>
      <c r="AC128" s="102">
        <f t="shared" si="45"/>
        <v>0</v>
      </c>
      <c r="AD128" s="102">
        <f t="shared" si="45"/>
        <v>0</v>
      </c>
      <c r="AE128" s="102">
        <f t="shared" si="45"/>
        <v>0</v>
      </c>
      <c r="AF128" s="102">
        <f t="shared" si="45"/>
        <v>0</v>
      </c>
      <c r="AG128" s="102">
        <f t="shared" si="45"/>
        <v>0</v>
      </c>
      <c r="AH128" s="102">
        <f t="shared" si="45"/>
        <v>0</v>
      </c>
      <c r="AI128" s="102">
        <f t="shared" si="45"/>
        <v>0</v>
      </c>
      <c r="AJ128" s="102">
        <f t="shared" si="45"/>
        <v>0</v>
      </c>
      <c r="AK128" s="102">
        <f t="shared" si="45"/>
        <v>0</v>
      </c>
      <c r="AL128" s="102">
        <f t="shared" si="45"/>
        <v>0</v>
      </c>
      <c r="AM128" s="102">
        <f t="shared" si="45"/>
        <v>0</v>
      </c>
      <c r="AN128" s="102">
        <f t="shared" si="45"/>
        <v>0</v>
      </c>
      <c r="AO128" s="102">
        <f t="shared" si="45"/>
        <v>0</v>
      </c>
      <c r="AP128" s="102">
        <f t="shared" si="45"/>
        <v>0</v>
      </c>
      <c r="AQ128" s="102">
        <f t="shared" si="45"/>
        <v>0</v>
      </c>
      <c r="AR128" s="102">
        <f t="shared" si="45"/>
        <v>0</v>
      </c>
      <c r="AS128" s="102">
        <f t="shared" si="45"/>
        <v>0</v>
      </c>
      <c r="AT128" s="102">
        <f t="shared" si="45"/>
        <v>0</v>
      </c>
      <c r="AU128" s="102">
        <f t="shared" si="45"/>
        <v>0</v>
      </c>
      <c r="AV128" s="102">
        <f t="shared" si="45"/>
        <v>0</v>
      </c>
    </row>
    <row r="129" spans="1:49" s="4" customFormat="1" ht="15" customHeight="1">
      <c r="A129" s="13"/>
      <c r="B129" s="17" t="s">
        <v>49</v>
      </c>
      <c r="C129" s="17"/>
      <c r="D129"/>
      <c r="F129" s="160">
        <f>SUM(H129:AV129)</f>
        <v>0</v>
      </c>
      <c r="H129" s="66"/>
      <c r="I129" s="102">
        <f t="shared" ref="I129:AV131" si="46">I49</f>
        <v>0</v>
      </c>
      <c r="J129" s="102">
        <f t="shared" si="46"/>
        <v>0</v>
      </c>
      <c r="K129" s="102">
        <f t="shared" si="46"/>
        <v>0</v>
      </c>
      <c r="L129" s="102">
        <f t="shared" si="46"/>
        <v>0</v>
      </c>
      <c r="M129" s="102">
        <f t="shared" si="46"/>
        <v>0</v>
      </c>
      <c r="N129" s="102">
        <f t="shared" si="46"/>
        <v>0</v>
      </c>
      <c r="O129" s="102">
        <f t="shared" si="46"/>
        <v>0</v>
      </c>
      <c r="P129" s="102">
        <f t="shared" si="46"/>
        <v>0</v>
      </c>
      <c r="Q129" s="102">
        <f t="shared" si="46"/>
        <v>0</v>
      </c>
      <c r="R129" s="102">
        <f t="shared" si="46"/>
        <v>0</v>
      </c>
      <c r="S129" s="102">
        <f t="shared" si="46"/>
        <v>0</v>
      </c>
      <c r="T129" s="102">
        <f t="shared" si="46"/>
        <v>0</v>
      </c>
      <c r="U129" s="102">
        <f t="shared" si="46"/>
        <v>0</v>
      </c>
      <c r="V129" s="102">
        <f t="shared" si="46"/>
        <v>0</v>
      </c>
      <c r="W129" s="102">
        <f t="shared" si="46"/>
        <v>0</v>
      </c>
      <c r="X129" s="102">
        <f t="shared" si="46"/>
        <v>0</v>
      </c>
      <c r="Y129" s="102">
        <f t="shared" si="46"/>
        <v>0</v>
      </c>
      <c r="Z129" s="102">
        <f t="shared" si="46"/>
        <v>0</v>
      </c>
      <c r="AA129" s="102">
        <f t="shared" si="46"/>
        <v>0</v>
      </c>
      <c r="AB129" s="102">
        <f t="shared" si="46"/>
        <v>0</v>
      </c>
      <c r="AC129" s="102">
        <f t="shared" si="46"/>
        <v>0</v>
      </c>
      <c r="AD129" s="102">
        <f t="shared" si="46"/>
        <v>0</v>
      </c>
      <c r="AE129" s="102">
        <f t="shared" si="46"/>
        <v>0</v>
      </c>
      <c r="AF129" s="102">
        <f t="shared" si="46"/>
        <v>0</v>
      </c>
      <c r="AG129" s="102">
        <f t="shared" si="46"/>
        <v>0</v>
      </c>
      <c r="AH129" s="102">
        <f t="shared" si="46"/>
        <v>0</v>
      </c>
      <c r="AI129" s="102">
        <f t="shared" si="46"/>
        <v>0</v>
      </c>
      <c r="AJ129" s="102">
        <f t="shared" si="46"/>
        <v>0</v>
      </c>
      <c r="AK129" s="102">
        <f t="shared" si="46"/>
        <v>0</v>
      </c>
      <c r="AL129" s="102">
        <f t="shared" si="46"/>
        <v>0</v>
      </c>
      <c r="AM129" s="102">
        <f t="shared" si="46"/>
        <v>0</v>
      </c>
      <c r="AN129" s="102">
        <f t="shared" si="46"/>
        <v>0</v>
      </c>
      <c r="AO129" s="102">
        <f t="shared" si="46"/>
        <v>0</v>
      </c>
      <c r="AP129" s="102">
        <f t="shared" si="46"/>
        <v>0</v>
      </c>
      <c r="AQ129" s="102">
        <f t="shared" si="46"/>
        <v>0</v>
      </c>
      <c r="AR129" s="102">
        <f t="shared" si="46"/>
        <v>0</v>
      </c>
      <c r="AS129" s="102">
        <f t="shared" si="46"/>
        <v>0</v>
      </c>
      <c r="AT129" s="102">
        <f t="shared" si="46"/>
        <v>0</v>
      </c>
      <c r="AU129" s="102">
        <f t="shared" si="46"/>
        <v>0</v>
      </c>
      <c r="AV129" s="102">
        <f t="shared" si="46"/>
        <v>0</v>
      </c>
    </row>
    <row r="130" spans="1:49" s="4" customFormat="1" ht="15" customHeight="1">
      <c r="A130" s="13"/>
      <c r="B130" s="17" t="s">
        <v>9</v>
      </c>
      <c r="C130" s="17"/>
      <c r="F130" s="160">
        <f>SUM(H130:AV130)</f>
        <v>0</v>
      </c>
      <c r="H130" s="66"/>
      <c r="I130" s="102">
        <f t="shared" si="46"/>
        <v>0</v>
      </c>
      <c r="J130" s="102">
        <f t="shared" si="46"/>
        <v>0</v>
      </c>
      <c r="K130" s="102">
        <f t="shared" si="46"/>
        <v>0</v>
      </c>
      <c r="L130" s="102">
        <f t="shared" si="46"/>
        <v>0</v>
      </c>
      <c r="M130" s="102">
        <f t="shared" si="46"/>
        <v>0</v>
      </c>
      <c r="N130" s="102">
        <f t="shared" si="46"/>
        <v>0</v>
      </c>
      <c r="O130" s="102">
        <f t="shared" si="46"/>
        <v>0</v>
      </c>
      <c r="P130" s="102">
        <f t="shared" si="46"/>
        <v>0</v>
      </c>
      <c r="Q130" s="102">
        <f t="shared" si="46"/>
        <v>0</v>
      </c>
      <c r="R130" s="102">
        <f t="shared" si="46"/>
        <v>0</v>
      </c>
      <c r="S130" s="102">
        <f t="shared" si="46"/>
        <v>0</v>
      </c>
      <c r="T130" s="102">
        <f t="shared" si="46"/>
        <v>0</v>
      </c>
      <c r="U130" s="102">
        <f t="shared" si="46"/>
        <v>0</v>
      </c>
      <c r="V130" s="102">
        <f t="shared" si="46"/>
        <v>0</v>
      </c>
      <c r="W130" s="102">
        <f t="shared" si="46"/>
        <v>0</v>
      </c>
      <c r="X130" s="102">
        <f t="shared" si="46"/>
        <v>0</v>
      </c>
      <c r="Y130" s="102">
        <f t="shared" si="46"/>
        <v>0</v>
      </c>
      <c r="Z130" s="102">
        <f t="shared" si="46"/>
        <v>0</v>
      </c>
      <c r="AA130" s="102">
        <f t="shared" si="46"/>
        <v>0</v>
      </c>
      <c r="AB130" s="102">
        <f t="shared" si="46"/>
        <v>0</v>
      </c>
      <c r="AC130" s="102">
        <f t="shared" si="46"/>
        <v>0</v>
      </c>
      <c r="AD130" s="102">
        <f t="shared" si="46"/>
        <v>0</v>
      </c>
      <c r="AE130" s="102">
        <f t="shared" si="46"/>
        <v>0</v>
      </c>
      <c r="AF130" s="102">
        <f t="shared" si="46"/>
        <v>0</v>
      </c>
      <c r="AG130" s="102">
        <f t="shared" si="46"/>
        <v>0</v>
      </c>
      <c r="AH130" s="102">
        <f t="shared" si="46"/>
        <v>0</v>
      </c>
      <c r="AI130" s="102">
        <f t="shared" si="46"/>
        <v>0</v>
      </c>
      <c r="AJ130" s="102">
        <f t="shared" si="46"/>
        <v>0</v>
      </c>
      <c r="AK130" s="102">
        <f t="shared" si="46"/>
        <v>0</v>
      </c>
      <c r="AL130" s="102">
        <f t="shared" si="46"/>
        <v>0</v>
      </c>
      <c r="AM130" s="102">
        <f t="shared" si="46"/>
        <v>0</v>
      </c>
      <c r="AN130" s="102">
        <f t="shared" si="46"/>
        <v>0</v>
      </c>
      <c r="AO130" s="102">
        <f t="shared" si="46"/>
        <v>0</v>
      </c>
      <c r="AP130" s="102">
        <f t="shared" si="46"/>
        <v>0</v>
      </c>
      <c r="AQ130" s="102">
        <f t="shared" si="46"/>
        <v>0</v>
      </c>
      <c r="AR130" s="102">
        <f t="shared" si="46"/>
        <v>0</v>
      </c>
      <c r="AS130" s="102">
        <f t="shared" si="46"/>
        <v>0</v>
      </c>
      <c r="AT130" s="102">
        <f t="shared" si="46"/>
        <v>0</v>
      </c>
      <c r="AU130" s="102">
        <f t="shared" si="46"/>
        <v>0</v>
      </c>
      <c r="AV130" s="102">
        <f t="shared" si="46"/>
        <v>0</v>
      </c>
    </row>
    <row r="131" spans="1:49" s="4" customFormat="1" ht="15" customHeight="1">
      <c r="A131" s="13"/>
      <c r="B131" s="17" t="s">
        <v>52</v>
      </c>
      <c r="C131" s="17"/>
      <c r="F131" s="160">
        <f>SUM(H131:AV131)</f>
        <v>0</v>
      </c>
      <c r="H131" s="66"/>
      <c r="I131" s="102">
        <f t="shared" si="46"/>
        <v>0</v>
      </c>
      <c r="J131" s="102">
        <f t="shared" si="46"/>
        <v>0</v>
      </c>
      <c r="K131" s="102">
        <f t="shared" si="46"/>
        <v>0</v>
      </c>
      <c r="L131" s="102">
        <f t="shared" si="46"/>
        <v>0</v>
      </c>
      <c r="M131" s="102">
        <f t="shared" si="46"/>
        <v>0</v>
      </c>
      <c r="N131" s="102">
        <f t="shared" si="46"/>
        <v>0</v>
      </c>
      <c r="O131" s="102">
        <f t="shared" si="46"/>
        <v>0</v>
      </c>
      <c r="P131" s="102">
        <f t="shared" si="46"/>
        <v>0</v>
      </c>
      <c r="Q131" s="102">
        <f t="shared" si="46"/>
        <v>0</v>
      </c>
      <c r="R131" s="102">
        <f t="shared" si="46"/>
        <v>0</v>
      </c>
      <c r="S131" s="102">
        <f t="shared" si="46"/>
        <v>0</v>
      </c>
      <c r="T131" s="102">
        <f t="shared" si="46"/>
        <v>0</v>
      </c>
      <c r="U131" s="102">
        <f t="shared" si="46"/>
        <v>0</v>
      </c>
      <c r="V131" s="102">
        <f t="shared" si="46"/>
        <v>0</v>
      </c>
      <c r="W131" s="102">
        <f t="shared" si="46"/>
        <v>0</v>
      </c>
      <c r="X131" s="102">
        <f t="shared" si="46"/>
        <v>0</v>
      </c>
      <c r="Y131" s="102">
        <f t="shared" si="46"/>
        <v>0</v>
      </c>
      <c r="Z131" s="102">
        <f t="shared" si="46"/>
        <v>0</v>
      </c>
      <c r="AA131" s="102">
        <f t="shared" si="46"/>
        <v>0</v>
      </c>
      <c r="AB131" s="102">
        <f t="shared" si="46"/>
        <v>0</v>
      </c>
      <c r="AC131" s="102">
        <f t="shared" si="46"/>
        <v>0</v>
      </c>
      <c r="AD131" s="102">
        <f t="shared" si="46"/>
        <v>0</v>
      </c>
      <c r="AE131" s="102">
        <f t="shared" si="46"/>
        <v>0</v>
      </c>
      <c r="AF131" s="102">
        <f t="shared" si="46"/>
        <v>0</v>
      </c>
      <c r="AG131" s="102">
        <f t="shared" si="46"/>
        <v>0</v>
      </c>
      <c r="AH131" s="102">
        <f t="shared" si="46"/>
        <v>0</v>
      </c>
      <c r="AI131" s="102">
        <f t="shared" si="46"/>
        <v>0</v>
      </c>
      <c r="AJ131" s="102">
        <f t="shared" si="46"/>
        <v>0</v>
      </c>
      <c r="AK131" s="102">
        <f t="shared" si="46"/>
        <v>0</v>
      </c>
      <c r="AL131" s="102">
        <f t="shared" si="46"/>
        <v>0</v>
      </c>
      <c r="AM131" s="102">
        <f t="shared" si="46"/>
        <v>0</v>
      </c>
      <c r="AN131" s="102">
        <f t="shared" si="46"/>
        <v>0</v>
      </c>
      <c r="AO131" s="102">
        <f t="shared" si="46"/>
        <v>0</v>
      </c>
      <c r="AP131" s="102">
        <f t="shared" si="46"/>
        <v>0</v>
      </c>
      <c r="AQ131" s="102">
        <f t="shared" si="46"/>
        <v>0</v>
      </c>
      <c r="AR131" s="102">
        <f t="shared" si="46"/>
        <v>0</v>
      </c>
      <c r="AS131" s="102">
        <f t="shared" si="46"/>
        <v>0</v>
      </c>
      <c r="AT131" s="102">
        <f t="shared" si="46"/>
        <v>0</v>
      </c>
      <c r="AU131" s="102">
        <f t="shared" si="46"/>
        <v>0</v>
      </c>
      <c r="AV131" s="102">
        <f t="shared" si="46"/>
        <v>0</v>
      </c>
    </row>
    <row r="132" spans="1:49" s="4" customFormat="1" ht="15" customHeight="1">
      <c r="A132" s="13"/>
      <c r="F132" s="161">
        <f>SUM(H132:AV132)</f>
        <v>143186.9624051342</v>
      </c>
      <c r="H132" s="19">
        <f>SUM(H123:H131)</f>
        <v>138654.36762166233</v>
      </c>
      <c r="I132" s="19">
        <f>SUM(I123:I131)</f>
        <v>3081.1712225497827</v>
      </c>
      <c r="J132" s="19">
        <f t="shared" ref="J132:AU132" si="47">SUM(J123:J131)</f>
        <v>291.77414184415579</v>
      </c>
      <c r="K132" s="19">
        <f t="shared" si="47"/>
        <v>309.95596002597398</v>
      </c>
      <c r="L132" s="19">
        <f t="shared" si="47"/>
        <v>849.69345905194803</v>
      </c>
      <c r="M132" s="19">
        <f t="shared" si="47"/>
        <v>0</v>
      </c>
      <c r="N132" s="19">
        <f t="shared" si="47"/>
        <v>0</v>
      </c>
      <c r="O132" s="19">
        <f t="shared" si="47"/>
        <v>0</v>
      </c>
      <c r="P132" s="19">
        <f t="shared" si="47"/>
        <v>0</v>
      </c>
      <c r="Q132" s="19">
        <f t="shared" si="47"/>
        <v>0</v>
      </c>
      <c r="R132" s="19">
        <f t="shared" si="47"/>
        <v>0</v>
      </c>
      <c r="S132" s="19">
        <f t="shared" si="47"/>
        <v>0</v>
      </c>
      <c r="T132" s="19">
        <f t="shared" si="47"/>
        <v>0</v>
      </c>
      <c r="U132" s="19">
        <f t="shared" si="47"/>
        <v>0</v>
      </c>
      <c r="V132" s="19">
        <f t="shared" si="47"/>
        <v>0</v>
      </c>
      <c r="W132" s="19">
        <f t="shared" si="47"/>
        <v>0</v>
      </c>
      <c r="X132" s="19">
        <f t="shared" si="47"/>
        <v>0</v>
      </c>
      <c r="Y132" s="19">
        <f t="shared" si="47"/>
        <v>0</v>
      </c>
      <c r="Z132" s="19">
        <f t="shared" si="47"/>
        <v>0</v>
      </c>
      <c r="AA132" s="19">
        <f t="shared" si="47"/>
        <v>0</v>
      </c>
      <c r="AB132" s="19">
        <f t="shared" si="47"/>
        <v>0</v>
      </c>
      <c r="AC132" s="19">
        <f t="shared" si="47"/>
        <v>0</v>
      </c>
      <c r="AD132" s="19">
        <f t="shared" si="47"/>
        <v>0</v>
      </c>
      <c r="AE132" s="19">
        <f t="shared" si="47"/>
        <v>0</v>
      </c>
      <c r="AF132" s="19">
        <f t="shared" si="47"/>
        <v>0</v>
      </c>
      <c r="AG132" s="19">
        <f t="shared" si="47"/>
        <v>0</v>
      </c>
      <c r="AH132" s="19">
        <f t="shared" si="47"/>
        <v>0</v>
      </c>
      <c r="AI132" s="19">
        <f t="shared" si="47"/>
        <v>0</v>
      </c>
      <c r="AJ132" s="19">
        <f t="shared" si="47"/>
        <v>0</v>
      </c>
      <c r="AK132" s="19">
        <f t="shared" si="47"/>
        <v>0</v>
      </c>
      <c r="AL132" s="19">
        <f t="shared" si="47"/>
        <v>0</v>
      </c>
      <c r="AM132" s="19">
        <f t="shared" si="47"/>
        <v>0</v>
      </c>
      <c r="AN132" s="19">
        <f t="shared" si="47"/>
        <v>0</v>
      </c>
      <c r="AO132" s="19">
        <f t="shared" si="47"/>
        <v>0</v>
      </c>
      <c r="AP132" s="19">
        <f t="shared" si="47"/>
        <v>0</v>
      </c>
      <c r="AQ132" s="19">
        <f t="shared" si="47"/>
        <v>0</v>
      </c>
      <c r="AR132" s="19">
        <f t="shared" si="47"/>
        <v>0</v>
      </c>
      <c r="AS132" s="19">
        <f t="shared" si="47"/>
        <v>0</v>
      </c>
      <c r="AT132" s="19">
        <f t="shared" si="47"/>
        <v>0</v>
      </c>
      <c r="AU132" s="19">
        <f t="shared" si="47"/>
        <v>0</v>
      </c>
      <c r="AV132" s="19">
        <f>SUM(AV123:AV131)</f>
        <v>0</v>
      </c>
    </row>
    <row r="133" spans="1:49" s="4" customFormat="1" ht="15" customHeight="1">
      <c r="A133" s="13"/>
      <c r="B133" s="92" t="s">
        <v>131</v>
      </c>
      <c r="C133" s="92"/>
      <c r="E133" s="102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</row>
    <row r="134" spans="1:49" s="49" customFormat="1" ht="15.75" customHeight="1" outlineLevel="1">
      <c r="A134" s="20"/>
      <c r="B134" s="67" t="str">
        <f>"Amort. -  "&amp;B35</f>
        <v>Amort. -  Main line - Total</v>
      </c>
      <c r="C134" s="67"/>
      <c r="D134" s="65"/>
      <c r="F134" s="200">
        <f>D35</f>
        <v>44.369509273227443</v>
      </c>
      <c r="G134" s="125"/>
      <c r="H134" s="14"/>
      <c r="I134" s="131">
        <f ca="1">-SUM(OFFSET(H123,0,-MIN(I$84-1,ROUNDDOWN($F134-1,0))):H123)/$F134-IF(I$84&gt;$F134,(OFFSET(H123,0,-ROUNDUP($F134-1,0))-(ROUNDDOWN($F134,0)*(OFFSET(H123,0,-ROUNDUP($F134-1,0))/$F134))),0)</f>
        <v>-2565.1765776471152</v>
      </c>
      <c r="J134" s="131">
        <f ca="1">-SUM(OFFSET(I123,0,-MIN(J$84-1,ROUNDDOWN($F134-1,0))):I123)/$F134-IF(J$84&gt;$F134,(OFFSET(I123,0,-ROUNDUP($F134-1,0))-(ROUNDDOWN($F134,0)*(OFFSET(I123,0,-ROUNDUP($F134-1,0))/$F134))),0)</f>
        <v>-2551.5650977093665</v>
      </c>
      <c r="K134" s="131">
        <f ca="1">-SUM(OFFSET(J123,0,-MIN(K$84-1,ROUNDDOWN($F134-1,0))):J123)/$F134-IF(K$84&gt;$F134,(OFFSET(J123,0,-ROUNDUP($F134-1,0))-(ROUNDDOWN($F134,0)*(OFFSET(J123,0,-ROUNDUP($F134-1,0))/$F134))),0)</f>
        <v>-2551.5650977093665</v>
      </c>
      <c r="L134" s="131">
        <f ca="1">-SUM(OFFSET(K123,0,-MIN(L$84-1,ROUNDDOWN($F134-1,0))):K123)/$F134-IF(L$84&gt;$F134,(OFFSET(K123,0,-ROUNDUP($F134-1,0))-(ROUNDDOWN($F134,0)*(OFFSET(K123,0,-ROUNDUP($F134-1,0))/$F134))),0)</f>
        <v>-2551.5650977093665</v>
      </c>
      <c r="M134" s="131">
        <f ca="1">-SUM(OFFSET(L123,0,-MIN(M$84-1,ROUNDDOWN($F134-1,0))):L123)/$F134-IF(M$84&gt;$F134,(OFFSET(L123,0,-ROUNDUP($F134-1,0))-(ROUNDDOWN($F134,0)*(OFFSET(L123,0,-ROUNDUP($F134-1,0))/$F134))),0)</f>
        <v>-2551.5650977093665</v>
      </c>
      <c r="N134" s="131">
        <f ca="1">-SUM(OFFSET(M123,0,-MIN(N$84-1,ROUNDDOWN($F134-1,0))):M123)/$F134-IF(N$84&gt;$F134,(OFFSET(M123,0,-ROUNDUP($F134-1,0))-(ROUNDDOWN($F134,0)*(OFFSET(M123,0,-ROUNDUP($F134-1,0))/$F134))),0)</f>
        <v>-2551.5650977093665</v>
      </c>
      <c r="O134" s="131">
        <f ca="1">-SUM(OFFSET(N123,0,-MIN(O$84-1,ROUNDDOWN($F134-1,0))):N123)/$F134-IF(O$84&gt;$F134,(OFFSET(N123,0,-ROUNDUP($F134-1,0))-(ROUNDDOWN($F134,0)*(OFFSET(N123,0,-ROUNDUP($F134-1,0))/$F134))),0)</f>
        <v>-2551.5650977093665</v>
      </c>
      <c r="P134" s="131">
        <f ca="1">-SUM(OFFSET(O123,0,-MIN(P$84-1,ROUNDDOWN($F134-1,0))):O123)/$F134-IF(P$84&gt;$F134,(OFFSET(O123,0,-ROUNDUP($F134-1,0))-(ROUNDDOWN($F134,0)*(OFFSET(O123,0,-ROUNDUP($F134-1,0))/$F134))),0)</f>
        <v>-2551.5650977093665</v>
      </c>
      <c r="Q134" s="131">
        <f ca="1">-SUM(OFFSET(P123,0,-MIN(Q$84-1,ROUNDDOWN($F134-1,0))):P123)/$F134-IF(Q$84&gt;$F134,(OFFSET(P123,0,-ROUNDUP($F134-1,0))-(ROUNDDOWN($F134,0)*(OFFSET(P123,0,-ROUNDUP($F134-1,0))/$F134))),0)</f>
        <v>-2551.5650977093665</v>
      </c>
      <c r="R134" s="131">
        <f ca="1">-SUM(OFFSET(Q123,0,-MIN(R$84-1,ROUNDDOWN($F134-1,0))):Q123)/$F134-IF(R$84&gt;$F134,(OFFSET(Q123,0,-ROUNDUP($F134-1,0))-(ROUNDDOWN($F134,0)*(OFFSET(Q123,0,-ROUNDUP($F134-1,0))/$F134))),0)</f>
        <v>-2551.5650977093665</v>
      </c>
      <c r="S134" s="131">
        <f ca="1">-SUM(OFFSET(R123,0,-MIN(S$84-1,ROUNDDOWN($F134-1,0))):R123)/$F134-IF(S$84&gt;$F134,(OFFSET(R123,0,-ROUNDUP($F134-1,0))-(ROUNDDOWN($F134,0)*(OFFSET(R123,0,-ROUNDUP($F134-1,0))/$F134))),0)</f>
        <v>-2551.5650977093665</v>
      </c>
      <c r="T134" s="131">
        <f ca="1">-SUM(OFFSET(S123,0,-MIN(T$84-1,ROUNDDOWN($F134-1,0))):S123)/$F134-IF(T$84&gt;$F134,(OFFSET(S123,0,-ROUNDUP($F134-1,0))-(ROUNDDOWN($F134,0)*(OFFSET(S123,0,-ROUNDUP($F134-1,0))/$F134))),0)</f>
        <v>-2551.5650977093665</v>
      </c>
      <c r="U134" s="131">
        <f ca="1">-SUM(OFFSET(T123,0,-MIN(U$84-1,ROUNDDOWN($F134-1,0))):T123)/$F134-IF(U$84&gt;$F134,(OFFSET(T123,0,-ROUNDUP($F134-1,0))-(ROUNDDOWN($F134,0)*(OFFSET(T123,0,-ROUNDUP($F134-1,0))/$F134))),0)</f>
        <v>-2551.5650977093665</v>
      </c>
      <c r="V134" s="131">
        <f ca="1">-SUM(OFFSET(U123,0,-MIN(V$84-1,ROUNDDOWN($F134-1,0))):U123)/$F134-IF(V$84&gt;$F134,(OFFSET(U123,0,-ROUNDUP($F134-1,0))-(ROUNDDOWN($F134,0)*(OFFSET(U123,0,-ROUNDUP($F134-1,0))/$F134))),0)</f>
        <v>-2551.5650977093665</v>
      </c>
      <c r="W134" s="131">
        <f ca="1">-SUM(OFFSET(V123,0,-MIN(W$84-1,ROUNDDOWN($F134-1,0))):V123)/$F134-IF(W$84&gt;$F134,(OFFSET(V123,0,-ROUNDUP($F134-1,0))-(ROUNDDOWN($F134,0)*(OFFSET(V123,0,-ROUNDUP($F134-1,0))/$F134))),0)</f>
        <v>-2551.5650977093665</v>
      </c>
      <c r="X134" s="131">
        <f ca="1">-SUM(OFFSET(W123,0,-MIN(X$84-1,ROUNDDOWN($F134-1,0))):W123)/$F134-IF(X$84&gt;$F134,(OFFSET(W123,0,-ROUNDUP($F134-1,0))-(ROUNDDOWN($F134,0)*(OFFSET(W123,0,-ROUNDUP($F134-1,0))/$F134))),0)</f>
        <v>-2551.5650977093665</v>
      </c>
      <c r="Y134" s="131">
        <f ca="1">-SUM(OFFSET(X123,0,-MIN(Y$84-1,ROUNDDOWN($F134-1,0))):X123)/$F134-IF(Y$84&gt;$F134,(OFFSET(X123,0,-ROUNDUP($F134-1,0))-(ROUNDDOWN($F134,0)*(OFFSET(X123,0,-ROUNDUP($F134-1,0))/$F134))),0)</f>
        <v>-2551.5650977093665</v>
      </c>
      <c r="Z134" s="131">
        <f ca="1">-SUM(OFFSET(Y123,0,-MIN(Z$84-1,ROUNDDOWN($F134-1,0))):Y123)/$F134-IF(Z$84&gt;$F134,(OFFSET(Y123,0,-ROUNDUP($F134-1,0))-(ROUNDDOWN($F134,0)*(OFFSET(Y123,0,-ROUNDUP($F134-1,0))/$F134))),0)</f>
        <v>-2551.5650977093665</v>
      </c>
      <c r="AA134" s="131">
        <f ca="1">-SUM(OFFSET(Z123,0,-MIN(AA$84-1,ROUNDDOWN($F134-1,0))):Z123)/$F134-IF(AA$84&gt;$F134,(OFFSET(Z123,0,-ROUNDUP($F134-1,0))-(ROUNDDOWN($F134,0)*(OFFSET(Z123,0,-ROUNDUP($F134-1,0))/$F134))),0)</f>
        <v>-2551.5650977093665</v>
      </c>
      <c r="AB134" s="131">
        <f ca="1">-SUM(OFFSET(AA123,0,-MIN(AB$84-1,ROUNDDOWN($F134-1,0))):AA123)/$F134-IF(AB$84&gt;$F134,(OFFSET(AA123,0,-ROUNDUP($F134-1,0))-(ROUNDDOWN($F134,0)*(OFFSET(AA123,0,-ROUNDUP($F134-1,0))/$F134))),0)</f>
        <v>-2551.5650977093665</v>
      </c>
      <c r="AC134" s="131">
        <f ca="1">-SUM(OFFSET(AB123,0,-MIN(AC$84-1,ROUNDDOWN($F134-1,0))):AB123)/$F134-IF(AC$84&gt;$F134,(OFFSET(AB123,0,-ROUNDUP($F134-1,0))-(ROUNDDOWN($F134,0)*(OFFSET(AB123,0,-ROUNDUP($F134-1,0))/$F134))),0)</f>
        <v>-2551.5650977093665</v>
      </c>
      <c r="AD134" s="131">
        <f ca="1">-SUM(OFFSET(AC123,0,-MIN(AD$84-1,ROUNDDOWN($F134-1,0))):AC123)/$F134-IF(AD$84&gt;$F134,(OFFSET(AC123,0,-ROUNDUP($F134-1,0))-(ROUNDDOWN($F134,0)*(OFFSET(AC123,0,-ROUNDUP($F134-1,0))/$F134))),0)</f>
        <v>-2551.5650977093665</v>
      </c>
      <c r="AE134" s="131">
        <f ca="1">-SUM(OFFSET(AD123,0,-MIN(AE$84-1,ROUNDDOWN($F134-1,0))):AD123)/$F134-IF(AE$84&gt;$F134,(OFFSET(AD123,0,-ROUNDUP($F134-1,0))-(ROUNDDOWN($F134,0)*(OFFSET(AD123,0,-ROUNDUP($F134-1,0))/$F134))),0)</f>
        <v>-2551.5650977093665</v>
      </c>
      <c r="AF134" s="131">
        <f ca="1">-SUM(OFFSET(AE123,0,-MIN(AF$84-1,ROUNDDOWN($F134-1,0))):AE123)/$F134-IF(AF$84&gt;$F134,(OFFSET(AE123,0,-ROUNDUP($F134-1,0))-(ROUNDDOWN($F134,0)*(OFFSET(AE123,0,-ROUNDUP($F134-1,0))/$F134))),0)</f>
        <v>-2551.5650977093665</v>
      </c>
      <c r="AG134" s="131">
        <f ca="1">-SUM(OFFSET(AF123,0,-MIN(AG$84-1,ROUNDDOWN($F134-1,0))):AF123)/$F134-IF(AG$84&gt;$F134,(OFFSET(AF123,0,-ROUNDUP($F134-1,0))-(ROUNDDOWN($F134,0)*(OFFSET(AF123,0,-ROUNDUP($F134-1,0))/$F134))),0)</f>
        <v>-2551.5650977093665</v>
      </c>
      <c r="AH134" s="131">
        <f ca="1">-SUM(OFFSET(AG123,0,-MIN(AH$84-1,ROUNDDOWN($F134-1,0))):AG123)/$F134-IF(AH$84&gt;$F134,(OFFSET(AG123,0,-ROUNDUP($F134-1,0))-(ROUNDDOWN($F134,0)*(OFFSET(AG123,0,-ROUNDUP($F134-1,0))/$F134))),0)</f>
        <v>-2551.5650977093665</v>
      </c>
      <c r="AI134" s="131">
        <f ca="1">-SUM(OFFSET(AH123,0,-MIN(AI$84-1,ROUNDDOWN($F134-1,0))):AH123)/$F134-IF(AI$84&gt;$F134,(OFFSET(AH123,0,-ROUNDUP($F134-1,0))-(ROUNDDOWN($F134,0)*(OFFSET(AH123,0,-ROUNDUP($F134-1,0))/$F134))),0)</f>
        <v>-2551.5650977093665</v>
      </c>
      <c r="AJ134" s="131">
        <f ca="1">-SUM(OFFSET(AI123,0,-MIN(AJ$84-1,ROUNDDOWN($F134-1,0))):AI123)/$F134-IF(AJ$84&gt;$F134,(OFFSET(AI123,0,-ROUNDUP($F134-1,0))-(ROUNDDOWN($F134,0)*(OFFSET(AI123,0,-ROUNDUP($F134-1,0))/$F134))),0)</f>
        <v>-2551.5650977093665</v>
      </c>
      <c r="AK134" s="131">
        <f ca="1">-SUM(OFFSET(AJ123,0,-MIN(AK$84-1,ROUNDDOWN($F134-1,0))):AJ123)/$F134-IF(AK$84&gt;$F134,(OFFSET(AJ123,0,-ROUNDUP($F134-1,0))-(ROUNDDOWN($F134,0)*(OFFSET(AJ123,0,-ROUNDUP($F134-1,0))/$F134))),0)</f>
        <v>-2551.5650977093665</v>
      </c>
      <c r="AL134" s="131">
        <f ca="1">-SUM(OFFSET(AK123,0,-MIN(AL$84-1,ROUNDDOWN($F134-1,0))):AK123)/$F134-IF(AL$84&gt;$F134,(OFFSET(AK123,0,-ROUNDUP($F134-1,0))-(ROUNDDOWN($F134,0)*(OFFSET(AK123,0,-ROUNDUP($F134-1,0))/$F134))),0)</f>
        <v>-2551.5650977093665</v>
      </c>
      <c r="AM134" s="131">
        <f ca="1">-SUM(OFFSET(AL123,0,-MIN(AM$84-1,ROUNDDOWN($F134-1,0))):AL123)/$F134-IF(AM$84&gt;$F134,(OFFSET(AL123,0,-ROUNDUP($F134-1,0))-(ROUNDDOWN($F134,0)*(OFFSET(AL123,0,-ROUNDUP($F134-1,0))/$F134))),0)</f>
        <v>-2551.5650977093665</v>
      </c>
      <c r="AN134" s="131">
        <f ca="1">-SUM(OFFSET(AM123,0,-MIN(AN$84-1,ROUNDDOWN($F134-1,0))):AM123)/$F134-IF(AN$84&gt;$F134,(OFFSET(AM123,0,-ROUNDUP($F134-1,0))-(ROUNDDOWN($F134,0)*(OFFSET(AM123,0,-ROUNDUP($F134-1,0))/$F134))),0)</f>
        <v>-2551.5650977093665</v>
      </c>
      <c r="AO134" s="131">
        <f ca="1">-SUM(OFFSET(AN123,0,-MIN(AO$84-1,ROUNDDOWN($F134-1,0))):AN123)/$F134-IF(AO$84&gt;$F134,(OFFSET(AN123,0,-ROUNDUP($F134-1,0))-(ROUNDDOWN($F134,0)*(OFFSET(AN123,0,-ROUNDUP($F134-1,0))/$F134))),0)</f>
        <v>-2551.5650977093665</v>
      </c>
      <c r="AP134" s="131">
        <f ca="1">-SUM(OFFSET(AO123,0,-MIN(AP$84-1,ROUNDDOWN($F134-1,0))):AO123)/$F134-IF(AP$84&gt;$F134,(OFFSET(AO123,0,-ROUNDUP($F134-1,0))-(ROUNDDOWN($F134,0)*(OFFSET(AO123,0,-ROUNDUP($F134-1,0))/$F134))),0)</f>
        <v>-2551.5650977093665</v>
      </c>
      <c r="AQ134" s="131">
        <f ca="1">-SUM(OFFSET(AP123,0,-MIN(AQ$84-1,ROUNDDOWN($F134-1,0))):AP123)/$F134-IF(AQ$84&gt;$F134,(OFFSET(AP123,0,-ROUNDUP($F134-1,0))-(ROUNDDOWN($F134,0)*(OFFSET(AP123,0,-ROUNDUP($F134-1,0))/$F134))),0)</f>
        <v>-2551.5650977093665</v>
      </c>
      <c r="AR134" s="131">
        <f ca="1">-SUM(OFFSET(AQ123,0,-MIN(AR$84-1,ROUNDDOWN($F134-1,0))):AQ123)/$F134-IF(AR$84&gt;$F134,(OFFSET(AQ123,0,-ROUNDUP($F134-1,0))-(ROUNDDOWN($F134,0)*(OFFSET(AQ123,0,-ROUNDUP($F134-1,0))/$F134))),0)</f>
        <v>-2551.5650977093665</v>
      </c>
      <c r="AS134" s="131">
        <f ca="1">-SUM(OFFSET(AR123,0,-MIN(AS$84-1,ROUNDDOWN($F134-1,0))):AR123)/$F134-IF(AS$84&gt;$F134,(OFFSET(AR123,0,-ROUNDUP($F134-1,0))-(ROUNDDOWN($F134,0)*(OFFSET(AR123,0,-ROUNDUP($F134-1,0))/$F134))),0)</f>
        <v>-2551.5650977093665</v>
      </c>
      <c r="AT134" s="131">
        <f ca="1">-SUM(OFFSET(AS123,0,-MIN(AT$84-1,ROUNDDOWN($F134-1,0))):AS123)/$F134-IF(AT$84&gt;$F134,(OFFSET(AS123,0,-ROUNDUP($F134-1,0))-(ROUNDDOWN($F134,0)*(OFFSET(AS123,0,-ROUNDUP($F134-1,0))/$F134))),0)</f>
        <v>-2551.5650977093665</v>
      </c>
      <c r="AU134" s="131">
        <f ca="1">-SUM(OFFSET(AT123,0,-MIN(AU$84-1,ROUNDDOWN($F134-1,0))):AT123)/$F134-IF(AU$84&gt;$F134,(OFFSET(AT123,0,-ROUNDUP($F134-1,0))-(ROUNDDOWN($F134,0)*(OFFSET(AT123,0,-ROUNDUP($F134-1,0))/$F134))),0)</f>
        <v>-2551.5650977093665</v>
      </c>
      <c r="AV134" s="131">
        <f ca="1">-SUM(OFFSET(AU123,0,-MIN(AV$84-1,ROUNDDOWN($F134-1,0))):AU123)/$F134-IF(AV$84&gt;$F134,(OFFSET(AU123,0,-ROUNDUP($F134-1,0))-(ROUNDDOWN($F134,0)*(OFFSET(AU123,0,-ROUNDUP($F134-1,0))/$F134))),0)</f>
        <v>-2551.5650977093665</v>
      </c>
    </row>
    <row r="135" spans="1:49" s="49" customFormat="1" ht="15.75" customHeight="1" outlineLevel="1">
      <c r="A135" s="20"/>
      <c r="B135" s="67" t="str">
        <f>"Amort. -  "&amp;B40</f>
        <v>Amort. -  Connection - Total</v>
      </c>
      <c r="C135" s="67"/>
      <c r="D135" s="65"/>
      <c r="F135" s="200">
        <f>D40</f>
        <v>21.028725238676031</v>
      </c>
      <c r="G135" s="125"/>
      <c r="H135" s="14"/>
      <c r="I135" s="131">
        <f ca="1">-SUM(OFFSET(H124,0,-MIN(I$84-1,ROUNDDOWN($F135-1,0))):H124)/$F135-IF(I$84&gt;$F135,(OFFSET(H124,0,-ROUNDUP($F135-1,0))-(ROUNDDOWN($F135,0)*(OFFSET(H124,0,-ROUNDUP($F135-1,0))/$F135))),0)</f>
        <v>-1181.1815214837379</v>
      </c>
      <c r="J135" s="131">
        <f ca="1">-SUM(OFFSET(I124,0,-MIN(J$84-1,ROUNDDOWN($F135-1,0))):I124)/$F135-IF(J$84&gt;$F135,(OFFSET(I124,0,-ROUNDUP($F135-1,0))-(ROUNDDOWN($F135,0)*(OFFSET(I124,0,-ROUNDUP($F135-1,0))/$F135))),0)</f>
        <v>-1356.4230478265915</v>
      </c>
      <c r="K135" s="131">
        <f ca="1">-SUM(OFFSET(J124,0,-MIN(K$84-1,ROUNDDOWN($F135-1,0))):J124)/$F135-IF(K$84&gt;$F135,(OFFSET(J124,0,-ROUNDUP($F135-1,0))-(ROUNDDOWN($F135,0)*(OFFSET(J124,0,-ROUNDUP($F135-1,0))/$F135))),0)</f>
        <v>-1370.2980753678485</v>
      </c>
      <c r="L135" s="131">
        <f ca="1">-SUM(OFFSET(K124,0,-MIN(L$84-1,ROUNDDOWN($F135-1,0))):K124)/$F135-IF(L$84&gt;$F135,(OFFSET(K124,0,-ROUNDUP($F135-1,0))-(ROUNDDOWN($F135,0)*(OFFSET(K124,0,-ROUNDUP($F135-1,0))/$F135))),0)</f>
        <v>-1385.0377210909237</v>
      </c>
      <c r="M135" s="131">
        <f ca="1">-SUM(OFFSET(L124,0,-MIN(M$84-1,ROUNDDOWN($F135-1,0))):L124)/$F135-IF(M$84&gt;$F135,(OFFSET(L124,0,-ROUNDUP($F135-1,0))-(ROUNDDOWN($F135,0)*(OFFSET(L124,0,-ROUNDUP($F135-1,0))/$F135))),0)</f>
        <v>-1425.44404384268</v>
      </c>
      <c r="N135" s="131">
        <f ca="1">-SUM(OFFSET(M124,0,-MIN(N$84-1,ROUNDDOWN($F135-1,0))):M124)/$F135-IF(N$84&gt;$F135,(OFFSET(M124,0,-ROUNDUP($F135-1,0))-(ROUNDDOWN($F135,0)*(OFFSET(M124,0,-ROUNDUP($F135-1,0))/$F135))),0)</f>
        <v>-1425.44404384268</v>
      </c>
      <c r="O135" s="131">
        <f ca="1">-SUM(OFFSET(N124,0,-MIN(O$84-1,ROUNDDOWN($F135-1,0))):N124)/$F135-IF(O$84&gt;$F135,(OFFSET(N124,0,-ROUNDUP($F135-1,0))-(ROUNDDOWN($F135,0)*(OFFSET(N124,0,-ROUNDUP($F135-1,0))/$F135))),0)</f>
        <v>-1425.44404384268</v>
      </c>
      <c r="P135" s="131">
        <f ca="1">-SUM(OFFSET(O124,0,-MIN(P$84-1,ROUNDDOWN($F135-1,0))):O124)/$F135-IF(P$84&gt;$F135,(OFFSET(O124,0,-ROUNDUP($F135-1,0))-(ROUNDDOWN($F135,0)*(OFFSET(O124,0,-ROUNDUP($F135-1,0))/$F135))),0)</f>
        <v>-1425.44404384268</v>
      </c>
      <c r="Q135" s="131">
        <f ca="1">-SUM(OFFSET(P124,0,-MIN(Q$84-1,ROUNDDOWN($F135-1,0))):P124)/$F135-IF(Q$84&gt;$F135,(OFFSET(P124,0,-ROUNDUP($F135-1,0))-(ROUNDDOWN($F135,0)*(OFFSET(P124,0,-ROUNDUP($F135-1,0))/$F135))),0)</f>
        <v>-1425.44404384268</v>
      </c>
      <c r="R135" s="131">
        <f ca="1">-SUM(OFFSET(Q124,0,-MIN(R$84-1,ROUNDDOWN($F135-1,0))):Q124)/$F135-IF(R$84&gt;$F135,(OFFSET(Q124,0,-ROUNDUP($F135-1,0))-(ROUNDDOWN($F135,0)*(OFFSET(Q124,0,-ROUNDUP($F135-1,0))/$F135))),0)</f>
        <v>-1425.44404384268</v>
      </c>
      <c r="S135" s="131">
        <f ca="1">-SUM(OFFSET(R124,0,-MIN(S$84-1,ROUNDDOWN($F135-1,0))):R124)/$F135-IF(S$84&gt;$F135,(OFFSET(R124,0,-ROUNDUP($F135-1,0))-(ROUNDDOWN($F135,0)*(OFFSET(R124,0,-ROUNDUP($F135-1,0))/$F135))),0)</f>
        <v>-1425.44404384268</v>
      </c>
      <c r="T135" s="131">
        <f ca="1">-SUM(OFFSET(S124,0,-MIN(T$84-1,ROUNDDOWN($F135-1,0))):S124)/$F135-IF(T$84&gt;$F135,(OFFSET(S124,0,-ROUNDUP($F135-1,0))-(ROUNDDOWN($F135,0)*(OFFSET(S124,0,-ROUNDUP($F135-1,0))/$F135))),0)</f>
        <v>-1425.44404384268</v>
      </c>
      <c r="U135" s="131">
        <f ca="1">-SUM(OFFSET(T124,0,-MIN(U$84-1,ROUNDDOWN($F135-1,0))):T124)/$F135-IF(U$84&gt;$F135,(OFFSET(T124,0,-ROUNDUP($F135-1,0))-(ROUNDDOWN($F135,0)*(OFFSET(T124,0,-ROUNDUP($F135-1,0))/$F135))),0)</f>
        <v>-1425.44404384268</v>
      </c>
      <c r="V135" s="131">
        <f ca="1">-SUM(OFFSET(U124,0,-MIN(V$84-1,ROUNDDOWN($F135-1,0))):U124)/$F135-IF(V$84&gt;$F135,(OFFSET(U124,0,-ROUNDUP($F135-1,0))-(ROUNDDOWN($F135,0)*(OFFSET(U124,0,-ROUNDUP($F135-1,0))/$F135))),0)</f>
        <v>-1425.44404384268</v>
      </c>
      <c r="W135" s="131">
        <f ca="1">-SUM(OFFSET(V124,0,-MIN(W$84-1,ROUNDDOWN($F135-1,0))):V124)/$F135-IF(W$84&gt;$F135,(OFFSET(V124,0,-ROUNDUP($F135-1,0))-(ROUNDDOWN($F135,0)*(OFFSET(V124,0,-ROUNDUP($F135-1,0))/$F135))),0)</f>
        <v>-1425.44404384268</v>
      </c>
      <c r="X135" s="131">
        <f ca="1">-SUM(OFFSET(W124,0,-MIN(X$84-1,ROUNDDOWN($F135-1,0))):W124)/$F135-IF(X$84&gt;$F135,(OFFSET(W124,0,-ROUNDUP($F135-1,0))-(ROUNDDOWN($F135,0)*(OFFSET(W124,0,-ROUNDUP($F135-1,0))/$F135))),0)</f>
        <v>-1425.44404384268</v>
      </c>
      <c r="Y135" s="131">
        <f ca="1">-SUM(OFFSET(X124,0,-MIN(Y$84-1,ROUNDDOWN($F135-1,0))):X124)/$F135-IF(Y$84&gt;$F135,(OFFSET(X124,0,-ROUNDUP($F135-1,0))-(ROUNDDOWN($F135,0)*(OFFSET(X124,0,-ROUNDUP($F135-1,0))/$F135))),0)</f>
        <v>-1425.44404384268</v>
      </c>
      <c r="Z135" s="131">
        <f ca="1">-SUM(OFFSET(Y124,0,-MIN(Z$84-1,ROUNDDOWN($F135-1,0))):Y124)/$F135-IF(Z$84&gt;$F135,(OFFSET(Y124,0,-ROUNDUP($F135-1,0))-(ROUNDDOWN($F135,0)*(OFFSET(Y124,0,-ROUNDUP($F135-1,0))/$F135))),0)</f>
        <v>-1425.44404384268</v>
      </c>
      <c r="AA135" s="131">
        <f ca="1">-SUM(OFFSET(Z124,0,-MIN(AA$84-1,ROUNDDOWN($F135-1,0))):Z124)/$F135-IF(AA$84&gt;$F135,(OFFSET(Z124,0,-ROUNDUP($F135-1,0))-(ROUNDDOWN($F135,0)*(OFFSET(Z124,0,-ROUNDUP($F135-1,0))/$F135))),0)</f>
        <v>-1425.44404384268</v>
      </c>
      <c r="AB135" s="131">
        <f ca="1">-SUM(OFFSET(AA124,0,-MIN(AB$84-1,ROUNDDOWN($F135-1,0))):AA124)/$F135-IF(AB$84&gt;$F135,(OFFSET(AA124,0,-ROUNDUP($F135-1,0))-(ROUNDDOWN($F135,0)*(OFFSET(AA124,0,-ROUNDUP($F135-1,0))/$F135))),0)</f>
        <v>-1425.44404384268</v>
      </c>
      <c r="AC135" s="131">
        <f ca="1">-SUM(OFFSET(AB124,0,-MIN(AC$84-1,ROUNDDOWN($F135-1,0))):AB124)/$F135-IF(AC$84&gt;$F135,(OFFSET(AB124,0,-ROUNDUP($F135-1,0))-(ROUNDDOWN($F135,0)*(OFFSET(AB124,0,-ROUNDUP($F135-1,0))/$F135))),0)</f>
        <v>-1425.44404384268</v>
      </c>
      <c r="AD135" s="131">
        <f ca="1">-SUM(OFFSET(AC124,0,-MIN(AD$84-1,ROUNDDOWN($F135-1,0))):AC124)/$F135-IF(AD$84&gt;$F135,(OFFSET(AC124,0,-ROUNDUP($F135-1,0))-(ROUNDDOWN($F135,0)*(OFFSET(AC124,0,-ROUNDUP($F135-1,0))/$F135))),0)</f>
        <v>-278.1922434832814</v>
      </c>
      <c r="AE135" s="131">
        <f ca="1">-SUM(OFFSET(AD124,0,-MIN(AE$84-1,ROUNDDOWN($F135-1,0))):AD124)/$F135-IF(AE$84&gt;$F135,(OFFSET(AD124,0,-ROUNDUP($F135-1,0))-(ROUNDDOWN($F135,0)*(OFFSET(AD124,0,-ROUNDUP($F135-1,0))/$F135))),0)</f>
        <v>-74.054850686238993</v>
      </c>
      <c r="AF135" s="131">
        <f ca="1">-SUM(OFFSET(AE124,0,-MIN(AF$84-1,ROUNDDOWN($F135-1,0))):AE124)/$F135-IF(AF$84&gt;$F135,(OFFSET(AE124,0,-ROUNDUP($F135-1,0))-(ROUNDDOWN($F135,0)*(OFFSET(AE124,0,-ROUNDUP($F135-1,0))/$F135))),0)</f>
        <v>-55.544531952590624</v>
      </c>
      <c r="AG135" s="131">
        <f ca="1">-SUM(OFFSET(AF124,0,-MIN(AG$84-1,ROUNDDOWN($F135-1,0))):AF124)/$F135-IF(AG$84&gt;$F135,(OFFSET(AF124,0,-ROUNDUP($F135-1,0))-(ROUNDDOWN($F135,0)*(OFFSET(AF124,0,-ROUNDUP($F135-1,0))/$F135))),0)</f>
        <v>-40.829722593151786</v>
      </c>
      <c r="AH135" s="131">
        <f ca="1">-SUM(OFFSET(AG124,0,-MIN(AH$84-1,ROUNDDOWN($F135-1,0))):AG124)/$F135-IF(AH$84&gt;$F135,(OFFSET(AG124,0,-ROUNDUP($F135-1,0))-(ROUNDDOWN($F135,0)*(OFFSET(AG124,0,-ROUNDUP($F135-1,0))/$F135))),0)</f>
        <v>-1.1606812650650227</v>
      </c>
      <c r="AI135" s="131">
        <f ca="1">-SUM(OFFSET(AH124,0,-MIN(AI$84-1,ROUNDDOWN($F135-1,0))):AH124)/$F135-IF(AI$84&gt;$F135,(OFFSET(AH124,0,-ROUNDUP($F135-1,0))-(ROUNDDOWN($F135,0)*(OFFSET(AH124,0,-ROUNDUP($F135-1,0))/$F135))),0)</f>
        <v>0</v>
      </c>
      <c r="AJ135" s="131">
        <f ca="1">-SUM(OFFSET(AI124,0,-MIN(AJ$84-1,ROUNDDOWN($F135-1,0))):AI124)/$F135-IF(AJ$84&gt;$F135,(OFFSET(AI124,0,-ROUNDUP($F135-1,0))-(ROUNDDOWN($F135,0)*(OFFSET(AI124,0,-ROUNDUP($F135-1,0))/$F135))),0)</f>
        <v>0</v>
      </c>
      <c r="AK135" s="131">
        <f ca="1">-SUM(OFFSET(AJ124,0,-MIN(AK$84-1,ROUNDDOWN($F135-1,0))):AJ124)/$F135-IF(AK$84&gt;$F135,(OFFSET(AJ124,0,-ROUNDUP($F135-1,0))-(ROUNDDOWN($F135,0)*(OFFSET(AJ124,0,-ROUNDUP($F135-1,0))/$F135))),0)</f>
        <v>0</v>
      </c>
      <c r="AL135" s="131">
        <f ca="1">-SUM(OFFSET(AK124,0,-MIN(AL$84-1,ROUNDDOWN($F135-1,0))):AK124)/$F135-IF(AL$84&gt;$F135,(OFFSET(AK124,0,-ROUNDUP($F135-1,0))-(ROUNDDOWN($F135,0)*(OFFSET(AK124,0,-ROUNDUP($F135-1,0))/$F135))),0)</f>
        <v>0</v>
      </c>
      <c r="AM135" s="131">
        <f ca="1">-SUM(OFFSET(AL124,0,-MIN(AM$84-1,ROUNDDOWN($F135-1,0))):AL124)/$F135-IF(AM$84&gt;$F135,(OFFSET(AL124,0,-ROUNDUP($F135-1,0))-(ROUNDDOWN($F135,0)*(OFFSET(AL124,0,-ROUNDUP($F135-1,0))/$F135))),0)</f>
        <v>0</v>
      </c>
      <c r="AN135" s="131">
        <f ca="1">-SUM(OFFSET(AM124,0,-MIN(AN$84-1,ROUNDDOWN($F135-1,0))):AM124)/$F135-IF(AN$84&gt;$F135,(OFFSET(AM124,0,-ROUNDUP($F135-1,0))-(ROUNDDOWN($F135,0)*(OFFSET(AM124,0,-ROUNDUP($F135-1,0))/$F135))),0)</f>
        <v>0</v>
      </c>
      <c r="AO135" s="131">
        <f ca="1">-SUM(OFFSET(AN124,0,-MIN(AO$84-1,ROUNDDOWN($F135-1,0))):AN124)/$F135-IF(AO$84&gt;$F135,(OFFSET(AN124,0,-ROUNDUP($F135-1,0))-(ROUNDDOWN($F135,0)*(OFFSET(AN124,0,-ROUNDUP($F135-1,0))/$F135))),0)</f>
        <v>0</v>
      </c>
      <c r="AP135" s="131">
        <f ca="1">-SUM(OFFSET(AO124,0,-MIN(AP$84-1,ROUNDDOWN($F135-1,0))):AO124)/$F135-IF(AP$84&gt;$F135,(OFFSET(AO124,0,-ROUNDUP($F135-1,0))-(ROUNDDOWN($F135,0)*(OFFSET(AO124,0,-ROUNDUP($F135-1,0))/$F135))),0)</f>
        <v>0</v>
      </c>
      <c r="AQ135" s="131">
        <f ca="1">-SUM(OFFSET(AP124,0,-MIN(AQ$84-1,ROUNDDOWN($F135-1,0))):AP124)/$F135-IF(AQ$84&gt;$F135,(OFFSET(AP124,0,-ROUNDUP($F135-1,0))-(ROUNDDOWN($F135,0)*(OFFSET(AP124,0,-ROUNDUP($F135-1,0))/$F135))),0)</f>
        <v>0</v>
      </c>
      <c r="AR135" s="131">
        <f ca="1">-SUM(OFFSET(AQ124,0,-MIN(AR$84-1,ROUNDDOWN($F135-1,0))):AQ124)/$F135-IF(AR$84&gt;$F135,(OFFSET(AQ124,0,-ROUNDUP($F135-1,0))-(ROUNDDOWN($F135,0)*(OFFSET(AQ124,0,-ROUNDUP($F135-1,0))/$F135))),0)</f>
        <v>0</v>
      </c>
      <c r="AS135" s="131">
        <f ca="1">-SUM(OFFSET(AR124,0,-MIN(AS$84-1,ROUNDDOWN($F135-1,0))):AR124)/$F135-IF(AS$84&gt;$F135,(OFFSET(AR124,0,-ROUNDUP($F135-1,0))-(ROUNDDOWN($F135,0)*(OFFSET(AR124,0,-ROUNDUP($F135-1,0))/$F135))),0)</f>
        <v>0</v>
      </c>
      <c r="AT135" s="131">
        <f ca="1">-SUM(OFFSET(AS124,0,-MIN(AT$84-1,ROUNDDOWN($F135-1,0))):AS124)/$F135-IF(AT$84&gt;$F135,(OFFSET(AS124,0,-ROUNDUP($F135-1,0))-(ROUNDDOWN($F135,0)*(OFFSET(AS124,0,-ROUNDUP($F135-1,0))/$F135))),0)</f>
        <v>0</v>
      </c>
      <c r="AU135" s="131">
        <f ca="1">-SUM(OFFSET(AT124,0,-MIN(AU$84-1,ROUNDDOWN($F135-1,0))):AT124)/$F135-IF(AU$84&gt;$F135,(OFFSET(AT124,0,-ROUNDUP($F135-1,0))-(ROUNDDOWN($F135,0)*(OFFSET(AT124,0,-ROUNDUP($F135-1,0))/$F135))),0)</f>
        <v>0</v>
      </c>
      <c r="AV135" s="131">
        <f ca="1">-SUM(OFFSET(AU124,0,-MIN(AV$84-1,ROUNDDOWN($F135-1,0))):AU124)/$F135-IF(AV$84&gt;$F135,(OFFSET(AU124,0,-ROUNDUP($F135-1,0))-(ROUNDDOWN($F135,0)*(OFFSET(AU124,0,-ROUNDUP($F135-1,0))/$F135))),0)</f>
        <v>0</v>
      </c>
      <c r="AW135" s="4"/>
    </row>
    <row r="136" spans="1:49" s="49" customFormat="1" ht="15.75" hidden="1" customHeight="1" outlineLevel="1">
      <c r="A136" s="20"/>
      <c r="B136" s="67" t="str">
        <f>"Amort. -  "&amp;B41</f>
        <v>Amort. -  Compression</v>
      </c>
      <c r="C136" s="67"/>
      <c r="D136" s="65"/>
      <c r="F136" s="200">
        <f>D41</f>
        <v>20</v>
      </c>
      <c r="G136" s="125"/>
      <c r="H136" s="14"/>
      <c r="I136" s="131">
        <f ca="1">-SUM(OFFSET(H125,0,-MIN(I$84-1,ROUNDDOWN($F136-1,0))):H125)/$F136-IF(I$84&gt;$F136,(OFFSET(H125,0,-ROUNDUP($F136-1,0))-(ROUNDDOWN($F136,0)*(OFFSET(H125,0,-ROUNDUP($F136-1,0))/$F136))),0)</f>
        <v>0</v>
      </c>
      <c r="J136" s="131">
        <f ca="1">-SUM(OFFSET(I125,0,-MIN(J$84-1,ROUNDDOWN($F136-1,0))):I125)/$F136-IF(J$84&gt;$F136,(OFFSET(I125,0,-ROUNDUP($F136-1,0))-(ROUNDDOWN($F136,0)*(OFFSET(I125,0,-ROUNDUP($F136-1,0))/$F136))),0)</f>
        <v>0</v>
      </c>
      <c r="K136" s="131">
        <f ca="1">-SUM(OFFSET(J125,0,-MIN(K$84-1,ROUNDDOWN($F136-1,0))):J125)/$F136-IF(K$84&gt;$F136,(OFFSET(J125,0,-ROUNDUP($F136-1,0))-(ROUNDDOWN($F136,0)*(OFFSET(J125,0,-ROUNDUP($F136-1,0))/$F136))),0)</f>
        <v>0</v>
      </c>
      <c r="L136" s="131">
        <f ca="1">-SUM(OFFSET(K125,0,-MIN(L$84-1,ROUNDDOWN($F136-1,0))):K125)/$F136-IF(L$84&gt;$F136,(OFFSET(K125,0,-ROUNDUP($F136-1,0))-(ROUNDDOWN($F136,0)*(OFFSET(K125,0,-ROUNDUP($F136-1,0))/$F136))),0)</f>
        <v>0</v>
      </c>
      <c r="M136" s="131">
        <f ca="1">-SUM(OFFSET(L125,0,-MIN(M$84-1,ROUNDDOWN($F136-1,0))):L125)/$F136-IF(M$84&gt;$F136,(OFFSET(L125,0,-ROUNDUP($F136-1,0))-(ROUNDDOWN($F136,0)*(OFFSET(L125,0,-ROUNDUP($F136-1,0))/$F136))),0)</f>
        <v>0</v>
      </c>
      <c r="N136" s="131">
        <f ca="1">-SUM(OFFSET(M125,0,-MIN(N$84-1,ROUNDDOWN($F136-1,0))):M125)/$F136-IF(N$84&gt;$F136,(OFFSET(M125,0,-ROUNDUP($F136-1,0))-(ROUNDDOWN($F136,0)*(OFFSET(M125,0,-ROUNDUP($F136-1,0))/$F136))),0)</f>
        <v>0</v>
      </c>
      <c r="O136" s="131">
        <f ca="1">-SUM(OFFSET(N125,0,-MIN(O$84-1,ROUNDDOWN($F136-1,0))):N125)/$F136-IF(O$84&gt;$F136,(OFFSET(N125,0,-ROUNDUP($F136-1,0))-(ROUNDDOWN($F136,0)*(OFFSET(N125,0,-ROUNDUP($F136-1,0))/$F136))),0)</f>
        <v>0</v>
      </c>
      <c r="P136" s="131">
        <f ca="1">-SUM(OFFSET(O125,0,-MIN(P$84-1,ROUNDDOWN($F136-1,0))):O125)/$F136-IF(P$84&gt;$F136,(OFFSET(O125,0,-ROUNDUP($F136-1,0))-(ROUNDDOWN($F136,0)*(OFFSET(O125,0,-ROUNDUP($F136-1,0))/$F136))),0)</f>
        <v>0</v>
      </c>
      <c r="Q136" s="131">
        <f ca="1">-SUM(OFFSET(P125,0,-MIN(Q$84-1,ROUNDDOWN($F136-1,0))):P125)/$F136-IF(Q$84&gt;$F136,(OFFSET(P125,0,-ROUNDUP($F136-1,0))-(ROUNDDOWN($F136,0)*(OFFSET(P125,0,-ROUNDUP($F136-1,0))/$F136))),0)</f>
        <v>0</v>
      </c>
      <c r="R136" s="131">
        <f ca="1">-SUM(OFFSET(Q125,0,-MIN(R$84-1,ROUNDDOWN($F136-1,0))):Q125)/$F136-IF(R$84&gt;$F136,(OFFSET(Q125,0,-ROUNDUP($F136-1,0))-(ROUNDDOWN($F136,0)*(OFFSET(Q125,0,-ROUNDUP($F136-1,0))/$F136))),0)</f>
        <v>0</v>
      </c>
      <c r="S136" s="131">
        <f ca="1">-SUM(OFFSET(R125,0,-MIN(S$84-1,ROUNDDOWN($F136-1,0))):R125)/$F136-IF(S$84&gt;$F136,(OFFSET(R125,0,-ROUNDUP($F136-1,0))-(ROUNDDOWN($F136,0)*(OFFSET(R125,0,-ROUNDUP($F136-1,0))/$F136))),0)</f>
        <v>0</v>
      </c>
      <c r="T136" s="131">
        <f ca="1">-SUM(OFFSET(S125,0,-MIN(T$84-1,ROUNDDOWN($F136-1,0))):S125)/$F136-IF(T$84&gt;$F136,(OFFSET(S125,0,-ROUNDUP($F136-1,0))-(ROUNDDOWN($F136,0)*(OFFSET(S125,0,-ROUNDUP($F136-1,0))/$F136))),0)</f>
        <v>0</v>
      </c>
      <c r="U136" s="131">
        <f ca="1">-SUM(OFFSET(T125,0,-MIN(U$84-1,ROUNDDOWN($F136-1,0))):T125)/$F136-IF(U$84&gt;$F136,(OFFSET(T125,0,-ROUNDUP($F136-1,0))-(ROUNDDOWN($F136,0)*(OFFSET(T125,0,-ROUNDUP($F136-1,0))/$F136))),0)</f>
        <v>0</v>
      </c>
      <c r="V136" s="131">
        <f ca="1">-SUM(OFFSET(U125,0,-MIN(V$84-1,ROUNDDOWN($F136-1,0))):U125)/$F136-IF(V$84&gt;$F136,(OFFSET(U125,0,-ROUNDUP($F136-1,0))-(ROUNDDOWN($F136,0)*(OFFSET(U125,0,-ROUNDUP($F136-1,0))/$F136))),0)</f>
        <v>0</v>
      </c>
      <c r="W136" s="131">
        <f ca="1">-SUM(OFFSET(V125,0,-MIN(W$84-1,ROUNDDOWN($F136-1,0))):V125)/$F136-IF(W$84&gt;$F136,(OFFSET(V125,0,-ROUNDUP($F136-1,0))-(ROUNDDOWN($F136,0)*(OFFSET(V125,0,-ROUNDUP($F136-1,0))/$F136))),0)</f>
        <v>0</v>
      </c>
      <c r="X136" s="131">
        <f ca="1">-SUM(OFFSET(W125,0,-MIN(X$84-1,ROUNDDOWN($F136-1,0))):W125)/$F136-IF(X$84&gt;$F136,(OFFSET(W125,0,-ROUNDUP($F136-1,0))-(ROUNDDOWN($F136,0)*(OFFSET(W125,0,-ROUNDUP($F136-1,0))/$F136))),0)</f>
        <v>0</v>
      </c>
      <c r="Y136" s="131">
        <f ca="1">-SUM(OFFSET(X125,0,-MIN(Y$84-1,ROUNDDOWN($F136-1,0))):X125)/$F136-IF(Y$84&gt;$F136,(OFFSET(X125,0,-ROUNDUP($F136-1,0))-(ROUNDDOWN($F136,0)*(OFFSET(X125,0,-ROUNDUP($F136-1,0))/$F136))),0)</f>
        <v>0</v>
      </c>
      <c r="Z136" s="131">
        <f ca="1">-SUM(OFFSET(Y125,0,-MIN(Z$84-1,ROUNDDOWN($F136-1,0))):Y125)/$F136-IF(Z$84&gt;$F136,(OFFSET(Y125,0,-ROUNDUP($F136-1,0))-(ROUNDDOWN($F136,0)*(OFFSET(Y125,0,-ROUNDUP($F136-1,0))/$F136))),0)</f>
        <v>0</v>
      </c>
      <c r="AA136" s="131">
        <f ca="1">-SUM(OFFSET(Z125,0,-MIN(AA$84-1,ROUNDDOWN($F136-1,0))):Z125)/$F136-IF(AA$84&gt;$F136,(OFFSET(Z125,0,-ROUNDUP($F136-1,0))-(ROUNDDOWN($F136,0)*(OFFSET(Z125,0,-ROUNDUP($F136-1,0))/$F136))),0)</f>
        <v>0</v>
      </c>
      <c r="AB136" s="131">
        <f ca="1">-SUM(OFFSET(AA125,0,-MIN(AB$84-1,ROUNDDOWN($F136-1,0))):AA125)/$F136-IF(AB$84&gt;$F136,(OFFSET(AA125,0,-ROUNDUP($F136-1,0))-(ROUNDDOWN($F136,0)*(OFFSET(AA125,0,-ROUNDUP($F136-1,0))/$F136))),0)</f>
        <v>0</v>
      </c>
      <c r="AC136" s="131">
        <f ca="1">-SUM(OFFSET(AB125,0,-MIN(AC$84-1,ROUNDDOWN($F136-1,0))):AB125)/$F136-IF(AC$84&gt;$F136,(OFFSET(AB125,0,-ROUNDUP($F136-1,0))-(ROUNDDOWN($F136,0)*(OFFSET(AB125,0,-ROUNDUP($F136-1,0))/$F136))),0)</f>
        <v>0</v>
      </c>
      <c r="AD136" s="131">
        <f ca="1">-SUM(OFFSET(AC125,0,-MIN(AD$84-1,ROUNDDOWN($F136-1,0))):AC125)/$F136-IF(AD$84&gt;$F136,(OFFSET(AC125,0,-ROUNDUP($F136-1,0))-(ROUNDDOWN($F136,0)*(OFFSET(AC125,0,-ROUNDUP($F136-1,0))/$F136))),0)</f>
        <v>0</v>
      </c>
      <c r="AE136" s="131">
        <f ca="1">-SUM(OFFSET(AD125,0,-MIN(AE$84-1,ROUNDDOWN($F136-1,0))):AD125)/$F136-IF(AE$84&gt;$F136,(OFFSET(AD125,0,-ROUNDUP($F136-1,0))-(ROUNDDOWN($F136,0)*(OFFSET(AD125,0,-ROUNDUP($F136-1,0))/$F136))),0)</f>
        <v>0</v>
      </c>
      <c r="AF136" s="131">
        <f ca="1">-SUM(OFFSET(AE125,0,-MIN(AF$84-1,ROUNDDOWN($F136-1,0))):AE125)/$F136-IF(AF$84&gt;$F136,(OFFSET(AE125,0,-ROUNDUP($F136-1,0))-(ROUNDDOWN($F136,0)*(OFFSET(AE125,0,-ROUNDUP($F136-1,0))/$F136))),0)</f>
        <v>0</v>
      </c>
      <c r="AG136" s="131">
        <f ca="1">-SUM(OFFSET(AF125,0,-MIN(AG$84-1,ROUNDDOWN($F136-1,0))):AF125)/$F136-IF(AG$84&gt;$F136,(OFFSET(AF125,0,-ROUNDUP($F136-1,0))-(ROUNDDOWN($F136,0)*(OFFSET(AF125,0,-ROUNDUP($F136-1,0))/$F136))),0)</f>
        <v>0</v>
      </c>
      <c r="AH136" s="131">
        <f ca="1">-SUM(OFFSET(AG125,0,-MIN(AH$84-1,ROUNDDOWN($F136-1,0))):AG125)/$F136-IF(AH$84&gt;$F136,(OFFSET(AG125,0,-ROUNDUP($F136-1,0))-(ROUNDDOWN($F136,0)*(OFFSET(AG125,0,-ROUNDUP($F136-1,0))/$F136))),0)</f>
        <v>0</v>
      </c>
      <c r="AI136" s="131">
        <f ca="1">-SUM(OFFSET(AH125,0,-MIN(AI$84-1,ROUNDDOWN($F136-1,0))):AH125)/$F136-IF(AI$84&gt;$F136,(OFFSET(AH125,0,-ROUNDUP($F136-1,0))-(ROUNDDOWN($F136,0)*(OFFSET(AH125,0,-ROUNDUP($F136-1,0))/$F136))),0)</f>
        <v>0</v>
      </c>
      <c r="AJ136" s="131">
        <f ca="1">-SUM(OFFSET(AI125,0,-MIN(AJ$84-1,ROUNDDOWN($F136-1,0))):AI125)/$F136-IF(AJ$84&gt;$F136,(OFFSET(AI125,0,-ROUNDUP($F136-1,0))-(ROUNDDOWN($F136,0)*(OFFSET(AI125,0,-ROUNDUP($F136-1,0))/$F136))),0)</f>
        <v>0</v>
      </c>
      <c r="AK136" s="131">
        <f ca="1">-SUM(OFFSET(AJ125,0,-MIN(AK$84-1,ROUNDDOWN($F136-1,0))):AJ125)/$F136-IF(AK$84&gt;$F136,(OFFSET(AJ125,0,-ROUNDUP($F136-1,0))-(ROUNDDOWN($F136,0)*(OFFSET(AJ125,0,-ROUNDUP($F136-1,0))/$F136))),0)</f>
        <v>0</v>
      </c>
      <c r="AL136" s="131">
        <f ca="1">-SUM(OFFSET(AK125,0,-MIN(AL$84-1,ROUNDDOWN($F136-1,0))):AK125)/$F136-IF(AL$84&gt;$F136,(OFFSET(AK125,0,-ROUNDUP($F136-1,0))-(ROUNDDOWN($F136,0)*(OFFSET(AK125,0,-ROUNDUP($F136-1,0))/$F136))),0)</f>
        <v>0</v>
      </c>
      <c r="AM136" s="131">
        <f ca="1">-SUM(OFFSET(AL125,0,-MIN(AM$84-1,ROUNDDOWN($F136-1,0))):AL125)/$F136-IF(AM$84&gt;$F136,(OFFSET(AL125,0,-ROUNDUP($F136-1,0))-(ROUNDDOWN($F136,0)*(OFFSET(AL125,0,-ROUNDUP($F136-1,0))/$F136))),0)</f>
        <v>0</v>
      </c>
      <c r="AN136" s="131">
        <f ca="1">-SUM(OFFSET(AM125,0,-MIN(AN$84-1,ROUNDDOWN($F136-1,0))):AM125)/$F136-IF(AN$84&gt;$F136,(OFFSET(AM125,0,-ROUNDUP($F136-1,0))-(ROUNDDOWN($F136,0)*(OFFSET(AM125,0,-ROUNDUP($F136-1,0))/$F136))),0)</f>
        <v>0</v>
      </c>
      <c r="AO136" s="131">
        <f ca="1">-SUM(OFFSET(AN125,0,-MIN(AO$84-1,ROUNDDOWN($F136-1,0))):AN125)/$F136-IF(AO$84&gt;$F136,(OFFSET(AN125,0,-ROUNDUP($F136-1,0))-(ROUNDDOWN($F136,0)*(OFFSET(AN125,0,-ROUNDUP($F136-1,0))/$F136))),0)</f>
        <v>0</v>
      </c>
      <c r="AP136" s="131">
        <f ca="1">-SUM(OFFSET(AO125,0,-MIN(AP$84-1,ROUNDDOWN($F136-1,0))):AO125)/$F136-IF(AP$84&gt;$F136,(OFFSET(AO125,0,-ROUNDUP($F136-1,0))-(ROUNDDOWN($F136,0)*(OFFSET(AO125,0,-ROUNDUP($F136-1,0))/$F136))),0)</f>
        <v>0</v>
      </c>
      <c r="AQ136" s="131">
        <f ca="1">-SUM(OFFSET(AP125,0,-MIN(AQ$84-1,ROUNDDOWN($F136-1,0))):AP125)/$F136-IF(AQ$84&gt;$F136,(OFFSET(AP125,0,-ROUNDUP($F136-1,0))-(ROUNDDOWN($F136,0)*(OFFSET(AP125,0,-ROUNDUP($F136-1,0))/$F136))),0)</f>
        <v>0</v>
      </c>
      <c r="AR136" s="131">
        <f ca="1">-SUM(OFFSET(AQ125,0,-MIN(AR$84-1,ROUNDDOWN($F136-1,0))):AQ125)/$F136-IF(AR$84&gt;$F136,(OFFSET(AQ125,0,-ROUNDUP($F136-1,0))-(ROUNDDOWN($F136,0)*(OFFSET(AQ125,0,-ROUNDUP($F136-1,0))/$F136))),0)</f>
        <v>0</v>
      </c>
      <c r="AS136" s="131">
        <f ca="1">-SUM(OFFSET(AR125,0,-MIN(AS$84-1,ROUNDDOWN($F136-1,0))):AR125)/$F136-IF(AS$84&gt;$F136,(OFFSET(AR125,0,-ROUNDUP($F136-1,0))-(ROUNDDOWN($F136,0)*(OFFSET(AR125,0,-ROUNDUP($F136-1,0))/$F136))),0)</f>
        <v>0</v>
      </c>
      <c r="AT136" s="131">
        <f ca="1">-SUM(OFFSET(AS125,0,-MIN(AT$84-1,ROUNDDOWN($F136-1,0))):AS125)/$F136-IF(AT$84&gt;$F136,(OFFSET(AS125,0,-ROUNDUP($F136-1,0))-(ROUNDDOWN($F136,0)*(OFFSET(AS125,0,-ROUNDUP($F136-1,0))/$F136))),0)</f>
        <v>0</v>
      </c>
      <c r="AU136" s="131">
        <f ca="1">-SUM(OFFSET(AT125,0,-MIN(AU$84-1,ROUNDDOWN($F136-1,0))):AT125)/$F136-IF(AU$84&gt;$F136,(OFFSET(AT125,0,-ROUNDUP($F136-1,0))-(ROUNDDOWN($F136,0)*(OFFSET(AT125,0,-ROUNDUP($F136-1,0))/$F136))),0)</f>
        <v>0</v>
      </c>
      <c r="AV136" s="131">
        <f ca="1">-SUM(OFFSET(AU125,0,-MIN(AV$84-1,ROUNDDOWN($F136-1,0))):AU125)/$F136-IF(AV$84&gt;$F136,(OFFSET(AU125,0,-ROUNDUP($F136-1,0))-(ROUNDDOWN($F136,0)*(OFFSET(AU125,0,-ROUNDUP($F136-1,0))/$F136))),0)</f>
        <v>0</v>
      </c>
    </row>
    <row r="137" spans="1:49" s="49" customFormat="1" ht="15.75" hidden="1" customHeight="1" outlineLevel="1">
      <c r="A137" s="20"/>
      <c r="B137" s="67" t="str">
        <f>"Amort. -  "&amp;B42</f>
        <v>Amort. -  Servitude</v>
      </c>
      <c r="C137" s="67"/>
      <c r="D137" s="65"/>
      <c r="F137" s="200">
        <f>D42</f>
        <v>65</v>
      </c>
      <c r="G137" s="125"/>
      <c r="H137" s="14"/>
      <c r="I137" s="27">
        <f ca="1">-SUM(OFFSET(H126,0,-MIN(I$84-1,$F137-1)):H126)/$F137</f>
        <v>0</v>
      </c>
      <c r="J137" s="27">
        <f ca="1">-SUM(OFFSET(I126,0,-MIN(J$84-1,$F137-1)):I126)/$F137</f>
        <v>0</v>
      </c>
      <c r="K137" s="27">
        <f ca="1">-SUM(OFFSET(J126,0,-MIN(K$84-1,$F137-1)):J126)/$F137</f>
        <v>0</v>
      </c>
      <c r="L137" s="131">
        <f ca="1">-SUM(OFFSET(K126,0,-MIN(L$84-1,ROUNDDOWN($F137-1,0))):K126)/$F137-IF(L$84&gt;$F137,(OFFSET(K126,0,-ROUNDUP($F137-1,0))-(ROUNDDOWN($F137,0)*(OFFSET(K126,0,-ROUNDUP($F137-1,0))/$F137))),0)</f>
        <v>0</v>
      </c>
      <c r="M137" s="131">
        <f ca="1">-SUM(OFFSET(L126,0,-MIN(M$84-1,ROUNDDOWN($F137-1,0))):L126)/$F137-IF(M$84&gt;$F137,(OFFSET(L126,0,-ROUNDUP($F137-1,0))-(ROUNDDOWN($F137,0)*(OFFSET(L126,0,-ROUNDUP($F137-1,0))/$F137))),0)</f>
        <v>0</v>
      </c>
      <c r="N137" s="131">
        <f ca="1">-SUM(OFFSET(M126,0,-MIN(N$84-1,ROUNDDOWN($F137-1,0))):M126)/$F137-IF(N$84&gt;$F137,(OFFSET(M126,0,-ROUNDUP($F137-1,0))-(ROUNDDOWN($F137,0)*(OFFSET(M126,0,-ROUNDUP($F137-1,0))/$F137))),0)</f>
        <v>0</v>
      </c>
      <c r="O137" s="131">
        <f ca="1">-SUM(OFFSET(N126,0,-MIN(O$84-1,ROUNDDOWN($F137-1,0))):N126)/$F137-IF(O$84&gt;$F137,(OFFSET(N126,0,-ROUNDUP($F137-1,0))-(ROUNDDOWN($F137,0)*(OFFSET(N126,0,-ROUNDUP($F137-1,0))/$F137))),0)</f>
        <v>0</v>
      </c>
      <c r="P137" s="131">
        <f ca="1">-SUM(OFFSET(O126,0,-MIN(P$84-1,ROUNDDOWN($F137-1,0))):O126)/$F137-IF(P$84&gt;$F137,(OFFSET(O126,0,-ROUNDUP($F137-1,0))-(ROUNDDOWN($F137,0)*(OFFSET(O126,0,-ROUNDUP($F137-1,0))/$F137))),0)</f>
        <v>0</v>
      </c>
      <c r="Q137" s="131">
        <f ca="1">-SUM(OFFSET(P126,0,-MIN(Q$84-1,ROUNDDOWN($F137-1,0))):P126)/$F137-IF(Q$84&gt;$F137,(OFFSET(P126,0,-ROUNDUP($F137-1,0))-(ROUNDDOWN($F137,0)*(OFFSET(P126,0,-ROUNDUP($F137-1,0))/$F137))),0)</f>
        <v>0</v>
      </c>
      <c r="R137" s="131">
        <f ca="1">-SUM(OFFSET(Q126,0,-MIN(R$84-1,ROUNDDOWN($F137-1,0))):Q126)/$F137-IF(R$84&gt;$F137,(OFFSET(Q126,0,-ROUNDUP($F137-1,0))-(ROUNDDOWN($F137,0)*(OFFSET(Q126,0,-ROUNDUP($F137-1,0))/$F137))),0)</f>
        <v>0</v>
      </c>
      <c r="S137" s="131">
        <f ca="1">-SUM(OFFSET(R126,0,-MIN(S$84-1,ROUNDDOWN($F137-1,0))):R126)/$F137-IF(S$84&gt;$F137,(OFFSET(R126,0,-ROUNDUP($F137-1,0))-(ROUNDDOWN($F137,0)*(OFFSET(R126,0,-ROUNDUP($F137-1,0))/$F137))),0)</f>
        <v>0</v>
      </c>
      <c r="T137" s="131">
        <f ca="1">-SUM(OFFSET(S126,0,-MIN(T$84-1,ROUNDDOWN($F137-1,0))):S126)/$F137-IF(T$84&gt;$F137,(OFFSET(S126,0,-ROUNDUP($F137-1,0))-(ROUNDDOWN($F137,0)*(OFFSET(S126,0,-ROUNDUP($F137-1,0))/$F137))),0)</f>
        <v>0</v>
      </c>
      <c r="U137" s="131">
        <f ca="1">-SUM(OFFSET(T126,0,-MIN(U$84-1,ROUNDDOWN($F137-1,0))):T126)/$F137-IF(U$84&gt;$F137,(OFFSET(T126,0,-ROUNDUP($F137-1,0))-(ROUNDDOWN($F137,0)*(OFFSET(T126,0,-ROUNDUP($F137-1,0))/$F137))),0)</f>
        <v>0</v>
      </c>
      <c r="V137" s="131">
        <f ca="1">-SUM(OFFSET(U126,0,-MIN(V$84-1,ROUNDDOWN($F137-1,0))):U126)/$F137-IF(V$84&gt;$F137,(OFFSET(U126,0,-ROUNDUP($F137-1,0))-(ROUNDDOWN($F137,0)*(OFFSET(U126,0,-ROUNDUP($F137-1,0))/$F137))),0)</f>
        <v>0</v>
      </c>
      <c r="W137" s="131">
        <f ca="1">-SUM(OFFSET(V126,0,-MIN(W$84-1,ROUNDDOWN($F137-1,0))):V126)/$F137-IF(W$84&gt;$F137,(OFFSET(V126,0,-ROUNDUP($F137-1,0))-(ROUNDDOWN($F137,0)*(OFFSET(V126,0,-ROUNDUP($F137-1,0))/$F137))),0)</f>
        <v>0</v>
      </c>
      <c r="X137" s="131">
        <f ca="1">-SUM(OFFSET(W126,0,-MIN(X$84-1,ROUNDDOWN($F137-1,0))):W126)/$F137-IF(X$84&gt;$F137,(OFFSET(W126,0,-ROUNDUP($F137-1,0))-(ROUNDDOWN($F137,0)*(OFFSET(W126,0,-ROUNDUP($F137-1,0))/$F137))),0)</f>
        <v>0</v>
      </c>
      <c r="Y137" s="131">
        <f ca="1">-SUM(OFFSET(X126,0,-MIN(Y$84-1,ROUNDDOWN($F137-1,0))):X126)/$F137-IF(Y$84&gt;$F137,(OFFSET(X126,0,-ROUNDUP($F137-1,0))-(ROUNDDOWN($F137,0)*(OFFSET(X126,0,-ROUNDUP($F137-1,0))/$F137))),0)</f>
        <v>0</v>
      </c>
      <c r="Z137" s="131">
        <f ca="1">-SUM(OFFSET(Y126,0,-MIN(Z$84-1,ROUNDDOWN($F137-1,0))):Y126)/$F137-IF(Z$84&gt;$F137,(OFFSET(Y126,0,-ROUNDUP($F137-1,0))-(ROUNDDOWN($F137,0)*(OFFSET(Y126,0,-ROUNDUP($F137-1,0))/$F137))),0)</f>
        <v>0</v>
      </c>
      <c r="AA137" s="131">
        <f ca="1">-SUM(OFFSET(Z126,0,-MIN(AA$84-1,ROUNDDOWN($F137-1,0))):Z126)/$F137-IF(AA$84&gt;$F137,(OFFSET(Z126,0,-ROUNDUP($F137-1,0))-(ROUNDDOWN($F137,0)*(OFFSET(Z126,0,-ROUNDUP($F137-1,0))/$F137))),0)</f>
        <v>0</v>
      </c>
      <c r="AB137" s="131">
        <f ca="1">-SUM(OFFSET(AA126,0,-MIN(AB$84-1,ROUNDDOWN($F137-1,0))):AA126)/$F137-IF(AB$84&gt;$F137,(OFFSET(AA126,0,-ROUNDUP($F137-1,0))-(ROUNDDOWN($F137,0)*(OFFSET(AA126,0,-ROUNDUP($F137-1,0))/$F137))),0)</f>
        <v>0</v>
      </c>
      <c r="AC137" s="131">
        <f ca="1">-SUM(OFFSET(AB126,0,-MIN(AC$84-1,ROUNDDOWN($F137-1,0))):AB126)/$F137-IF(AC$84&gt;$F137,(OFFSET(AB126,0,-ROUNDUP($F137-1,0))-(ROUNDDOWN($F137,0)*(OFFSET(AB126,0,-ROUNDUP($F137-1,0))/$F137))),0)</f>
        <v>0</v>
      </c>
      <c r="AD137" s="131">
        <f ca="1">-SUM(OFFSET(AC126,0,-MIN(AD$84-1,ROUNDDOWN($F137-1,0))):AC126)/$F137-IF(AD$84&gt;$F137,(OFFSET(AC126,0,-ROUNDUP($F137-1,0))-(ROUNDDOWN($F137,0)*(OFFSET(AC126,0,-ROUNDUP($F137-1,0))/$F137))),0)</f>
        <v>0</v>
      </c>
      <c r="AE137" s="131">
        <f ca="1">-SUM(OFFSET(AD126,0,-MIN(AE$84-1,ROUNDDOWN($F137-1,0))):AD126)/$F137-IF(AE$84&gt;$F137,(OFFSET(AD126,0,-ROUNDUP($F137-1,0))-(ROUNDDOWN($F137,0)*(OFFSET(AD126,0,-ROUNDUP($F137-1,0))/$F137))),0)</f>
        <v>0</v>
      </c>
      <c r="AF137" s="131">
        <f ca="1">-SUM(OFFSET(AE126,0,-MIN(AF$84-1,ROUNDDOWN($F137-1,0))):AE126)/$F137-IF(AF$84&gt;$F137,(OFFSET(AE126,0,-ROUNDUP($F137-1,0))-(ROUNDDOWN($F137,0)*(OFFSET(AE126,0,-ROUNDUP($F137-1,0))/$F137))),0)</f>
        <v>0</v>
      </c>
      <c r="AG137" s="131">
        <f ca="1">-SUM(OFFSET(AF126,0,-MIN(AG$84-1,ROUNDDOWN($F137-1,0))):AF126)/$F137-IF(AG$84&gt;$F137,(OFFSET(AF126,0,-ROUNDUP($F137-1,0))-(ROUNDDOWN($F137,0)*(OFFSET(AF126,0,-ROUNDUP($F137-1,0))/$F137))),0)</f>
        <v>0</v>
      </c>
      <c r="AH137" s="131">
        <f ca="1">-SUM(OFFSET(AG126,0,-MIN(AH$84-1,ROUNDDOWN($F137-1,0))):AG126)/$F137-IF(AH$84&gt;$F137,(OFFSET(AG126,0,-ROUNDUP($F137-1,0))-(ROUNDDOWN($F137,0)*(OFFSET(AG126,0,-ROUNDUP($F137-1,0))/$F137))),0)</f>
        <v>0</v>
      </c>
      <c r="AI137" s="131">
        <f ca="1">-SUM(OFFSET(AH126,0,-MIN(AI$84-1,ROUNDDOWN($F137-1,0))):AH126)/$F137-IF(AI$84&gt;$F137,(OFFSET(AH126,0,-ROUNDUP($F137-1,0))-(ROUNDDOWN($F137,0)*(OFFSET(AH126,0,-ROUNDUP($F137-1,0))/$F137))),0)</f>
        <v>0</v>
      </c>
      <c r="AJ137" s="131">
        <f ca="1">-SUM(OFFSET(AI126,0,-MIN(AJ$84-1,ROUNDDOWN($F137-1,0))):AI126)/$F137-IF(AJ$84&gt;$F137,(OFFSET(AI126,0,-ROUNDUP($F137-1,0))-(ROUNDDOWN($F137,0)*(OFFSET(AI126,0,-ROUNDUP($F137-1,0))/$F137))),0)</f>
        <v>0</v>
      </c>
      <c r="AK137" s="131">
        <f ca="1">-SUM(OFFSET(AJ126,0,-MIN(AK$84-1,ROUNDDOWN($F137-1,0))):AJ126)/$F137-IF(AK$84&gt;$F137,(OFFSET(AJ126,0,-ROUNDUP($F137-1,0))-(ROUNDDOWN($F137,0)*(OFFSET(AJ126,0,-ROUNDUP($F137-1,0))/$F137))),0)</f>
        <v>0</v>
      </c>
      <c r="AL137" s="131">
        <f ca="1">-SUM(OFFSET(AK126,0,-MIN(AL$84-1,ROUNDDOWN($F137-1,0))):AK126)/$F137-IF(AL$84&gt;$F137,(OFFSET(AK126,0,-ROUNDUP($F137-1,0))-(ROUNDDOWN($F137,0)*(OFFSET(AK126,0,-ROUNDUP($F137-1,0))/$F137))),0)</f>
        <v>0</v>
      </c>
      <c r="AM137" s="131">
        <f ca="1">-SUM(OFFSET(AL126,0,-MIN(AM$84-1,ROUNDDOWN($F137-1,0))):AL126)/$F137-IF(AM$84&gt;$F137,(OFFSET(AL126,0,-ROUNDUP($F137-1,0))-(ROUNDDOWN($F137,0)*(OFFSET(AL126,0,-ROUNDUP($F137-1,0))/$F137))),0)</f>
        <v>0</v>
      </c>
      <c r="AN137" s="131">
        <f ca="1">-SUM(OFFSET(AM126,0,-MIN(AN$84-1,ROUNDDOWN($F137-1,0))):AM126)/$F137-IF(AN$84&gt;$F137,(OFFSET(AM126,0,-ROUNDUP($F137-1,0))-(ROUNDDOWN($F137,0)*(OFFSET(AM126,0,-ROUNDUP($F137-1,0))/$F137))),0)</f>
        <v>0</v>
      </c>
      <c r="AO137" s="131">
        <f ca="1">-SUM(OFFSET(AN126,0,-MIN(AO$84-1,ROUNDDOWN($F137-1,0))):AN126)/$F137-IF(AO$84&gt;$F137,(OFFSET(AN126,0,-ROUNDUP($F137-1,0))-(ROUNDDOWN($F137,0)*(OFFSET(AN126,0,-ROUNDUP($F137-1,0))/$F137))),0)</f>
        <v>0</v>
      </c>
      <c r="AP137" s="131">
        <f ca="1">-SUM(OFFSET(AO126,0,-MIN(AP$84-1,ROUNDDOWN($F137-1,0))):AO126)/$F137-IF(AP$84&gt;$F137,(OFFSET(AO126,0,-ROUNDUP($F137-1,0))-(ROUNDDOWN($F137,0)*(OFFSET(AO126,0,-ROUNDUP($F137-1,0))/$F137))),0)</f>
        <v>0</v>
      </c>
      <c r="AQ137" s="131">
        <f ca="1">-SUM(OFFSET(AP126,0,-MIN(AQ$84-1,ROUNDDOWN($F137-1,0))):AP126)/$F137-IF(AQ$84&gt;$F137,(OFFSET(AP126,0,-ROUNDUP($F137-1,0))-(ROUNDDOWN($F137,0)*(OFFSET(AP126,0,-ROUNDUP($F137-1,0))/$F137))),0)</f>
        <v>0</v>
      </c>
      <c r="AR137" s="131">
        <f ca="1">-SUM(OFFSET(AQ126,0,-MIN(AR$84-1,ROUNDDOWN($F137-1,0))):AQ126)/$F137-IF(AR$84&gt;$F137,(OFFSET(AQ126,0,-ROUNDUP($F137-1,0))-(ROUNDDOWN($F137,0)*(OFFSET(AQ126,0,-ROUNDUP($F137-1,0))/$F137))),0)</f>
        <v>0</v>
      </c>
      <c r="AS137" s="131">
        <f ca="1">-SUM(OFFSET(AR126,0,-MIN(AS$84-1,ROUNDDOWN($F137-1,0))):AR126)/$F137-IF(AS$84&gt;$F137,(OFFSET(AR126,0,-ROUNDUP($F137-1,0))-(ROUNDDOWN($F137,0)*(OFFSET(AR126,0,-ROUNDUP($F137-1,0))/$F137))),0)</f>
        <v>0</v>
      </c>
      <c r="AT137" s="131">
        <f ca="1">-SUM(OFFSET(AS126,0,-MIN(AT$84-1,ROUNDDOWN($F137-1,0))):AS126)/$F137-IF(AT$84&gt;$F137,(OFFSET(AS126,0,-ROUNDUP($F137-1,0))-(ROUNDDOWN($F137,0)*(OFFSET(AS126,0,-ROUNDUP($F137-1,0))/$F137))),0)</f>
        <v>0</v>
      </c>
      <c r="AU137" s="131">
        <f ca="1">-SUM(OFFSET(AT126,0,-MIN(AU$84-1,ROUNDDOWN($F137-1,0))):AT126)/$F137-IF(AU$84&gt;$F137,(OFFSET(AT126,0,-ROUNDUP($F137-1,0))-(ROUNDDOWN($F137,0)*(OFFSET(AT126,0,-ROUNDUP($F137-1,0))/$F137))),0)</f>
        <v>0</v>
      </c>
      <c r="AV137" s="131">
        <f ca="1">-SUM(OFFSET(AU126,0,-MIN(AV$84-1,ROUNDDOWN($F137-1,0))):AU126)/$F137-IF(AV$84&gt;$F137,(OFFSET(AU126,0,-ROUNDUP($F137-1,0))-(ROUNDDOWN($F137,0)*(OFFSET(AU126,0,-ROUNDUP($F137-1,0))/$F137))),0)</f>
        <v>0</v>
      </c>
    </row>
    <row r="138" spans="1:49" s="49" customFormat="1" ht="15.75" hidden="1" customHeight="1" outlineLevel="1">
      <c r="A138" s="20"/>
      <c r="B138" s="67" t="str">
        <f>"Amort. -  "&amp;B43</f>
        <v>Amort. -  Transport</v>
      </c>
      <c r="C138" s="67"/>
      <c r="D138" s="65"/>
      <c r="F138" s="200">
        <f>D43</f>
        <v>65</v>
      </c>
      <c r="G138" s="125"/>
      <c r="H138" s="14"/>
      <c r="I138" s="27">
        <f ca="1">-SUM(OFFSET(H127,0,-MIN(I$84-1,$F138-1)):H127)/$F138</f>
        <v>0</v>
      </c>
      <c r="J138" s="27">
        <f ca="1">-SUM(OFFSET(I127,0,-MIN(J$84-1,$F138-1)):I127)/$F138</f>
        <v>0</v>
      </c>
      <c r="K138" s="27">
        <f ca="1">-SUM(OFFSET(J127,0,-MIN(K$84-1,$F138-1)):J127)/$F138</f>
        <v>0</v>
      </c>
      <c r="L138" s="131">
        <f ca="1">-SUM(OFFSET(K127,0,-MIN(L$84-1,ROUNDDOWN($F138-1,0))):K127)/$F138-IF(L$84&gt;$F138,(OFFSET(K127,0,-ROUNDUP($F138-1,0))-(ROUNDDOWN($F138,0)*(OFFSET(K127,0,-ROUNDUP($F138-1,0))/$F138))),0)</f>
        <v>0</v>
      </c>
      <c r="M138" s="131">
        <f ca="1">-SUM(OFFSET(L127,0,-MIN(M$84-1,ROUNDDOWN($F138-1,0))):L127)/$F138-IF(M$84&gt;$F138,(OFFSET(L127,0,-ROUNDUP($F138-1,0))-(ROUNDDOWN($F138,0)*(OFFSET(L127,0,-ROUNDUP($F138-1,0))/$F138))),0)</f>
        <v>0</v>
      </c>
      <c r="N138" s="131">
        <f ca="1">-SUM(OFFSET(M127,0,-MIN(N$84-1,ROUNDDOWN($F138-1,0))):M127)/$F138-IF(N$84&gt;$F138,(OFFSET(M127,0,-ROUNDUP($F138-1,0))-(ROUNDDOWN($F138,0)*(OFFSET(M127,0,-ROUNDUP($F138-1,0))/$F138))),0)</f>
        <v>0</v>
      </c>
      <c r="O138" s="131">
        <f ca="1">-SUM(OFFSET(N127,0,-MIN(O$84-1,ROUNDDOWN($F138-1,0))):N127)/$F138-IF(O$84&gt;$F138,(OFFSET(N127,0,-ROUNDUP($F138-1,0))-(ROUNDDOWN($F138,0)*(OFFSET(N127,0,-ROUNDUP($F138-1,0))/$F138))),0)</f>
        <v>0</v>
      </c>
      <c r="P138" s="131">
        <f ca="1">-SUM(OFFSET(O127,0,-MIN(P$84-1,ROUNDDOWN($F138-1,0))):O127)/$F138-IF(P$84&gt;$F138,(OFFSET(O127,0,-ROUNDUP($F138-1,0))-(ROUNDDOWN($F138,0)*(OFFSET(O127,0,-ROUNDUP($F138-1,0))/$F138))),0)</f>
        <v>0</v>
      </c>
      <c r="Q138" s="131">
        <f ca="1">-SUM(OFFSET(P127,0,-MIN(Q$84-1,ROUNDDOWN($F138-1,0))):P127)/$F138-IF(Q$84&gt;$F138,(OFFSET(P127,0,-ROUNDUP($F138-1,0))-(ROUNDDOWN($F138,0)*(OFFSET(P127,0,-ROUNDUP($F138-1,0))/$F138))),0)</f>
        <v>0</v>
      </c>
      <c r="R138" s="131">
        <f ca="1">-SUM(OFFSET(Q127,0,-MIN(R$84-1,ROUNDDOWN($F138-1,0))):Q127)/$F138-IF(R$84&gt;$F138,(OFFSET(Q127,0,-ROUNDUP($F138-1,0))-(ROUNDDOWN($F138,0)*(OFFSET(Q127,0,-ROUNDUP($F138-1,0))/$F138))),0)</f>
        <v>0</v>
      </c>
      <c r="S138" s="131">
        <f ca="1">-SUM(OFFSET(R127,0,-MIN(S$84-1,ROUNDDOWN($F138-1,0))):R127)/$F138-IF(S$84&gt;$F138,(OFFSET(R127,0,-ROUNDUP($F138-1,0))-(ROUNDDOWN($F138,0)*(OFFSET(R127,0,-ROUNDUP($F138-1,0))/$F138))),0)</f>
        <v>0</v>
      </c>
      <c r="T138" s="131">
        <f ca="1">-SUM(OFFSET(S127,0,-MIN(T$84-1,ROUNDDOWN($F138-1,0))):S127)/$F138-IF(T$84&gt;$F138,(OFFSET(S127,0,-ROUNDUP($F138-1,0))-(ROUNDDOWN($F138,0)*(OFFSET(S127,0,-ROUNDUP($F138-1,0))/$F138))),0)</f>
        <v>0</v>
      </c>
      <c r="U138" s="131">
        <f ca="1">-SUM(OFFSET(T127,0,-MIN(U$84-1,ROUNDDOWN($F138-1,0))):T127)/$F138-IF(U$84&gt;$F138,(OFFSET(T127,0,-ROUNDUP($F138-1,0))-(ROUNDDOWN($F138,0)*(OFFSET(T127,0,-ROUNDUP($F138-1,0))/$F138))),0)</f>
        <v>0</v>
      </c>
      <c r="V138" s="131">
        <f ca="1">-SUM(OFFSET(U127,0,-MIN(V$84-1,ROUNDDOWN($F138-1,0))):U127)/$F138-IF(V$84&gt;$F138,(OFFSET(U127,0,-ROUNDUP($F138-1,0))-(ROUNDDOWN($F138,0)*(OFFSET(U127,0,-ROUNDUP($F138-1,0))/$F138))),0)</f>
        <v>0</v>
      </c>
      <c r="W138" s="131">
        <f ca="1">-SUM(OFFSET(V127,0,-MIN(W$84-1,ROUNDDOWN($F138-1,0))):V127)/$F138-IF(W$84&gt;$F138,(OFFSET(V127,0,-ROUNDUP($F138-1,0))-(ROUNDDOWN($F138,0)*(OFFSET(V127,0,-ROUNDUP($F138-1,0))/$F138))),0)</f>
        <v>0</v>
      </c>
      <c r="X138" s="131">
        <f ca="1">-SUM(OFFSET(W127,0,-MIN(X$84-1,ROUNDDOWN($F138-1,0))):W127)/$F138-IF(X$84&gt;$F138,(OFFSET(W127,0,-ROUNDUP($F138-1,0))-(ROUNDDOWN($F138,0)*(OFFSET(W127,0,-ROUNDUP($F138-1,0))/$F138))),0)</f>
        <v>0</v>
      </c>
      <c r="Y138" s="131">
        <f ca="1">-SUM(OFFSET(X127,0,-MIN(Y$84-1,ROUNDDOWN($F138-1,0))):X127)/$F138-IF(Y$84&gt;$F138,(OFFSET(X127,0,-ROUNDUP($F138-1,0))-(ROUNDDOWN($F138,0)*(OFFSET(X127,0,-ROUNDUP($F138-1,0))/$F138))),0)</f>
        <v>0</v>
      </c>
      <c r="Z138" s="131">
        <f ca="1">-SUM(OFFSET(Y127,0,-MIN(Z$84-1,ROUNDDOWN($F138-1,0))):Y127)/$F138-IF(Z$84&gt;$F138,(OFFSET(Y127,0,-ROUNDUP($F138-1,0))-(ROUNDDOWN($F138,0)*(OFFSET(Y127,0,-ROUNDUP($F138-1,0))/$F138))),0)</f>
        <v>0</v>
      </c>
      <c r="AA138" s="131">
        <f ca="1">-SUM(OFFSET(Z127,0,-MIN(AA$84-1,ROUNDDOWN($F138-1,0))):Z127)/$F138-IF(AA$84&gt;$F138,(OFFSET(Z127,0,-ROUNDUP($F138-1,0))-(ROUNDDOWN($F138,0)*(OFFSET(Z127,0,-ROUNDUP($F138-1,0))/$F138))),0)</f>
        <v>0</v>
      </c>
      <c r="AB138" s="131">
        <f ca="1">-SUM(OFFSET(AA127,0,-MIN(AB$84-1,ROUNDDOWN($F138-1,0))):AA127)/$F138-IF(AB$84&gt;$F138,(OFFSET(AA127,0,-ROUNDUP($F138-1,0))-(ROUNDDOWN($F138,0)*(OFFSET(AA127,0,-ROUNDUP($F138-1,0))/$F138))),0)</f>
        <v>0</v>
      </c>
      <c r="AC138" s="131">
        <f ca="1">-SUM(OFFSET(AB127,0,-MIN(AC$84-1,ROUNDDOWN($F138-1,0))):AB127)/$F138-IF(AC$84&gt;$F138,(OFFSET(AB127,0,-ROUNDUP($F138-1,0))-(ROUNDDOWN($F138,0)*(OFFSET(AB127,0,-ROUNDUP($F138-1,0))/$F138))),0)</f>
        <v>0</v>
      </c>
      <c r="AD138" s="131">
        <f ca="1">-SUM(OFFSET(AC127,0,-MIN(AD$84-1,ROUNDDOWN($F138-1,0))):AC127)/$F138-IF(AD$84&gt;$F138,(OFFSET(AC127,0,-ROUNDUP($F138-1,0))-(ROUNDDOWN($F138,0)*(OFFSET(AC127,0,-ROUNDUP($F138-1,0))/$F138))),0)</f>
        <v>0</v>
      </c>
      <c r="AE138" s="131">
        <f ca="1">-SUM(OFFSET(AD127,0,-MIN(AE$84-1,ROUNDDOWN($F138-1,0))):AD127)/$F138-IF(AE$84&gt;$F138,(OFFSET(AD127,0,-ROUNDUP($F138-1,0))-(ROUNDDOWN($F138,0)*(OFFSET(AD127,0,-ROUNDUP($F138-1,0))/$F138))),0)</f>
        <v>0</v>
      </c>
      <c r="AF138" s="131">
        <f ca="1">-SUM(OFFSET(AE127,0,-MIN(AF$84-1,ROUNDDOWN($F138-1,0))):AE127)/$F138-IF(AF$84&gt;$F138,(OFFSET(AE127,0,-ROUNDUP($F138-1,0))-(ROUNDDOWN($F138,0)*(OFFSET(AE127,0,-ROUNDUP($F138-1,0))/$F138))),0)</f>
        <v>0</v>
      </c>
      <c r="AG138" s="131">
        <f ca="1">-SUM(OFFSET(AF127,0,-MIN(AG$84-1,ROUNDDOWN($F138-1,0))):AF127)/$F138-IF(AG$84&gt;$F138,(OFFSET(AF127,0,-ROUNDUP($F138-1,0))-(ROUNDDOWN($F138,0)*(OFFSET(AF127,0,-ROUNDUP($F138-1,0))/$F138))),0)</f>
        <v>0</v>
      </c>
      <c r="AH138" s="131">
        <f ca="1">-SUM(OFFSET(AG127,0,-MIN(AH$84-1,ROUNDDOWN($F138-1,0))):AG127)/$F138-IF(AH$84&gt;$F138,(OFFSET(AG127,0,-ROUNDUP($F138-1,0))-(ROUNDDOWN($F138,0)*(OFFSET(AG127,0,-ROUNDUP($F138-1,0))/$F138))),0)</f>
        <v>0</v>
      </c>
      <c r="AI138" s="131">
        <f ca="1">-SUM(OFFSET(AH127,0,-MIN(AI$84-1,ROUNDDOWN($F138-1,0))):AH127)/$F138-IF(AI$84&gt;$F138,(OFFSET(AH127,0,-ROUNDUP($F138-1,0))-(ROUNDDOWN($F138,0)*(OFFSET(AH127,0,-ROUNDUP($F138-1,0))/$F138))),0)</f>
        <v>0</v>
      </c>
      <c r="AJ138" s="131">
        <f ca="1">-SUM(OFFSET(AI127,0,-MIN(AJ$84-1,ROUNDDOWN($F138-1,0))):AI127)/$F138-IF(AJ$84&gt;$F138,(OFFSET(AI127,0,-ROUNDUP($F138-1,0))-(ROUNDDOWN($F138,0)*(OFFSET(AI127,0,-ROUNDUP($F138-1,0))/$F138))),0)</f>
        <v>0</v>
      </c>
      <c r="AK138" s="131">
        <f ca="1">-SUM(OFFSET(AJ127,0,-MIN(AK$84-1,ROUNDDOWN($F138-1,0))):AJ127)/$F138-IF(AK$84&gt;$F138,(OFFSET(AJ127,0,-ROUNDUP($F138-1,0))-(ROUNDDOWN($F138,0)*(OFFSET(AJ127,0,-ROUNDUP($F138-1,0))/$F138))),0)</f>
        <v>0</v>
      </c>
      <c r="AL138" s="131">
        <f ca="1">-SUM(OFFSET(AK127,0,-MIN(AL$84-1,ROUNDDOWN($F138-1,0))):AK127)/$F138-IF(AL$84&gt;$F138,(OFFSET(AK127,0,-ROUNDUP($F138-1,0))-(ROUNDDOWN($F138,0)*(OFFSET(AK127,0,-ROUNDUP($F138-1,0))/$F138))),0)</f>
        <v>0</v>
      </c>
      <c r="AM138" s="131">
        <f ca="1">-SUM(OFFSET(AL127,0,-MIN(AM$84-1,ROUNDDOWN($F138-1,0))):AL127)/$F138-IF(AM$84&gt;$F138,(OFFSET(AL127,0,-ROUNDUP($F138-1,0))-(ROUNDDOWN($F138,0)*(OFFSET(AL127,0,-ROUNDUP($F138-1,0))/$F138))),0)</f>
        <v>0</v>
      </c>
      <c r="AN138" s="131">
        <f ca="1">-SUM(OFFSET(AM127,0,-MIN(AN$84-1,ROUNDDOWN($F138-1,0))):AM127)/$F138-IF(AN$84&gt;$F138,(OFFSET(AM127,0,-ROUNDUP($F138-1,0))-(ROUNDDOWN($F138,0)*(OFFSET(AM127,0,-ROUNDUP($F138-1,0))/$F138))),0)</f>
        <v>0</v>
      </c>
      <c r="AO138" s="131">
        <f ca="1">-SUM(OFFSET(AN127,0,-MIN(AO$84-1,ROUNDDOWN($F138-1,0))):AN127)/$F138-IF(AO$84&gt;$F138,(OFFSET(AN127,0,-ROUNDUP($F138-1,0))-(ROUNDDOWN($F138,0)*(OFFSET(AN127,0,-ROUNDUP($F138-1,0))/$F138))),0)</f>
        <v>0</v>
      </c>
      <c r="AP138" s="131">
        <f ca="1">-SUM(OFFSET(AO127,0,-MIN(AP$84-1,ROUNDDOWN($F138-1,0))):AO127)/$F138-IF(AP$84&gt;$F138,(OFFSET(AO127,0,-ROUNDUP($F138-1,0))-(ROUNDDOWN($F138,0)*(OFFSET(AO127,0,-ROUNDUP($F138-1,0))/$F138))),0)</f>
        <v>0</v>
      </c>
      <c r="AQ138" s="131">
        <f ca="1">-SUM(OFFSET(AP127,0,-MIN(AQ$84-1,ROUNDDOWN($F138-1,0))):AP127)/$F138-IF(AQ$84&gt;$F138,(OFFSET(AP127,0,-ROUNDUP($F138-1,0))-(ROUNDDOWN($F138,0)*(OFFSET(AP127,0,-ROUNDUP($F138-1,0))/$F138))),0)</f>
        <v>0</v>
      </c>
      <c r="AR138" s="131">
        <f ca="1">-SUM(OFFSET(AQ127,0,-MIN(AR$84-1,ROUNDDOWN($F138-1,0))):AQ127)/$F138-IF(AR$84&gt;$F138,(OFFSET(AQ127,0,-ROUNDUP($F138-1,0))-(ROUNDDOWN($F138,0)*(OFFSET(AQ127,0,-ROUNDUP($F138-1,0))/$F138))),0)</f>
        <v>0</v>
      </c>
      <c r="AS138" s="131">
        <f ca="1">-SUM(OFFSET(AR127,0,-MIN(AS$84-1,ROUNDDOWN($F138-1,0))):AR127)/$F138-IF(AS$84&gt;$F138,(OFFSET(AR127,0,-ROUNDUP($F138-1,0))-(ROUNDDOWN($F138,0)*(OFFSET(AR127,0,-ROUNDUP($F138-1,0))/$F138))),0)</f>
        <v>0</v>
      </c>
      <c r="AT138" s="131">
        <f ca="1">-SUM(OFFSET(AS127,0,-MIN(AT$84-1,ROUNDDOWN($F138-1,0))):AS127)/$F138-IF(AT$84&gt;$F138,(OFFSET(AS127,0,-ROUNDUP($F138-1,0))-(ROUNDDOWN($F138,0)*(OFFSET(AS127,0,-ROUNDUP($F138-1,0))/$F138))),0)</f>
        <v>0</v>
      </c>
      <c r="AU138" s="131">
        <f ca="1">-SUM(OFFSET(AT127,0,-MIN(AU$84-1,ROUNDDOWN($F138-1,0))):AT127)/$F138-IF(AU$84&gt;$F138,(OFFSET(AT127,0,-ROUNDUP($F138-1,0))-(ROUNDDOWN($F138,0)*(OFFSET(AT127,0,-ROUNDUP($F138-1,0))/$F138))),0)</f>
        <v>0</v>
      </c>
      <c r="AV138" s="131">
        <f ca="1">-SUM(OFFSET(AU127,0,-MIN(AV$84-1,ROUNDDOWN($F138-1,0))):AU127)/$F138-IF(AV$84&gt;$F138,(OFFSET(AU127,0,-ROUNDUP($F138-1,0))-(ROUNDDOWN($F138,0)*(OFFSET(AU127,0,-ROUNDUP($F138-1,0))/$F138))),0)</f>
        <v>0</v>
      </c>
    </row>
    <row r="139" spans="1:49" s="49" customFormat="1" ht="15.75" customHeight="1" outlineLevel="1">
      <c r="A139" s="20"/>
      <c r="B139" s="67" t="s">
        <v>51</v>
      </c>
      <c r="C139" s="67"/>
      <c r="D139" s="65"/>
      <c r="F139" s="200">
        <f>D49</f>
        <v>5</v>
      </c>
      <c r="G139" s="125"/>
      <c r="H139" s="14"/>
      <c r="I139" s="27">
        <f ca="1">-SUM(OFFSET(I129,0,-MIN(I$84-1,$F139-1)):I129)/$F139</f>
        <v>0</v>
      </c>
      <c r="J139" s="27">
        <f ca="1">-SUM(OFFSET(J129,0,-MIN(J$84-1,$F139-1)):J129)/$F139</f>
        <v>0</v>
      </c>
      <c r="K139" s="27">
        <f ca="1">-SUM(OFFSET(K129,0,-MIN(K$84-1,$F139-1)):K129)/$F139</f>
        <v>0</v>
      </c>
      <c r="L139" s="27">
        <f ca="1">-SUM(OFFSET(L129,0,-MIN(L$84-1,$F139-1)):L129)/$F139</f>
        <v>0</v>
      </c>
      <c r="M139" s="27">
        <f ca="1">-SUM(OFFSET(M129,0,-MIN(M$84-1,$F139-1)):M129)/$F139</f>
        <v>0</v>
      </c>
      <c r="N139" s="27">
        <f ca="1">-SUM(OFFSET(N129,0,-MIN(N$84-1,$F139-1)):N129)/$F139</f>
        <v>0</v>
      </c>
      <c r="O139" s="27">
        <f ca="1">-SUM(OFFSET(O129,0,-MIN(O$84-1,$F139-1)):O129)/$F139</f>
        <v>0</v>
      </c>
      <c r="P139" s="27">
        <f ca="1">-SUM(OFFSET(P129,0,-MIN(P$84-1,$F139-1)):P129)/$F139</f>
        <v>0</v>
      </c>
      <c r="Q139" s="27">
        <f ca="1">-SUM(OFFSET(Q129,0,-MIN(Q$84-1,$F139-1)):Q129)/$F139</f>
        <v>0</v>
      </c>
      <c r="R139" s="27">
        <f ca="1">-SUM(OFFSET(R129,0,-MIN(R$84-1,$F139-1)):R129)/$F139</f>
        <v>0</v>
      </c>
      <c r="S139" s="27">
        <f ca="1">-SUM(OFFSET(S129,0,-MIN(S$84-1,$F139-1)):S129)/$F139</f>
        <v>0</v>
      </c>
      <c r="T139" s="27">
        <f ca="1">-SUM(OFFSET(T129,0,-MIN(T$84-1,$F139-1)):T129)/$F139</f>
        <v>0</v>
      </c>
      <c r="U139" s="27">
        <f ca="1">-SUM(OFFSET(U129,0,-MIN(U$84-1,$F139-1)):U129)/$F139</f>
        <v>0</v>
      </c>
      <c r="V139" s="27">
        <f ca="1">-SUM(OFFSET(V129,0,-MIN(V$84-1,$F139-1)):V129)/$F139</f>
        <v>0</v>
      </c>
      <c r="W139" s="27">
        <f ca="1">-SUM(OFFSET(W129,0,-MIN(W$84-1,$F139-1)):W129)/$F139</f>
        <v>0</v>
      </c>
      <c r="X139" s="27">
        <f ca="1">-SUM(OFFSET(X129,0,-MIN(X$84-1,$F139-1)):X129)/$F139</f>
        <v>0</v>
      </c>
      <c r="Y139" s="27">
        <f ca="1">-SUM(OFFSET(Y129,0,-MIN(Y$84-1,$F139-1)):Y129)/$F139</f>
        <v>0</v>
      </c>
      <c r="Z139" s="27">
        <f ca="1">-SUM(OFFSET(Z129,0,-MIN(Z$84-1,$F139-1)):Z129)/$F139</f>
        <v>0</v>
      </c>
      <c r="AA139" s="27">
        <f ca="1">-SUM(OFFSET(AA129,0,-MIN(AA$84-1,$F139-1)):AA129)/$F139</f>
        <v>0</v>
      </c>
      <c r="AB139" s="27">
        <f ca="1">-SUM(OFFSET(AB129,0,-MIN(AB$84-1,$F139-1)):AB129)/$F139</f>
        <v>0</v>
      </c>
      <c r="AC139" s="27">
        <f ca="1">-SUM(OFFSET(AC129,0,-MIN(AC$84-1,$F139-1)):AC129)/$F139</f>
        <v>0</v>
      </c>
      <c r="AD139" s="27">
        <f ca="1">-SUM(OFFSET(AD129,0,-MIN(AD$84-1,$F139-1)):AD129)/$F139</f>
        <v>0</v>
      </c>
      <c r="AE139" s="27">
        <f ca="1">-SUM(OFFSET(AE129,0,-MIN(AE$84-1,$F139-1)):AE129)/$F139</f>
        <v>0</v>
      </c>
      <c r="AF139" s="27">
        <f ca="1">-SUM(OFFSET(AF129,0,-MIN(AF$84-1,$F139-1)):AF129)/$F139</f>
        <v>0</v>
      </c>
      <c r="AG139" s="27">
        <f ca="1">-SUM(OFFSET(AG129,0,-MIN(AG$84-1,$F139-1)):AG129)/$F139</f>
        <v>0</v>
      </c>
      <c r="AH139" s="27">
        <f ca="1">-SUM(OFFSET(AH129,0,-MIN(AH$84-1,$F139-1)):AH129)/$F139</f>
        <v>0</v>
      </c>
      <c r="AI139" s="27">
        <f ca="1">-SUM(OFFSET(AI129,0,-MIN(AI$84-1,$F139-1)):AI129)/$F139</f>
        <v>0</v>
      </c>
      <c r="AJ139" s="27">
        <f ca="1">-SUM(OFFSET(AJ129,0,-MIN(AJ$84-1,$F139-1)):AJ129)/$F139</f>
        <v>0</v>
      </c>
      <c r="AK139" s="27">
        <f ca="1">-SUM(OFFSET(AK129,0,-MIN(AK$84-1,$F139-1)):AK129)/$F139</f>
        <v>0</v>
      </c>
      <c r="AL139" s="27">
        <f ca="1">-SUM(OFFSET(AL129,0,-MIN(AL$84-1,$F139-1)):AL129)/$F139</f>
        <v>0</v>
      </c>
      <c r="AM139" s="27">
        <f ca="1">-SUM(OFFSET(AM129,0,-MIN(AM$84-1,$F139-1)):AM129)/$F139</f>
        <v>0</v>
      </c>
      <c r="AN139" s="27">
        <f ca="1">-SUM(OFFSET(AN129,0,-MIN(AN$84-1,$F139-1)):AN129)/$F139</f>
        <v>0</v>
      </c>
      <c r="AO139" s="27">
        <f ca="1">-SUM(OFFSET(AO129,0,-MIN(AO$84-1,$F139-1)):AO129)/$F139</f>
        <v>0</v>
      </c>
      <c r="AP139" s="27">
        <f ca="1">-SUM(OFFSET(AP129,0,-MIN(AP$84-1,$F139-1)):AP129)/$F139</f>
        <v>0</v>
      </c>
      <c r="AQ139" s="27">
        <f ca="1">-SUM(OFFSET(AQ129,0,-MIN(AQ$84-1,$F139-1)):AQ129)/$F139</f>
        <v>0</v>
      </c>
      <c r="AR139" s="27">
        <f ca="1">-SUM(OFFSET(AR129,0,-MIN(AR$84-1,$F139-1)):AR129)/$F139</f>
        <v>0</v>
      </c>
      <c r="AS139" s="27">
        <f ca="1">-SUM(OFFSET(AS129,0,-MIN(AS$84-1,$F139-1)):AS129)/$F139</f>
        <v>0</v>
      </c>
      <c r="AT139" s="27">
        <f ca="1">-SUM(OFFSET(AT129,0,-MIN(AT$84-1,$F139-1)):AT129)/$F139</f>
        <v>0</v>
      </c>
      <c r="AU139" s="27">
        <f ca="1">-SUM(OFFSET(AU129,0,-MIN(AU$84-1,$F139-1)):AU129)/$F139</f>
        <v>0</v>
      </c>
      <c r="AV139" s="27">
        <f ca="1">-SUM(OFFSET(AV129,0,-MIN(AV$84-1,$F139-1)):AV129)/$F139</f>
        <v>0</v>
      </c>
    </row>
    <row r="140" spans="1:49" s="49" customFormat="1" ht="15.75" customHeight="1" outlineLevel="1">
      <c r="A140" s="20"/>
      <c r="B140" s="67" t="s">
        <v>132</v>
      </c>
      <c r="C140" s="67"/>
      <c r="D140" s="65"/>
      <c r="F140" s="200">
        <f>D50</f>
        <v>10</v>
      </c>
      <c r="G140" s="125"/>
      <c r="H140" s="14"/>
      <c r="I140" s="27">
        <f ca="1">-SUM(OFFSET(I130,0,-MIN(I$84-1,$F140-1)):I130)/$F140-SUM(OFFSET(I131,0,-MIN(I$84-1,$F140-1)):I131)/$F140</f>
        <v>0</v>
      </c>
      <c r="J140" s="27">
        <f ca="1">-SUM(OFFSET(J130,0,-MIN(J$84-1,$F140-1)):J130)/$F140-SUM(OFFSET(J131,0,-MIN(J$84-1,$F140-1)):J131)/$F140</f>
        <v>0</v>
      </c>
      <c r="K140" s="27">
        <f ca="1">-SUM(OFFSET(K130,0,-MIN(K$84-1,$F140-1)):K130)/$F140-SUM(OFFSET(K131,0,-MIN(K$84-1,$F140-1)):K131)/$F140</f>
        <v>0</v>
      </c>
      <c r="L140" s="27">
        <f ca="1">-SUM(OFFSET(L130,0,-MIN(L$84-1,$F140-1)):L130)/$F140-SUM(OFFSET(L131,0,-MIN(L$84-1,$F140-1)):L131)/$F140</f>
        <v>0</v>
      </c>
      <c r="M140" s="27">
        <f ca="1">-SUM(OFFSET(M130,0,-MIN(M$84-1,$F140-1)):M130)/$F140-SUM(OFFSET(M131,0,-MIN(M$84-1,$F140-1)):M131)/$F140</f>
        <v>0</v>
      </c>
      <c r="N140" s="27">
        <f ca="1">-SUM(OFFSET(N130,0,-MIN(N$84-1,$F140-1)):N130)/$F140-SUM(OFFSET(N131,0,-MIN(N$84-1,$F140-1)):N131)/$F140</f>
        <v>0</v>
      </c>
      <c r="O140" s="27">
        <f ca="1">-SUM(OFFSET(O130,0,-MIN(O$84-1,$F140-1)):O130)/$F140-SUM(OFFSET(O131,0,-MIN(O$84-1,$F140-1)):O131)/$F140</f>
        <v>0</v>
      </c>
      <c r="P140" s="27">
        <f ca="1">-SUM(OFFSET(P130,0,-MIN(P$84-1,$F140-1)):P130)/$F140-SUM(OFFSET(P131,0,-MIN(P$84-1,$F140-1)):P131)/$F140</f>
        <v>0</v>
      </c>
      <c r="Q140" s="27">
        <f ca="1">-SUM(OFFSET(Q130,0,-MIN(Q$84-1,$F140-1)):Q130)/$F140-SUM(OFFSET(Q131,0,-MIN(Q$84-1,$F140-1)):Q131)/$F140</f>
        <v>0</v>
      </c>
      <c r="R140" s="27">
        <f ca="1">-SUM(OFFSET(R130,0,-MIN(R$84-1,$F140-1)):R130)/$F140-SUM(OFFSET(R131,0,-MIN(R$84-1,$F140-1)):R131)/$F140</f>
        <v>0</v>
      </c>
      <c r="S140" s="27">
        <f ca="1">-SUM(OFFSET(S130,0,-MIN(S$84-1,$F140-1)):S130)/$F140-SUM(OFFSET(S131,0,-MIN(S$84-1,$F140-1)):S131)/$F140</f>
        <v>0</v>
      </c>
      <c r="T140" s="27">
        <f ca="1">-SUM(OFFSET(T130,0,-MIN(T$84-1,$F140-1)):T130)/$F140-SUM(OFFSET(T131,0,-MIN(T$84-1,$F140-1)):T131)/$F140</f>
        <v>0</v>
      </c>
      <c r="U140" s="27">
        <f ca="1">-SUM(OFFSET(U130,0,-MIN(U$84-1,$F140-1)):U130)/$F140-SUM(OFFSET(U131,0,-MIN(U$84-1,$F140-1)):U131)/$F140</f>
        <v>0</v>
      </c>
      <c r="V140" s="27">
        <f ca="1">-SUM(OFFSET(V130,0,-MIN(V$84-1,$F140-1)):V130)/$F140-SUM(OFFSET(V131,0,-MIN(V$84-1,$F140-1)):V131)/$F140</f>
        <v>0</v>
      </c>
      <c r="W140" s="27">
        <f ca="1">-SUM(OFFSET(W130,0,-MIN(W$84-1,$F140-1)):W130)/$F140-SUM(OFFSET(W131,0,-MIN(W$84-1,$F140-1)):W131)/$F140</f>
        <v>0</v>
      </c>
      <c r="X140" s="27">
        <f ca="1">-SUM(OFFSET(X130,0,-MIN(X$84-1,$F140-1)):X130)/$F140-SUM(OFFSET(X131,0,-MIN(X$84-1,$F140-1)):X131)/$F140</f>
        <v>0</v>
      </c>
      <c r="Y140" s="27">
        <f ca="1">-SUM(OFFSET(Y130,0,-MIN(Y$84-1,$F140-1)):Y130)/$F140-SUM(OFFSET(Y131,0,-MIN(Y$84-1,$F140-1)):Y131)/$F140</f>
        <v>0</v>
      </c>
      <c r="Z140" s="27">
        <f ca="1">-SUM(OFFSET(Z130,0,-MIN(Z$84-1,$F140-1)):Z130)/$F140-SUM(OFFSET(Z131,0,-MIN(Z$84-1,$F140-1)):Z131)/$F140</f>
        <v>0</v>
      </c>
      <c r="AA140" s="27">
        <f ca="1">-SUM(OFFSET(AA130,0,-MIN(AA$84-1,$F140-1)):AA130)/$F140-SUM(OFFSET(AA131,0,-MIN(AA$84-1,$F140-1)):AA131)/$F140</f>
        <v>0</v>
      </c>
      <c r="AB140" s="27">
        <f ca="1">-SUM(OFFSET(AB130,0,-MIN(AB$84-1,$F140-1)):AB130)/$F140-SUM(OFFSET(AB131,0,-MIN(AB$84-1,$F140-1)):AB131)/$F140</f>
        <v>0</v>
      </c>
      <c r="AC140" s="27">
        <f ca="1">-SUM(OFFSET(AC130,0,-MIN(AC$84-1,$F140-1)):AC130)/$F140-SUM(OFFSET(AC131,0,-MIN(AC$84-1,$F140-1)):AC131)/$F140</f>
        <v>0</v>
      </c>
      <c r="AD140" s="27">
        <f ca="1">-SUM(OFFSET(AD130,0,-MIN(AD$84-1,$F140-1)):AD130)/$F140-SUM(OFFSET(AD131,0,-MIN(AD$84-1,$F140-1)):AD131)/$F140</f>
        <v>0</v>
      </c>
      <c r="AE140" s="27">
        <f ca="1">-SUM(OFFSET(AE130,0,-MIN(AE$84-1,$F140-1)):AE130)/$F140-SUM(OFFSET(AE131,0,-MIN(AE$84-1,$F140-1)):AE131)/$F140</f>
        <v>0</v>
      </c>
      <c r="AF140" s="27">
        <f ca="1">-SUM(OFFSET(AF130,0,-MIN(AF$84-1,$F140-1)):AF130)/$F140-SUM(OFFSET(AF131,0,-MIN(AF$84-1,$F140-1)):AF131)/$F140</f>
        <v>0</v>
      </c>
      <c r="AG140" s="27">
        <f ca="1">-SUM(OFFSET(AG130,0,-MIN(AG$84-1,$F140-1)):AG130)/$F140-SUM(OFFSET(AG131,0,-MIN(AG$84-1,$F140-1)):AG131)/$F140</f>
        <v>0</v>
      </c>
      <c r="AH140" s="27">
        <f ca="1">-SUM(OFFSET(AH130,0,-MIN(AH$84-1,$F140-1)):AH130)/$F140-SUM(OFFSET(AH131,0,-MIN(AH$84-1,$F140-1)):AH131)/$F140</f>
        <v>0</v>
      </c>
      <c r="AI140" s="27">
        <f ca="1">-SUM(OFFSET(AI130,0,-MIN(AI$84-1,$F140-1)):AI130)/$F140-SUM(OFFSET(AI131,0,-MIN(AI$84-1,$F140-1)):AI131)/$F140</f>
        <v>0</v>
      </c>
      <c r="AJ140" s="27">
        <f ca="1">-SUM(OFFSET(AJ130,0,-MIN(AJ$84-1,$F140-1)):AJ130)/$F140-SUM(OFFSET(AJ131,0,-MIN(AJ$84-1,$F140-1)):AJ131)/$F140</f>
        <v>0</v>
      </c>
      <c r="AK140" s="27">
        <f ca="1">-SUM(OFFSET(AK130,0,-MIN(AK$84-1,$F140-1)):AK130)/$F140-SUM(OFFSET(AK131,0,-MIN(AK$84-1,$F140-1)):AK131)/$F140</f>
        <v>0</v>
      </c>
      <c r="AL140" s="27">
        <f ca="1">-SUM(OFFSET(AL130,0,-MIN(AL$84-1,$F140-1)):AL130)/$F140-SUM(OFFSET(AL131,0,-MIN(AL$84-1,$F140-1)):AL131)/$F140</f>
        <v>0</v>
      </c>
      <c r="AM140" s="27">
        <f ca="1">-SUM(OFFSET(AM130,0,-MIN(AM$84-1,$F140-1)):AM130)/$F140-SUM(OFFSET(AM131,0,-MIN(AM$84-1,$F140-1)):AM131)/$F140</f>
        <v>0</v>
      </c>
      <c r="AN140" s="27">
        <f ca="1">-SUM(OFFSET(AN130,0,-MIN(AN$84-1,$F140-1)):AN130)/$F140-SUM(OFFSET(AN131,0,-MIN(AN$84-1,$F140-1)):AN131)/$F140</f>
        <v>0</v>
      </c>
      <c r="AO140" s="27">
        <f ca="1">-SUM(OFFSET(AO130,0,-MIN(AO$84-1,$F140-1)):AO130)/$F140-SUM(OFFSET(AO131,0,-MIN(AO$84-1,$F140-1)):AO131)/$F140</f>
        <v>0</v>
      </c>
      <c r="AP140" s="27">
        <f ca="1">-SUM(OFFSET(AP130,0,-MIN(AP$84-1,$F140-1)):AP130)/$F140-SUM(OFFSET(AP131,0,-MIN(AP$84-1,$F140-1)):AP131)/$F140</f>
        <v>0</v>
      </c>
      <c r="AQ140" s="27">
        <f ca="1">-SUM(OFFSET(AQ130,0,-MIN(AQ$84-1,$F140-1)):AQ130)/$F140-SUM(OFFSET(AQ131,0,-MIN(AQ$84-1,$F140-1)):AQ131)/$F140</f>
        <v>0</v>
      </c>
      <c r="AR140" s="27">
        <f ca="1">-SUM(OFFSET(AR130,0,-MIN(AR$84-1,$F140-1)):AR130)/$F140-SUM(OFFSET(AR131,0,-MIN(AR$84-1,$F140-1)):AR131)/$F140</f>
        <v>0</v>
      </c>
      <c r="AS140" s="27">
        <f ca="1">-SUM(OFFSET(AS130,0,-MIN(AS$84-1,$F140-1)):AS130)/$F140-SUM(OFFSET(AS131,0,-MIN(AS$84-1,$F140-1)):AS131)/$F140</f>
        <v>0</v>
      </c>
      <c r="AT140" s="27">
        <f ca="1">-SUM(OFFSET(AT130,0,-MIN(AT$84-1,$F140-1)):AT130)/$F140-SUM(OFFSET(AT131,0,-MIN(AT$84-1,$F140-1)):AT131)/$F140</f>
        <v>0</v>
      </c>
      <c r="AU140" s="27">
        <f ca="1">-SUM(OFFSET(AU130,0,-MIN(AU$84-1,$F140-1)):AU130)/$F140-SUM(OFFSET(AU131,0,-MIN(AU$84-1,$F140-1)):AU131)/$F140</f>
        <v>0</v>
      </c>
      <c r="AV140" s="27">
        <f ca="1">-SUM(OFFSET(AV130,0,-MIN(AV$84-1,$F140-1)):AV130)/$F140-SUM(OFFSET(AV131,0,-MIN(AV$84-1,$F140-1)):AV131)/$F140</f>
        <v>0</v>
      </c>
    </row>
    <row r="141" spans="1:49" s="49" customFormat="1" ht="15.75" customHeight="1" outlineLevel="1">
      <c r="A141" s="14"/>
      <c r="B141" s="14"/>
      <c r="C141" s="14"/>
      <c r="D141" s="68"/>
      <c r="E141" s="69"/>
      <c r="F141" s="69"/>
      <c r="G141" s="69"/>
      <c r="H141" s="14"/>
      <c r="I141" s="19">
        <f t="shared" ref="I141:AV141" ca="1" si="48">SUM(I134:I140)</f>
        <v>-3746.3580991308531</v>
      </c>
      <c r="J141" s="19">
        <f ca="1">SUM(J134:J140)</f>
        <v>-3907.9881455359582</v>
      </c>
      <c r="K141" s="19">
        <f t="shared" ca="1" si="48"/>
        <v>-3921.8631730772149</v>
      </c>
      <c r="L141" s="19">
        <f t="shared" ca="1" si="48"/>
        <v>-3936.6028188002902</v>
      </c>
      <c r="M141" s="19">
        <f t="shared" ca="1" si="48"/>
        <v>-3977.0091415520465</v>
      </c>
      <c r="N141" s="19">
        <f t="shared" ca="1" si="48"/>
        <v>-3977.0091415520465</v>
      </c>
      <c r="O141" s="19">
        <f t="shared" ca="1" si="48"/>
        <v>-3977.0091415520465</v>
      </c>
      <c r="P141" s="19">
        <f t="shared" ca="1" si="48"/>
        <v>-3977.0091415520465</v>
      </c>
      <c r="Q141" s="19">
        <f t="shared" ca="1" si="48"/>
        <v>-3977.0091415520465</v>
      </c>
      <c r="R141" s="19">
        <f t="shared" ca="1" si="48"/>
        <v>-3977.0091415520465</v>
      </c>
      <c r="S141" s="19">
        <f t="shared" ca="1" si="48"/>
        <v>-3977.0091415520465</v>
      </c>
      <c r="T141" s="19">
        <f t="shared" ca="1" si="48"/>
        <v>-3977.0091415520465</v>
      </c>
      <c r="U141" s="19">
        <f t="shared" ca="1" si="48"/>
        <v>-3977.0091415520465</v>
      </c>
      <c r="V141" s="19">
        <f t="shared" ca="1" si="48"/>
        <v>-3977.0091415520465</v>
      </c>
      <c r="W141" s="19">
        <f t="shared" ca="1" si="48"/>
        <v>-3977.0091415520465</v>
      </c>
      <c r="X141" s="19">
        <f t="shared" ca="1" si="48"/>
        <v>-3977.0091415520465</v>
      </c>
      <c r="Y141" s="19">
        <f t="shared" ca="1" si="48"/>
        <v>-3977.0091415520465</v>
      </c>
      <c r="Z141" s="19">
        <f t="shared" ca="1" si="48"/>
        <v>-3977.0091415520465</v>
      </c>
      <c r="AA141" s="19">
        <f t="shared" ca="1" si="48"/>
        <v>-3977.0091415520465</v>
      </c>
      <c r="AB141" s="19">
        <f t="shared" ca="1" si="48"/>
        <v>-3977.0091415520465</v>
      </c>
      <c r="AC141" s="19">
        <f t="shared" ca="1" si="48"/>
        <v>-3977.0091415520465</v>
      </c>
      <c r="AD141" s="19">
        <f t="shared" ca="1" si="48"/>
        <v>-2829.7573411926478</v>
      </c>
      <c r="AE141" s="19">
        <f t="shared" ca="1" si="48"/>
        <v>-2625.6199483956057</v>
      </c>
      <c r="AF141" s="19">
        <f t="shared" ca="1" si="48"/>
        <v>-2607.1096296619571</v>
      </c>
      <c r="AG141" s="19">
        <f t="shared" ca="1" si="48"/>
        <v>-2592.3948203025184</v>
      </c>
      <c r="AH141" s="19">
        <f t="shared" ca="1" si="48"/>
        <v>-2552.7257789744317</v>
      </c>
      <c r="AI141" s="19">
        <f t="shared" ca="1" si="48"/>
        <v>-2551.5650977093665</v>
      </c>
      <c r="AJ141" s="19">
        <f t="shared" ca="1" si="48"/>
        <v>-2551.5650977093665</v>
      </c>
      <c r="AK141" s="19">
        <f t="shared" ca="1" si="48"/>
        <v>-2551.5650977093665</v>
      </c>
      <c r="AL141" s="19">
        <f t="shared" ca="1" si="48"/>
        <v>-2551.5650977093665</v>
      </c>
      <c r="AM141" s="19">
        <f t="shared" ca="1" si="48"/>
        <v>-2551.5650977093665</v>
      </c>
      <c r="AN141" s="19">
        <f t="shared" ca="1" si="48"/>
        <v>-2551.5650977093665</v>
      </c>
      <c r="AO141" s="19">
        <f t="shared" ca="1" si="48"/>
        <v>-2551.5650977093665</v>
      </c>
      <c r="AP141" s="19">
        <f t="shared" ca="1" si="48"/>
        <v>-2551.5650977093665</v>
      </c>
      <c r="AQ141" s="19">
        <f t="shared" ca="1" si="48"/>
        <v>-2551.5650977093665</v>
      </c>
      <c r="AR141" s="19">
        <f t="shared" ca="1" si="48"/>
        <v>-2551.5650977093665</v>
      </c>
      <c r="AS141" s="19">
        <f t="shared" ca="1" si="48"/>
        <v>-2551.5650977093665</v>
      </c>
      <c r="AT141" s="19">
        <f t="shared" ca="1" si="48"/>
        <v>-2551.5650977093665</v>
      </c>
      <c r="AU141" s="19">
        <f t="shared" ca="1" si="48"/>
        <v>-2551.5650977093665</v>
      </c>
      <c r="AV141" s="19">
        <f t="shared" ca="1" si="48"/>
        <v>-2551.5650977093665</v>
      </c>
    </row>
    <row r="142" spans="1:49" ht="15.75" customHeight="1" outlineLevel="1">
      <c r="A142" s="10"/>
    </row>
    <row r="143" spans="1:49" s="49" customFormat="1" ht="15.75" customHeight="1" outlineLevel="1">
      <c r="A143" s="20"/>
      <c r="B143" s="14" t="s">
        <v>139</v>
      </c>
      <c r="C143" s="14"/>
      <c r="D143" s="14"/>
      <c r="E143" s="14"/>
      <c r="F143" s="14"/>
      <c r="G143" s="14"/>
      <c r="H143" s="18">
        <f>+H132</f>
        <v>138654.36762166233</v>
      </c>
      <c r="I143" s="18">
        <f ca="1">H143+I132+I141</f>
        <v>137989.18074508125</v>
      </c>
      <c r="J143" s="18">
        <f t="shared" ref="J143:AV143" ca="1" si="49">I143+J132+J141</f>
        <v>134372.96674138945</v>
      </c>
      <c r="K143" s="18">
        <f t="shared" ca="1" si="49"/>
        <v>130761.05952833821</v>
      </c>
      <c r="L143" s="18">
        <f t="shared" ca="1" si="49"/>
        <v>127674.15016858985</v>
      </c>
      <c r="M143" s="18">
        <f t="shared" ca="1" si="49"/>
        <v>123697.14102703781</v>
      </c>
      <c r="N143" s="18">
        <f t="shared" ca="1" si="49"/>
        <v>119720.13188548577</v>
      </c>
      <c r="O143" s="18">
        <f t="shared" ca="1" si="49"/>
        <v>115743.12274393372</v>
      </c>
      <c r="P143" s="18">
        <f t="shared" ca="1" si="49"/>
        <v>111766.11360238168</v>
      </c>
      <c r="Q143" s="18">
        <f t="shared" ca="1" si="49"/>
        <v>107789.10446082964</v>
      </c>
      <c r="R143" s="18">
        <f t="shared" ca="1" si="49"/>
        <v>103812.09531927759</v>
      </c>
      <c r="S143" s="18">
        <f t="shared" ca="1" si="49"/>
        <v>99835.086177725549</v>
      </c>
      <c r="T143" s="18">
        <f t="shared" ca="1" si="49"/>
        <v>95858.077036173505</v>
      </c>
      <c r="U143" s="18">
        <f t="shared" ca="1" si="49"/>
        <v>91881.067894621461</v>
      </c>
      <c r="V143" s="18">
        <f t="shared" ca="1" si="49"/>
        <v>87904.058753069417</v>
      </c>
      <c r="W143" s="18">
        <f t="shared" ca="1" si="49"/>
        <v>83927.049611517374</v>
      </c>
      <c r="X143" s="18">
        <f t="shared" ca="1" si="49"/>
        <v>79950.04046996533</v>
      </c>
      <c r="Y143" s="18">
        <f t="shared" ca="1" si="49"/>
        <v>75973.031328413286</v>
      </c>
      <c r="Z143" s="18">
        <f t="shared" ca="1" si="49"/>
        <v>71996.022186861243</v>
      </c>
      <c r="AA143" s="18">
        <f t="shared" ca="1" si="49"/>
        <v>68019.013045309199</v>
      </c>
      <c r="AB143" s="18">
        <f t="shared" ca="1" si="49"/>
        <v>64042.003903757155</v>
      </c>
      <c r="AC143" s="18">
        <f t="shared" ca="1" si="49"/>
        <v>60064.994762205111</v>
      </c>
      <c r="AD143" s="18">
        <f t="shared" ca="1" si="49"/>
        <v>57235.237421012462</v>
      </c>
      <c r="AE143" s="18">
        <f t="shared" ca="1" si="49"/>
        <v>54609.617472616854</v>
      </c>
      <c r="AF143" s="18">
        <f t="shared" ca="1" si="49"/>
        <v>52002.507842954896</v>
      </c>
      <c r="AG143" s="18">
        <f t="shared" ca="1" si="49"/>
        <v>49410.113022652375</v>
      </c>
      <c r="AH143" s="18">
        <f t="shared" ca="1" si="49"/>
        <v>46857.387243677942</v>
      </c>
      <c r="AI143" s="18">
        <f t="shared" ca="1" si="49"/>
        <v>44305.822145968574</v>
      </c>
      <c r="AJ143" s="18">
        <f t="shared" ca="1" si="49"/>
        <v>41754.257048259205</v>
      </c>
      <c r="AK143" s="18">
        <f t="shared" ca="1" si="49"/>
        <v>39202.691950549837</v>
      </c>
      <c r="AL143" s="18">
        <f t="shared" ca="1" si="49"/>
        <v>36651.126852840469</v>
      </c>
      <c r="AM143" s="18">
        <f t="shared" ca="1" si="49"/>
        <v>34099.561755131101</v>
      </c>
      <c r="AN143" s="18">
        <f t="shared" ca="1" si="49"/>
        <v>31547.996657421732</v>
      </c>
      <c r="AO143" s="18">
        <f t="shared" ca="1" si="49"/>
        <v>28996.431559712364</v>
      </c>
      <c r="AP143" s="18">
        <f t="shared" ca="1" si="49"/>
        <v>26444.866462002996</v>
      </c>
      <c r="AQ143" s="18">
        <f t="shared" ca="1" si="49"/>
        <v>23893.301364293628</v>
      </c>
      <c r="AR143" s="18">
        <f t="shared" ca="1" si="49"/>
        <v>21341.736266584259</v>
      </c>
      <c r="AS143" s="18">
        <f t="shared" ca="1" si="49"/>
        <v>18790.171168874891</v>
      </c>
      <c r="AT143" s="18">
        <f t="shared" ca="1" si="49"/>
        <v>16238.606071165525</v>
      </c>
      <c r="AU143" s="18">
        <f t="shared" ca="1" si="49"/>
        <v>13687.040973456158</v>
      </c>
      <c r="AV143" s="18">
        <f t="shared" ca="1" si="49"/>
        <v>11135.475875746792</v>
      </c>
    </row>
    <row r="144" spans="1:49" s="49" customFormat="1" ht="15.75" hidden="1" customHeight="1" outlineLevel="1">
      <c r="A144" s="47"/>
      <c r="B144" s="14" t="s">
        <v>22</v>
      </c>
      <c r="C144" s="14"/>
      <c r="D144" s="14"/>
      <c r="E144" s="13"/>
      <c r="F144" s="13"/>
      <c r="G144" s="13"/>
      <c r="H144" s="18"/>
      <c r="I144" s="18">
        <f ca="1">H144+SUM(H123:H127)+I129+I130+I131+I141</f>
        <v>134908.00952253147</v>
      </c>
      <c r="J144" s="18">
        <f ca="1">I144+SUM(I123:I127)+J129+J130+J131+J141</f>
        <v>134081.19259954529</v>
      </c>
      <c r="K144" s="18">
        <f t="shared" ref="K144:AV144" ca="1" si="50">J144+SUM(J123:J127)+K129+K130+K131+K141</f>
        <v>130451.10356831223</v>
      </c>
      <c r="L144" s="18">
        <f t="shared" ca="1" si="50"/>
        <v>126824.4567095379</v>
      </c>
      <c r="M144" s="18">
        <f t="shared" ca="1" si="50"/>
        <v>123697.14102703781</v>
      </c>
      <c r="N144" s="18">
        <f t="shared" ca="1" si="50"/>
        <v>119720.13188548577</v>
      </c>
      <c r="O144" s="18">
        <f t="shared" ca="1" si="50"/>
        <v>115743.12274393372</v>
      </c>
      <c r="P144" s="18">
        <f t="shared" ca="1" si="50"/>
        <v>111766.11360238168</v>
      </c>
      <c r="Q144" s="18">
        <f t="shared" ca="1" si="50"/>
        <v>107789.10446082964</v>
      </c>
      <c r="R144" s="18">
        <f t="shared" ca="1" si="50"/>
        <v>103812.09531927759</v>
      </c>
      <c r="S144" s="18">
        <f t="shared" ca="1" si="50"/>
        <v>99835.086177725549</v>
      </c>
      <c r="T144" s="18">
        <f t="shared" ca="1" si="50"/>
        <v>95858.077036173505</v>
      </c>
      <c r="U144" s="18">
        <f t="shared" ca="1" si="50"/>
        <v>91881.067894621461</v>
      </c>
      <c r="V144" s="18">
        <f t="shared" ca="1" si="50"/>
        <v>87904.058753069417</v>
      </c>
      <c r="W144" s="18">
        <f t="shared" ca="1" si="50"/>
        <v>83927.049611517374</v>
      </c>
      <c r="X144" s="18">
        <f t="shared" ca="1" si="50"/>
        <v>79950.04046996533</v>
      </c>
      <c r="Y144" s="18">
        <f t="shared" ca="1" si="50"/>
        <v>75973.031328413286</v>
      </c>
      <c r="Z144" s="18">
        <f t="shared" ca="1" si="50"/>
        <v>71996.022186861243</v>
      </c>
      <c r="AA144" s="18">
        <f t="shared" ca="1" si="50"/>
        <v>68019.013045309199</v>
      </c>
      <c r="AB144" s="18">
        <f t="shared" ca="1" si="50"/>
        <v>64042.003903757155</v>
      </c>
      <c r="AC144" s="18">
        <f t="shared" ca="1" si="50"/>
        <v>60064.994762205111</v>
      </c>
      <c r="AD144" s="18">
        <f t="shared" ca="1" si="50"/>
        <v>57235.237421012462</v>
      </c>
      <c r="AE144" s="18">
        <f t="shared" ca="1" si="50"/>
        <v>54609.617472616854</v>
      </c>
      <c r="AF144" s="18">
        <f t="shared" ca="1" si="50"/>
        <v>52002.507842954896</v>
      </c>
      <c r="AG144" s="18">
        <f t="shared" ca="1" si="50"/>
        <v>49410.113022652375</v>
      </c>
      <c r="AH144" s="18">
        <f t="shared" ca="1" si="50"/>
        <v>46857.387243677942</v>
      </c>
      <c r="AI144" s="18">
        <f t="shared" ca="1" si="50"/>
        <v>44305.822145968574</v>
      </c>
      <c r="AJ144" s="18">
        <f t="shared" ca="1" si="50"/>
        <v>41754.257048259205</v>
      </c>
      <c r="AK144" s="18">
        <f t="shared" ca="1" si="50"/>
        <v>39202.691950549837</v>
      </c>
      <c r="AL144" s="18">
        <f t="shared" ca="1" si="50"/>
        <v>36651.126852840469</v>
      </c>
      <c r="AM144" s="18">
        <f t="shared" ca="1" si="50"/>
        <v>34099.561755131101</v>
      </c>
      <c r="AN144" s="18">
        <f t="shared" ca="1" si="50"/>
        <v>31547.996657421732</v>
      </c>
      <c r="AO144" s="18">
        <f t="shared" ca="1" si="50"/>
        <v>28996.431559712364</v>
      </c>
      <c r="AP144" s="18">
        <f t="shared" ca="1" si="50"/>
        <v>26444.866462002996</v>
      </c>
      <c r="AQ144" s="18">
        <f t="shared" ca="1" si="50"/>
        <v>23893.301364293628</v>
      </c>
      <c r="AR144" s="18">
        <f t="shared" ca="1" si="50"/>
        <v>21341.736266584259</v>
      </c>
      <c r="AS144" s="18">
        <f t="shared" ca="1" si="50"/>
        <v>18790.171168874891</v>
      </c>
      <c r="AT144" s="18">
        <f t="shared" ca="1" si="50"/>
        <v>16238.606071165525</v>
      </c>
      <c r="AU144" s="18">
        <f t="shared" ca="1" si="50"/>
        <v>13687.040973456158</v>
      </c>
      <c r="AV144" s="18">
        <f t="shared" ca="1" si="50"/>
        <v>11135.475875746792</v>
      </c>
    </row>
    <row r="145" spans="1:48" s="49" customFormat="1" ht="15.75" customHeight="1" outlineLevel="1">
      <c r="A145" s="47"/>
      <c r="B145" s="47"/>
      <c r="C145" s="47"/>
      <c r="D145" s="14"/>
      <c r="E145" s="13"/>
      <c r="F145" s="13"/>
      <c r="G145" s="13"/>
      <c r="H145" s="14"/>
      <c r="I145" s="176"/>
      <c r="J145" s="176"/>
      <c r="K145" s="176"/>
      <c r="L145" s="176"/>
      <c r="M145" s="176"/>
      <c r="N145" s="176"/>
      <c r="O145" s="176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</row>
    <row r="146" spans="1:48" s="49" customFormat="1" ht="15.75" customHeight="1" outlineLevel="1">
      <c r="A146" s="20"/>
      <c r="B146" s="67" t="str">
        <f>"FNACC -  "&amp;B35</f>
        <v>FNACC -  Main line - Total</v>
      </c>
      <c r="C146" s="67"/>
      <c r="D146" s="48"/>
      <c r="E146" s="130"/>
      <c r="F146" s="14"/>
      <c r="G146" s="14"/>
      <c r="H146" s="56">
        <f>H123</f>
        <v>113815.62594937951</v>
      </c>
      <c r="I146" s="27">
        <f>H146+I153</f>
        <v>110401.15717089812</v>
      </c>
      <c r="J146" s="27">
        <f t="shared" ref="J146:AV148" si="51">I146+J153+I123</f>
        <v>103191.27109588355</v>
      </c>
      <c r="K146" s="27">
        <f t="shared" si="51"/>
        <v>96999.794830130544</v>
      </c>
      <c r="L146" s="27">
        <f t="shared" si="51"/>
        <v>91179.807140322708</v>
      </c>
      <c r="M146" s="27">
        <f t="shared" si="51"/>
        <v>85709.018711903351</v>
      </c>
      <c r="N146" s="27">
        <f t="shared" si="51"/>
        <v>80566.477589189148</v>
      </c>
      <c r="O146" s="27">
        <f t="shared" si="51"/>
        <v>75732.488933837798</v>
      </c>
      <c r="P146" s="27">
        <f t="shared" si="51"/>
        <v>71188.539597807525</v>
      </c>
      <c r="Q146" s="27">
        <f t="shared" si="51"/>
        <v>66917.227221939072</v>
      </c>
      <c r="R146" s="27">
        <f t="shared" si="51"/>
        <v>62902.193588622729</v>
      </c>
      <c r="S146" s="27">
        <f t="shared" si="51"/>
        <v>59128.061973305368</v>
      </c>
      <c r="T146" s="27">
        <f t="shared" si="51"/>
        <v>55580.378254907046</v>
      </c>
      <c r="U146" s="27">
        <f t="shared" si="51"/>
        <v>52245.555559612621</v>
      </c>
      <c r="V146" s="27">
        <f t="shared" si="51"/>
        <v>49110.822226035867</v>
      </c>
      <c r="W146" s="27">
        <f t="shared" si="51"/>
        <v>46164.172892473718</v>
      </c>
      <c r="X146" s="27">
        <f t="shared" si="51"/>
        <v>43394.322518925299</v>
      </c>
      <c r="Y146" s="27">
        <f t="shared" si="51"/>
        <v>40790.663167789782</v>
      </c>
      <c r="Z146" s="27">
        <f t="shared" si="51"/>
        <v>38343.223377722396</v>
      </c>
      <c r="AA146" s="27">
        <f t="shared" si="51"/>
        <v>36042.629975059055</v>
      </c>
      <c r="AB146" s="27">
        <f t="shared" si="51"/>
        <v>33880.072176555514</v>
      </c>
      <c r="AC146" s="27">
        <f t="shared" si="51"/>
        <v>31847.267845962182</v>
      </c>
      <c r="AD146" s="27">
        <f t="shared" si="51"/>
        <v>29936.431775204452</v>
      </c>
      <c r="AE146" s="27">
        <f t="shared" si="51"/>
        <v>28140.245868692185</v>
      </c>
      <c r="AF146" s="27">
        <f t="shared" si="51"/>
        <v>26451.831116570655</v>
      </c>
      <c r="AG146" s="27">
        <f t="shared" si="51"/>
        <v>24864.721249576414</v>
      </c>
      <c r="AH146" s="27">
        <f t="shared" si="51"/>
        <v>23372.837974601829</v>
      </c>
      <c r="AI146" s="27">
        <f t="shared" si="51"/>
        <v>21970.467696125721</v>
      </c>
      <c r="AJ146" s="27">
        <f t="shared" si="51"/>
        <v>20652.239634358179</v>
      </c>
      <c r="AK146" s="27">
        <f t="shared" si="51"/>
        <v>19413.105256296687</v>
      </c>
      <c r="AL146" s="27">
        <f t="shared" si="51"/>
        <v>18248.318940918885</v>
      </c>
      <c r="AM146" s="27">
        <f t="shared" si="51"/>
        <v>17153.419804463752</v>
      </c>
      <c r="AN146" s="27">
        <f t="shared" si="51"/>
        <v>16124.214616195928</v>
      </c>
      <c r="AO146" s="27">
        <f t="shared" si="51"/>
        <v>15156.761739224172</v>
      </c>
      <c r="AP146" s="27">
        <f t="shared" si="51"/>
        <v>14247.356034870721</v>
      </c>
      <c r="AQ146" s="27">
        <f t="shared" si="51"/>
        <v>13392.514672778478</v>
      </c>
      <c r="AR146" s="27">
        <f t="shared" si="51"/>
        <v>12588.963792411769</v>
      </c>
      <c r="AS146" s="27">
        <f t="shared" si="51"/>
        <v>11833.625964867062</v>
      </c>
      <c r="AT146" s="27">
        <f t="shared" si="51"/>
        <v>11123.608406975038</v>
      </c>
      <c r="AU146" s="27">
        <f t="shared" si="51"/>
        <v>10456.191902556535</v>
      </c>
      <c r="AV146" s="27">
        <f t="shared" si="51"/>
        <v>9828.8203884031427</v>
      </c>
    </row>
    <row r="147" spans="1:48" s="49" customFormat="1" ht="15.75" customHeight="1" outlineLevel="1">
      <c r="A147" s="20"/>
      <c r="B147" s="67" t="str">
        <f>"FNACC -  "&amp;B40</f>
        <v>FNACC -  Connection - Total</v>
      </c>
      <c r="C147" s="67"/>
      <c r="D147" s="14"/>
      <c r="E147" s="14"/>
      <c r="F147" s="14"/>
      <c r="G147" s="14"/>
      <c r="H147" s="57">
        <f>H124</f>
        <v>24838.741672282835</v>
      </c>
      <c r="I147" s="27">
        <f>H147+I154</f>
        <v>24093.579422114351</v>
      </c>
      <c r="J147" s="27">
        <f t="shared" si="51"/>
        <v>26222.517387421467</v>
      </c>
      <c r="K147" s="27">
        <f t="shared" si="51"/>
        <v>24932.187261765008</v>
      </c>
      <c r="L147" s="27">
        <f t="shared" si="51"/>
        <v>23736.913307284303</v>
      </c>
      <c r="M147" s="27">
        <f t="shared" si="51"/>
        <v>23136.901164127634</v>
      </c>
      <c r="N147" s="27">
        <f t="shared" si="51"/>
        <v>21748.687094279976</v>
      </c>
      <c r="O147" s="27">
        <f t="shared" si="51"/>
        <v>20443.765868623177</v>
      </c>
      <c r="P147" s="27">
        <f t="shared" si="51"/>
        <v>19217.139916505788</v>
      </c>
      <c r="Q147" s="27">
        <f t="shared" si="51"/>
        <v>18064.111521515442</v>
      </c>
      <c r="R147" s="27">
        <f t="shared" si="51"/>
        <v>16980.264830224514</v>
      </c>
      <c r="S147" s="27">
        <f t="shared" si="51"/>
        <v>15961.448940411043</v>
      </c>
      <c r="T147" s="27">
        <f t="shared" si="51"/>
        <v>15003.76200398638</v>
      </c>
      <c r="U147" s="27">
        <f t="shared" si="51"/>
        <v>14103.536283747197</v>
      </c>
      <c r="V147" s="27">
        <f t="shared" si="51"/>
        <v>13257.324106722364</v>
      </c>
      <c r="W147" s="27">
        <f t="shared" si="51"/>
        <v>12461.884660319023</v>
      </c>
      <c r="X147" s="27">
        <f t="shared" si="51"/>
        <v>11714.171580699882</v>
      </c>
      <c r="Y147" s="27">
        <f t="shared" si="51"/>
        <v>11011.321285857888</v>
      </c>
      <c r="Z147" s="27">
        <f t="shared" si="51"/>
        <v>10350.642008706414</v>
      </c>
      <c r="AA147" s="27">
        <f t="shared" si="51"/>
        <v>9729.6034881840296</v>
      </c>
      <c r="AB147" s="27">
        <f t="shared" si="51"/>
        <v>9145.827278892988</v>
      </c>
      <c r="AC147" s="27">
        <f t="shared" si="51"/>
        <v>8597.0776421594092</v>
      </c>
      <c r="AD147" s="27">
        <f t="shared" si="51"/>
        <v>8081.2529836298445</v>
      </c>
      <c r="AE147" s="27">
        <f t="shared" si="51"/>
        <v>7596.3778046120542</v>
      </c>
      <c r="AF147" s="27">
        <f t="shared" si="51"/>
        <v>7140.5951363353306</v>
      </c>
      <c r="AG147" s="27">
        <f t="shared" si="51"/>
        <v>6712.1594281552107</v>
      </c>
      <c r="AH147" s="27">
        <f t="shared" si="51"/>
        <v>6309.4298624658977</v>
      </c>
      <c r="AI147" s="27">
        <f t="shared" si="51"/>
        <v>5930.8640707179438</v>
      </c>
      <c r="AJ147" s="27">
        <f t="shared" si="51"/>
        <v>5575.012226474867</v>
      </c>
      <c r="AK147" s="27">
        <f t="shared" si="51"/>
        <v>5240.511492886375</v>
      </c>
      <c r="AL147" s="27">
        <f t="shared" si="51"/>
        <v>4926.0808033131925</v>
      </c>
      <c r="AM147" s="27">
        <f t="shared" si="51"/>
        <v>4630.5159551144006</v>
      </c>
      <c r="AN147" s="27">
        <f t="shared" si="51"/>
        <v>4352.684997807537</v>
      </c>
      <c r="AO147" s="27">
        <f t="shared" si="51"/>
        <v>4091.5238979390847</v>
      </c>
      <c r="AP147" s="27">
        <f t="shared" si="51"/>
        <v>3846.0324640627396</v>
      </c>
      <c r="AQ147" s="27">
        <f t="shared" si="51"/>
        <v>3615.270516218975</v>
      </c>
      <c r="AR147" s="27">
        <f t="shared" si="51"/>
        <v>3398.3542852458363</v>
      </c>
      <c r="AS147" s="27">
        <f t="shared" si="51"/>
        <v>3194.4530281310863</v>
      </c>
      <c r="AT147" s="27">
        <f t="shared" si="51"/>
        <v>3002.7858464432211</v>
      </c>
      <c r="AU147" s="27">
        <f t="shared" si="51"/>
        <v>2822.618695656628</v>
      </c>
      <c r="AV147" s="27">
        <f t="shared" si="51"/>
        <v>2653.2615739172302</v>
      </c>
    </row>
    <row r="148" spans="1:48" s="49" customFormat="1" ht="15.75" customHeight="1" outlineLevel="1">
      <c r="A148" s="20"/>
      <c r="B148" s="67" t="str">
        <f>"FNACC -  "&amp;B41</f>
        <v>FNACC -  Compression</v>
      </c>
      <c r="C148" s="67"/>
      <c r="D148" s="48"/>
      <c r="F148" s="48"/>
      <c r="G148" s="14"/>
      <c r="H148" s="57">
        <f>H125</f>
        <v>0</v>
      </c>
      <c r="I148" s="27">
        <f>H148+I155</f>
        <v>0</v>
      </c>
      <c r="J148" s="27">
        <f t="shared" si="51"/>
        <v>0</v>
      </c>
      <c r="K148" s="27">
        <f t="shared" si="51"/>
        <v>0</v>
      </c>
      <c r="L148" s="27">
        <f t="shared" si="51"/>
        <v>0</v>
      </c>
      <c r="M148" s="27">
        <f t="shared" si="51"/>
        <v>0</v>
      </c>
      <c r="N148" s="27">
        <f t="shared" si="51"/>
        <v>0</v>
      </c>
      <c r="O148" s="27">
        <f t="shared" si="51"/>
        <v>0</v>
      </c>
      <c r="P148" s="27">
        <f t="shared" si="51"/>
        <v>0</v>
      </c>
      <c r="Q148" s="27">
        <f t="shared" si="51"/>
        <v>0</v>
      </c>
      <c r="R148" s="27">
        <f t="shared" si="51"/>
        <v>0</v>
      </c>
      <c r="S148" s="27">
        <f t="shared" si="51"/>
        <v>0</v>
      </c>
      <c r="T148" s="27">
        <f t="shared" si="51"/>
        <v>0</v>
      </c>
      <c r="U148" s="27">
        <f t="shared" si="51"/>
        <v>0</v>
      </c>
      <c r="V148" s="27">
        <f t="shared" si="51"/>
        <v>0</v>
      </c>
      <c r="W148" s="27">
        <f t="shared" si="51"/>
        <v>0</v>
      </c>
      <c r="X148" s="27">
        <f t="shared" si="51"/>
        <v>0</v>
      </c>
      <c r="Y148" s="27">
        <f t="shared" si="51"/>
        <v>0</v>
      </c>
      <c r="Z148" s="27">
        <f t="shared" si="51"/>
        <v>0</v>
      </c>
      <c r="AA148" s="27">
        <f t="shared" si="51"/>
        <v>0</v>
      </c>
      <c r="AB148" s="27">
        <f t="shared" si="51"/>
        <v>0</v>
      </c>
      <c r="AC148" s="27">
        <f t="shared" si="51"/>
        <v>0</v>
      </c>
      <c r="AD148" s="27">
        <f t="shared" si="51"/>
        <v>0</v>
      </c>
      <c r="AE148" s="27">
        <f t="shared" si="51"/>
        <v>0</v>
      </c>
      <c r="AF148" s="27">
        <f t="shared" si="51"/>
        <v>0</v>
      </c>
      <c r="AG148" s="27">
        <f t="shared" si="51"/>
        <v>0</v>
      </c>
      <c r="AH148" s="27">
        <f t="shared" si="51"/>
        <v>0</v>
      </c>
      <c r="AI148" s="27">
        <f t="shared" si="51"/>
        <v>0</v>
      </c>
      <c r="AJ148" s="27">
        <f t="shared" si="51"/>
        <v>0</v>
      </c>
      <c r="AK148" s="27">
        <f t="shared" si="51"/>
        <v>0</v>
      </c>
      <c r="AL148" s="27">
        <f t="shared" si="51"/>
        <v>0</v>
      </c>
      <c r="AM148" s="27">
        <f t="shared" si="51"/>
        <v>0</v>
      </c>
      <c r="AN148" s="27">
        <f t="shared" si="51"/>
        <v>0</v>
      </c>
      <c r="AO148" s="27">
        <f t="shared" si="51"/>
        <v>0</v>
      </c>
      <c r="AP148" s="27">
        <f t="shared" si="51"/>
        <v>0</v>
      </c>
      <c r="AQ148" s="27">
        <f t="shared" si="51"/>
        <v>0</v>
      </c>
      <c r="AR148" s="27">
        <f t="shared" si="51"/>
        <v>0</v>
      </c>
      <c r="AS148" s="27">
        <f t="shared" si="51"/>
        <v>0</v>
      </c>
      <c r="AT148" s="27">
        <f t="shared" si="51"/>
        <v>0</v>
      </c>
      <c r="AU148" s="27">
        <f t="shared" si="51"/>
        <v>0</v>
      </c>
      <c r="AV148" s="27">
        <f t="shared" si="51"/>
        <v>0</v>
      </c>
    </row>
    <row r="149" spans="1:48" s="49" customFormat="1" ht="15.75" customHeight="1" outlineLevel="1">
      <c r="A149" s="20"/>
      <c r="B149" s="67" t="str">
        <f>"FNACC -  "&amp;B42</f>
        <v>FNACC -  Servitude</v>
      </c>
      <c r="C149" s="67"/>
      <c r="D149" s="14"/>
      <c r="F149" s="14"/>
      <c r="G149" s="14"/>
      <c r="H149" s="57">
        <f>H126*$E$156</f>
        <v>0</v>
      </c>
      <c r="I149" s="27">
        <f>H149+I156</f>
        <v>0</v>
      </c>
      <c r="J149" s="27">
        <f t="shared" ref="J149:AV149" si="52">I149+J156+$E$156*I126</f>
        <v>0</v>
      </c>
      <c r="K149" s="27">
        <f t="shared" si="52"/>
        <v>0</v>
      </c>
      <c r="L149" s="27">
        <f t="shared" si="52"/>
        <v>0</v>
      </c>
      <c r="M149" s="27">
        <f t="shared" si="52"/>
        <v>0</v>
      </c>
      <c r="N149" s="27">
        <f t="shared" si="52"/>
        <v>0</v>
      </c>
      <c r="O149" s="27">
        <f t="shared" si="52"/>
        <v>0</v>
      </c>
      <c r="P149" s="27">
        <f t="shared" si="52"/>
        <v>0</v>
      </c>
      <c r="Q149" s="27">
        <f t="shared" si="52"/>
        <v>0</v>
      </c>
      <c r="R149" s="27">
        <f t="shared" si="52"/>
        <v>0</v>
      </c>
      <c r="S149" s="27">
        <f t="shared" si="52"/>
        <v>0</v>
      </c>
      <c r="T149" s="27">
        <f t="shared" si="52"/>
        <v>0</v>
      </c>
      <c r="U149" s="27">
        <f t="shared" si="52"/>
        <v>0</v>
      </c>
      <c r="V149" s="27">
        <f t="shared" si="52"/>
        <v>0</v>
      </c>
      <c r="W149" s="27">
        <f t="shared" si="52"/>
        <v>0</v>
      </c>
      <c r="X149" s="27">
        <f t="shared" si="52"/>
        <v>0</v>
      </c>
      <c r="Y149" s="27">
        <f t="shared" si="52"/>
        <v>0</v>
      </c>
      <c r="Z149" s="27">
        <f t="shared" si="52"/>
        <v>0</v>
      </c>
      <c r="AA149" s="27">
        <f t="shared" si="52"/>
        <v>0</v>
      </c>
      <c r="AB149" s="27">
        <f t="shared" si="52"/>
        <v>0</v>
      </c>
      <c r="AC149" s="27">
        <f t="shared" si="52"/>
        <v>0</v>
      </c>
      <c r="AD149" s="27">
        <f t="shared" si="52"/>
        <v>0</v>
      </c>
      <c r="AE149" s="27">
        <f t="shared" si="52"/>
        <v>0</v>
      </c>
      <c r="AF149" s="27">
        <f t="shared" si="52"/>
        <v>0</v>
      </c>
      <c r="AG149" s="27">
        <f t="shared" si="52"/>
        <v>0</v>
      </c>
      <c r="AH149" s="27">
        <f t="shared" si="52"/>
        <v>0</v>
      </c>
      <c r="AI149" s="27">
        <f t="shared" si="52"/>
        <v>0</v>
      </c>
      <c r="AJ149" s="27">
        <f t="shared" si="52"/>
        <v>0</v>
      </c>
      <c r="AK149" s="27">
        <f t="shared" si="52"/>
        <v>0</v>
      </c>
      <c r="AL149" s="27">
        <f t="shared" si="52"/>
        <v>0</v>
      </c>
      <c r="AM149" s="27">
        <f t="shared" si="52"/>
        <v>0</v>
      </c>
      <c r="AN149" s="27">
        <f t="shared" si="52"/>
        <v>0</v>
      </c>
      <c r="AO149" s="27">
        <f t="shared" si="52"/>
        <v>0</v>
      </c>
      <c r="AP149" s="27">
        <f t="shared" si="52"/>
        <v>0</v>
      </c>
      <c r="AQ149" s="27">
        <f t="shared" si="52"/>
        <v>0</v>
      </c>
      <c r="AR149" s="27">
        <f t="shared" si="52"/>
        <v>0</v>
      </c>
      <c r="AS149" s="27">
        <f t="shared" si="52"/>
        <v>0</v>
      </c>
      <c r="AT149" s="27">
        <f t="shared" si="52"/>
        <v>0</v>
      </c>
      <c r="AU149" s="27">
        <f t="shared" si="52"/>
        <v>0</v>
      </c>
      <c r="AV149" s="27">
        <f t="shared" si="52"/>
        <v>0</v>
      </c>
    </row>
    <row r="150" spans="1:48" s="49" customFormat="1" ht="15.75" customHeight="1" outlineLevel="1">
      <c r="A150" s="20"/>
      <c r="B150" s="67" t="str">
        <f>"FNACC -  "&amp;B43</f>
        <v>FNACC -  Transport</v>
      </c>
      <c r="C150" s="67"/>
      <c r="D150" s="48"/>
      <c r="E150" s="48"/>
      <c r="F150" s="48"/>
      <c r="G150" s="14"/>
      <c r="H150" s="57">
        <f>H127</f>
        <v>0</v>
      </c>
      <c r="I150" s="27">
        <f>H150+I157</f>
        <v>0</v>
      </c>
      <c r="J150" s="27">
        <f t="shared" ref="J150:AV150" si="53">I150+J157+I127</f>
        <v>0</v>
      </c>
      <c r="K150" s="27">
        <f t="shared" si="53"/>
        <v>0</v>
      </c>
      <c r="L150" s="27">
        <f t="shared" si="53"/>
        <v>0</v>
      </c>
      <c r="M150" s="27">
        <f t="shared" si="53"/>
        <v>0</v>
      </c>
      <c r="N150" s="27">
        <f t="shared" si="53"/>
        <v>0</v>
      </c>
      <c r="O150" s="27">
        <f t="shared" si="53"/>
        <v>0</v>
      </c>
      <c r="P150" s="27">
        <f t="shared" si="53"/>
        <v>0</v>
      </c>
      <c r="Q150" s="27">
        <f t="shared" si="53"/>
        <v>0</v>
      </c>
      <c r="R150" s="27">
        <f t="shared" si="53"/>
        <v>0</v>
      </c>
      <c r="S150" s="27">
        <f t="shared" si="53"/>
        <v>0</v>
      </c>
      <c r="T150" s="27">
        <f t="shared" si="53"/>
        <v>0</v>
      </c>
      <c r="U150" s="27">
        <f t="shared" si="53"/>
        <v>0</v>
      </c>
      <c r="V150" s="27">
        <f t="shared" si="53"/>
        <v>0</v>
      </c>
      <c r="W150" s="27">
        <f t="shared" si="53"/>
        <v>0</v>
      </c>
      <c r="X150" s="27">
        <f t="shared" si="53"/>
        <v>0</v>
      </c>
      <c r="Y150" s="27">
        <f t="shared" si="53"/>
        <v>0</v>
      </c>
      <c r="Z150" s="27">
        <f t="shared" si="53"/>
        <v>0</v>
      </c>
      <c r="AA150" s="27">
        <f t="shared" si="53"/>
        <v>0</v>
      </c>
      <c r="AB150" s="27">
        <f t="shared" si="53"/>
        <v>0</v>
      </c>
      <c r="AC150" s="27">
        <f t="shared" si="53"/>
        <v>0</v>
      </c>
      <c r="AD150" s="27">
        <f t="shared" si="53"/>
        <v>0</v>
      </c>
      <c r="AE150" s="27">
        <f t="shared" si="53"/>
        <v>0</v>
      </c>
      <c r="AF150" s="27">
        <f t="shared" si="53"/>
        <v>0</v>
      </c>
      <c r="AG150" s="27">
        <f t="shared" si="53"/>
        <v>0</v>
      </c>
      <c r="AH150" s="27">
        <f t="shared" si="53"/>
        <v>0</v>
      </c>
      <c r="AI150" s="27">
        <f t="shared" si="53"/>
        <v>0</v>
      </c>
      <c r="AJ150" s="27">
        <f t="shared" si="53"/>
        <v>0</v>
      </c>
      <c r="AK150" s="27">
        <f t="shared" si="53"/>
        <v>0</v>
      </c>
      <c r="AL150" s="27">
        <f t="shared" si="53"/>
        <v>0</v>
      </c>
      <c r="AM150" s="27">
        <f t="shared" si="53"/>
        <v>0</v>
      </c>
      <c r="AN150" s="27">
        <f t="shared" si="53"/>
        <v>0</v>
      </c>
      <c r="AO150" s="27">
        <f t="shared" si="53"/>
        <v>0</v>
      </c>
      <c r="AP150" s="27">
        <f t="shared" si="53"/>
        <v>0</v>
      </c>
      <c r="AQ150" s="27">
        <f t="shared" si="53"/>
        <v>0</v>
      </c>
      <c r="AR150" s="27">
        <f t="shared" si="53"/>
        <v>0</v>
      </c>
      <c r="AS150" s="27">
        <f t="shared" si="53"/>
        <v>0</v>
      </c>
      <c r="AT150" s="27">
        <f t="shared" si="53"/>
        <v>0</v>
      </c>
      <c r="AU150" s="27">
        <f t="shared" si="53"/>
        <v>0</v>
      </c>
      <c r="AV150" s="27">
        <f t="shared" si="53"/>
        <v>0</v>
      </c>
    </row>
    <row r="151" spans="1:48" s="49" customFormat="1" ht="15.75" customHeight="1" outlineLevel="1">
      <c r="A151" s="20"/>
      <c r="B151" s="17"/>
      <c r="C151" s="17"/>
      <c r="D151" s="14"/>
      <c r="E151" s="14"/>
      <c r="F151" s="14"/>
      <c r="G151" s="14"/>
      <c r="H151" s="59">
        <f t="shared" ref="H151:AV151" si="54">SUM(H146:H150)</f>
        <v>138654.36762166233</v>
      </c>
      <c r="I151" s="19">
        <f t="shared" si="54"/>
        <v>134494.73659301247</v>
      </c>
      <c r="J151" s="19">
        <f t="shared" si="54"/>
        <v>129413.78848330502</v>
      </c>
      <c r="K151" s="19">
        <f t="shared" si="54"/>
        <v>121931.98209189555</v>
      </c>
      <c r="L151" s="19">
        <f t="shared" si="54"/>
        <v>114916.72044760702</v>
      </c>
      <c r="M151" s="19">
        <f t="shared" si="54"/>
        <v>108845.91987603098</v>
      </c>
      <c r="N151" s="19">
        <f t="shared" si="54"/>
        <v>102315.16468346912</v>
      </c>
      <c r="O151" s="19">
        <f t="shared" si="54"/>
        <v>96176.254802460971</v>
      </c>
      <c r="P151" s="19">
        <f t="shared" si="54"/>
        <v>90405.67951431332</v>
      </c>
      <c r="Q151" s="19">
        <f t="shared" si="54"/>
        <v>84981.338743454515</v>
      </c>
      <c r="R151" s="19">
        <f t="shared" si="54"/>
        <v>79882.458418847236</v>
      </c>
      <c r="S151" s="19">
        <f t="shared" si="54"/>
        <v>75089.510913716411</v>
      </c>
      <c r="T151" s="19">
        <f t="shared" si="54"/>
        <v>70584.140258893429</v>
      </c>
      <c r="U151" s="19">
        <f t="shared" si="54"/>
        <v>66349.091843359813</v>
      </c>
      <c r="V151" s="19">
        <f t="shared" si="54"/>
        <v>62368.146332758231</v>
      </c>
      <c r="W151" s="19">
        <f t="shared" si="54"/>
        <v>58626.057552792743</v>
      </c>
      <c r="X151" s="19">
        <f t="shared" si="54"/>
        <v>55108.494099625183</v>
      </c>
      <c r="Y151" s="19">
        <f t="shared" si="54"/>
        <v>51801.984453647674</v>
      </c>
      <c r="Z151" s="19">
        <f t="shared" si="54"/>
        <v>48693.865386428806</v>
      </c>
      <c r="AA151" s="19">
        <f t="shared" si="54"/>
        <v>45772.233463243087</v>
      </c>
      <c r="AB151" s="19">
        <f t="shared" si="54"/>
        <v>43025.899455448503</v>
      </c>
      <c r="AC151" s="19">
        <f t="shared" si="54"/>
        <v>40444.345488121588</v>
      </c>
      <c r="AD151" s="19">
        <f t="shared" si="54"/>
        <v>38017.684758834293</v>
      </c>
      <c r="AE151" s="19">
        <f t="shared" si="54"/>
        <v>35736.623673304239</v>
      </c>
      <c r="AF151" s="19">
        <f t="shared" si="54"/>
        <v>33592.426252905985</v>
      </c>
      <c r="AG151" s="19">
        <f t="shared" si="54"/>
        <v>31576.880677731624</v>
      </c>
      <c r="AH151" s="19">
        <f t="shared" si="54"/>
        <v>29682.267837067728</v>
      </c>
      <c r="AI151" s="19">
        <f t="shared" si="54"/>
        <v>27901.331766843665</v>
      </c>
      <c r="AJ151" s="19">
        <f t="shared" si="54"/>
        <v>26227.251860833047</v>
      </c>
      <c r="AK151" s="19">
        <f t="shared" si="54"/>
        <v>24653.616749183064</v>
      </c>
      <c r="AL151" s="19">
        <f t="shared" si="54"/>
        <v>23174.399744232076</v>
      </c>
      <c r="AM151" s="19">
        <f t="shared" si="54"/>
        <v>21783.935759578155</v>
      </c>
      <c r="AN151" s="19">
        <f t="shared" si="54"/>
        <v>20476.899614003465</v>
      </c>
      <c r="AO151" s="19">
        <f t="shared" si="54"/>
        <v>19248.285637163255</v>
      </c>
      <c r="AP151" s="19">
        <f t="shared" si="54"/>
        <v>18093.388498933462</v>
      </c>
      <c r="AQ151" s="19">
        <f t="shared" si="54"/>
        <v>17007.785188997452</v>
      </c>
      <c r="AR151" s="19">
        <f t="shared" si="54"/>
        <v>15987.318077657605</v>
      </c>
      <c r="AS151" s="19">
        <f t="shared" si="54"/>
        <v>15028.078992998147</v>
      </c>
      <c r="AT151" s="19">
        <f t="shared" si="54"/>
        <v>14126.394253418259</v>
      </c>
      <c r="AU151" s="19">
        <f t="shared" si="54"/>
        <v>13278.810598213164</v>
      </c>
      <c r="AV151" s="19">
        <f t="shared" si="54"/>
        <v>12482.081962320373</v>
      </c>
    </row>
    <row r="152" spans="1:48" s="49" customFormat="1" ht="15.75" customHeight="1" outlineLevel="1">
      <c r="A152" s="20"/>
      <c r="B152" s="92" t="s">
        <v>133</v>
      </c>
      <c r="C152" s="92"/>
      <c r="D152" s="14"/>
      <c r="E152" s="162" t="s">
        <v>24</v>
      </c>
      <c r="F152" s="162" t="s">
        <v>140</v>
      </c>
      <c r="G152" s="4"/>
      <c r="H152" s="7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</row>
    <row r="153" spans="1:48" s="49" customFormat="1" ht="15.75" customHeight="1" outlineLevel="1">
      <c r="A153" s="20"/>
      <c r="B153" s="67" t="str">
        <f>"Amort. fiscal -  "&amp;B35</f>
        <v>Amort. fiscal -  Main line - Total</v>
      </c>
      <c r="C153" s="67"/>
      <c r="D153" s="14"/>
      <c r="E153" s="199">
        <f>IFERROR(IF(SEARCH("servit",$B$35,1),75%,100%),100%)</f>
        <v>1</v>
      </c>
      <c r="F153" s="199">
        <f>E35</f>
        <v>0.06</v>
      </c>
      <c r="G153" s="4"/>
      <c r="H153" s="27"/>
      <c r="I153" s="27">
        <f>-H146*$F153/2</f>
        <v>-3414.468778481385</v>
      </c>
      <c r="J153" s="27">
        <f t="shared" ref="J153:AV155" si="55">-I146*$F153-I123*$F153/2</f>
        <v>-6605.9513896942781</v>
      </c>
      <c r="K153" s="27">
        <f t="shared" si="55"/>
        <v>-6191.4762657530127</v>
      </c>
      <c r="L153" s="27">
        <f t="shared" si="55"/>
        <v>-5819.9876898078328</v>
      </c>
      <c r="M153" s="27">
        <f t="shared" si="55"/>
        <v>-5470.7884284193624</v>
      </c>
      <c r="N153" s="27">
        <f t="shared" si="55"/>
        <v>-5142.5411227142013</v>
      </c>
      <c r="O153" s="27">
        <f t="shared" si="55"/>
        <v>-4833.9886553513488</v>
      </c>
      <c r="P153" s="27">
        <f t="shared" si="55"/>
        <v>-4543.9493360302677</v>
      </c>
      <c r="Q153" s="27">
        <f t="shared" si="55"/>
        <v>-4271.3123758684515</v>
      </c>
      <c r="R153" s="27">
        <f t="shared" si="55"/>
        <v>-4015.0336333163441</v>
      </c>
      <c r="S153" s="27">
        <f t="shared" si="55"/>
        <v>-3774.1316153173634</v>
      </c>
      <c r="T153" s="27">
        <f t="shared" si="55"/>
        <v>-3547.6837183983221</v>
      </c>
      <c r="U153" s="27">
        <f t="shared" si="55"/>
        <v>-3334.8226952944228</v>
      </c>
      <c r="V153" s="27">
        <f t="shared" si="55"/>
        <v>-3134.7333335767571</v>
      </c>
      <c r="W153" s="27">
        <f t="shared" si="55"/>
        <v>-2946.6493335621517</v>
      </c>
      <c r="X153" s="27">
        <f t="shared" si="55"/>
        <v>-2769.8503735484228</v>
      </c>
      <c r="Y153" s="27">
        <f t="shared" si="55"/>
        <v>-2603.6593511355177</v>
      </c>
      <c r="Z153" s="27">
        <f t="shared" si="55"/>
        <v>-2447.4397900673866</v>
      </c>
      <c r="AA153" s="27">
        <f t="shared" si="55"/>
        <v>-2300.5934026633436</v>
      </c>
      <c r="AB153" s="27">
        <f t="shared" si="55"/>
        <v>-2162.5577985035434</v>
      </c>
      <c r="AC153" s="27">
        <f t="shared" si="55"/>
        <v>-2032.8043305933306</v>
      </c>
      <c r="AD153" s="27">
        <f t="shared" si="55"/>
        <v>-1910.8360707577308</v>
      </c>
      <c r="AE153" s="27">
        <f t="shared" si="55"/>
        <v>-1796.1859065122671</v>
      </c>
      <c r="AF153" s="27">
        <f t="shared" si="55"/>
        <v>-1688.4147521215311</v>
      </c>
      <c r="AG153" s="27">
        <f t="shared" si="55"/>
        <v>-1587.1098669942392</v>
      </c>
      <c r="AH153" s="27">
        <f t="shared" si="55"/>
        <v>-1491.8832749745848</v>
      </c>
      <c r="AI153" s="27">
        <f t="shared" si="55"/>
        <v>-1402.3702784761097</v>
      </c>
      <c r="AJ153" s="27">
        <f t="shared" si="55"/>
        <v>-1318.2280617675433</v>
      </c>
      <c r="AK153" s="27">
        <f t="shared" si="55"/>
        <v>-1239.1343780614907</v>
      </c>
      <c r="AL153" s="27">
        <f t="shared" si="55"/>
        <v>-1164.7863153778012</v>
      </c>
      <c r="AM153" s="27">
        <f t="shared" si="55"/>
        <v>-1094.899136455133</v>
      </c>
      <c r="AN153" s="27">
        <f t="shared" si="55"/>
        <v>-1029.2051882678252</v>
      </c>
      <c r="AO153" s="27">
        <f t="shared" si="55"/>
        <v>-967.4528769717557</v>
      </c>
      <c r="AP153" s="27">
        <f t="shared" si="55"/>
        <v>-909.40570435345023</v>
      </c>
      <c r="AQ153" s="27">
        <f t="shared" si="55"/>
        <v>-854.84136209224323</v>
      </c>
      <c r="AR153" s="27">
        <f t="shared" si="55"/>
        <v>-803.55088036670861</v>
      </c>
      <c r="AS153" s="27">
        <f t="shared" si="55"/>
        <v>-755.3378275447061</v>
      </c>
      <c r="AT153" s="27">
        <f t="shared" si="55"/>
        <v>-710.01755789202366</v>
      </c>
      <c r="AU153" s="27">
        <f t="shared" si="55"/>
        <v>-667.4165044185022</v>
      </c>
      <c r="AV153" s="27">
        <f t="shared" si="55"/>
        <v>-627.37151415339201</v>
      </c>
    </row>
    <row r="154" spans="1:48" s="49" customFormat="1" ht="15.75" customHeight="1" outlineLevel="1">
      <c r="A154" s="20"/>
      <c r="B154" s="67" t="str">
        <f>"Amort. fiscal -  "&amp;B40</f>
        <v>Amort. fiscal -  Connection - Total</v>
      </c>
      <c r="C154" s="67"/>
      <c r="D154" s="14"/>
      <c r="E154" s="199">
        <f>IFERROR(IF(SEARCH("servit",$B$40,1),75%,100%),100%)</f>
        <v>1</v>
      </c>
      <c r="F154" s="199">
        <f>E40</f>
        <v>0.06</v>
      </c>
      <c r="G154" s="4"/>
      <c r="H154" s="27"/>
      <c r="I154" s="27">
        <f>-H147*$F154/2</f>
        <v>-745.162250168485</v>
      </c>
      <c r="J154" s="27">
        <f t="shared" si="55"/>
        <v>-1556.1679425629634</v>
      </c>
      <c r="K154" s="27">
        <f t="shared" si="55"/>
        <v>-1582.1042675006127</v>
      </c>
      <c r="L154" s="27">
        <f t="shared" si="55"/>
        <v>-1505.2299145066797</v>
      </c>
      <c r="M154" s="27">
        <f t="shared" si="55"/>
        <v>-1449.7056022086165</v>
      </c>
      <c r="N154" s="27">
        <f t="shared" si="55"/>
        <v>-1388.214069847658</v>
      </c>
      <c r="O154" s="27">
        <f t="shared" si="55"/>
        <v>-1304.9212256567985</v>
      </c>
      <c r="P154" s="27">
        <f t="shared" si="55"/>
        <v>-1226.6259521173906</v>
      </c>
      <c r="Q154" s="27">
        <f t="shared" si="55"/>
        <v>-1153.0283949903474</v>
      </c>
      <c r="R154" s="27">
        <f t="shared" si="55"/>
        <v>-1083.8466912909264</v>
      </c>
      <c r="S154" s="27">
        <f t="shared" si="55"/>
        <v>-1018.8158898134708</v>
      </c>
      <c r="T154" s="27">
        <f t="shared" si="55"/>
        <v>-957.68693642466258</v>
      </c>
      <c r="U154" s="27">
        <f t="shared" si="55"/>
        <v>-900.22572023918269</v>
      </c>
      <c r="V154" s="27">
        <f t="shared" si="55"/>
        <v>-846.21217702483182</v>
      </c>
      <c r="W154" s="27">
        <f t="shared" si="55"/>
        <v>-795.43944640334189</v>
      </c>
      <c r="X154" s="27">
        <f t="shared" si="55"/>
        <v>-747.71307961914135</v>
      </c>
      <c r="Y154" s="27">
        <f t="shared" si="55"/>
        <v>-702.85029484199288</v>
      </c>
      <c r="Z154" s="27">
        <f t="shared" si="55"/>
        <v>-660.67927715147323</v>
      </c>
      <c r="AA154" s="27">
        <f t="shared" si="55"/>
        <v>-621.03852052238483</v>
      </c>
      <c r="AB154" s="27">
        <f t="shared" si="55"/>
        <v>-583.77620929104171</v>
      </c>
      <c r="AC154" s="27">
        <f t="shared" si="55"/>
        <v>-548.74963673357922</v>
      </c>
      <c r="AD154" s="27">
        <f t="shared" si="55"/>
        <v>-515.82465852956454</v>
      </c>
      <c r="AE154" s="27">
        <f t="shared" si="55"/>
        <v>-484.87517901779063</v>
      </c>
      <c r="AF154" s="27">
        <f t="shared" si="55"/>
        <v>-455.78266827672326</v>
      </c>
      <c r="AG154" s="27">
        <f t="shared" si="55"/>
        <v>-428.43570818011983</v>
      </c>
      <c r="AH154" s="27">
        <f t="shared" si="55"/>
        <v>-402.72956568931261</v>
      </c>
      <c r="AI154" s="27">
        <f t="shared" si="55"/>
        <v>-378.56579174795382</v>
      </c>
      <c r="AJ154" s="27">
        <f t="shared" si="55"/>
        <v>-355.85184424307664</v>
      </c>
      <c r="AK154" s="27">
        <f t="shared" si="55"/>
        <v>-334.50073358849198</v>
      </c>
      <c r="AL154" s="27">
        <f t="shared" si="55"/>
        <v>-314.43068957318246</v>
      </c>
      <c r="AM154" s="27">
        <f t="shared" si="55"/>
        <v>-295.56484819879154</v>
      </c>
      <c r="AN154" s="27">
        <f t="shared" si="55"/>
        <v>-277.83095730686404</v>
      </c>
      <c r="AO154" s="27">
        <f t="shared" si="55"/>
        <v>-261.1610998684522</v>
      </c>
      <c r="AP154" s="27">
        <f t="shared" si="55"/>
        <v>-245.49143387634507</v>
      </c>
      <c r="AQ154" s="27">
        <f t="shared" si="55"/>
        <v>-230.76194784376437</v>
      </c>
      <c r="AR154" s="27">
        <f t="shared" si="55"/>
        <v>-216.91623097313848</v>
      </c>
      <c r="AS154" s="27">
        <f t="shared" si="55"/>
        <v>-203.90125711475017</v>
      </c>
      <c r="AT154" s="27">
        <f t="shared" si="55"/>
        <v>-191.66718168786517</v>
      </c>
      <c r="AU154" s="27">
        <f t="shared" si="55"/>
        <v>-180.16715078659325</v>
      </c>
      <c r="AV154" s="27">
        <f t="shared" si="55"/>
        <v>-169.35712173939768</v>
      </c>
    </row>
    <row r="155" spans="1:48" s="49" customFormat="1" ht="15.75" hidden="1" customHeight="1" outlineLevel="1">
      <c r="A155" s="20"/>
      <c r="B155" s="67" t="str">
        <f>"Amort. fiscal -  "&amp;B41</f>
        <v>Amort. fiscal -  Compression</v>
      </c>
      <c r="C155" s="67"/>
      <c r="D155" s="14"/>
      <c r="E155" s="199">
        <f>IFERROR(IF(SEARCH("servit",$B$41,1),75%,100%),100%)</f>
        <v>1</v>
      </c>
      <c r="F155" s="199">
        <f>E41</f>
        <v>0.2</v>
      </c>
      <c r="G155" s="4"/>
      <c r="H155" s="27"/>
      <c r="I155" s="27">
        <f>-H148*$F155/2</f>
        <v>0</v>
      </c>
      <c r="J155" s="27">
        <f t="shared" si="55"/>
        <v>0</v>
      </c>
      <c r="K155" s="27">
        <f t="shared" si="55"/>
        <v>0</v>
      </c>
      <c r="L155" s="27">
        <f t="shared" si="55"/>
        <v>0</v>
      </c>
      <c r="M155" s="27">
        <f t="shared" si="55"/>
        <v>0</v>
      </c>
      <c r="N155" s="27">
        <f t="shared" si="55"/>
        <v>0</v>
      </c>
      <c r="O155" s="27">
        <f t="shared" si="55"/>
        <v>0</v>
      </c>
      <c r="P155" s="27">
        <f t="shared" si="55"/>
        <v>0</v>
      </c>
      <c r="Q155" s="27">
        <f t="shared" si="55"/>
        <v>0</v>
      </c>
      <c r="R155" s="27">
        <f t="shared" si="55"/>
        <v>0</v>
      </c>
      <c r="S155" s="27">
        <f t="shared" si="55"/>
        <v>0</v>
      </c>
      <c r="T155" s="27">
        <f t="shared" si="55"/>
        <v>0</v>
      </c>
      <c r="U155" s="27">
        <f t="shared" si="55"/>
        <v>0</v>
      </c>
      <c r="V155" s="27">
        <f t="shared" si="55"/>
        <v>0</v>
      </c>
      <c r="W155" s="27">
        <f t="shared" si="55"/>
        <v>0</v>
      </c>
      <c r="X155" s="27">
        <f t="shared" si="55"/>
        <v>0</v>
      </c>
      <c r="Y155" s="27">
        <f t="shared" si="55"/>
        <v>0</v>
      </c>
      <c r="Z155" s="27">
        <f t="shared" si="55"/>
        <v>0</v>
      </c>
      <c r="AA155" s="27">
        <f t="shared" si="55"/>
        <v>0</v>
      </c>
      <c r="AB155" s="27">
        <f t="shared" si="55"/>
        <v>0</v>
      </c>
      <c r="AC155" s="27">
        <f t="shared" si="55"/>
        <v>0</v>
      </c>
      <c r="AD155" s="27">
        <f t="shared" si="55"/>
        <v>0</v>
      </c>
      <c r="AE155" s="27">
        <f t="shared" si="55"/>
        <v>0</v>
      </c>
      <c r="AF155" s="27">
        <f t="shared" si="55"/>
        <v>0</v>
      </c>
      <c r="AG155" s="27">
        <f t="shared" si="55"/>
        <v>0</v>
      </c>
      <c r="AH155" s="27">
        <f t="shared" si="55"/>
        <v>0</v>
      </c>
      <c r="AI155" s="27">
        <f t="shared" si="55"/>
        <v>0</v>
      </c>
      <c r="AJ155" s="27">
        <f t="shared" si="55"/>
        <v>0</v>
      </c>
      <c r="AK155" s="27">
        <f t="shared" si="55"/>
        <v>0</v>
      </c>
      <c r="AL155" s="27">
        <f t="shared" si="55"/>
        <v>0</v>
      </c>
      <c r="AM155" s="27">
        <f t="shared" si="55"/>
        <v>0</v>
      </c>
      <c r="AN155" s="27">
        <f t="shared" si="55"/>
        <v>0</v>
      </c>
      <c r="AO155" s="27">
        <f t="shared" si="55"/>
        <v>0</v>
      </c>
      <c r="AP155" s="27">
        <f t="shared" si="55"/>
        <v>0</v>
      </c>
      <c r="AQ155" s="27">
        <f t="shared" si="55"/>
        <v>0</v>
      </c>
      <c r="AR155" s="27">
        <f t="shared" si="55"/>
        <v>0</v>
      </c>
      <c r="AS155" s="27">
        <f t="shared" si="55"/>
        <v>0</v>
      </c>
      <c r="AT155" s="27">
        <f t="shared" si="55"/>
        <v>0</v>
      </c>
      <c r="AU155" s="27">
        <f t="shared" si="55"/>
        <v>0</v>
      </c>
      <c r="AV155" s="27">
        <f t="shared" si="55"/>
        <v>0</v>
      </c>
    </row>
    <row r="156" spans="1:48" s="49" customFormat="1" ht="15.75" hidden="1" customHeight="1" outlineLevel="1">
      <c r="A156" s="20"/>
      <c r="B156" s="67" t="str">
        <f>"Amort. fiscal -  "&amp;B42</f>
        <v>Amort. fiscal -  Servitude</v>
      </c>
      <c r="C156" s="67"/>
      <c r="E156" s="199">
        <f>IFERROR(IF(SEARCH("servit",$B$42,1),75%,100%),100%)</f>
        <v>0.75</v>
      </c>
      <c r="F156" s="199">
        <f>E42</f>
        <v>7.0000000000000007E-2</v>
      </c>
      <c r="G156" s="4"/>
      <c r="H156" s="27"/>
      <c r="I156" s="27">
        <f>-H149*$F156/2</f>
        <v>0</v>
      </c>
      <c r="J156" s="27">
        <f t="shared" ref="J156:AV156" si="56">-I149*$F156-$E$156*I126*$F156/2</f>
        <v>0</v>
      </c>
      <c r="K156" s="27">
        <f t="shared" si="56"/>
        <v>0</v>
      </c>
      <c r="L156" s="27">
        <f t="shared" si="56"/>
        <v>0</v>
      </c>
      <c r="M156" s="27">
        <f t="shared" si="56"/>
        <v>0</v>
      </c>
      <c r="N156" s="27">
        <f t="shared" si="56"/>
        <v>0</v>
      </c>
      <c r="O156" s="27">
        <f t="shared" si="56"/>
        <v>0</v>
      </c>
      <c r="P156" s="27">
        <f t="shared" si="56"/>
        <v>0</v>
      </c>
      <c r="Q156" s="27">
        <f t="shared" si="56"/>
        <v>0</v>
      </c>
      <c r="R156" s="27">
        <f t="shared" si="56"/>
        <v>0</v>
      </c>
      <c r="S156" s="27">
        <f t="shared" si="56"/>
        <v>0</v>
      </c>
      <c r="T156" s="27">
        <f t="shared" si="56"/>
        <v>0</v>
      </c>
      <c r="U156" s="27">
        <f t="shared" si="56"/>
        <v>0</v>
      </c>
      <c r="V156" s="27">
        <f t="shared" si="56"/>
        <v>0</v>
      </c>
      <c r="W156" s="27">
        <f t="shared" si="56"/>
        <v>0</v>
      </c>
      <c r="X156" s="27">
        <f t="shared" si="56"/>
        <v>0</v>
      </c>
      <c r="Y156" s="27">
        <f t="shared" si="56"/>
        <v>0</v>
      </c>
      <c r="Z156" s="27">
        <f t="shared" si="56"/>
        <v>0</v>
      </c>
      <c r="AA156" s="27">
        <f t="shared" si="56"/>
        <v>0</v>
      </c>
      <c r="AB156" s="27">
        <f t="shared" si="56"/>
        <v>0</v>
      </c>
      <c r="AC156" s="27">
        <f t="shared" si="56"/>
        <v>0</v>
      </c>
      <c r="AD156" s="27">
        <f t="shared" si="56"/>
        <v>0</v>
      </c>
      <c r="AE156" s="27">
        <f t="shared" si="56"/>
        <v>0</v>
      </c>
      <c r="AF156" s="27">
        <f t="shared" si="56"/>
        <v>0</v>
      </c>
      <c r="AG156" s="27">
        <f t="shared" si="56"/>
        <v>0</v>
      </c>
      <c r="AH156" s="27">
        <f t="shared" si="56"/>
        <v>0</v>
      </c>
      <c r="AI156" s="27">
        <f t="shared" si="56"/>
        <v>0</v>
      </c>
      <c r="AJ156" s="27">
        <f t="shared" si="56"/>
        <v>0</v>
      </c>
      <c r="AK156" s="27">
        <f t="shared" si="56"/>
        <v>0</v>
      </c>
      <c r="AL156" s="27">
        <f t="shared" si="56"/>
        <v>0</v>
      </c>
      <c r="AM156" s="27">
        <f t="shared" si="56"/>
        <v>0</v>
      </c>
      <c r="AN156" s="27">
        <f t="shared" si="56"/>
        <v>0</v>
      </c>
      <c r="AO156" s="27">
        <f t="shared" si="56"/>
        <v>0</v>
      </c>
      <c r="AP156" s="27">
        <f t="shared" si="56"/>
        <v>0</v>
      </c>
      <c r="AQ156" s="27">
        <f t="shared" si="56"/>
        <v>0</v>
      </c>
      <c r="AR156" s="27">
        <f t="shared" si="56"/>
        <v>0</v>
      </c>
      <c r="AS156" s="27">
        <f t="shared" si="56"/>
        <v>0</v>
      </c>
      <c r="AT156" s="27">
        <f t="shared" si="56"/>
        <v>0</v>
      </c>
      <c r="AU156" s="27">
        <f t="shared" si="56"/>
        <v>0</v>
      </c>
      <c r="AV156" s="27">
        <f t="shared" si="56"/>
        <v>0</v>
      </c>
    </row>
    <row r="157" spans="1:48" s="49" customFormat="1" ht="15.75" hidden="1" customHeight="1" outlineLevel="1">
      <c r="A157" s="20"/>
      <c r="B157" s="67" t="str">
        <f>"Amort. fiscal -  "&amp;B43</f>
        <v>Amort. fiscal -  Transport</v>
      </c>
      <c r="C157" s="67"/>
      <c r="D157" s="14"/>
      <c r="E157" s="199">
        <f>IFERROR(IF(SEARCH("servit",$B$43,1),75%,100%),100%)</f>
        <v>1</v>
      </c>
      <c r="F157" s="199">
        <f>E43</f>
        <v>0.08</v>
      </c>
      <c r="G157" s="4"/>
      <c r="H157" s="27"/>
      <c r="I157" s="27">
        <f>-H150*$F157/2</f>
        <v>0</v>
      </c>
      <c r="J157" s="27">
        <f t="shared" ref="J157:AV157" si="57">-I150*$F157-I127*$F157/2</f>
        <v>0</v>
      </c>
      <c r="K157" s="27">
        <f t="shared" si="57"/>
        <v>0</v>
      </c>
      <c r="L157" s="27">
        <f t="shared" si="57"/>
        <v>0</v>
      </c>
      <c r="M157" s="27">
        <f t="shared" si="57"/>
        <v>0</v>
      </c>
      <c r="N157" s="27">
        <f t="shared" si="57"/>
        <v>0</v>
      </c>
      <c r="O157" s="27">
        <f t="shared" si="57"/>
        <v>0</v>
      </c>
      <c r="P157" s="27">
        <f t="shared" si="57"/>
        <v>0</v>
      </c>
      <c r="Q157" s="27">
        <f t="shared" si="57"/>
        <v>0</v>
      </c>
      <c r="R157" s="27">
        <f t="shared" si="57"/>
        <v>0</v>
      </c>
      <c r="S157" s="27">
        <f t="shared" si="57"/>
        <v>0</v>
      </c>
      <c r="T157" s="27">
        <f t="shared" si="57"/>
        <v>0</v>
      </c>
      <c r="U157" s="27">
        <f t="shared" si="57"/>
        <v>0</v>
      </c>
      <c r="V157" s="27">
        <f t="shared" si="57"/>
        <v>0</v>
      </c>
      <c r="W157" s="27">
        <f t="shared" si="57"/>
        <v>0</v>
      </c>
      <c r="X157" s="27">
        <f t="shared" si="57"/>
        <v>0</v>
      </c>
      <c r="Y157" s="27">
        <f t="shared" si="57"/>
        <v>0</v>
      </c>
      <c r="Z157" s="27">
        <f t="shared" si="57"/>
        <v>0</v>
      </c>
      <c r="AA157" s="27">
        <f t="shared" si="57"/>
        <v>0</v>
      </c>
      <c r="AB157" s="27">
        <f t="shared" si="57"/>
        <v>0</v>
      </c>
      <c r="AC157" s="27">
        <f t="shared" si="57"/>
        <v>0</v>
      </c>
      <c r="AD157" s="27">
        <f t="shared" si="57"/>
        <v>0</v>
      </c>
      <c r="AE157" s="27">
        <f t="shared" si="57"/>
        <v>0</v>
      </c>
      <c r="AF157" s="27">
        <f t="shared" si="57"/>
        <v>0</v>
      </c>
      <c r="AG157" s="27">
        <f t="shared" si="57"/>
        <v>0</v>
      </c>
      <c r="AH157" s="27">
        <f t="shared" si="57"/>
        <v>0</v>
      </c>
      <c r="AI157" s="27">
        <f t="shared" si="57"/>
        <v>0</v>
      </c>
      <c r="AJ157" s="27">
        <f t="shared" si="57"/>
        <v>0</v>
      </c>
      <c r="AK157" s="27">
        <f t="shared" si="57"/>
        <v>0</v>
      </c>
      <c r="AL157" s="27">
        <f t="shared" si="57"/>
        <v>0</v>
      </c>
      <c r="AM157" s="27">
        <f t="shared" si="57"/>
        <v>0</v>
      </c>
      <c r="AN157" s="27">
        <f t="shared" si="57"/>
        <v>0</v>
      </c>
      <c r="AO157" s="27">
        <f t="shared" si="57"/>
        <v>0</v>
      </c>
      <c r="AP157" s="27">
        <f t="shared" si="57"/>
        <v>0</v>
      </c>
      <c r="AQ157" s="27">
        <f t="shared" si="57"/>
        <v>0</v>
      </c>
      <c r="AR157" s="27">
        <f t="shared" si="57"/>
        <v>0</v>
      </c>
      <c r="AS157" s="27">
        <f t="shared" si="57"/>
        <v>0</v>
      </c>
      <c r="AT157" s="27">
        <f t="shared" si="57"/>
        <v>0</v>
      </c>
      <c r="AU157" s="27">
        <f t="shared" si="57"/>
        <v>0</v>
      </c>
      <c r="AV157" s="27">
        <f t="shared" si="57"/>
        <v>0</v>
      </c>
    </row>
    <row r="158" spans="1:48" s="49" customFormat="1" ht="15.75" customHeight="1" outlineLevel="1">
      <c r="A158" s="20"/>
      <c r="B158" s="17" t="s">
        <v>50</v>
      </c>
      <c r="C158" s="67"/>
      <c r="D158" s="14"/>
      <c r="E158" s="199"/>
      <c r="F158" s="200">
        <f>E49</f>
        <v>5</v>
      </c>
      <c r="G158" s="4"/>
      <c r="H158" s="27"/>
      <c r="I158" s="27">
        <f ca="1">I139</f>
        <v>0</v>
      </c>
      <c r="J158" s="27">
        <f t="shared" ref="J158:AV159" ca="1" si="58">J139</f>
        <v>0</v>
      </c>
      <c r="K158" s="27">
        <f t="shared" ca="1" si="58"/>
        <v>0</v>
      </c>
      <c r="L158" s="27">
        <f t="shared" ca="1" si="58"/>
        <v>0</v>
      </c>
      <c r="M158" s="27">
        <f t="shared" ca="1" si="58"/>
        <v>0</v>
      </c>
      <c r="N158" s="27">
        <f t="shared" ca="1" si="58"/>
        <v>0</v>
      </c>
      <c r="O158" s="27">
        <f t="shared" ca="1" si="58"/>
        <v>0</v>
      </c>
      <c r="P158" s="27">
        <f t="shared" ca="1" si="58"/>
        <v>0</v>
      </c>
      <c r="Q158" s="27">
        <f t="shared" ca="1" si="58"/>
        <v>0</v>
      </c>
      <c r="R158" s="27">
        <f t="shared" ca="1" si="58"/>
        <v>0</v>
      </c>
      <c r="S158" s="27">
        <f t="shared" ca="1" si="58"/>
        <v>0</v>
      </c>
      <c r="T158" s="27">
        <f t="shared" ca="1" si="58"/>
        <v>0</v>
      </c>
      <c r="U158" s="27">
        <f t="shared" ca="1" si="58"/>
        <v>0</v>
      </c>
      <c r="V158" s="27">
        <f t="shared" ca="1" si="58"/>
        <v>0</v>
      </c>
      <c r="W158" s="27">
        <f t="shared" ca="1" si="58"/>
        <v>0</v>
      </c>
      <c r="X158" s="27">
        <f t="shared" ca="1" si="58"/>
        <v>0</v>
      </c>
      <c r="Y158" s="27">
        <f t="shared" ca="1" si="58"/>
        <v>0</v>
      </c>
      <c r="Z158" s="27">
        <f t="shared" ca="1" si="58"/>
        <v>0</v>
      </c>
      <c r="AA158" s="27">
        <f t="shared" ca="1" si="58"/>
        <v>0</v>
      </c>
      <c r="AB158" s="27">
        <f t="shared" ca="1" si="58"/>
        <v>0</v>
      </c>
      <c r="AC158" s="27">
        <f t="shared" ca="1" si="58"/>
        <v>0</v>
      </c>
      <c r="AD158" s="27">
        <f t="shared" ca="1" si="58"/>
        <v>0</v>
      </c>
      <c r="AE158" s="27">
        <f t="shared" ca="1" si="58"/>
        <v>0</v>
      </c>
      <c r="AF158" s="27">
        <f t="shared" ca="1" si="58"/>
        <v>0</v>
      </c>
      <c r="AG158" s="27">
        <f t="shared" ca="1" si="58"/>
        <v>0</v>
      </c>
      <c r="AH158" s="27">
        <f t="shared" ca="1" si="58"/>
        <v>0</v>
      </c>
      <c r="AI158" s="27">
        <f t="shared" ca="1" si="58"/>
        <v>0</v>
      </c>
      <c r="AJ158" s="27">
        <f t="shared" ca="1" si="58"/>
        <v>0</v>
      </c>
      <c r="AK158" s="27">
        <f t="shared" ca="1" si="58"/>
        <v>0</v>
      </c>
      <c r="AL158" s="27">
        <f t="shared" ca="1" si="58"/>
        <v>0</v>
      </c>
      <c r="AM158" s="27">
        <f t="shared" ca="1" si="58"/>
        <v>0</v>
      </c>
      <c r="AN158" s="27">
        <f t="shared" ca="1" si="58"/>
        <v>0</v>
      </c>
      <c r="AO158" s="27">
        <f t="shared" ca="1" si="58"/>
        <v>0</v>
      </c>
      <c r="AP158" s="27">
        <f t="shared" ca="1" si="58"/>
        <v>0</v>
      </c>
      <c r="AQ158" s="27">
        <f t="shared" ca="1" si="58"/>
        <v>0</v>
      </c>
      <c r="AR158" s="27">
        <f t="shared" ca="1" si="58"/>
        <v>0</v>
      </c>
      <c r="AS158" s="27">
        <f t="shared" ca="1" si="58"/>
        <v>0</v>
      </c>
      <c r="AT158" s="27">
        <f t="shared" ca="1" si="58"/>
        <v>0</v>
      </c>
      <c r="AU158" s="27">
        <f t="shared" ca="1" si="58"/>
        <v>0</v>
      </c>
      <c r="AV158" s="27">
        <f t="shared" ca="1" si="58"/>
        <v>0</v>
      </c>
    </row>
    <row r="159" spans="1:48" s="49" customFormat="1" ht="15.75" customHeight="1" outlineLevel="1">
      <c r="A159" s="20"/>
      <c r="B159" s="17" t="s">
        <v>17</v>
      </c>
      <c r="C159" s="17"/>
      <c r="D159" s="14"/>
      <c r="F159" s="200">
        <f>E50</f>
        <v>10</v>
      </c>
      <c r="G159" s="4"/>
      <c r="H159" s="27"/>
      <c r="I159" s="27">
        <f ca="1">I140</f>
        <v>0</v>
      </c>
      <c r="J159" s="27">
        <f t="shared" ca="1" si="58"/>
        <v>0</v>
      </c>
      <c r="K159" s="27">
        <f t="shared" ca="1" si="58"/>
        <v>0</v>
      </c>
      <c r="L159" s="27">
        <f t="shared" ca="1" si="58"/>
        <v>0</v>
      </c>
      <c r="M159" s="27">
        <f t="shared" ca="1" si="58"/>
        <v>0</v>
      </c>
      <c r="N159" s="27">
        <f t="shared" ca="1" si="58"/>
        <v>0</v>
      </c>
      <c r="O159" s="27">
        <f t="shared" ca="1" si="58"/>
        <v>0</v>
      </c>
      <c r="P159" s="27">
        <f t="shared" ca="1" si="58"/>
        <v>0</v>
      </c>
      <c r="Q159" s="27">
        <f t="shared" ca="1" si="58"/>
        <v>0</v>
      </c>
      <c r="R159" s="27">
        <f t="shared" ca="1" si="58"/>
        <v>0</v>
      </c>
      <c r="S159" s="27">
        <f t="shared" ca="1" si="58"/>
        <v>0</v>
      </c>
      <c r="T159" s="27">
        <f t="shared" ca="1" si="58"/>
        <v>0</v>
      </c>
      <c r="U159" s="27">
        <f t="shared" ca="1" si="58"/>
        <v>0</v>
      </c>
      <c r="V159" s="27">
        <f t="shared" ca="1" si="58"/>
        <v>0</v>
      </c>
      <c r="W159" s="27">
        <f t="shared" ca="1" si="58"/>
        <v>0</v>
      </c>
      <c r="X159" s="27">
        <f t="shared" ca="1" si="58"/>
        <v>0</v>
      </c>
      <c r="Y159" s="27">
        <f t="shared" ca="1" si="58"/>
        <v>0</v>
      </c>
      <c r="Z159" s="27">
        <f t="shared" ca="1" si="58"/>
        <v>0</v>
      </c>
      <c r="AA159" s="27">
        <f t="shared" ca="1" si="58"/>
        <v>0</v>
      </c>
      <c r="AB159" s="27">
        <f t="shared" ca="1" si="58"/>
        <v>0</v>
      </c>
      <c r="AC159" s="27">
        <f t="shared" ca="1" si="58"/>
        <v>0</v>
      </c>
      <c r="AD159" s="27">
        <f t="shared" ca="1" si="58"/>
        <v>0</v>
      </c>
      <c r="AE159" s="27">
        <f t="shared" ca="1" si="58"/>
        <v>0</v>
      </c>
      <c r="AF159" s="27">
        <f t="shared" ca="1" si="58"/>
        <v>0</v>
      </c>
      <c r="AG159" s="27">
        <f t="shared" ca="1" si="58"/>
        <v>0</v>
      </c>
      <c r="AH159" s="27">
        <f t="shared" ca="1" si="58"/>
        <v>0</v>
      </c>
      <c r="AI159" s="27">
        <f t="shared" ca="1" si="58"/>
        <v>0</v>
      </c>
      <c r="AJ159" s="27">
        <f t="shared" ca="1" si="58"/>
        <v>0</v>
      </c>
      <c r="AK159" s="27">
        <f t="shared" ca="1" si="58"/>
        <v>0</v>
      </c>
      <c r="AL159" s="27">
        <f t="shared" ca="1" si="58"/>
        <v>0</v>
      </c>
      <c r="AM159" s="27">
        <f t="shared" ca="1" si="58"/>
        <v>0</v>
      </c>
      <c r="AN159" s="27">
        <f t="shared" ca="1" si="58"/>
        <v>0</v>
      </c>
      <c r="AO159" s="27">
        <f t="shared" ca="1" si="58"/>
        <v>0</v>
      </c>
      <c r="AP159" s="27">
        <f t="shared" ca="1" si="58"/>
        <v>0</v>
      </c>
      <c r="AQ159" s="27">
        <f t="shared" ca="1" si="58"/>
        <v>0</v>
      </c>
      <c r="AR159" s="27">
        <f t="shared" ca="1" si="58"/>
        <v>0</v>
      </c>
      <c r="AS159" s="27">
        <f t="shared" ca="1" si="58"/>
        <v>0</v>
      </c>
      <c r="AT159" s="27">
        <f t="shared" ca="1" si="58"/>
        <v>0</v>
      </c>
      <c r="AU159" s="27">
        <f t="shared" ca="1" si="58"/>
        <v>0</v>
      </c>
      <c r="AV159" s="27">
        <f t="shared" ca="1" si="58"/>
        <v>0</v>
      </c>
    </row>
    <row r="160" spans="1:48" s="49" customFormat="1" ht="15.75" customHeight="1" outlineLevel="1">
      <c r="A160" s="47"/>
      <c r="B160" s="47"/>
      <c r="C160" s="47"/>
      <c r="D160" s="14"/>
      <c r="E160" s="14"/>
      <c r="F160" s="14"/>
      <c r="G160" s="14"/>
      <c r="H160" s="18"/>
      <c r="I160" s="19">
        <f ca="1">SUM(I153:I159)</f>
        <v>-4159.6310286498701</v>
      </c>
      <c r="J160" s="19">
        <f t="shared" ref="J160:AV160" ca="1" si="59">SUM(J153:J159)</f>
        <v>-8162.1193322572417</v>
      </c>
      <c r="K160" s="19">
        <f t="shared" ca="1" si="59"/>
        <v>-7773.5805332536256</v>
      </c>
      <c r="L160" s="19">
        <f t="shared" ca="1" si="59"/>
        <v>-7325.2176043145128</v>
      </c>
      <c r="M160" s="19">
        <f t="shared" ca="1" si="59"/>
        <v>-6920.4940306279786</v>
      </c>
      <c r="N160" s="19">
        <f t="shared" ca="1" si="59"/>
        <v>-6530.7551925618591</v>
      </c>
      <c r="O160" s="19">
        <f t="shared" ca="1" si="59"/>
        <v>-6138.9098810081468</v>
      </c>
      <c r="P160" s="19">
        <f t="shared" ca="1" si="59"/>
        <v>-5770.5752881476583</v>
      </c>
      <c r="Q160" s="19">
        <f t="shared" ca="1" si="59"/>
        <v>-5424.3407708587984</v>
      </c>
      <c r="R160" s="19">
        <f t="shared" ca="1" si="59"/>
        <v>-5098.8803246072703</v>
      </c>
      <c r="S160" s="19">
        <f t="shared" ca="1" si="59"/>
        <v>-4792.9475051308345</v>
      </c>
      <c r="T160" s="19">
        <f t="shared" ca="1" si="59"/>
        <v>-4505.3706548229848</v>
      </c>
      <c r="U160" s="19">
        <f t="shared" ca="1" si="59"/>
        <v>-4235.0484155336053</v>
      </c>
      <c r="V160" s="19">
        <f t="shared" ca="1" si="59"/>
        <v>-3980.9455106015889</v>
      </c>
      <c r="W160" s="19">
        <f t="shared" ca="1" si="59"/>
        <v>-3742.0887799654938</v>
      </c>
      <c r="X160" s="19">
        <f t="shared" ca="1" si="59"/>
        <v>-3517.5634531675641</v>
      </c>
      <c r="Y160" s="19">
        <f t="shared" ca="1" si="59"/>
        <v>-3306.5096459775104</v>
      </c>
      <c r="Z160" s="19">
        <f t="shared" ca="1" si="59"/>
        <v>-3108.11906721886</v>
      </c>
      <c r="AA160" s="19">
        <f t="shared" ca="1" si="59"/>
        <v>-2921.6319231857283</v>
      </c>
      <c r="AB160" s="19">
        <f t="shared" ca="1" si="59"/>
        <v>-2746.334007794585</v>
      </c>
      <c r="AC160" s="19">
        <f t="shared" ca="1" si="59"/>
        <v>-2581.55396732691</v>
      </c>
      <c r="AD160" s="19">
        <f t="shared" ca="1" si="59"/>
        <v>-2426.6607292872955</v>
      </c>
      <c r="AE160" s="19">
        <f t="shared" ca="1" si="59"/>
        <v>-2281.0610855300579</v>
      </c>
      <c r="AF160" s="19">
        <f t="shared" ca="1" si="59"/>
        <v>-2144.1974203982545</v>
      </c>
      <c r="AG160" s="19">
        <f t="shared" ca="1" si="59"/>
        <v>-2015.5455751743589</v>
      </c>
      <c r="AH160" s="19">
        <f t="shared" ca="1" si="59"/>
        <v>-1894.6128406638973</v>
      </c>
      <c r="AI160" s="19">
        <f t="shared" ca="1" si="59"/>
        <v>-1780.9360702240635</v>
      </c>
      <c r="AJ160" s="19">
        <f t="shared" ca="1" si="59"/>
        <v>-1674.0799060106199</v>
      </c>
      <c r="AK160" s="19">
        <f t="shared" ca="1" si="59"/>
        <v>-1573.6351116499827</v>
      </c>
      <c r="AL160" s="19">
        <f t="shared" ca="1" si="59"/>
        <v>-1479.2170049509837</v>
      </c>
      <c r="AM160" s="19">
        <f t="shared" ca="1" si="59"/>
        <v>-1390.4639846539244</v>
      </c>
      <c r="AN160" s="19">
        <f t="shared" ca="1" si="59"/>
        <v>-1307.0361455746893</v>
      </c>
      <c r="AO160" s="19">
        <f t="shared" ca="1" si="59"/>
        <v>-1228.6139768402079</v>
      </c>
      <c r="AP160" s="19">
        <f t="shared" ca="1" si="59"/>
        <v>-1154.8971382297952</v>
      </c>
      <c r="AQ160" s="19">
        <f t="shared" ca="1" si="59"/>
        <v>-1085.6033099360077</v>
      </c>
      <c r="AR160" s="19">
        <f t="shared" ca="1" si="59"/>
        <v>-1020.4671113398471</v>
      </c>
      <c r="AS160" s="19">
        <f t="shared" ca="1" si="59"/>
        <v>-959.23908465945624</v>
      </c>
      <c r="AT160" s="19">
        <f t="shared" ca="1" si="59"/>
        <v>-901.68473957988886</v>
      </c>
      <c r="AU160" s="19">
        <f t="shared" ca="1" si="59"/>
        <v>-847.58365520509551</v>
      </c>
      <c r="AV160" s="19">
        <f t="shared" ca="1" si="59"/>
        <v>-796.72863589278973</v>
      </c>
    </row>
    <row r="161" spans="1:48" s="49" customFormat="1" ht="15" customHeight="1">
      <c r="A161" s="47"/>
      <c r="B161" s="47"/>
      <c r="C161" s="47"/>
      <c r="D161" s="14"/>
      <c r="E161" s="14"/>
      <c r="F161" s="14"/>
      <c r="G161" s="14"/>
      <c r="H161" s="14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</row>
    <row r="162" spans="1:48" s="182" customFormat="1" ht="18">
      <c r="A162" s="177" t="s">
        <v>41</v>
      </c>
      <c r="B162" s="178" t="s">
        <v>121</v>
      </c>
      <c r="C162" s="178"/>
      <c r="D162" s="179"/>
      <c r="E162" s="179"/>
      <c r="F162" s="179"/>
      <c r="G162" s="179"/>
      <c r="H162" s="180"/>
      <c r="I162" s="181">
        <f>$I$22</f>
        <v>2018</v>
      </c>
      <c r="J162" s="181">
        <f>I162+1</f>
        <v>2019</v>
      </c>
      <c r="K162" s="181">
        <f t="shared" ref="K162:AV162" si="60">J162+1</f>
        <v>2020</v>
      </c>
      <c r="L162" s="181">
        <f t="shared" si="60"/>
        <v>2021</v>
      </c>
      <c r="M162" s="181">
        <f t="shared" si="60"/>
        <v>2022</v>
      </c>
      <c r="N162" s="181">
        <f t="shared" si="60"/>
        <v>2023</v>
      </c>
      <c r="O162" s="181">
        <f t="shared" si="60"/>
        <v>2024</v>
      </c>
      <c r="P162" s="181">
        <f t="shared" si="60"/>
        <v>2025</v>
      </c>
      <c r="Q162" s="181">
        <f t="shared" si="60"/>
        <v>2026</v>
      </c>
      <c r="R162" s="181">
        <f t="shared" si="60"/>
        <v>2027</v>
      </c>
      <c r="S162" s="181">
        <f t="shared" si="60"/>
        <v>2028</v>
      </c>
      <c r="T162" s="181">
        <f t="shared" si="60"/>
        <v>2029</v>
      </c>
      <c r="U162" s="181">
        <f t="shared" si="60"/>
        <v>2030</v>
      </c>
      <c r="V162" s="181">
        <f t="shared" si="60"/>
        <v>2031</v>
      </c>
      <c r="W162" s="181">
        <f t="shared" si="60"/>
        <v>2032</v>
      </c>
      <c r="X162" s="181">
        <f t="shared" si="60"/>
        <v>2033</v>
      </c>
      <c r="Y162" s="181">
        <f t="shared" si="60"/>
        <v>2034</v>
      </c>
      <c r="Z162" s="181">
        <f t="shared" si="60"/>
        <v>2035</v>
      </c>
      <c r="AA162" s="181">
        <f t="shared" si="60"/>
        <v>2036</v>
      </c>
      <c r="AB162" s="181">
        <f t="shared" si="60"/>
        <v>2037</v>
      </c>
      <c r="AC162" s="181">
        <f t="shared" si="60"/>
        <v>2038</v>
      </c>
      <c r="AD162" s="181">
        <f t="shared" si="60"/>
        <v>2039</v>
      </c>
      <c r="AE162" s="181">
        <f t="shared" si="60"/>
        <v>2040</v>
      </c>
      <c r="AF162" s="181">
        <f t="shared" si="60"/>
        <v>2041</v>
      </c>
      <c r="AG162" s="181">
        <f t="shared" si="60"/>
        <v>2042</v>
      </c>
      <c r="AH162" s="181">
        <f t="shared" si="60"/>
        <v>2043</v>
      </c>
      <c r="AI162" s="181">
        <f t="shared" si="60"/>
        <v>2044</v>
      </c>
      <c r="AJ162" s="181">
        <f t="shared" si="60"/>
        <v>2045</v>
      </c>
      <c r="AK162" s="181">
        <f t="shared" si="60"/>
        <v>2046</v>
      </c>
      <c r="AL162" s="181">
        <f t="shared" si="60"/>
        <v>2047</v>
      </c>
      <c r="AM162" s="181">
        <f t="shared" si="60"/>
        <v>2048</v>
      </c>
      <c r="AN162" s="181">
        <f t="shared" si="60"/>
        <v>2049</v>
      </c>
      <c r="AO162" s="181">
        <f t="shared" si="60"/>
        <v>2050</v>
      </c>
      <c r="AP162" s="181">
        <f t="shared" si="60"/>
        <v>2051</v>
      </c>
      <c r="AQ162" s="181">
        <f t="shared" si="60"/>
        <v>2052</v>
      </c>
      <c r="AR162" s="181">
        <f t="shared" si="60"/>
        <v>2053</v>
      </c>
      <c r="AS162" s="181">
        <f t="shared" si="60"/>
        <v>2054</v>
      </c>
      <c r="AT162" s="181">
        <f t="shared" si="60"/>
        <v>2055</v>
      </c>
      <c r="AU162" s="181">
        <f t="shared" si="60"/>
        <v>2056</v>
      </c>
      <c r="AV162" s="181">
        <f t="shared" si="60"/>
        <v>2057</v>
      </c>
    </row>
    <row r="163" spans="1:48" s="4" customFormat="1" ht="15" customHeight="1">
      <c r="A163" s="13"/>
    </row>
    <row r="164" spans="1:48" s="13" customFormat="1" ht="15.75" customHeight="1" outlineLevel="1">
      <c r="A164" s="20"/>
      <c r="B164" s="17" t="s">
        <v>143</v>
      </c>
      <c r="C164" s="17"/>
      <c r="H164" s="71"/>
      <c r="I164" s="27">
        <f t="shared" ref="I164:AV164" ca="1" si="61">$F$80*I103</f>
        <v>5139.1428694407532</v>
      </c>
      <c r="J164" s="27">
        <f t="shared" ca="1" si="61"/>
        <v>5111.1140857762402</v>
      </c>
      <c r="K164" s="27">
        <f t="shared" ca="1" si="61"/>
        <v>4974.9850355738718</v>
      </c>
      <c r="L164" s="27">
        <f t="shared" ca="1" si="61"/>
        <v>4839.0015573937726</v>
      </c>
      <c r="M164" s="27">
        <f t="shared" ca="1" si="61"/>
        <v>4722.2611245595526</v>
      </c>
      <c r="N164" s="27">
        <f t="shared" ca="1" si="61"/>
        <v>4572.8369355693039</v>
      </c>
      <c r="O164" s="27">
        <f t="shared" ca="1" si="61"/>
        <v>4423.4127465790543</v>
      </c>
      <c r="P164" s="27">
        <f t="shared" ca="1" si="61"/>
        <v>4273.9885575888056</v>
      </c>
      <c r="Q164" s="27">
        <f t="shared" ca="1" si="61"/>
        <v>4124.564368598556</v>
      </c>
      <c r="R164" s="27">
        <f t="shared" ca="1" si="61"/>
        <v>3975.1401796083069</v>
      </c>
      <c r="S164" s="27">
        <f t="shared" ca="1" si="61"/>
        <v>3825.7159906180577</v>
      </c>
      <c r="T164" s="27">
        <f t="shared" ca="1" si="61"/>
        <v>3676.2918016278086</v>
      </c>
      <c r="U164" s="27">
        <f t="shared" ca="1" si="61"/>
        <v>3526.8676126375594</v>
      </c>
      <c r="V164" s="27">
        <f t="shared" ca="1" si="61"/>
        <v>3377.4434236473098</v>
      </c>
      <c r="W164" s="27">
        <f t="shared" ca="1" si="61"/>
        <v>3228.0192346570607</v>
      </c>
      <c r="X164" s="27">
        <f t="shared" ca="1" si="61"/>
        <v>3078.5950456668115</v>
      </c>
      <c r="Y164" s="27">
        <f t="shared" ca="1" si="61"/>
        <v>2929.1708566765624</v>
      </c>
      <c r="Z164" s="27">
        <f t="shared" ca="1" si="61"/>
        <v>2779.7466676863132</v>
      </c>
      <c r="AA164" s="27">
        <f t="shared" ca="1" si="61"/>
        <v>2630.3224786960641</v>
      </c>
      <c r="AB164" s="27">
        <f t="shared" ca="1" si="61"/>
        <v>2480.8982897058154</v>
      </c>
      <c r="AC164" s="27">
        <f t="shared" ca="1" si="61"/>
        <v>2331.4741007155662</v>
      </c>
      <c r="AD164" s="27">
        <f t="shared" ca="1" si="61"/>
        <v>2203.6021842666632</v>
      </c>
      <c r="AE164" s="27">
        <f t="shared" ca="1" si="61"/>
        <v>2101.1174654593001</v>
      </c>
      <c r="AF164" s="27">
        <f t="shared" ca="1" si="61"/>
        <v>2002.8154066034083</v>
      </c>
      <c r="AG164" s="27">
        <f t="shared" ca="1" si="61"/>
        <v>1905.1375150102385</v>
      </c>
      <c r="AH164" s="27">
        <f t="shared" ca="1" si="61"/>
        <v>1808.4812784465034</v>
      </c>
      <c r="AI164" s="27">
        <f t="shared" ca="1" si="61"/>
        <v>1712.5920690592259</v>
      </c>
      <c r="AJ164" s="27">
        <f t="shared" ca="1" si="61"/>
        <v>1616.724664230416</v>
      </c>
      <c r="AK164" s="27">
        <f t="shared" ca="1" si="61"/>
        <v>1520.8572594016064</v>
      </c>
      <c r="AL164" s="27">
        <f t="shared" ca="1" si="61"/>
        <v>1424.9898545727965</v>
      </c>
      <c r="AM164" s="27">
        <f t="shared" ca="1" si="61"/>
        <v>1329.1224497439869</v>
      </c>
      <c r="AN164" s="27">
        <f t="shared" ca="1" si="61"/>
        <v>1233.255044915177</v>
      </c>
      <c r="AO164" s="27">
        <f t="shared" ca="1" si="61"/>
        <v>1137.3876400863674</v>
      </c>
      <c r="AP164" s="27">
        <f t="shared" ca="1" si="61"/>
        <v>1041.5202352575575</v>
      </c>
      <c r="AQ164" s="27">
        <f t="shared" ca="1" si="61"/>
        <v>945.65283042874785</v>
      </c>
      <c r="AR164" s="27">
        <f t="shared" ca="1" si="61"/>
        <v>849.78542559993809</v>
      </c>
      <c r="AS164" s="27">
        <f t="shared" ca="1" si="61"/>
        <v>753.91802077112834</v>
      </c>
      <c r="AT164" s="27">
        <f t="shared" ca="1" si="61"/>
        <v>658.05061594231847</v>
      </c>
      <c r="AU164" s="27">
        <f t="shared" ca="1" si="61"/>
        <v>562.18321111350872</v>
      </c>
      <c r="AV164" s="27">
        <f t="shared" ca="1" si="61"/>
        <v>466.31580628469885</v>
      </c>
    </row>
    <row r="165" spans="1:48" ht="9.75" customHeight="1" outlineLevel="1">
      <c r="A165" s="28"/>
      <c r="B165" s="32"/>
      <c r="C165" s="32"/>
      <c r="D165" s="28"/>
      <c r="E165" s="10"/>
      <c r="F165" s="10"/>
      <c r="G165" s="10"/>
      <c r="H165" s="86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</row>
    <row r="166" spans="1:48" s="4" customFormat="1" ht="15.75" customHeight="1" outlineLevel="1">
      <c r="A166" s="20"/>
      <c r="B166" s="17" t="s">
        <v>131</v>
      </c>
      <c r="C166" s="17"/>
      <c r="D166" s="13"/>
      <c r="E166" s="13"/>
      <c r="F166" s="13"/>
      <c r="G166" s="13"/>
      <c r="H166" s="71"/>
      <c r="I166" s="27">
        <f t="shared" ref="I166:AV166" ca="1" si="62">+I141</f>
        <v>-3746.3580991308531</v>
      </c>
      <c r="J166" s="27">
        <f t="shared" ca="1" si="62"/>
        <v>-3907.9881455359582</v>
      </c>
      <c r="K166" s="27">
        <f t="shared" ca="1" si="62"/>
        <v>-3921.8631730772149</v>
      </c>
      <c r="L166" s="27">
        <f t="shared" ca="1" si="62"/>
        <v>-3936.6028188002902</v>
      </c>
      <c r="M166" s="27">
        <f t="shared" ca="1" si="62"/>
        <v>-3977.0091415520465</v>
      </c>
      <c r="N166" s="27">
        <f t="shared" ca="1" si="62"/>
        <v>-3977.0091415520465</v>
      </c>
      <c r="O166" s="27">
        <f t="shared" ca="1" si="62"/>
        <v>-3977.0091415520465</v>
      </c>
      <c r="P166" s="27">
        <f t="shared" ca="1" si="62"/>
        <v>-3977.0091415520465</v>
      </c>
      <c r="Q166" s="27">
        <f t="shared" ca="1" si="62"/>
        <v>-3977.0091415520465</v>
      </c>
      <c r="R166" s="27">
        <f t="shared" ca="1" si="62"/>
        <v>-3977.0091415520465</v>
      </c>
      <c r="S166" s="27">
        <f t="shared" ca="1" si="62"/>
        <v>-3977.0091415520465</v>
      </c>
      <c r="T166" s="27">
        <f t="shared" ca="1" si="62"/>
        <v>-3977.0091415520465</v>
      </c>
      <c r="U166" s="27">
        <f t="shared" ca="1" si="62"/>
        <v>-3977.0091415520465</v>
      </c>
      <c r="V166" s="27">
        <f t="shared" ca="1" si="62"/>
        <v>-3977.0091415520465</v>
      </c>
      <c r="W166" s="27">
        <f t="shared" ca="1" si="62"/>
        <v>-3977.0091415520465</v>
      </c>
      <c r="X166" s="27">
        <f t="shared" ca="1" si="62"/>
        <v>-3977.0091415520465</v>
      </c>
      <c r="Y166" s="27">
        <f t="shared" ca="1" si="62"/>
        <v>-3977.0091415520465</v>
      </c>
      <c r="Z166" s="27">
        <f t="shared" ca="1" si="62"/>
        <v>-3977.0091415520465</v>
      </c>
      <c r="AA166" s="27">
        <f t="shared" ca="1" si="62"/>
        <v>-3977.0091415520465</v>
      </c>
      <c r="AB166" s="27">
        <f t="shared" ca="1" si="62"/>
        <v>-3977.0091415520465</v>
      </c>
      <c r="AC166" s="27">
        <f t="shared" ca="1" si="62"/>
        <v>-3977.0091415520465</v>
      </c>
      <c r="AD166" s="27">
        <f t="shared" ca="1" si="62"/>
        <v>-2829.7573411926478</v>
      </c>
      <c r="AE166" s="27">
        <f t="shared" ca="1" si="62"/>
        <v>-2625.6199483956057</v>
      </c>
      <c r="AF166" s="27">
        <f t="shared" ca="1" si="62"/>
        <v>-2607.1096296619571</v>
      </c>
      <c r="AG166" s="27">
        <f t="shared" ca="1" si="62"/>
        <v>-2592.3948203025184</v>
      </c>
      <c r="AH166" s="27">
        <f t="shared" ca="1" si="62"/>
        <v>-2552.7257789744317</v>
      </c>
      <c r="AI166" s="27">
        <f t="shared" ca="1" si="62"/>
        <v>-2551.5650977093665</v>
      </c>
      <c r="AJ166" s="27">
        <f t="shared" ca="1" si="62"/>
        <v>-2551.5650977093665</v>
      </c>
      <c r="AK166" s="27">
        <f t="shared" ca="1" si="62"/>
        <v>-2551.5650977093665</v>
      </c>
      <c r="AL166" s="27">
        <f t="shared" ca="1" si="62"/>
        <v>-2551.5650977093665</v>
      </c>
      <c r="AM166" s="27">
        <f t="shared" ca="1" si="62"/>
        <v>-2551.5650977093665</v>
      </c>
      <c r="AN166" s="27">
        <f t="shared" ca="1" si="62"/>
        <v>-2551.5650977093665</v>
      </c>
      <c r="AO166" s="27">
        <f t="shared" ca="1" si="62"/>
        <v>-2551.5650977093665</v>
      </c>
      <c r="AP166" s="27">
        <f t="shared" ca="1" si="62"/>
        <v>-2551.5650977093665</v>
      </c>
      <c r="AQ166" s="27">
        <f t="shared" ca="1" si="62"/>
        <v>-2551.5650977093665</v>
      </c>
      <c r="AR166" s="27">
        <f t="shared" ca="1" si="62"/>
        <v>-2551.5650977093665</v>
      </c>
      <c r="AS166" s="27">
        <f t="shared" ca="1" si="62"/>
        <v>-2551.5650977093665</v>
      </c>
      <c r="AT166" s="27">
        <f t="shared" ca="1" si="62"/>
        <v>-2551.5650977093665</v>
      </c>
      <c r="AU166" s="27">
        <f t="shared" ca="1" si="62"/>
        <v>-2551.5650977093665</v>
      </c>
      <c r="AV166" s="27">
        <f t="shared" ca="1" si="62"/>
        <v>-2551.5650977093665</v>
      </c>
    </row>
    <row r="167" spans="1:48" s="4" customFormat="1" ht="15.75" customHeight="1" outlineLevel="1">
      <c r="A167" s="32"/>
      <c r="B167" s="26" t="s">
        <v>133</v>
      </c>
      <c r="C167" s="26"/>
      <c r="D167" s="20"/>
      <c r="E167" s="13"/>
      <c r="F167" s="13"/>
      <c r="G167" s="13"/>
      <c r="H167" s="71"/>
      <c r="I167" s="27">
        <f t="shared" ref="I167:AV167" ca="1" si="63">I160</f>
        <v>-4159.6310286498701</v>
      </c>
      <c r="J167" s="27">
        <f t="shared" ca="1" si="63"/>
        <v>-8162.1193322572417</v>
      </c>
      <c r="K167" s="27">
        <f t="shared" ca="1" si="63"/>
        <v>-7773.5805332536256</v>
      </c>
      <c r="L167" s="27">
        <f t="shared" ca="1" si="63"/>
        <v>-7325.2176043145128</v>
      </c>
      <c r="M167" s="27">
        <f t="shared" ca="1" si="63"/>
        <v>-6920.4940306279786</v>
      </c>
      <c r="N167" s="27">
        <f t="shared" ca="1" si="63"/>
        <v>-6530.7551925618591</v>
      </c>
      <c r="O167" s="27">
        <f t="shared" ca="1" si="63"/>
        <v>-6138.9098810081468</v>
      </c>
      <c r="P167" s="27">
        <f t="shared" ca="1" si="63"/>
        <v>-5770.5752881476583</v>
      </c>
      <c r="Q167" s="27">
        <f t="shared" ca="1" si="63"/>
        <v>-5424.3407708587984</v>
      </c>
      <c r="R167" s="27">
        <f t="shared" ca="1" si="63"/>
        <v>-5098.8803246072703</v>
      </c>
      <c r="S167" s="27">
        <f t="shared" ca="1" si="63"/>
        <v>-4792.9475051308345</v>
      </c>
      <c r="T167" s="27">
        <f t="shared" ca="1" si="63"/>
        <v>-4505.3706548229848</v>
      </c>
      <c r="U167" s="27">
        <f t="shared" ca="1" si="63"/>
        <v>-4235.0484155336053</v>
      </c>
      <c r="V167" s="27">
        <f t="shared" ca="1" si="63"/>
        <v>-3980.9455106015889</v>
      </c>
      <c r="W167" s="27">
        <f t="shared" ca="1" si="63"/>
        <v>-3742.0887799654938</v>
      </c>
      <c r="X167" s="27">
        <f t="shared" ca="1" si="63"/>
        <v>-3517.5634531675641</v>
      </c>
      <c r="Y167" s="27">
        <f t="shared" ca="1" si="63"/>
        <v>-3306.5096459775104</v>
      </c>
      <c r="Z167" s="27">
        <f t="shared" ca="1" si="63"/>
        <v>-3108.11906721886</v>
      </c>
      <c r="AA167" s="27">
        <f t="shared" ca="1" si="63"/>
        <v>-2921.6319231857283</v>
      </c>
      <c r="AB167" s="27">
        <f t="shared" ca="1" si="63"/>
        <v>-2746.334007794585</v>
      </c>
      <c r="AC167" s="27">
        <f t="shared" ca="1" si="63"/>
        <v>-2581.55396732691</v>
      </c>
      <c r="AD167" s="27">
        <f t="shared" ca="1" si="63"/>
        <v>-2426.6607292872955</v>
      </c>
      <c r="AE167" s="27">
        <f t="shared" ca="1" si="63"/>
        <v>-2281.0610855300579</v>
      </c>
      <c r="AF167" s="27">
        <f t="shared" ca="1" si="63"/>
        <v>-2144.1974203982545</v>
      </c>
      <c r="AG167" s="27">
        <f t="shared" ca="1" si="63"/>
        <v>-2015.5455751743589</v>
      </c>
      <c r="AH167" s="27">
        <f t="shared" ca="1" si="63"/>
        <v>-1894.6128406638973</v>
      </c>
      <c r="AI167" s="27">
        <f t="shared" ca="1" si="63"/>
        <v>-1780.9360702240635</v>
      </c>
      <c r="AJ167" s="27">
        <f t="shared" ca="1" si="63"/>
        <v>-1674.0799060106199</v>
      </c>
      <c r="AK167" s="27">
        <f t="shared" ca="1" si="63"/>
        <v>-1573.6351116499827</v>
      </c>
      <c r="AL167" s="27">
        <f t="shared" ca="1" si="63"/>
        <v>-1479.2170049509837</v>
      </c>
      <c r="AM167" s="27">
        <f t="shared" ca="1" si="63"/>
        <v>-1390.4639846539244</v>
      </c>
      <c r="AN167" s="27">
        <f t="shared" ca="1" si="63"/>
        <v>-1307.0361455746893</v>
      </c>
      <c r="AO167" s="27">
        <f t="shared" ca="1" si="63"/>
        <v>-1228.6139768402079</v>
      </c>
      <c r="AP167" s="27">
        <f t="shared" ca="1" si="63"/>
        <v>-1154.8971382297952</v>
      </c>
      <c r="AQ167" s="27">
        <f t="shared" ca="1" si="63"/>
        <v>-1085.6033099360077</v>
      </c>
      <c r="AR167" s="27">
        <f t="shared" ca="1" si="63"/>
        <v>-1020.4671113398471</v>
      </c>
      <c r="AS167" s="27">
        <f t="shared" ca="1" si="63"/>
        <v>-959.23908465945624</v>
      </c>
      <c r="AT167" s="27">
        <f t="shared" ca="1" si="63"/>
        <v>-901.68473957988886</v>
      </c>
      <c r="AU167" s="27">
        <f t="shared" ca="1" si="63"/>
        <v>-847.58365520509551</v>
      </c>
      <c r="AV167" s="27">
        <f t="shared" ca="1" si="63"/>
        <v>-796.72863589278973</v>
      </c>
    </row>
    <row r="168" spans="1:48" ht="9.75" customHeight="1" outlineLevel="1">
      <c r="A168" s="28"/>
      <c r="B168" s="32"/>
      <c r="C168" s="32"/>
      <c r="D168" s="28"/>
      <c r="E168" s="10"/>
      <c r="F168" s="10"/>
      <c r="G168" s="10"/>
      <c r="H168" s="86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</row>
    <row r="169" spans="1:48" s="4" customFormat="1" ht="15.75" customHeight="1" outlineLevel="1">
      <c r="A169" s="20"/>
      <c r="B169" s="17" t="s">
        <v>141</v>
      </c>
      <c r="C169" s="17"/>
      <c r="D169" s="20"/>
      <c r="E169" s="13"/>
      <c r="F169" s="13"/>
      <c r="G169" s="13"/>
      <c r="H169" s="13"/>
      <c r="I169" s="72">
        <f>1-$F$72</f>
        <v>0.73099999999999998</v>
      </c>
      <c r="J169" s="72">
        <f>I169</f>
        <v>0.73099999999999998</v>
      </c>
      <c r="K169" s="72">
        <f>J169</f>
        <v>0.73099999999999998</v>
      </c>
      <c r="L169" s="72">
        <f t="shared" ref="L169:AV169" si="64">K169</f>
        <v>0.73099999999999998</v>
      </c>
      <c r="M169" s="72">
        <f t="shared" si="64"/>
        <v>0.73099999999999998</v>
      </c>
      <c r="N169" s="72">
        <f t="shared" si="64"/>
        <v>0.73099999999999998</v>
      </c>
      <c r="O169" s="72">
        <f t="shared" si="64"/>
        <v>0.73099999999999998</v>
      </c>
      <c r="P169" s="72">
        <f t="shared" si="64"/>
        <v>0.73099999999999998</v>
      </c>
      <c r="Q169" s="72">
        <f t="shared" si="64"/>
        <v>0.73099999999999998</v>
      </c>
      <c r="R169" s="72">
        <f t="shared" si="64"/>
        <v>0.73099999999999998</v>
      </c>
      <c r="S169" s="72">
        <f t="shared" si="64"/>
        <v>0.73099999999999998</v>
      </c>
      <c r="T169" s="72">
        <f t="shared" si="64"/>
        <v>0.73099999999999998</v>
      </c>
      <c r="U169" s="72">
        <f t="shared" si="64"/>
        <v>0.73099999999999998</v>
      </c>
      <c r="V169" s="72">
        <f t="shared" si="64"/>
        <v>0.73099999999999998</v>
      </c>
      <c r="W169" s="72">
        <f t="shared" si="64"/>
        <v>0.73099999999999998</v>
      </c>
      <c r="X169" s="72">
        <f t="shared" si="64"/>
        <v>0.73099999999999998</v>
      </c>
      <c r="Y169" s="72">
        <f t="shared" si="64"/>
        <v>0.73099999999999998</v>
      </c>
      <c r="Z169" s="72">
        <f t="shared" si="64"/>
        <v>0.73099999999999998</v>
      </c>
      <c r="AA169" s="72">
        <f t="shared" si="64"/>
        <v>0.73099999999999998</v>
      </c>
      <c r="AB169" s="72">
        <f t="shared" si="64"/>
        <v>0.73099999999999998</v>
      </c>
      <c r="AC169" s="72">
        <f t="shared" si="64"/>
        <v>0.73099999999999998</v>
      </c>
      <c r="AD169" s="72">
        <f t="shared" si="64"/>
        <v>0.73099999999999998</v>
      </c>
      <c r="AE169" s="72">
        <f t="shared" si="64"/>
        <v>0.73099999999999998</v>
      </c>
      <c r="AF169" s="72">
        <f t="shared" si="64"/>
        <v>0.73099999999999998</v>
      </c>
      <c r="AG169" s="72">
        <f t="shared" si="64"/>
        <v>0.73099999999999998</v>
      </c>
      <c r="AH169" s="72">
        <f t="shared" si="64"/>
        <v>0.73099999999999998</v>
      </c>
      <c r="AI169" s="72">
        <f t="shared" si="64"/>
        <v>0.73099999999999998</v>
      </c>
      <c r="AJ169" s="72">
        <f t="shared" si="64"/>
        <v>0.73099999999999998</v>
      </c>
      <c r="AK169" s="72">
        <f t="shared" si="64"/>
        <v>0.73099999999999998</v>
      </c>
      <c r="AL169" s="72">
        <f t="shared" si="64"/>
        <v>0.73099999999999998</v>
      </c>
      <c r="AM169" s="72">
        <f t="shared" si="64"/>
        <v>0.73099999999999998</v>
      </c>
      <c r="AN169" s="72">
        <f t="shared" si="64"/>
        <v>0.73099999999999998</v>
      </c>
      <c r="AO169" s="72">
        <f t="shared" si="64"/>
        <v>0.73099999999999998</v>
      </c>
      <c r="AP169" s="72">
        <f t="shared" si="64"/>
        <v>0.73099999999999998</v>
      </c>
      <c r="AQ169" s="72">
        <f t="shared" si="64"/>
        <v>0.73099999999999998</v>
      </c>
      <c r="AR169" s="72">
        <f t="shared" si="64"/>
        <v>0.73099999999999998</v>
      </c>
      <c r="AS169" s="72">
        <f t="shared" si="64"/>
        <v>0.73099999999999998</v>
      </c>
      <c r="AT169" s="72">
        <f t="shared" si="64"/>
        <v>0.73099999999999998</v>
      </c>
      <c r="AU169" s="72">
        <f t="shared" si="64"/>
        <v>0.73099999999999998</v>
      </c>
      <c r="AV169" s="72">
        <f t="shared" si="64"/>
        <v>0.73099999999999998</v>
      </c>
    </row>
    <row r="170" spans="1:48" ht="9.75" customHeight="1" outlineLevel="1">
      <c r="A170" s="28"/>
      <c r="B170" s="32"/>
      <c r="C170" s="32"/>
      <c r="D170" s="28"/>
      <c r="E170" s="10"/>
      <c r="F170" s="10"/>
      <c r="G170" s="10"/>
      <c r="H170" s="86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</row>
    <row r="171" spans="1:48" s="3" customFormat="1" ht="15.75" customHeight="1" outlineLevel="1">
      <c r="A171" s="14"/>
      <c r="B171" s="14" t="s">
        <v>142</v>
      </c>
      <c r="C171" s="14"/>
      <c r="D171" s="14"/>
      <c r="E171" s="21"/>
      <c r="F171" s="21"/>
      <c r="G171" s="21"/>
      <c r="H171" s="73"/>
      <c r="I171" s="18">
        <f ca="1">((I164-I166+I167)/I169)-(I164-I166+I167)</f>
        <v>1739.0684183843332</v>
      </c>
      <c r="J171" s="18">
        <f ca="1">((J164-J166+J167)/J169)-(J164-J166+J167)</f>
        <v>315.36032810640654</v>
      </c>
      <c r="K171" s="18">
        <f t="shared" ref="K171:AV171" ca="1" si="65">((K164-K166+K167)/K169)-(K164-K166+K167)</f>
        <v>413.35021160316978</v>
      </c>
      <c r="L171" s="18">
        <f t="shared" ca="1" si="65"/>
        <v>533.72645914582654</v>
      </c>
      <c r="M171" s="18">
        <f t="shared" ca="1" si="65"/>
        <v>654.57018788658524</v>
      </c>
      <c r="N171" s="18">
        <f t="shared" ca="1" si="65"/>
        <v>743.00334876402621</v>
      </c>
      <c r="O171" s="18">
        <f t="shared" ca="1" si="65"/>
        <v>832.21166883183969</v>
      </c>
      <c r="P171" s="18">
        <f t="shared" ca="1" si="65"/>
        <v>912.76830171979327</v>
      </c>
      <c r="Q171" s="18">
        <f t="shared" ca="1" si="65"/>
        <v>985.1923486586802</v>
      </c>
      <c r="R171" s="18">
        <f t="shared" ca="1" si="65"/>
        <v>1049.9717648054439</v>
      </c>
      <c r="S171" s="18">
        <f t="shared" ca="1" si="65"/>
        <v>1107.565228007611</v>
      </c>
      <c r="T171" s="18">
        <f t="shared" ca="1" si="65"/>
        <v>1158.4038954418575</v>
      </c>
      <c r="U171" s="18">
        <f t="shared" ca="1" si="65"/>
        <v>1202.8930548542603</v>
      </c>
      <c r="V171" s="18">
        <f t="shared" ca="1" si="65"/>
        <v>1241.4136767261275</v>
      </c>
      <c r="W171" s="18">
        <f t="shared" ca="1" si="65"/>
        <v>1274.3238733098933</v>
      </c>
      <c r="X171" s="18">
        <f t="shared" ca="1" si="65"/>
        <v>1301.9602701228432</v>
      </c>
      <c r="Y171" s="18">
        <f t="shared" ca="1" si="65"/>
        <v>1324.6392951512253</v>
      </c>
      <c r="Z171" s="18">
        <f t="shared" ca="1" si="65"/>
        <v>1342.6583907021145</v>
      </c>
      <c r="AA171" s="18">
        <f t="shared" ca="1" si="65"/>
        <v>1356.2971525441603</v>
      </c>
      <c r="AB171" s="18">
        <f t="shared" ca="1" si="65"/>
        <v>1365.8184006998927</v>
      </c>
      <c r="AC171" s="18">
        <f t="shared" ca="1" si="65"/>
        <v>1371.469185990491</v>
      </c>
      <c r="AD171" s="18">
        <f t="shared" ca="1" si="65"/>
        <v>959.2366295078964</v>
      </c>
      <c r="AE171" s="18">
        <f t="shared" ca="1" si="65"/>
        <v>899.98212355592887</v>
      </c>
      <c r="AF171" s="18">
        <f t="shared" ca="1" si="65"/>
        <v>907.36077793194636</v>
      </c>
      <c r="AG171" s="18">
        <f t="shared" ca="1" si="65"/>
        <v>913.34396508512873</v>
      </c>
      <c r="AH171" s="18">
        <f t="shared" ca="1" si="65"/>
        <v>907.67967757543556</v>
      </c>
      <c r="AI171" s="18">
        <f t="shared" ca="1" si="65"/>
        <v>913.79818737411506</v>
      </c>
      <c r="AJ171" s="18">
        <f t="shared" ca="1" si="65"/>
        <v>917.84193056763979</v>
      </c>
      <c r="AK171" s="18">
        <f t="shared" ca="1" si="65"/>
        <v>919.5263598208021</v>
      </c>
      <c r="AL171" s="18">
        <f t="shared" ca="1" si="65"/>
        <v>918.99303397002359</v>
      </c>
      <c r="AM171" s="18">
        <f t="shared" ca="1" si="65"/>
        <v>916.37501832154112</v>
      </c>
      <c r="AN171" s="18">
        <f t="shared" ca="1" si="65"/>
        <v>911.79739426321566</v>
      </c>
      <c r="AO171" s="18">
        <f t="shared" ca="1" si="65"/>
        <v>905.37773829963953</v>
      </c>
      <c r="AP171" s="18">
        <f t="shared" ca="1" si="65"/>
        <v>897.2265723451269</v>
      </c>
      <c r="AQ171" s="18">
        <f t="shared" ca="1" si="65"/>
        <v>887.44778699913377</v>
      </c>
      <c r="AR171" s="18">
        <f t="shared" ca="1" si="65"/>
        <v>876.13903942514935</v>
      </c>
      <c r="AS171" s="18">
        <f t="shared" ca="1" si="65"/>
        <v>863.39212735685305</v>
      </c>
      <c r="AT171" s="18">
        <f t="shared" ca="1" si="65"/>
        <v>849.29334066390311</v>
      </c>
      <c r="AU171" s="18">
        <f t="shared" ca="1" si="65"/>
        <v>833.92379182377954</v>
      </c>
      <c r="AV171" s="18">
        <f t="shared" ca="1" si="65"/>
        <v>817.35972656531203</v>
      </c>
    </row>
    <row r="172" spans="1:48" s="3" customFormat="1" ht="15.75" customHeight="1" outlineLevel="1">
      <c r="A172" s="14"/>
      <c r="B172" s="14" t="s">
        <v>144</v>
      </c>
      <c r="C172" s="14"/>
      <c r="D172" s="14"/>
      <c r="E172" s="21"/>
      <c r="F172" s="21"/>
      <c r="G172" s="21"/>
      <c r="H172" s="73"/>
      <c r="I172" s="18">
        <f t="shared" ref="I172:AV172" ca="1" si="66">(1-I$169)*(I27-I88-I89-I90+I167)</f>
        <v>-311.83379793023784</v>
      </c>
      <c r="J172" s="18">
        <f t="shared" ca="1" si="66"/>
        <v>-1079.6783261660619</v>
      </c>
      <c r="K172" s="18">
        <f t="shared" ca="1" si="66"/>
        <v>-826.86002161269755</v>
      </c>
      <c r="L172" s="18">
        <f t="shared" ca="1" si="66"/>
        <v>-635.38692089671895</v>
      </c>
      <c r="M172" s="18">
        <f t="shared" ca="1" si="66"/>
        <v>-437.02474425562878</v>
      </c>
      <c r="N172" s="18">
        <f t="shared" ca="1" si="66"/>
        <v>151.41975299538836</v>
      </c>
      <c r="O172" s="18">
        <f t="shared" ca="1" si="66"/>
        <v>272.87337368949954</v>
      </c>
      <c r="P172" s="18">
        <f t="shared" ca="1" si="66"/>
        <v>388.00261105513351</v>
      </c>
      <c r="Q172" s="18">
        <f t="shared" ca="1" si="66"/>
        <v>497.18692809199939</v>
      </c>
      <c r="R172" s="18">
        <f t="shared" ca="1" si="66"/>
        <v>600.78302001982297</v>
      </c>
      <c r="S172" s="18">
        <f t="shared" ca="1" si="66"/>
        <v>699.12618034514651</v>
      </c>
      <c r="T172" s="18">
        <f t="shared" ca="1" si="66"/>
        <v>792.53158496412061</v>
      </c>
      <c r="U172" s="18">
        <f t="shared" ca="1" si="66"/>
        <v>881.29549921912621</v>
      </c>
      <c r="V172" s="18">
        <f t="shared" ca="1" si="66"/>
        <v>965.69641253200098</v>
      </c>
      <c r="W172" s="18">
        <f t="shared" ca="1" si="66"/>
        <v>1045.9961049592735</v>
      </c>
      <c r="X172" s="18">
        <f t="shared" ca="1" si="66"/>
        <v>1122.4406497540788</v>
      </c>
      <c r="Y172" s="18">
        <f t="shared" ca="1" si="66"/>
        <v>1195.2613557743657</v>
      </c>
      <c r="Z172" s="18">
        <f t="shared" ca="1" si="66"/>
        <v>1264.6756533466055</v>
      </c>
      <c r="AA172" s="18">
        <f t="shared" ca="1" si="66"/>
        <v>1330.8879269776801</v>
      </c>
      <c r="AB172" s="18">
        <f t="shared" ca="1" si="66"/>
        <v>1394.0902981040601</v>
      </c>
      <c r="AC172" s="18">
        <f t="shared" ca="1" si="66"/>
        <v>1454.4633608760273</v>
      </c>
      <c r="AD172" s="18">
        <f t="shared" ca="1" si="66"/>
        <v>1507.5477127803956</v>
      </c>
      <c r="AE172" s="18">
        <f t="shared" ca="1" si="66"/>
        <v>1557.3083934428689</v>
      </c>
      <c r="AF172" s="18">
        <f t="shared" ca="1" si="66"/>
        <v>1604.6444067190102</v>
      </c>
      <c r="AG172" s="18">
        <f t="shared" ca="1" si="66"/>
        <v>1649.7120661841589</v>
      </c>
      <c r="AH172" s="18">
        <f t="shared" ca="1" si="66"/>
        <v>1692.543220285635</v>
      </c>
      <c r="AI172" s="18">
        <f t="shared" ca="1" si="66"/>
        <v>1733.4178367032071</v>
      </c>
      <c r="AJ172" s="18">
        <f t="shared" ca="1" si="66"/>
        <v>1772.457710045881</v>
      </c>
      <c r="AK172" s="18">
        <f t="shared" ca="1" si="66"/>
        <v>1809.7729248981495</v>
      </c>
      <c r="AL172" s="18">
        <f t="shared" ca="1" si="66"/>
        <v>1845.4669607694373</v>
      </c>
      <c r="AM172" s="18">
        <f t="shared" ca="1" si="66"/>
        <v>1879.6370883986037</v>
      </c>
      <c r="AN172" s="18">
        <f t="shared" ca="1" si="66"/>
        <v>1912.374742280175</v>
      </c>
      <c r="AO172" s="18">
        <f t="shared" ca="1" si="66"/>
        <v>1943.7658708390084</v>
      </c>
      <c r="AP172" s="18">
        <f t="shared" ca="1" si="66"/>
        <v>1973.8912655944664</v>
      </c>
      <c r="AQ172" s="18">
        <f t="shared" ca="1" si="66"/>
        <v>2002.8268705747525</v>
      </c>
      <c r="AR172" s="18">
        <f t="shared" ca="1" si="66"/>
        <v>2030.6440731663772</v>
      </c>
      <c r="AS172" s="18">
        <f t="shared" ca="1" si="66"/>
        <v>2057.4099775126592</v>
      </c>
      <c r="AT172" s="18">
        <f t="shared" ca="1" si="66"/>
        <v>2083.1876615083206</v>
      </c>
      <c r="AU172" s="18">
        <f t="shared" ca="1" si="66"/>
        <v>2108.0364183743973</v>
      </c>
      <c r="AV172" s="18">
        <f t="shared" ca="1" si="66"/>
        <v>2132.0119837386646</v>
      </c>
    </row>
    <row r="173" spans="1:48" ht="15" customHeight="1">
      <c r="A173" s="37"/>
      <c r="B173" s="74"/>
      <c r="C173" s="74"/>
      <c r="D173" s="37"/>
      <c r="E173" s="37"/>
      <c r="F173" s="37"/>
      <c r="G173" s="37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</row>
    <row r="174" spans="1:48" ht="20.25" hidden="1">
      <c r="B174" s="76" t="s">
        <v>5</v>
      </c>
      <c r="C174" s="7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48" ht="6.75" hidden="1" customHeight="1">
      <c r="A175" s="10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48" ht="20.25">
      <c r="A176" s="39" t="s">
        <v>146</v>
      </c>
      <c r="H176" s="96">
        <v>0</v>
      </c>
      <c r="I176" s="96">
        <v>1</v>
      </c>
      <c r="J176" s="96">
        <v>2</v>
      </c>
      <c r="K176" s="96">
        <v>3</v>
      </c>
      <c r="L176" s="96">
        <v>4</v>
      </c>
      <c r="M176" s="96">
        <v>5</v>
      </c>
      <c r="N176" s="96">
        <v>6</v>
      </c>
      <c r="O176" s="96">
        <v>7</v>
      </c>
      <c r="P176" s="96">
        <v>8</v>
      </c>
      <c r="Q176" s="96">
        <v>9</v>
      </c>
      <c r="R176" s="96">
        <v>10</v>
      </c>
      <c r="S176" s="96">
        <v>11</v>
      </c>
      <c r="T176" s="96">
        <v>12</v>
      </c>
      <c r="U176" s="96">
        <v>13</v>
      </c>
      <c r="V176" s="96">
        <v>14</v>
      </c>
      <c r="W176" s="96">
        <v>15</v>
      </c>
      <c r="X176" s="96">
        <v>16</v>
      </c>
      <c r="Y176" s="96">
        <v>17</v>
      </c>
      <c r="Z176" s="96">
        <v>18</v>
      </c>
      <c r="AA176" s="96">
        <v>19</v>
      </c>
      <c r="AB176" s="96">
        <v>20</v>
      </c>
      <c r="AC176" s="96">
        <v>21</v>
      </c>
      <c r="AD176" s="96">
        <v>22</v>
      </c>
      <c r="AE176" s="96">
        <v>23</v>
      </c>
      <c r="AF176" s="96">
        <v>24</v>
      </c>
      <c r="AG176" s="96">
        <v>25</v>
      </c>
      <c r="AH176" s="96">
        <v>26</v>
      </c>
      <c r="AI176" s="96">
        <v>27</v>
      </c>
      <c r="AJ176" s="96">
        <v>28</v>
      </c>
      <c r="AK176" s="96">
        <v>29</v>
      </c>
      <c r="AL176" s="96">
        <v>30</v>
      </c>
      <c r="AM176" s="96">
        <v>31</v>
      </c>
      <c r="AN176" s="96">
        <v>32</v>
      </c>
      <c r="AO176" s="96">
        <v>33</v>
      </c>
      <c r="AP176" s="96">
        <v>34</v>
      </c>
      <c r="AQ176" s="96">
        <v>35</v>
      </c>
      <c r="AR176" s="96">
        <v>36</v>
      </c>
      <c r="AS176" s="96">
        <v>37</v>
      </c>
      <c r="AT176" s="96">
        <v>38</v>
      </c>
      <c r="AU176" s="96">
        <v>39</v>
      </c>
      <c r="AV176" s="96">
        <v>40</v>
      </c>
    </row>
    <row r="177" spans="1:48" s="35" customFormat="1" ht="4.5" customHeight="1">
      <c r="A177" s="40"/>
      <c r="B177" s="111"/>
      <c r="C177" s="111"/>
      <c r="D177" s="42"/>
      <c r="E177" s="43"/>
      <c r="F177" s="43"/>
      <c r="G177" s="43"/>
    </row>
    <row r="178" spans="1:48" s="182" customFormat="1" ht="18">
      <c r="A178" s="177" t="s">
        <v>42</v>
      </c>
      <c r="B178" s="178" t="s">
        <v>147</v>
      </c>
      <c r="C178" s="178"/>
      <c r="D178" s="179"/>
      <c r="E178" s="179"/>
      <c r="F178" s="179"/>
      <c r="G178" s="179"/>
      <c r="H178" s="180"/>
      <c r="I178" s="181">
        <f>$I$22</f>
        <v>2018</v>
      </c>
      <c r="J178" s="181">
        <f t="shared" ref="J178:AV178" si="67">+I178+1</f>
        <v>2019</v>
      </c>
      <c r="K178" s="181">
        <f t="shared" si="67"/>
        <v>2020</v>
      </c>
      <c r="L178" s="181">
        <f t="shared" si="67"/>
        <v>2021</v>
      </c>
      <c r="M178" s="181">
        <f t="shared" si="67"/>
        <v>2022</v>
      </c>
      <c r="N178" s="181">
        <f t="shared" si="67"/>
        <v>2023</v>
      </c>
      <c r="O178" s="181">
        <f t="shared" si="67"/>
        <v>2024</v>
      </c>
      <c r="P178" s="181">
        <f t="shared" si="67"/>
        <v>2025</v>
      </c>
      <c r="Q178" s="181">
        <f t="shared" si="67"/>
        <v>2026</v>
      </c>
      <c r="R178" s="181">
        <f t="shared" si="67"/>
        <v>2027</v>
      </c>
      <c r="S178" s="181">
        <f t="shared" si="67"/>
        <v>2028</v>
      </c>
      <c r="T178" s="181">
        <f t="shared" si="67"/>
        <v>2029</v>
      </c>
      <c r="U178" s="181">
        <f t="shared" si="67"/>
        <v>2030</v>
      </c>
      <c r="V178" s="181">
        <f t="shared" si="67"/>
        <v>2031</v>
      </c>
      <c r="W178" s="181">
        <f t="shared" si="67"/>
        <v>2032</v>
      </c>
      <c r="X178" s="181">
        <f t="shared" si="67"/>
        <v>2033</v>
      </c>
      <c r="Y178" s="181">
        <f t="shared" si="67"/>
        <v>2034</v>
      </c>
      <c r="Z178" s="181">
        <f t="shared" si="67"/>
        <v>2035</v>
      </c>
      <c r="AA178" s="181">
        <f t="shared" si="67"/>
        <v>2036</v>
      </c>
      <c r="AB178" s="181">
        <f t="shared" si="67"/>
        <v>2037</v>
      </c>
      <c r="AC178" s="181">
        <f t="shared" si="67"/>
        <v>2038</v>
      </c>
      <c r="AD178" s="181">
        <f t="shared" si="67"/>
        <v>2039</v>
      </c>
      <c r="AE178" s="181">
        <f t="shared" si="67"/>
        <v>2040</v>
      </c>
      <c r="AF178" s="181">
        <f t="shared" si="67"/>
        <v>2041</v>
      </c>
      <c r="AG178" s="181">
        <f t="shared" si="67"/>
        <v>2042</v>
      </c>
      <c r="AH178" s="181">
        <f t="shared" si="67"/>
        <v>2043</v>
      </c>
      <c r="AI178" s="181">
        <f t="shared" si="67"/>
        <v>2044</v>
      </c>
      <c r="AJ178" s="181">
        <f t="shared" si="67"/>
        <v>2045</v>
      </c>
      <c r="AK178" s="181">
        <f t="shared" si="67"/>
        <v>2046</v>
      </c>
      <c r="AL178" s="181">
        <f t="shared" si="67"/>
        <v>2047</v>
      </c>
      <c r="AM178" s="181">
        <f t="shared" si="67"/>
        <v>2048</v>
      </c>
      <c r="AN178" s="181">
        <f t="shared" si="67"/>
        <v>2049</v>
      </c>
      <c r="AO178" s="181">
        <f t="shared" si="67"/>
        <v>2050</v>
      </c>
      <c r="AP178" s="181">
        <f t="shared" si="67"/>
        <v>2051</v>
      </c>
      <c r="AQ178" s="181">
        <f t="shared" si="67"/>
        <v>2052</v>
      </c>
      <c r="AR178" s="181">
        <f t="shared" si="67"/>
        <v>2053</v>
      </c>
      <c r="AS178" s="181">
        <f t="shared" si="67"/>
        <v>2054</v>
      </c>
      <c r="AT178" s="181">
        <f t="shared" si="67"/>
        <v>2055</v>
      </c>
      <c r="AU178" s="181">
        <f t="shared" si="67"/>
        <v>2056</v>
      </c>
      <c r="AV178" s="181">
        <f t="shared" si="67"/>
        <v>2057</v>
      </c>
    </row>
    <row r="179" spans="1:48" s="4" customFormat="1" ht="15" customHeight="1">
      <c r="A179" s="40"/>
      <c r="B179" s="35"/>
      <c r="C179" s="35"/>
      <c r="D179" s="35"/>
      <c r="E179" s="35"/>
      <c r="F179" s="35"/>
      <c r="G179" s="35"/>
      <c r="H179" s="35"/>
    </row>
    <row r="180" spans="1:48" ht="15.75" customHeight="1" outlineLevel="1">
      <c r="A180" s="32"/>
      <c r="B180" s="93" t="s">
        <v>145</v>
      </c>
      <c r="C180" s="93"/>
      <c r="E180" s="170" t="s">
        <v>21</v>
      </c>
      <c r="F180" s="171" t="s">
        <v>20</v>
      </c>
      <c r="G180" s="69"/>
      <c r="H180" s="69"/>
      <c r="I180" s="27">
        <f t="shared" ref="I180:AV180" si="68">I27</f>
        <v>5372.2216292518424</v>
      </c>
      <c r="J180" s="27">
        <f t="shared" si="68"/>
        <v>6514.1959789272851</v>
      </c>
      <c r="K180" s="27">
        <f t="shared" si="68"/>
        <v>7014.3732888417862</v>
      </c>
      <c r="L180" s="27">
        <f t="shared" si="68"/>
        <v>7224.5281824330559</v>
      </c>
      <c r="M180" s="27">
        <f t="shared" si="68"/>
        <v>7511.7777915374054</v>
      </c>
      <c r="N180" s="27">
        <f t="shared" si="68"/>
        <v>9260.7255808641767</v>
      </c>
      <c r="O180" s="27">
        <f t="shared" si="68"/>
        <v>9260.7255808641767</v>
      </c>
      <c r="P180" s="27">
        <f t="shared" si="68"/>
        <v>9260.7255808641767</v>
      </c>
      <c r="Q180" s="27">
        <f t="shared" si="68"/>
        <v>9260.7255808641767</v>
      </c>
      <c r="R180" s="27">
        <f t="shared" si="68"/>
        <v>9260.7255808641767</v>
      </c>
      <c r="S180" s="27">
        <f t="shared" si="68"/>
        <v>9260.7255808641767</v>
      </c>
      <c r="T180" s="27">
        <f t="shared" si="68"/>
        <v>9260.7255808641767</v>
      </c>
      <c r="U180" s="27">
        <f t="shared" si="68"/>
        <v>9260.7255808641767</v>
      </c>
      <c r="V180" s="27">
        <f t="shared" si="68"/>
        <v>9260.7255808641767</v>
      </c>
      <c r="W180" s="27">
        <f t="shared" si="68"/>
        <v>9260.7255808641767</v>
      </c>
      <c r="X180" s="27">
        <f t="shared" si="68"/>
        <v>9260.7255808641767</v>
      </c>
      <c r="Y180" s="27">
        <f t="shared" si="68"/>
        <v>9260.7255808641767</v>
      </c>
      <c r="Z180" s="27">
        <f t="shared" si="68"/>
        <v>9260.7255808641767</v>
      </c>
      <c r="AA180" s="27">
        <f t="shared" si="68"/>
        <v>9260.7255808641767</v>
      </c>
      <c r="AB180" s="27">
        <f t="shared" si="68"/>
        <v>9260.7255808641767</v>
      </c>
      <c r="AC180" s="27">
        <f t="shared" si="68"/>
        <v>9260.7255808641767</v>
      </c>
      <c r="AD180" s="27">
        <f t="shared" si="68"/>
        <v>9260.7255808641767</v>
      </c>
      <c r="AE180" s="27">
        <f t="shared" si="68"/>
        <v>9260.7255808641767</v>
      </c>
      <c r="AF180" s="27">
        <f t="shared" si="68"/>
        <v>9260.7255808641767</v>
      </c>
      <c r="AG180" s="27">
        <f t="shared" si="68"/>
        <v>9260.7255808641767</v>
      </c>
      <c r="AH180" s="27">
        <f t="shared" si="68"/>
        <v>9260.7255808641767</v>
      </c>
      <c r="AI180" s="27">
        <f t="shared" si="68"/>
        <v>9260.7255808641767</v>
      </c>
      <c r="AJ180" s="27">
        <f t="shared" si="68"/>
        <v>9260.7255808641767</v>
      </c>
      <c r="AK180" s="27">
        <f t="shared" si="68"/>
        <v>9260.7255808641767</v>
      </c>
      <c r="AL180" s="27">
        <f t="shared" si="68"/>
        <v>9260.7255808641767</v>
      </c>
      <c r="AM180" s="27">
        <f t="shared" si="68"/>
        <v>9260.7255808641767</v>
      </c>
      <c r="AN180" s="27">
        <f t="shared" si="68"/>
        <v>9260.7255808641767</v>
      </c>
      <c r="AO180" s="27">
        <f t="shared" si="68"/>
        <v>9260.7255808641767</v>
      </c>
      <c r="AP180" s="27">
        <f t="shared" si="68"/>
        <v>9260.7255808641767</v>
      </c>
      <c r="AQ180" s="27">
        <f t="shared" si="68"/>
        <v>9260.7255808641767</v>
      </c>
      <c r="AR180" s="27">
        <f t="shared" si="68"/>
        <v>9260.7255808641767</v>
      </c>
      <c r="AS180" s="27">
        <f t="shared" si="68"/>
        <v>9260.7255808641767</v>
      </c>
      <c r="AT180" s="27">
        <f t="shared" si="68"/>
        <v>9260.7255808641767</v>
      </c>
      <c r="AU180" s="27">
        <f t="shared" si="68"/>
        <v>9260.7255808641767</v>
      </c>
      <c r="AV180" s="27">
        <f t="shared" si="68"/>
        <v>9260.7255808641767</v>
      </c>
    </row>
    <row r="181" spans="1:48" ht="15.75" customHeight="1" outlineLevel="1">
      <c r="A181" s="32"/>
      <c r="B181" s="93" t="s">
        <v>149</v>
      </c>
      <c r="C181" s="93"/>
      <c r="E181" s="170"/>
      <c r="F181" s="170"/>
      <c r="G181" s="69"/>
      <c r="H181" s="69"/>
      <c r="I181" s="27">
        <f t="shared" ref="I181:AV181" ca="1" si="69">I94-I180</f>
        <v>9707.0757474367492</v>
      </c>
      <c r="J181" s="27">
        <f t="shared" ca="1" si="69"/>
        <v>7257.5611247741226</v>
      </c>
      <c r="K181" s="27">
        <f t="shared" ca="1" si="69"/>
        <v>6626.8174349658302</v>
      </c>
      <c r="L181" s="27">
        <f t="shared" ca="1" si="69"/>
        <v>6307.4025148453948</v>
      </c>
      <c r="M181" s="27">
        <f t="shared" ca="1" si="69"/>
        <v>5971.9147365992494</v>
      </c>
      <c r="N181" s="27">
        <f t="shared" ca="1" si="69"/>
        <v>4052.5746392594428</v>
      </c>
      <c r="O181" s="27">
        <f t="shared" ca="1" si="69"/>
        <v>3872.1417380061703</v>
      </c>
      <c r="P181" s="27">
        <f t="shared" ca="1" si="69"/>
        <v>3683.0571495730401</v>
      </c>
      <c r="Q181" s="27">
        <f t="shared" ca="1" si="69"/>
        <v>3485.8399751908437</v>
      </c>
      <c r="R181" s="27">
        <f t="shared" ca="1" si="69"/>
        <v>3280.978170016524</v>
      </c>
      <c r="S181" s="27">
        <f t="shared" ca="1" si="69"/>
        <v>3068.9304118976052</v>
      </c>
      <c r="T181" s="27">
        <f t="shared" ca="1" si="69"/>
        <v>2850.1278580107664</v>
      </c>
      <c r="U181" s="27">
        <f t="shared" ca="1" si="69"/>
        <v>2624.975796102086</v>
      </c>
      <c r="V181" s="27">
        <f t="shared" ca="1" si="69"/>
        <v>2393.8551966528703</v>
      </c>
      <c r="W181" s="27">
        <f t="shared" ca="1" si="69"/>
        <v>2157.1241719155496</v>
      </c>
      <c r="X181" s="27">
        <f t="shared" ca="1" si="69"/>
        <v>1915.1193474074153</v>
      </c>
      <c r="Y181" s="27">
        <f t="shared" ca="1" si="69"/>
        <v>1668.1571511147122</v>
      </c>
      <c r="Z181" s="27">
        <f t="shared" ca="1" si="69"/>
        <v>1416.5350253445158</v>
      </c>
      <c r="AA181" s="27">
        <f t="shared" ca="1" si="69"/>
        <v>1160.5325658654801</v>
      </c>
      <c r="AB181" s="27">
        <f t="shared" ca="1" si="69"/>
        <v>900.41259270012779</v>
      </c>
      <c r="AC181" s="27">
        <f t="shared" ca="1" si="69"/>
        <v>636.42215666964148</v>
      </c>
      <c r="AD181" s="27">
        <f t="shared" ca="1" si="69"/>
        <v>-1145.2071967387628</v>
      </c>
      <c r="AE181" s="27">
        <f t="shared" ca="1" si="69"/>
        <v>-1592.0053562039948</v>
      </c>
      <c r="AF181" s="27">
        <f t="shared" ca="1" si="69"/>
        <v>-1780.3877268697779</v>
      </c>
      <c r="AG181" s="27">
        <f t="shared" ca="1" si="69"/>
        <v>-1965.2721898557711</v>
      </c>
      <c r="AH181" s="27">
        <f t="shared" ca="1" si="69"/>
        <v>-2184.727590184797</v>
      </c>
      <c r="AI181" s="27">
        <f t="shared" ca="1" si="69"/>
        <v>-2352.7965182391727</v>
      </c>
      <c r="AJ181" s="27">
        <f t="shared" ca="1" si="69"/>
        <v>-2521.7488896480154</v>
      </c>
      <c r="AK181" s="27">
        <f t="shared" ca="1" si="69"/>
        <v>-2693.0605749972201</v>
      </c>
      <c r="AL181" s="27">
        <f t="shared" ca="1" si="69"/>
        <v>-2866.5900154503688</v>
      </c>
      <c r="AM181" s="27">
        <f t="shared" ca="1" si="69"/>
        <v>-3042.2041457012183</v>
      </c>
      <c r="AN181" s="27">
        <f t="shared" ca="1" si="69"/>
        <v>-3219.7778843619135</v>
      </c>
      <c r="AO181" s="27">
        <f t="shared" ca="1" si="69"/>
        <v>-3399.193654927858</v>
      </c>
      <c r="AP181" s="27">
        <f t="shared" ca="1" si="69"/>
        <v>-3580.3409354847399</v>
      </c>
      <c r="AQ181" s="27">
        <f t="shared" ca="1" si="69"/>
        <v>-3763.1158354331001</v>
      </c>
      <c r="AR181" s="27">
        <f t="shared" ca="1" si="69"/>
        <v>-3947.4206976094538</v>
      </c>
      <c r="AS181" s="27">
        <f t="shared" ca="1" si="69"/>
        <v>-4133.1637242801189</v>
      </c>
      <c r="AT181" s="27">
        <f t="shared" ca="1" si="69"/>
        <v>-4320.2586255754368</v>
      </c>
      <c r="AU181" s="27">
        <f t="shared" ca="1" si="69"/>
        <v>-4508.6242890179292</v>
      </c>
      <c r="AV181" s="27">
        <f t="shared" ca="1" si="69"/>
        <v>-4698.1844688787651</v>
      </c>
    </row>
    <row r="182" spans="1:48" ht="15.75" customHeight="1" outlineLevel="1">
      <c r="A182" s="32"/>
      <c r="B182" s="93" t="s">
        <v>150</v>
      </c>
      <c r="C182" s="93"/>
      <c r="D182" s="77"/>
      <c r="E182" s="70"/>
      <c r="F182" s="70"/>
      <c r="G182" s="70"/>
      <c r="H182" s="70"/>
      <c r="I182" s="27">
        <f t="shared" ref="I182:AV182" ca="1" si="70">-(I88+I89+I90)</f>
        <v>-2371.8240501567598</v>
      </c>
      <c r="J182" s="27">
        <f t="shared" ca="1" si="70"/>
        <v>-2365.7507216368158</v>
      </c>
      <c r="K182" s="27">
        <f t="shared" ca="1" si="70"/>
        <v>-2314.6218322152895</v>
      </c>
      <c r="L182" s="27">
        <f t="shared" ca="1" si="70"/>
        <v>-2261.3437413033716</v>
      </c>
      <c r="M182" s="27">
        <f t="shared" ca="1" si="70"/>
        <v>-2215.9110629749612</v>
      </c>
      <c r="N182" s="27">
        <f t="shared" ca="1" si="70"/>
        <v>-2167.0716782822865</v>
      </c>
      <c r="O182" s="27">
        <f t="shared" ca="1" si="70"/>
        <v>-2107.4165411590056</v>
      </c>
      <c r="P182" s="27">
        <f t="shared" ca="1" si="70"/>
        <v>-2047.7614040357253</v>
      </c>
      <c r="Q182" s="27">
        <f t="shared" ca="1" si="70"/>
        <v>-1988.1062669124444</v>
      </c>
      <c r="R182" s="27">
        <f t="shared" ca="1" si="70"/>
        <v>-1928.4511297891638</v>
      </c>
      <c r="S182" s="27">
        <f t="shared" ca="1" si="70"/>
        <v>-1868.7959926658832</v>
      </c>
      <c r="T182" s="27">
        <f t="shared" ca="1" si="70"/>
        <v>-1809.1408555426026</v>
      </c>
      <c r="U182" s="27">
        <f t="shared" ca="1" si="70"/>
        <v>-1749.485718419322</v>
      </c>
      <c r="V182" s="27">
        <f t="shared" ca="1" si="70"/>
        <v>-1689.8305812960414</v>
      </c>
      <c r="W182" s="27">
        <f t="shared" ca="1" si="70"/>
        <v>-1630.1754441727605</v>
      </c>
      <c r="X182" s="27">
        <f t="shared" ca="1" si="70"/>
        <v>-1570.5203070494799</v>
      </c>
      <c r="Y182" s="27">
        <f t="shared" ca="1" si="70"/>
        <v>-1510.8651699261993</v>
      </c>
      <c r="Z182" s="27">
        <f t="shared" ca="1" si="70"/>
        <v>-1451.2100328029187</v>
      </c>
      <c r="AA182" s="27">
        <f t="shared" ca="1" si="70"/>
        <v>-1391.5548956796381</v>
      </c>
      <c r="AB182" s="27">
        <f t="shared" ca="1" si="70"/>
        <v>-1331.8997585563573</v>
      </c>
      <c r="AC182" s="27">
        <f t="shared" ca="1" si="70"/>
        <v>-1272.2446214330766</v>
      </c>
      <c r="AD182" s="27">
        <f t="shared" ca="1" si="70"/>
        <v>-1229.7982613151869</v>
      </c>
      <c r="AE182" s="27">
        <f t="shared" ca="1" si="70"/>
        <v>-1190.4139620892527</v>
      </c>
      <c r="AF182" s="27">
        <f t="shared" ca="1" si="70"/>
        <v>-1151.3073176443233</v>
      </c>
      <c r="AG182" s="27">
        <f t="shared" ca="1" si="70"/>
        <v>-1112.4213953397857</v>
      </c>
      <c r="AH182" s="27">
        <f t="shared" ca="1" si="70"/>
        <v>-1074.130508655169</v>
      </c>
      <c r="AI182" s="27">
        <f t="shared" ca="1" si="70"/>
        <v>-1035.8570321895286</v>
      </c>
      <c r="AJ182" s="27">
        <f t="shared" ca="1" si="70"/>
        <v>-997.58355572388814</v>
      </c>
      <c r="AK182" s="27">
        <f t="shared" ca="1" si="70"/>
        <v>-959.31007925824758</v>
      </c>
      <c r="AL182" s="27">
        <f t="shared" ca="1" si="70"/>
        <v>-921.03660279260703</v>
      </c>
      <c r="AM182" s="27">
        <f t="shared" ca="1" si="70"/>
        <v>-882.76312632696659</v>
      </c>
      <c r="AN182" s="27">
        <f t="shared" ca="1" si="70"/>
        <v>-844.48964986132603</v>
      </c>
      <c r="AO182" s="27">
        <f t="shared" ca="1" si="70"/>
        <v>-806.21617339568547</v>
      </c>
      <c r="AP182" s="27">
        <f t="shared" ca="1" si="70"/>
        <v>-767.94269693004503</v>
      </c>
      <c r="AQ182" s="27">
        <f t="shared" ca="1" si="70"/>
        <v>-729.66922046440448</v>
      </c>
      <c r="AR182" s="27">
        <f t="shared" ca="1" si="70"/>
        <v>-691.39574399876392</v>
      </c>
      <c r="AS182" s="27">
        <f t="shared" ca="1" si="70"/>
        <v>-653.12226753312348</v>
      </c>
      <c r="AT182" s="27">
        <f t="shared" ca="1" si="70"/>
        <v>-614.84879106748292</v>
      </c>
      <c r="AU182" s="27">
        <f t="shared" ca="1" si="70"/>
        <v>-576.57531460184236</v>
      </c>
      <c r="AV182" s="27">
        <f t="shared" ca="1" si="70"/>
        <v>-538.30183813620192</v>
      </c>
    </row>
    <row r="183" spans="1:48" ht="15.75" customHeight="1" outlineLevel="1">
      <c r="A183" s="32"/>
      <c r="B183" s="45" t="s">
        <v>151</v>
      </c>
      <c r="C183" s="45"/>
      <c r="D183" s="45"/>
      <c r="E183" s="78"/>
      <c r="F183" s="78"/>
      <c r="G183" s="78"/>
      <c r="H183" s="78"/>
      <c r="I183" s="62">
        <f ca="1">+I180+I181+I182</f>
        <v>12707.473326531832</v>
      </c>
      <c r="J183" s="62">
        <f t="shared" ref="J183:AV183" ca="1" si="71">+J180+J181+J182</f>
        <v>11406.006382064592</v>
      </c>
      <c r="K183" s="62">
        <f t="shared" ca="1" si="71"/>
        <v>11326.568891592327</v>
      </c>
      <c r="L183" s="62">
        <f t="shared" ca="1" si="71"/>
        <v>11270.586955975079</v>
      </c>
      <c r="M183" s="62">
        <f t="shared" ca="1" si="71"/>
        <v>11267.781465161694</v>
      </c>
      <c r="N183" s="62">
        <f t="shared" ca="1" si="71"/>
        <v>11146.228541841334</v>
      </c>
      <c r="O183" s="62">
        <f t="shared" ca="1" si="71"/>
        <v>11025.450777711341</v>
      </c>
      <c r="P183" s="62">
        <f t="shared" ca="1" si="71"/>
        <v>10896.021326401491</v>
      </c>
      <c r="Q183" s="62">
        <f t="shared" ca="1" si="71"/>
        <v>10758.459289142576</v>
      </c>
      <c r="R183" s="62">
        <f t="shared" ca="1" si="71"/>
        <v>10613.252621091537</v>
      </c>
      <c r="S183" s="62">
        <f t="shared" ca="1" si="71"/>
        <v>10460.860000095898</v>
      </c>
      <c r="T183" s="62">
        <f t="shared" ca="1" si="71"/>
        <v>10301.712583332341</v>
      </c>
      <c r="U183" s="62">
        <f t="shared" ca="1" si="71"/>
        <v>10136.21565854694</v>
      </c>
      <c r="V183" s="62">
        <f t="shared" ca="1" si="71"/>
        <v>9964.7501962210063</v>
      </c>
      <c r="W183" s="62">
        <f t="shared" ca="1" si="71"/>
        <v>9787.6743086069655</v>
      </c>
      <c r="X183" s="62">
        <f t="shared" ca="1" si="71"/>
        <v>9605.3246212221129</v>
      </c>
      <c r="Y183" s="62">
        <f t="shared" ca="1" si="71"/>
        <v>9418.0175620526898</v>
      </c>
      <c r="Z183" s="62">
        <f t="shared" ca="1" si="71"/>
        <v>9226.0505734057733</v>
      </c>
      <c r="AA183" s="62">
        <f t="shared" ca="1" si="71"/>
        <v>9029.7032510500194</v>
      </c>
      <c r="AB183" s="62">
        <f t="shared" ca="1" si="71"/>
        <v>8829.238415007947</v>
      </c>
      <c r="AC183" s="62">
        <f t="shared" ca="1" si="71"/>
        <v>8624.9031161007406</v>
      </c>
      <c r="AD183" s="62">
        <f t="shared" ca="1" si="71"/>
        <v>6885.7201228102267</v>
      </c>
      <c r="AE183" s="62">
        <f t="shared" ca="1" si="71"/>
        <v>6478.306262570929</v>
      </c>
      <c r="AF183" s="62">
        <f t="shared" ca="1" si="71"/>
        <v>6329.0305363500756</v>
      </c>
      <c r="AG183" s="62">
        <f t="shared" ca="1" si="71"/>
        <v>6183.0319956686199</v>
      </c>
      <c r="AH183" s="62">
        <f t="shared" ca="1" si="71"/>
        <v>6001.8674820242104</v>
      </c>
      <c r="AI183" s="62">
        <f t="shared" ca="1" si="71"/>
        <v>5872.0720304354754</v>
      </c>
      <c r="AJ183" s="62">
        <f t="shared" ca="1" si="71"/>
        <v>5741.3931354922734</v>
      </c>
      <c r="AK183" s="62">
        <f t="shared" ca="1" si="71"/>
        <v>5608.3549266087093</v>
      </c>
      <c r="AL183" s="62">
        <f t="shared" ca="1" si="71"/>
        <v>5473.0989626212013</v>
      </c>
      <c r="AM183" s="62">
        <f t="shared" ca="1" si="71"/>
        <v>5335.7583088359916</v>
      </c>
      <c r="AN183" s="62">
        <f t="shared" ca="1" si="71"/>
        <v>5196.458046640937</v>
      </c>
      <c r="AO183" s="62">
        <f t="shared" ca="1" si="71"/>
        <v>5055.3157525406332</v>
      </c>
      <c r="AP183" s="62">
        <f t="shared" ca="1" si="71"/>
        <v>4912.4419484493919</v>
      </c>
      <c r="AQ183" s="62">
        <f t="shared" ca="1" si="71"/>
        <v>4767.9405249666725</v>
      </c>
      <c r="AR183" s="62">
        <f t="shared" ca="1" si="71"/>
        <v>4621.9091392559585</v>
      </c>
      <c r="AS183" s="62">
        <f t="shared" ca="1" si="71"/>
        <v>4474.439589050934</v>
      </c>
      <c r="AT183" s="62">
        <f t="shared" ca="1" si="71"/>
        <v>4325.6181642212568</v>
      </c>
      <c r="AU183" s="62">
        <f t="shared" ca="1" si="71"/>
        <v>4175.5259772444051</v>
      </c>
      <c r="AV183" s="62">
        <f t="shared" ca="1" si="71"/>
        <v>4024.2392738492099</v>
      </c>
    </row>
    <row r="184" spans="1:48" ht="15.75" customHeight="1" outlineLevel="1">
      <c r="A184" s="32"/>
      <c r="B184" s="93" t="s">
        <v>152</v>
      </c>
      <c r="C184" s="93"/>
      <c r="D184" s="32"/>
      <c r="E184" s="79"/>
      <c r="F184" s="79"/>
      <c r="G184" s="79"/>
      <c r="H184" s="80"/>
      <c r="I184" s="27">
        <f t="shared" ref="I184:AV184" ca="1" si="72">-I91</f>
        <v>-3746.3580991308531</v>
      </c>
      <c r="J184" s="27">
        <f t="shared" ca="1" si="72"/>
        <v>-3907.9881455359582</v>
      </c>
      <c r="K184" s="27">
        <f t="shared" ca="1" si="72"/>
        <v>-3921.8631730772149</v>
      </c>
      <c r="L184" s="27">
        <f t="shared" ca="1" si="72"/>
        <v>-3936.6028188002902</v>
      </c>
      <c r="M184" s="27">
        <f t="shared" ca="1" si="72"/>
        <v>-3977.0091415520465</v>
      </c>
      <c r="N184" s="27">
        <f t="shared" ca="1" si="72"/>
        <v>-3977.0091415520465</v>
      </c>
      <c r="O184" s="27">
        <f t="shared" ca="1" si="72"/>
        <v>-3977.0091415520465</v>
      </c>
      <c r="P184" s="27">
        <f t="shared" ca="1" si="72"/>
        <v>-3977.0091415520465</v>
      </c>
      <c r="Q184" s="27">
        <f t="shared" ca="1" si="72"/>
        <v>-3977.0091415520465</v>
      </c>
      <c r="R184" s="27">
        <f t="shared" ca="1" si="72"/>
        <v>-3977.0091415520465</v>
      </c>
      <c r="S184" s="27">
        <f t="shared" ca="1" si="72"/>
        <v>-3977.0091415520465</v>
      </c>
      <c r="T184" s="27">
        <f t="shared" ca="1" si="72"/>
        <v>-3977.0091415520465</v>
      </c>
      <c r="U184" s="27">
        <f t="shared" ca="1" si="72"/>
        <v>-3977.0091415520465</v>
      </c>
      <c r="V184" s="27">
        <f t="shared" ca="1" si="72"/>
        <v>-3977.0091415520465</v>
      </c>
      <c r="W184" s="27">
        <f t="shared" ca="1" si="72"/>
        <v>-3977.0091415520465</v>
      </c>
      <c r="X184" s="27">
        <f t="shared" ca="1" si="72"/>
        <v>-3977.0091415520465</v>
      </c>
      <c r="Y184" s="27">
        <f t="shared" ca="1" si="72"/>
        <v>-3977.0091415520465</v>
      </c>
      <c r="Z184" s="27">
        <f t="shared" ca="1" si="72"/>
        <v>-3977.0091415520465</v>
      </c>
      <c r="AA184" s="27">
        <f t="shared" ca="1" si="72"/>
        <v>-3977.0091415520465</v>
      </c>
      <c r="AB184" s="27">
        <f t="shared" ca="1" si="72"/>
        <v>-3977.0091415520465</v>
      </c>
      <c r="AC184" s="27">
        <f t="shared" ca="1" si="72"/>
        <v>-3977.0091415520465</v>
      </c>
      <c r="AD184" s="27">
        <f t="shared" ca="1" si="72"/>
        <v>-2829.7573411926478</v>
      </c>
      <c r="AE184" s="27">
        <f t="shared" ca="1" si="72"/>
        <v>-2625.6199483956057</v>
      </c>
      <c r="AF184" s="27">
        <f t="shared" ca="1" si="72"/>
        <v>-2607.1096296619571</v>
      </c>
      <c r="AG184" s="27">
        <f t="shared" ca="1" si="72"/>
        <v>-2592.3948203025184</v>
      </c>
      <c r="AH184" s="27">
        <f t="shared" ca="1" si="72"/>
        <v>-2552.7257789744317</v>
      </c>
      <c r="AI184" s="27">
        <f t="shared" ca="1" si="72"/>
        <v>-2551.5650977093665</v>
      </c>
      <c r="AJ184" s="27">
        <f t="shared" ca="1" si="72"/>
        <v>-2551.5650977093665</v>
      </c>
      <c r="AK184" s="27">
        <f t="shared" ca="1" si="72"/>
        <v>-2551.5650977093665</v>
      </c>
      <c r="AL184" s="27">
        <f t="shared" ca="1" si="72"/>
        <v>-2551.5650977093665</v>
      </c>
      <c r="AM184" s="27">
        <f t="shared" ca="1" si="72"/>
        <v>-2551.5650977093665</v>
      </c>
      <c r="AN184" s="27">
        <f t="shared" ca="1" si="72"/>
        <v>-2551.5650977093665</v>
      </c>
      <c r="AO184" s="27">
        <f t="shared" ca="1" si="72"/>
        <v>-2551.5650977093665</v>
      </c>
      <c r="AP184" s="27">
        <f t="shared" ca="1" si="72"/>
        <v>-2551.5650977093665</v>
      </c>
      <c r="AQ184" s="27">
        <f t="shared" ca="1" si="72"/>
        <v>-2551.5650977093665</v>
      </c>
      <c r="AR184" s="27">
        <f t="shared" ca="1" si="72"/>
        <v>-2551.5650977093665</v>
      </c>
      <c r="AS184" s="27">
        <f t="shared" ca="1" si="72"/>
        <v>-2551.5650977093665</v>
      </c>
      <c r="AT184" s="27">
        <f t="shared" ca="1" si="72"/>
        <v>-2551.5650977093665</v>
      </c>
      <c r="AU184" s="27">
        <f t="shared" ca="1" si="72"/>
        <v>-2551.5650977093665</v>
      </c>
      <c r="AV184" s="27">
        <f t="shared" ca="1" si="72"/>
        <v>-2551.5650977093665</v>
      </c>
    </row>
    <row r="185" spans="1:48" ht="15.75" customHeight="1" outlineLevel="1">
      <c r="A185" s="32"/>
      <c r="B185" s="45" t="s">
        <v>153</v>
      </c>
      <c r="C185" s="45"/>
      <c r="D185" s="45"/>
      <c r="E185" s="78"/>
      <c r="F185" s="78"/>
      <c r="G185" s="78"/>
      <c r="H185" s="78"/>
      <c r="I185" s="62">
        <f ca="1">+I183+I184</f>
        <v>8961.1152274009783</v>
      </c>
      <c r="J185" s="62">
        <f t="shared" ref="J185:AV185" ca="1" si="73">+J183+J184</f>
        <v>7498.0182365286337</v>
      </c>
      <c r="K185" s="62">
        <f t="shared" ca="1" si="73"/>
        <v>7404.7057185151125</v>
      </c>
      <c r="L185" s="62">
        <f t="shared" ca="1" si="73"/>
        <v>7333.9841371747889</v>
      </c>
      <c r="M185" s="62">
        <f t="shared" ca="1" si="73"/>
        <v>7290.7723236096472</v>
      </c>
      <c r="N185" s="62">
        <f t="shared" ca="1" si="73"/>
        <v>7169.2194002892875</v>
      </c>
      <c r="O185" s="62">
        <f t="shared" ca="1" si="73"/>
        <v>7048.4416361592948</v>
      </c>
      <c r="P185" s="62">
        <f t="shared" ca="1" si="73"/>
        <v>6919.0121848494446</v>
      </c>
      <c r="Q185" s="62">
        <f t="shared" ca="1" si="73"/>
        <v>6781.4501475905299</v>
      </c>
      <c r="R185" s="62">
        <f t="shared" ca="1" si="73"/>
        <v>6636.2434795394902</v>
      </c>
      <c r="S185" s="62">
        <f t="shared" ca="1" si="73"/>
        <v>6483.8508585438512</v>
      </c>
      <c r="T185" s="62">
        <f t="shared" ca="1" si="73"/>
        <v>6324.7034417802943</v>
      </c>
      <c r="U185" s="62">
        <f t="shared" ca="1" si="73"/>
        <v>6159.2065169948937</v>
      </c>
      <c r="V185" s="62">
        <f t="shared" ca="1" si="73"/>
        <v>5987.7410546689598</v>
      </c>
      <c r="W185" s="62">
        <f t="shared" ca="1" si="73"/>
        <v>5810.665167054919</v>
      </c>
      <c r="X185" s="62">
        <f t="shared" ca="1" si="73"/>
        <v>5628.3154796700665</v>
      </c>
      <c r="Y185" s="62">
        <f t="shared" ca="1" si="73"/>
        <v>5441.0084205006433</v>
      </c>
      <c r="Z185" s="62">
        <f t="shared" ca="1" si="73"/>
        <v>5249.0414318537269</v>
      </c>
      <c r="AA185" s="62">
        <f t="shared" ca="1" si="73"/>
        <v>5052.6941094979729</v>
      </c>
      <c r="AB185" s="62">
        <f t="shared" ca="1" si="73"/>
        <v>4852.2292734559005</v>
      </c>
      <c r="AC185" s="62">
        <f t="shared" ca="1" si="73"/>
        <v>4647.8939745486941</v>
      </c>
      <c r="AD185" s="62">
        <f t="shared" ca="1" si="73"/>
        <v>4055.9627816175789</v>
      </c>
      <c r="AE185" s="62">
        <f t="shared" ca="1" si="73"/>
        <v>3852.6863141753233</v>
      </c>
      <c r="AF185" s="62">
        <f t="shared" ca="1" si="73"/>
        <v>3721.9209066881185</v>
      </c>
      <c r="AG185" s="62">
        <f t="shared" ca="1" si="73"/>
        <v>3590.6371753661015</v>
      </c>
      <c r="AH185" s="62">
        <f t="shared" ca="1" si="73"/>
        <v>3449.1417030497787</v>
      </c>
      <c r="AI185" s="62">
        <f t="shared" ca="1" si="73"/>
        <v>3320.506932726109</v>
      </c>
      <c r="AJ185" s="62">
        <f t="shared" ca="1" si="73"/>
        <v>3189.8280377829069</v>
      </c>
      <c r="AK185" s="62">
        <f t="shared" ca="1" si="73"/>
        <v>3056.7898288993429</v>
      </c>
      <c r="AL185" s="62">
        <f t="shared" ca="1" si="73"/>
        <v>2921.5338649118348</v>
      </c>
      <c r="AM185" s="62">
        <f t="shared" ca="1" si="73"/>
        <v>2784.1932111266251</v>
      </c>
      <c r="AN185" s="62">
        <f t="shared" ca="1" si="73"/>
        <v>2644.8929489315706</v>
      </c>
      <c r="AO185" s="62">
        <f t="shared" ca="1" si="73"/>
        <v>2503.7506548312667</v>
      </c>
      <c r="AP185" s="62">
        <f t="shared" ca="1" si="73"/>
        <v>2360.8768507400255</v>
      </c>
      <c r="AQ185" s="62">
        <f t="shared" ca="1" si="73"/>
        <v>2216.375427257306</v>
      </c>
      <c r="AR185" s="62">
        <f t="shared" ca="1" si="73"/>
        <v>2070.3440415465921</v>
      </c>
      <c r="AS185" s="62">
        <f t="shared" ca="1" si="73"/>
        <v>1922.8744913415676</v>
      </c>
      <c r="AT185" s="62">
        <f t="shared" ca="1" si="73"/>
        <v>1774.0530665118904</v>
      </c>
      <c r="AU185" s="62">
        <f t="shared" ca="1" si="73"/>
        <v>1623.9608795350387</v>
      </c>
      <c r="AV185" s="62">
        <f t="shared" ca="1" si="73"/>
        <v>1472.6741761398434</v>
      </c>
    </row>
    <row r="186" spans="1:48" ht="15.75" customHeight="1" outlineLevel="1">
      <c r="A186" s="32"/>
      <c r="B186" s="93" t="s">
        <v>154</v>
      </c>
      <c r="C186" s="93"/>
      <c r="D186" s="80"/>
      <c r="E186" s="79"/>
      <c r="F186" s="79"/>
      <c r="G186" s="79"/>
      <c r="H186" s="79"/>
      <c r="I186" s="27">
        <f t="shared" ref="I186:AV186" ca="1" si="74">-$F$79*$E$79*I105</f>
        <v>-2082.9039395758919</v>
      </c>
      <c r="J186" s="27">
        <f t="shared" ca="1" si="74"/>
        <v>-2071.5438226459869</v>
      </c>
      <c r="K186" s="27">
        <f t="shared" ca="1" si="74"/>
        <v>-2016.3704713380689</v>
      </c>
      <c r="L186" s="27">
        <f t="shared" ca="1" si="74"/>
        <v>-1961.2561206351891</v>
      </c>
      <c r="M186" s="27">
        <f t="shared" ca="1" si="74"/>
        <v>-1913.9410111635093</v>
      </c>
      <c r="N186" s="27">
        <f t="shared" ca="1" si="74"/>
        <v>-1853.3791159559551</v>
      </c>
      <c r="O186" s="27">
        <f t="shared" ca="1" si="74"/>
        <v>-1792.8172207484004</v>
      </c>
      <c r="P186" s="27">
        <f t="shared" ca="1" si="74"/>
        <v>-1732.2553255408457</v>
      </c>
      <c r="Q186" s="27">
        <f t="shared" ca="1" si="74"/>
        <v>-1671.6934303332912</v>
      </c>
      <c r="R186" s="27">
        <f t="shared" ca="1" si="74"/>
        <v>-1611.1315351257365</v>
      </c>
      <c r="S186" s="27">
        <f t="shared" ca="1" si="74"/>
        <v>-1550.5696399181818</v>
      </c>
      <c r="T186" s="27">
        <f t="shared" ca="1" si="74"/>
        <v>-1490.0077447106271</v>
      </c>
      <c r="U186" s="27">
        <f t="shared" ca="1" si="74"/>
        <v>-1429.4458495030726</v>
      </c>
      <c r="V186" s="27">
        <f t="shared" ca="1" si="74"/>
        <v>-1368.8839542955179</v>
      </c>
      <c r="W186" s="27">
        <f t="shared" ca="1" si="74"/>
        <v>-1308.3220590879632</v>
      </c>
      <c r="X186" s="27">
        <f t="shared" ca="1" si="74"/>
        <v>-1247.7601638804085</v>
      </c>
      <c r="Y186" s="27">
        <f t="shared" ca="1" si="74"/>
        <v>-1187.1982686728541</v>
      </c>
      <c r="Z186" s="27">
        <f t="shared" ca="1" si="74"/>
        <v>-1126.6363734652996</v>
      </c>
      <c r="AA186" s="27">
        <f t="shared" ca="1" si="74"/>
        <v>-1066.0744782577447</v>
      </c>
      <c r="AB186" s="27">
        <f t="shared" ca="1" si="74"/>
        <v>-1005.5125830501902</v>
      </c>
      <c r="AC186" s="27">
        <f t="shared" ca="1" si="74"/>
        <v>-944.95068784263572</v>
      </c>
      <c r="AD186" s="27">
        <f t="shared" ca="1" si="74"/>
        <v>-893.12396784301757</v>
      </c>
      <c r="AE186" s="27">
        <f t="shared" ca="1" si="74"/>
        <v>-851.58672516009256</v>
      </c>
      <c r="AF186" s="27">
        <f t="shared" ca="1" si="74"/>
        <v>-811.74472215276228</v>
      </c>
      <c r="AG186" s="27">
        <f t="shared" ca="1" si="74"/>
        <v>-772.15569527073274</v>
      </c>
      <c r="AH186" s="27">
        <f t="shared" ca="1" si="74"/>
        <v>-732.98074702783811</v>
      </c>
      <c r="AI186" s="27">
        <f t="shared" ca="1" si="74"/>
        <v>-694.11667629276769</v>
      </c>
      <c r="AJ186" s="27">
        <f t="shared" ca="1" si="74"/>
        <v>-655.26144298484951</v>
      </c>
      <c r="AK186" s="27">
        <f t="shared" ca="1" si="74"/>
        <v>-616.40620967693133</v>
      </c>
      <c r="AL186" s="27">
        <f t="shared" ca="1" si="74"/>
        <v>-577.55097636901303</v>
      </c>
      <c r="AM186" s="27">
        <f t="shared" ca="1" si="74"/>
        <v>-538.69574306109484</v>
      </c>
      <c r="AN186" s="27">
        <f t="shared" ca="1" si="74"/>
        <v>-499.84050975317666</v>
      </c>
      <c r="AO186" s="27">
        <f t="shared" ca="1" si="74"/>
        <v>-460.98527644525842</v>
      </c>
      <c r="AP186" s="27">
        <f t="shared" ca="1" si="74"/>
        <v>-422.13004313734018</v>
      </c>
      <c r="AQ186" s="27">
        <f t="shared" ca="1" si="74"/>
        <v>-383.274809829422</v>
      </c>
      <c r="AR186" s="27">
        <f t="shared" ca="1" si="74"/>
        <v>-344.41957652150376</v>
      </c>
      <c r="AS186" s="27">
        <f t="shared" ca="1" si="74"/>
        <v>-305.56434321358546</v>
      </c>
      <c r="AT186" s="27">
        <f t="shared" ca="1" si="74"/>
        <v>-266.70910990566728</v>
      </c>
      <c r="AU186" s="27">
        <f t="shared" ca="1" si="74"/>
        <v>-227.85387659774901</v>
      </c>
      <c r="AV186" s="27">
        <f t="shared" ca="1" si="74"/>
        <v>-188.9986432898308</v>
      </c>
    </row>
    <row r="187" spans="1:48" ht="15.75" customHeight="1" outlineLevel="1">
      <c r="A187" s="32"/>
      <c r="B187" s="93" t="s">
        <v>121</v>
      </c>
      <c r="C187" s="93"/>
      <c r="D187" s="32"/>
      <c r="E187" s="79"/>
      <c r="F187" s="79"/>
      <c r="G187" s="79"/>
      <c r="H187" s="40"/>
      <c r="I187" s="27">
        <f ca="1">-I171</f>
        <v>-1739.0684183843332</v>
      </c>
      <c r="J187" s="27">
        <f t="shared" ref="J187:AV187" ca="1" si="75">-J171</f>
        <v>-315.36032810640654</v>
      </c>
      <c r="K187" s="27">
        <f t="shared" ca="1" si="75"/>
        <v>-413.35021160316978</v>
      </c>
      <c r="L187" s="27">
        <f t="shared" ca="1" si="75"/>
        <v>-533.72645914582654</v>
      </c>
      <c r="M187" s="27">
        <f t="shared" ca="1" si="75"/>
        <v>-654.57018788658524</v>
      </c>
      <c r="N187" s="27">
        <f t="shared" ca="1" si="75"/>
        <v>-743.00334876402621</v>
      </c>
      <c r="O187" s="27">
        <f t="shared" ca="1" si="75"/>
        <v>-832.21166883183969</v>
      </c>
      <c r="P187" s="27">
        <f t="shared" ca="1" si="75"/>
        <v>-912.76830171979327</v>
      </c>
      <c r="Q187" s="27">
        <f t="shared" ca="1" si="75"/>
        <v>-985.1923486586802</v>
      </c>
      <c r="R187" s="27">
        <f t="shared" ca="1" si="75"/>
        <v>-1049.9717648054439</v>
      </c>
      <c r="S187" s="27">
        <f t="shared" ca="1" si="75"/>
        <v>-1107.565228007611</v>
      </c>
      <c r="T187" s="27">
        <f t="shared" ca="1" si="75"/>
        <v>-1158.4038954418575</v>
      </c>
      <c r="U187" s="27">
        <f t="shared" ca="1" si="75"/>
        <v>-1202.8930548542603</v>
      </c>
      <c r="V187" s="27">
        <f t="shared" ca="1" si="75"/>
        <v>-1241.4136767261275</v>
      </c>
      <c r="W187" s="27">
        <f t="shared" ca="1" si="75"/>
        <v>-1274.3238733098933</v>
      </c>
      <c r="X187" s="27">
        <f t="shared" ca="1" si="75"/>
        <v>-1301.9602701228432</v>
      </c>
      <c r="Y187" s="27">
        <f t="shared" ca="1" si="75"/>
        <v>-1324.6392951512253</v>
      </c>
      <c r="Z187" s="27">
        <f t="shared" ca="1" si="75"/>
        <v>-1342.6583907021145</v>
      </c>
      <c r="AA187" s="27">
        <f t="shared" ca="1" si="75"/>
        <v>-1356.2971525441603</v>
      </c>
      <c r="AB187" s="27">
        <f t="shared" ca="1" si="75"/>
        <v>-1365.8184006998927</v>
      </c>
      <c r="AC187" s="27">
        <f t="shared" ca="1" si="75"/>
        <v>-1371.469185990491</v>
      </c>
      <c r="AD187" s="27">
        <f t="shared" ca="1" si="75"/>
        <v>-959.2366295078964</v>
      </c>
      <c r="AE187" s="27">
        <f t="shared" ca="1" si="75"/>
        <v>-899.98212355592887</v>
      </c>
      <c r="AF187" s="27">
        <f t="shared" ca="1" si="75"/>
        <v>-907.36077793194636</v>
      </c>
      <c r="AG187" s="27">
        <f t="shared" ca="1" si="75"/>
        <v>-913.34396508512873</v>
      </c>
      <c r="AH187" s="27">
        <f t="shared" ca="1" si="75"/>
        <v>-907.67967757543556</v>
      </c>
      <c r="AI187" s="27">
        <f t="shared" ca="1" si="75"/>
        <v>-913.79818737411506</v>
      </c>
      <c r="AJ187" s="27">
        <f t="shared" ca="1" si="75"/>
        <v>-917.84193056763979</v>
      </c>
      <c r="AK187" s="27">
        <f t="shared" ca="1" si="75"/>
        <v>-919.5263598208021</v>
      </c>
      <c r="AL187" s="27">
        <f t="shared" ca="1" si="75"/>
        <v>-918.99303397002359</v>
      </c>
      <c r="AM187" s="27">
        <f t="shared" ca="1" si="75"/>
        <v>-916.37501832154112</v>
      </c>
      <c r="AN187" s="27">
        <f t="shared" ca="1" si="75"/>
        <v>-911.79739426321566</v>
      </c>
      <c r="AO187" s="27">
        <f t="shared" ca="1" si="75"/>
        <v>-905.37773829963953</v>
      </c>
      <c r="AP187" s="27">
        <f t="shared" ca="1" si="75"/>
        <v>-897.2265723451269</v>
      </c>
      <c r="AQ187" s="27">
        <f t="shared" ca="1" si="75"/>
        <v>-887.44778699913377</v>
      </c>
      <c r="AR187" s="27">
        <f t="shared" ca="1" si="75"/>
        <v>-876.13903942514935</v>
      </c>
      <c r="AS187" s="27">
        <f t="shared" ca="1" si="75"/>
        <v>-863.39212735685305</v>
      </c>
      <c r="AT187" s="27">
        <f t="shared" ca="1" si="75"/>
        <v>-849.29334066390311</v>
      </c>
      <c r="AU187" s="27">
        <f t="shared" ca="1" si="75"/>
        <v>-833.92379182377954</v>
      </c>
      <c r="AV187" s="27">
        <f t="shared" ca="1" si="75"/>
        <v>-817.35972656531203</v>
      </c>
    </row>
    <row r="188" spans="1:48" ht="15.75" customHeight="1" outlineLevel="1">
      <c r="A188" s="32"/>
      <c r="B188" s="45" t="s">
        <v>143</v>
      </c>
      <c r="C188" s="45"/>
      <c r="D188" s="45"/>
      <c r="E188" s="78"/>
      <c r="F188" s="78"/>
      <c r="G188" s="78"/>
      <c r="H188" s="78"/>
      <c r="I188" s="62">
        <f ca="1">+I185+I186+I187</f>
        <v>5139.1428694407532</v>
      </c>
      <c r="J188" s="62">
        <f t="shared" ref="J188:AV188" ca="1" si="76">+J185+J186+J187</f>
        <v>5111.1140857762402</v>
      </c>
      <c r="K188" s="62">
        <f t="shared" ca="1" si="76"/>
        <v>4974.9850355738736</v>
      </c>
      <c r="L188" s="62">
        <f t="shared" ca="1" si="76"/>
        <v>4839.0015573937726</v>
      </c>
      <c r="M188" s="62">
        <f t="shared" ca="1" si="76"/>
        <v>4722.2611245595526</v>
      </c>
      <c r="N188" s="62">
        <f t="shared" ca="1" si="76"/>
        <v>4572.8369355693067</v>
      </c>
      <c r="O188" s="62">
        <f t="shared" ca="1" si="76"/>
        <v>4423.4127465790552</v>
      </c>
      <c r="P188" s="62">
        <f t="shared" ca="1" si="76"/>
        <v>4273.9885575888056</v>
      </c>
      <c r="Q188" s="62">
        <f t="shared" ca="1" si="76"/>
        <v>4124.5643685985588</v>
      </c>
      <c r="R188" s="62">
        <f t="shared" ca="1" si="76"/>
        <v>3975.1401796083101</v>
      </c>
      <c r="S188" s="62">
        <f t="shared" ca="1" si="76"/>
        <v>3825.7159906180586</v>
      </c>
      <c r="T188" s="62">
        <f t="shared" ca="1" si="76"/>
        <v>3676.2918016278099</v>
      </c>
      <c r="U188" s="62">
        <f t="shared" ca="1" si="76"/>
        <v>3526.8676126375603</v>
      </c>
      <c r="V188" s="62">
        <f t="shared" ca="1" si="76"/>
        <v>3377.4434236473139</v>
      </c>
      <c r="W188" s="62">
        <f t="shared" ca="1" si="76"/>
        <v>3228.019234657062</v>
      </c>
      <c r="X188" s="62">
        <f t="shared" ca="1" si="76"/>
        <v>3078.5950456668143</v>
      </c>
      <c r="Y188" s="62">
        <f t="shared" ca="1" si="76"/>
        <v>2929.1708566765637</v>
      </c>
      <c r="Z188" s="62">
        <f t="shared" ca="1" si="76"/>
        <v>2779.7466676863128</v>
      </c>
      <c r="AA188" s="62">
        <f t="shared" ca="1" si="76"/>
        <v>2630.3224786960677</v>
      </c>
      <c r="AB188" s="62">
        <f t="shared" ca="1" si="76"/>
        <v>2480.8982897058177</v>
      </c>
      <c r="AC188" s="62">
        <f t="shared" ca="1" si="76"/>
        <v>2331.4741007155676</v>
      </c>
      <c r="AD188" s="62">
        <f t="shared" ca="1" si="76"/>
        <v>2203.6021842666651</v>
      </c>
      <c r="AE188" s="62">
        <f t="shared" ca="1" si="76"/>
        <v>2101.1174654593019</v>
      </c>
      <c r="AF188" s="62">
        <f t="shared" ca="1" si="76"/>
        <v>2002.8154066034099</v>
      </c>
      <c r="AG188" s="62">
        <f t="shared" ca="1" si="76"/>
        <v>1905.1375150102399</v>
      </c>
      <c r="AH188" s="62">
        <f t="shared" ca="1" si="76"/>
        <v>1808.4812784465048</v>
      </c>
      <c r="AI188" s="62">
        <f t="shared" ca="1" si="76"/>
        <v>1712.5920690592261</v>
      </c>
      <c r="AJ188" s="62">
        <f t="shared" ca="1" si="76"/>
        <v>1616.7246642304176</v>
      </c>
      <c r="AK188" s="62">
        <f t="shared" ca="1" si="76"/>
        <v>1520.8572594016096</v>
      </c>
      <c r="AL188" s="62">
        <f t="shared" ca="1" si="76"/>
        <v>1424.9898545727983</v>
      </c>
      <c r="AM188" s="62">
        <f t="shared" ca="1" si="76"/>
        <v>1329.1224497439894</v>
      </c>
      <c r="AN188" s="62">
        <f t="shared" ca="1" si="76"/>
        <v>1233.2550449151781</v>
      </c>
      <c r="AO188" s="62">
        <f t="shared" ca="1" si="76"/>
        <v>1137.3876400863687</v>
      </c>
      <c r="AP188" s="62">
        <f t="shared" ca="1" si="76"/>
        <v>1041.5202352575584</v>
      </c>
      <c r="AQ188" s="62">
        <f t="shared" ca="1" si="76"/>
        <v>945.65283042875035</v>
      </c>
      <c r="AR188" s="62">
        <f t="shared" ca="1" si="76"/>
        <v>849.78542559993889</v>
      </c>
      <c r="AS188" s="62">
        <f t="shared" ca="1" si="76"/>
        <v>753.91802077112902</v>
      </c>
      <c r="AT188" s="62">
        <f t="shared" ca="1" si="76"/>
        <v>658.05061594232006</v>
      </c>
      <c r="AU188" s="62">
        <f t="shared" ca="1" si="76"/>
        <v>562.1832111135102</v>
      </c>
      <c r="AV188" s="62">
        <f t="shared" ca="1" si="76"/>
        <v>466.31580628470056</v>
      </c>
    </row>
    <row r="189" spans="1:48" ht="15.75" customHeight="1" outlineLevel="1">
      <c r="A189" s="32"/>
      <c r="B189" s="45"/>
      <c r="C189" s="45"/>
      <c r="D189" s="45"/>
      <c r="E189" s="78"/>
      <c r="F189" s="78"/>
      <c r="G189" s="78"/>
      <c r="H189" s="7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</row>
    <row r="190" spans="1:48" s="55" customFormat="1" ht="15.75" customHeight="1" outlineLevel="1">
      <c r="A190" s="81"/>
      <c r="B190" s="82" t="s">
        <v>155</v>
      </c>
      <c r="C190" s="82"/>
      <c r="D190" s="83"/>
      <c r="E190" s="84"/>
      <c r="F190" s="84"/>
      <c r="G190" s="84"/>
      <c r="H190" s="85"/>
      <c r="I190" s="104">
        <f t="shared" ref="I190:AV190" ca="1" si="77">IFERROR(I188/(I105*$E$80),"-")</f>
        <v>8.1678261702535213E-2</v>
      </c>
      <c r="J190" s="104">
        <f t="shared" ca="1" si="77"/>
        <v>8.1678261702535213E-2</v>
      </c>
      <c r="K190" s="104">
        <f t="shared" ca="1" si="77"/>
        <v>8.1678261702535226E-2</v>
      </c>
      <c r="L190" s="104">
        <f t="shared" ca="1" si="77"/>
        <v>8.1678261702535213E-2</v>
      </c>
      <c r="M190" s="104">
        <f t="shared" ca="1" si="77"/>
        <v>8.1678261702535199E-2</v>
      </c>
      <c r="N190" s="104">
        <f t="shared" ca="1" si="77"/>
        <v>8.167826170253524E-2</v>
      </c>
      <c r="O190" s="104">
        <f t="shared" ca="1" si="77"/>
        <v>8.1678261702535199E-2</v>
      </c>
      <c r="P190" s="104">
        <f t="shared" ca="1" si="77"/>
        <v>8.1678261702535213E-2</v>
      </c>
      <c r="Q190" s="104">
        <f t="shared" ca="1" si="77"/>
        <v>8.167826170253524E-2</v>
      </c>
      <c r="R190" s="104">
        <f t="shared" ca="1" si="77"/>
        <v>8.167826170253524E-2</v>
      </c>
      <c r="S190" s="104">
        <f t="shared" ca="1" si="77"/>
        <v>8.1678261702535213E-2</v>
      </c>
      <c r="T190" s="104">
        <f t="shared" ca="1" si="77"/>
        <v>8.1678261702535213E-2</v>
      </c>
      <c r="U190" s="104">
        <f t="shared" ca="1" si="77"/>
        <v>8.1678261702535213E-2</v>
      </c>
      <c r="V190" s="104">
        <f t="shared" ca="1" si="77"/>
        <v>8.1678261702535268E-2</v>
      </c>
      <c r="W190" s="104">
        <f t="shared" ca="1" si="77"/>
        <v>8.1678261702535199E-2</v>
      </c>
      <c r="X190" s="104">
        <f t="shared" ca="1" si="77"/>
        <v>8.1678261702535254E-2</v>
      </c>
      <c r="Y190" s="104">
        <f t="shared" ca="1" si="77"/>
        <v>8.1678261702535199E-2</v>
      </c>
      <c r="Z190" s="104">
        <f t="shared" ca="1" si="77"/>
        <v>8.1678261702535129E-2</v>
      </c>
      <c r="AA190" s="104">
        <f t="shared" ca="1" si="77"/>
        <v>8.1678261702535268E-2</v>
      </c>
      <c r="AB190" s="104">
        <f t="shared" ca="1" si="77"/>
        <v>8.1678261702535226E-2</v>
      </c>
      <c r="AC190" s="104">
        <f t="shared" ca="1" si="77"/>
        <v>8.1678261702535185E-2</v>
      </c>
      <c r="AD190" s="104">
        <f t="shared" ca="1" si="77"/>
        <v>8.1678261702535213E-2</v>
      </c>
      <c r="AE190" s="104">
        <f t="shared" ca="1" si="77"/>
        <v>8.1678261702535213E-2</v>
      </c>
      <c r="AF190" s="104">
        <f t="shared" ca="1" si="77"/>
        <v>8.1678261702535226E-2</v>
      </c>
      <c r="AG190" s="104">
        <f t="shared" ca="1" si="77"/>
        <v>8.1678261702535213E-2</v>
      </c>
      <c r="AH190" s="104">
        <f t="shared" ca="1" si="77"/>
        <v>8.1678261702535199E-2</v>
      </c>
      <c r="AI190" s="104">
        <f t="shared" ca="1" si="77"/>
        <v>8.1678261702535157E-2</v>
      </c>
      <c r="AJ190" s="104">
        <f t="shared" ca="1" si="77"/>
        <v>8.1678261702535199E-2</v>
      </c>
      <c r="AK190" s="104">
        <f t="shared" ca="1" si="77"/>
        <v>8.1678261702535296E-2</v>
      </c>
      <c r="AL190" s="104">
        <f t="shared" ca="1" si="77"/>
        <v>8.1678261702535213E-2</v>
      </c>
      <c r="AM190" s="104">
        <f t="shared" ca="1" si="77"/>
        <v>8.1678261702535282E-2</v>
      </c>
      <c r="AN190" s="104">
        <f t="shared" ca="1" si="77"/>
        <v>8.1678261702535171E-2</v>
      </c>
      <c r="AO190" s="104">
        <f t="shared" ca="1" si="77"/>
        <v>8.1678261702535199E-2</v>
      </c>
      <c r="AP190" s="104">
        <f t="shared" ca="1" si="77"/>
        <v>8.1678261702535157E-2</v>
      </c>
      <c r="AQ190" s="104">
        <f t="shared" ca="1" si="77"/>
        <v>8.1678261702535296E-2</v>
      </c>
      <c r="AR190" s="104">
        <f t="shared" ca="1" si="77"/>
        <v>8.1678261702535157E-2</v>
      </c>
      <c r="AS190" s="104">
        <f t="shared" ca="1" si="77"/>
        <v>8.1678261702535157E-2</v>
      </c>
      <c r="AT190" s="104">
        <f t="shared" ca="1" si="77"/>
        <v>8.167826170253524E-2</v>
      </c>
      <c r="AU190" s="104">
        <f t="shared" ca="1" si="77"/>
        <v>8.1678261702535254E-2</v>
      </c>
      <c r="AV190" s="104">
        <f t="shared" ca="1" si="77"/>
        <v>8.1678261702535282E-2</v>
      </c>
    </row>
    <row r="191" spans="1:48" s="4" customFormat="1" ht="21" customHeight="1">
      <c r="A191" s="13"/>
    </row>
    <row r="192" spans="1:48" s="182" customFormat="1" ht="18">
      <c r="A192" s="177" t="s">
        <v>43</v>
      </c>
      <c r="B192" s="178" t="s">
        <v>148</v>
      </c>
      <c r="C192" s="178"/>
      <c r="D192" s="179"/>
      <c r="E192" s="179"/>
      <c r="F192" s="179"/>
      <c r="G192" s="179"/>
      <c r="H192" s="181">
        <f>I192-1</f>
        <v>2017</v>
      </c>
      <c r="I192" s="181">
        <f>$I$22</f>
        <v>2018</v>
      </c>
      <c r="J192" s="181">
        <f>I192+1</f>
        <v>2019</v>
      </c>
      <c r="K192" s="181">
        <f t="shared" ref="K192:AV192" si="78">J192+1</f>
        <v>2020</v>
      </c>
      <c r="L192" s="181">
        <f t="shared" si="78"/>
        <v>2021</v>
      </c>
      <c r="M192" s="181">
        <f t="shared" si="78"/>
        <v>2022</v>
      </c>
      <c r="N192" s="181">
        <f t="shared" si="78"/>
        <v>2023</v>
      </c>
      <c r="O192" s="181">
        <f t="shared" si="78"/>
        <v>2024</v>
      </c>
      <c r="P192" s="181">
        <f t="shared" si="78"/>
        <v>2025</v>
      </c>
      <c r="Q192" s="181">
        <f t="shared" si="78"/>
        <v>2026</v>
      </c>
      <c r="R192" s="181">
        <f t="shared" si="78"/>
        <v>2027</v>
      </c>
      <c r="S192" s="181">
        <f t="shared" si="78"/>
        <v>2028</v>
      </c>
      <c r="T192" s="181">
        <f t="shared" si="78"/>
        <v>2029</v>
      </c>
      <c r="U192" s="181">
        <f t="shared" si="78"/>
        <v>2030</v>
      </c>
      <c r="V192" s="181">
        <f t="shared" si="78"/>
        <v>2031</v>
      </c>
      <c r="W192" s="181">
        <f t="shared" si="78"/>
        <v>2032</v>
      </c>
      <c r="X192" s="181">
        <f t="shared" si="78"/>
        <v>2033</v>
      </c>
      <c r="Y192" s="181">
        <f t="shared" si="78"/>
        <v>2034</v>
      </c>
      <c r="Z192" s="181">
        <f t="shared" si="78"/>
        <v>2035</v>
      </c>
      <c r="AA192" s="181">
        <f t="shared" si="78"/>
        <v>2036</v>
      </c>
      <c r="AB192" s="181">
        <f t="shared" si="78"/>
        <v>2037</v>
      </c>
      <c r="AC192" s="181">
        <f t="shared" si="78"/>
        <v>2038</v>
      </c>
      <c r="AD192" s="181">
        <f t="shared" si="78"/>
        <v>2039</v>
      </c>
      <c r="AE192" s="181">
        <f t="shared" si="78"/>
        <v>2040</v>
      </c>
      <c r="AF192" s="181">
        <f t="shared" si="78"/>
        <v>2041</v>
      </c>
      <c r="AG192" s="181">
        <f t="shared" si="78"/>
        <v>2042</v>
      </c>
      <c r="AH192" s="181">
        <f t="shared" si="78"/>
        <v>2043</v>
      </c>
      <c r="AI192" s="181">
        <f t="shared" si="78"/>
        <v>2044</v>
      </c>
      <c r="AJ192" s="181">
        <f t="shared" si="78"/>
        <v>2045</v>
      </c>
      <c r="AK192" s="181">
        <f t="shared" si="78"/>
        <v>2046</v>
      </c>
      <c r="AL192" s="181">
        <f t="shared" si="78"/>
        <v>2047</v>
      </c>
      <c r="AM192" s="181">
        <f t="shared" si="78"/>
        <v>2048</v>
      </c>
      <c r="AN192" s="181">
        <f t="shared" si="78"/>
        <v>2049</v>
      </c>
      <c r="AO192" s="181">
        <f t="shared" si="78"/>
        <v>2050</v>
      </c>
      <c r="AP192" s="181">
        <f t="shared" si="78"/>
        <v>2051</v>
      </c>
      <c r="AQ192" s="181">
        <f t="shared" si="78"/>
        <v>2052</v>
      </c>
      <c r="AR192" s="181">
        <f t="shared" si="78"/>
        <v>2053</v>
      </c>
      <c r="AS192" s="181">
        <f t="shared" si="78"/>
        <v>2054</v>
      </c>
      <c r="AT192" s="181">
        <f t="shared" si="78"/>
        <v>2055</v>
      </c>
      <c r="AU192" s="181">
        <f t="shared" si="78"/>
        <v>2056</v>
      </c>
      <c r="AV192" s="181">
        <f t="shared" si="78"/>
        <v>2057</v>
      </c>
    </row>
    <row r="193" spans="1:48" s="4" customFormat="1" ht="15" customHeight="1">
      <c r="A193" s="13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</row>
    <row r="194" spans="1:48" s="4" customFormat="1" ht="15.75" customHeight="1" outlineLevel="1">
      <c r="A194" s="13"/>
      <c r="B194" s="92" t="s">
        <v>157</v>
      </c>
      <c r="C194" s="92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</row>
    <row r="195" spans="1:48" s="4" customFormat="1" ht="15.75" customHeight="1" outlineLevel="1">
      <c r="A195" s="20"/>
      <c r="B195" s="101" t="s">
        <v>162</v>
      </c>
      <c r="C195" s="101"/>
      <c r="D195" s="20"/>
      <c r="E195" s="44"/>
      <c r="F195" s="44"/>
      <c r="G195" s="44"/>
      <c r="H195" s="27">
        <v>0</v>
      </c>
      <c r="I195" s="27">
        <f t="shared" ref="I195:AV195" ca="1" si="79">H195+I227</f>
        <v>0</v>
      </c>
      <c r="J195" s="27">
        <f t="shared" ca="1" si="79"/>
        <v>0</v>
      </c>
      <c r="K195" s="27">
        <f t="shared" ca="1" si="79"/>
        <v>0</v>
      </c>
      <c r="L195" s="27">
        <f t="shared" ca="1" si="79"/>
        <v>0</v>
      </c>
      <c r="M195" s="27">
        <f t="shared" ca="1" si="79"/>
        <v>0</v>
      </c>
      <c r="N195" s="27">
        <f t="shared" ca="1" si="79"/>
        <v>0</v>
      </c>
      <c r="O195" s="27">
        <f t="shared" ca="1" si="79"/>
        <v>0</v>
      </c>
      <c r="P195" s="27">
        <f t="shared" ca="1" si="79"/>
        <v>0</v>
      </c>
      <c r="Q195" s="27">
        <f t="shared" ca="1" si="79"/>
        <v>0</v>
      </c>
      <c r="R195" s="27">
        <f t="shared" ca="1" si="79"/>
        <v>0</v>
      </c>
      <c r="S195" s="27">
        <f t="shared" ca="1" si="79"/>
        <v>0</v>
      </c>
      <c r="T195" s="27">
        <f t="shared" ca="1" si="79"/>
        <v>0</v>
      </c>
      <c r="U195" s="27">
        <f t="shared" ca="1" si="79"/>
        <v>0</v>
      </c>
      <c r="V195" s="27">
        <f t="shared" ca="1" si="79"/>
        <v>0</v>
      </c>
      <c r="W195" s="27">
        <f t="shared" ca="1" si="79"/>
        <v>0</v>
      </c>
      <c r="X195" s="27">
        <f t="shared" ca="1" si="79"/>
        <v>0</v>
      </c>
      <c r="Y195" s="27">
        <f t="shared" ca="1" si="79"/>
        <v>0</v>
      </c>
      <c r="Z195" s="27">
        <f t="shared" ca="1" si="79"/>
        <v>0</v>
      </c>
      <c r="AA195" s="27">
        <f t="shared" ca="1" si="79"/>
        <v>0</v>
      </c>
      <c r="AB195" s="27">
        <f t="shared" ca="1" si="79"/>
        <v>0</v>
      </c>
      <c r="AC195" s="27">
        <f t="shared" ca="1" si="79"/>
        <v>0</v>
      </c>
      <c r="AD195" s="27">
        <f t="shared" ca="1" si="79"/>
        <v>0</v>
      </c>
      <c r="AE195" s="27">
        <f t="shared" ca="1" si="79"/>
        <v>0</v>
      </c>
      <c r="AF195" s="27">
        <f t="shared" ca="1" si="79"/>
        <v>0</v>
      </c>
      <c r="AG195" s="27">
        <f t="shared" ca="1" si="79"/>
        <v>0</v>
      </c>
      <c r="AH195" s="27">
        <f t="shared" ca="1" si="79"/>
        <v>0</v>
      </c>
      <c r="AI195" s="27">
        <f t="shared" ca="1" si="79"/>
        <v>0</v>
      </c>
      <c r="AJ195" s="27">
        <f t="shared" ca="1" si="79"/>
        <v>0</v>
      </c>
      <c r="AK195" s="27">
        <f t="shared" ca="1" si="79"/>
        <v>0</v>
      </c>
      <c r="AL195" s="27">
        <f t="shared" ca="1" si="79"/>
        <v>0</v>
      </c>
      <c r="AM195" s="27">
        <f t="shared" ca="1" si="79"/>
        <v>0</v>
      </c>
      <c r="AN195" s="27">
        <f t="shared" ca="1" si="79"/>
        <v>0</v>
      </c>
      <c r="AO195" s="27">
        <f t="shared" ca="1" si="79"/>
        <v>0</v>
      </c>
      <c r="AP195" s="27">
        <f t="shared" ca="1" si="79"/>
        <v>0</v>
      </c>
      <c r="AQ195" s="27">
        <f t="shared" ca="1" si="79"/>
        <v>0</v>
      </c>
      <c r="AR195" s="27">
        <f t="shared" ca="1" si="79"/>
        <v>0</v>
      </c>
      <c r="AS195" s="27">
        <f t="shared" ca="1" si="79"/>
        <v>0</v>
      </c>
      <c r="AT195" s="27">
        <f t="shared" ca="1" si="79"/>
        <v>0</v>
      </c>
      <c r="AU195" s="27">
        <f t="shared" ca="1" si="79"/>
        <v>0</v>
      </c>
      <c r="AV195" s="27">
        <f t="shared" ca="1" si="79"/>
        <v>0</v>
      </c>
    </row>
    <row r="196" spans="1:48" s="4" customFormat="1" ht="15.75" customHeight="1" outlineLevel="1">
      <c r="A196" s="32"/>
      <c r="B196" s="112" t="s">
        <v>163</v>
      </c>
      <c r="C196" s="112"/>
      <c r="D196" s="32"/>
      <c r="E196" s="79"/>
      <c r="F196" s="79"/>
      <c r="G196" s="79"/>
      <c r="H196" s="27">
        <f>$H143</f>
        <v>138654.36762166233</v>
      </c>
      <c r="I196" s="27">
        <f t="shared" ref="I196:AV196" si="80">H196+I132</f>
        <v>141735.5388442121</v>
      </c>
      <c r="J196" s="27">
        <f t="shared" si="80"/>
        <v>142027.31298605626</v>
      </c>
      <c r="K196" s="27">
        <f t="shared" si="80"/>
        <v>142337.26894608224</v>
      </c>
      <c r="L196" s="27">
        <f t="shared" si="80"/>
        <v>143186.9624051342</v>
      </c>
      <c r="M196" s="27">
        <f t="shared" si="80"/>
        <v>143186.9624051342</v>
      </c>
      <c r="N196" s="27">
        <f t="shared" si="80"/>
        <v>143186.9624051342</v>
      </c>
      <c r="O196" s="27">
        <f t="shared" si="80"/>
        <v>143186.9624051342</v>
      </c>
      <c r="P196" s="27">
        <f t="shared" si="80"/>
        <v>143186.9624051342</v>
      </c>
      <c r="Q196" s="27">
        <f t="shared" si="80"/>
        <v>143186.9624051342</v>
      </c>
      <c r="R196" s="27">
        <f t="shared" si="80"/>
        <v>143186.9624051342</v>
      </c>
      <c r="S196" s="27">
        <f t="shared" si="80"/>
        <v>143186.9624051342</v>
      </c>
      <c r="T196" s="27">
        <f t="shared" si="80"/>
        <v>143186.9624051342</v>
      </c>
      <c r="U196" s="27">
        <f t="shared" si="80"/>
        <v>143186.9624051342</v>
      </c>
      <c r="V196" s="27">
        <f t="shared" si="80"/>
        <v>143186.9624051342</v>
      </c>
      <c r="W196" s="27">
        <f t="shared" si="80"/>
        <v>143186.9624051342</v>
      </c>
      <c r="X196" s="27">
        <f t="shared" si="80"/>
        <v>143186.9624051342</v>
      </c>
      <c r="Y196" s="27">
        <f t="shared" si="80"/>
        <v>143186.9624051342</v>
      </c>
      <c r="Z196" s="27">
        <f t="shared" si="80"/>
        <v>143186.9624051342</v>
      </c>
      <c r="AA196" s="27">
        <f t="shared" si="80"/>
        <v>143186.9624051342</v>
      </c>
      <c r="AB196" s="27">
        <f t="shared" si="80"/>
        <v>143186.9624051342</v>
      </c>
      <c r="AC196" s="27">
        <f t="shared" si="80"/>
        <v>143186.9624051342</v>
      </c>
      <c r="AD196" s="27">
        <f t="shared" si="80"/>
        <v>143186.9624051342</v>
      </c>
      <c r="AE196" s="27">
        <f t="shared" si="80"/>
        <v>143186.9624051342</v>
      </c>
      <c r="AF196" s="27">
        <f t="shared" si="80"/>
        <v>143186.9624051342</v>
      </c>
      <c r="AG196" s="27">
        <f t="shared" si="80"/>
        <v>143186.9624051342</v>
      </c>
      <c r="AH196" s="27">
        <f t="shared" si="80"/>
        <v>143186.9624051342</v>
      </c>
      <c r="AI196" s="27">
        <f t="shared" si="80"/>
        <v>143186.9624051342</v>
      </c>
      <c r="AJ196" s="27">
        <f t="shared" si="80"/>
        <v>143186.9624051342</v>
      </c>
      <c r="AK196" s="27">
        <f t="shared" si="80"/>
        <v>143186.9624051342</v>
      </c>
      <c r="AL196" s="27">
        <f t="shared" si="80"/>
        <v>143186.9624051342</v>
      </c>
      <c r="AM196" s="27">
        <f t="shared" si="80"/>
        <v>143186.9624051342</v>
      </c>
      <c r="AN196" s="27">
        <f t="shared" si="80"/>
        <v>143186.9624051342</v>
      </c>
      <c r="AO196" s="27">
        <f t="shared" si="80"/>
        <v>143186.9624051342</v>
      </c>
      <c r="AP196" s="27">
        <f t="shared" si="80"/>
        <v>143186.9624051342</v>
      </c>
      <c r="AQ196" s="27">
        <f t="shared" si="80"/>
        <v>143186.9624051342</v>
      </c>
      <c r="AR196" s="27">
        <f t="shared" si="80"/>
        <v>143186.9624051342</v>
      </c>
      <c r="AS196" s="27">
        <f t="shared" si="80"/>
        <v>143186.9624051342</v>
      </c>
      <c r="AT196" s="27">
        <f t="shared" si="80"/>
        <v>143186.9624051342</v>
      </c>
      <c r="AU196" s="27">
        <f t="shared" si="80"/>
        <v>143186.9624051342</v>
      </c>
      <c r="AV196" s="27">
        <f t="shared" si="80"/>
        <v>143186.9624051342</v>
      </c>
    </row>
    <row r="197" spans="1:48" s="4" customFormat="1" ht="15.75" customHeight="1" outlineLevel="1">
      <c r="A197" s="32"/>
      <c r="B197" s="112" t="s">
        <v>164</v>
      </c>
      <c r="C197" s="112"/>
      <c r="D197" s="32"/>
      <c r="E197" s="79"/>
      <c r="F197" s="79"/>
      <c r="G197" s="79"/>
      <c r="H197" s="27">
        <v>0</v>
      </c>
      <c r="I197" s="27">
        <f ca="1">+H197+I184</f>
        <v>-3746.3580991308531</v>
      </c>
      <c r="J197" s="27">
        <f t="shared" ref="J197:AV197" ca="1" si="81">+I197+J184</f>
        <v>-7654.3462446668109</v>
      </c>
      <c r="K197" s="27">
        <f t="shared" ca="1" si="81"/>
        <v>-11576.209417744027</v>
      </c>
      <c r="L197" s="27">
        <f t="shared" ca="1" si="81"/>
        <v>-15512.812236544316</v>
      </c>
      <c r="M197" s="27">
        <f t="shared" ca="1" si="81"/>
        <v>-19489.821378096363</v>
      </c>
      <c r="N197" s="27">
        <f t="shared" ca="1" si="81"/>
        <v>-23466.830519648411</v>
      </c>
      <c r="O197" s="27">
        <f t="shared" ca="1" si="81"/>
        <v>-27443.839661200458</v>
      </c>
      <c r="P197" s="27">
        <f t="shared" ca="1" si="81"/>
        <v>-31420.848802752505</v>
      </c>
      <c r="Q197" s="27">
        <f t="shared" ca="1" si="81"/>
        <v>-35397.857944304553</v>
      </c>
      <c r="R197" s="27">
        <f t="shared" ca="1" si="81"/>
        <v>-39374.867085856597</v>
      </c>
      <c r="S197" s="27">
        <f t="shared" ca="1" si="81"/>
        <v>-43351.87622740864</v>
      </c>
      <c r="T197" s="27">
        <f t="shared" ca="1" si="81"/>
        <v>-47328.885368960684</v>
      </c>
      <c r="U197" s="27">
        <f t="shared" ca="1" si="81"/>
        <v>-51305.894510512728</v>
      </c>
      <c r="V197" s="27">
        <f t="shared" ca="1" si="81"/>
        <v>-55282.903652064771</v>
      </c>
      <c r="W197" s="27">
        <f t="shared" ca="1" si="81"/>
        <v>-59259.912793616815</v>
      </c>
      <c r="X197" s="27">
        <f t="shared" ca="1" si="81"/>
        <v>-63236.921935168859</v>
      </c>
      <c r="Y197" s="27">
        <f t="shared" ca="1" si="81"/>
        <v>-67213.93107672091</v>
      </c>
      <c r="Z197" s="27">
        <f t="shared" ca="1" si="81"/>
        <v>-71190.940218272954</v>
      </c>
      <c r="AA197" s="27">
        <f t="shared" ca="1" si="81"/>
        <v>-75167.949359824997</v>
      </c>
      <c r="AB197" s="27">
        <f t="shared" ca="1" si="81"/>
        <v>-79144.958501377041</v>
      </c>
      <c r="AC197" s="27">
        <f t="shared" ca="1" si="81"/>
        <v>-83121.967642929085</v>
      </c>
      <c r="AD197" s="27">
        <f t="shared" ca="1" si="81"/>
        <v>-85951.724984121727</v>
      </c>
      <c r="AE197" s="27">
        <f t="shared" ca="1" si="81"/>
        <v>-88577.344932517328</v>
      </c>
      <c r="AF197" s="27">
        <f t="shared" ca="1" si="81"/>
        <v>-91184.454562179279</v>
      </c>
      <c r="AG197" s="27">
        <f t="shared" ca="1" si="81"/>
        <v>-93776.8493824818</v>
      </c>
      <c r="AH197" s="27">
        <f t="shared" ca="1" si="81"/>
        <v>-96329.575161456232</v>
      </c>
      <c r="AI197" s="27">
        <f t="shared" ca="1" si="81"/>
        <v>-98881.140259165593</v>
      </c>
      <c r="AJ197" s="27">
        <f t="shared" ca="1" si="81"/>
        <v>-101432.70535687495</v>
      </c>
      <c r="AK197" s="27">
        <f t="shared" ca="1" si="81"/>
        <v>-103984.27045458432</v>
      </c>
      <c r="AL197" s="27">
        <f t="shared" ca="1" si="81"/>
        <v>-106535.83555229368</v>
      </c>
      <c r="AM197" s="27">
        <f t="shared" ca="1" si="81"/>
        <v>-109087.40065000304</v>
      </c>
      <c r="AN197" s="27">
        <f t="shared" ca="1" si="81"/>
        <v>-111638.9657477124</v>
      </c>
      <c r="AO197" s="27">
        <f t="shared" ca="1" si="81"/>
        <v>-114190.53084542176</v>
      </c>
      <c r="AP197" s="27">
        <f t="shared" ca="1" si="81"/>
        <v>-116742.09594313112</v>
      </c>
      <c r="AQ197" s="27">
        <f t="shared" ca="1" si="81"/>
        <v>-119293.66104084048</v>
      </c>
      <c r="AR197" s="27">
        <f t="shared" ca="1" si="81"/>
        <v>-121845.22613854984</v>
      </c>
      <c r="AS197" s="27">
        <f t="shared" ca="1" si="81"/>
        <v>-124396.7912362592</v>
      </c>
      <c r="AT197" s="27">
        <f t="shared" ca="1" si="81"/>
        <v>-126948.35633396856</v>
      </c>
      <c r="AU197" s="27">
        <f t="shared" ca="1" si="81"/>
        <v>-129499.92143167793</v>
      </c>
      <c r="AV197" s="27">
        <f t="shared" ca="1" si="81"/>
        <v>-132051.4865293873</v>
      </c>
    </row>
    <row r="198" spans="1:48" s="4" customFormat="1" ht="15.75" customHeight="1" outlineLevel="1">
      <c r="A198" s="32"/>
      <c r="B198" s="93" t="s">
        <v>165</v>
      </c>
      <c r="C198" s="93"/>
      <c r="D198" s="32"/>
      <c r="E198" s="79"/>
      <c r="F198" s="79"/>
      <c r="G198" s="79"/>
      <c r="H198" s="19">
        <f>+H196+H197</f>
        <v>138654.36762166233</v>
      </c>
      <c r="I198" s="19">
        <f t="shared" ref="I198:AV198" ca="1" si="82">+I196+I197</f>
        <v>137989.18074508125</v>
      </c>
      <c r="J198" s="19">
        <f t="shared" ca="1" si="82"/>
        <v>134372.96674138945</v>
      </c>
      <c r="K198" s="19">
        <f t="shared" ca="1" si="82"/>
        <v>130761.05952833821</v>
      </c>
      <c r="L198" s="19">
        <f t="shared" ca="1" si="82"/>
        <v>127674.15016858988</v>
      </c>
      <c r="M198" s="19">
        <f t="shared" ca="1" si="82"/>
        <v>123697.14102703784</v>
      </c>
      <c r="N198" s="19">
        <f t="shared" ca="1" si="82"/>
        <v>119720.13188548578</v>
      </c>
      <c r="O198" s="19">
        <f t="shared" ca="1" si="82"/>
        <v>115743.12274393374</v>
      </c>
      <c r="P198" s="19">
        <f t="shared" ca="1" si="82"/>
        <v>111766.11360238169</v>
      </c>
      <c r="Q198" s="19">
        <f t="shared" ca="1" si="82"/>
        <v>107789.10446082964</v>
      </c>
      <c r="R198" s="19">
        <f t="shared" ca="1" si="82"/>
        <v>103812.09531927761</v>
      </c>
      <c r="S198" s="19">
        <f t="shared" ca="1" si="82"/>
        <v>99835.086177725549</v>
      </c>
      <c r="T198" s="19">
        <f t="shared" ca="1" si="82"/>
        <v>95858.077036173519</v>
      </c>
      <c r="U198" s="19">
        <f t="shared" ca="1" si="82"/>
        <v>91881.067894621461</v>
      </c>
      <c r="V198" s="19">
        <f t="shared" ca="1" si="82"/>
        <v>87904.058753069432</v>
      </c>
      <c r="W198" s="19">
        <f t="shared" ca="1" si="82"/>
        <v>83927.049611517374</v>
      </c>
      <c r="X198" s="19">
        <f t="shared" ca="1" si="82"/>
        <v>79950.040469965345</v>
      </c>
      <c r="Y198" s="19">
        <f t="shared" ca="1" si="82"/>
        <v>75973.031328413286</v>
      </c>
      <c r="Z198" s="19">
        <f t="shared" ca="1" si="82"/>
        <v>71996.022186861243</v>
      </c>
      <c r="AA198" s="19">
        <f t="shared" ca="1" si="82"/>
        <v>68019.013045309199</v>
      </c>
      <c r="AB198" s="19">
        <f t="shared" ca="1" si="82"/>
        <v>64042.003903757155</v>
      </c>
      <c r="AC198" s="19">
        <f t="shared" ca="1" si="82"/>
        <v>60064.994762205111</v>
      </c>
      <c r="AD198" s="19">
        <f t="shared" ca="1" si="82"/>
        <v>57235.237421012469</v>
      </c>
      <c r="AE198" s="19">
        <f t="shared" ca="1" si="82"/>
        <v>54609.617472616868</v>
      </c>
      <c r="AF198" s="19">
        <f t="shared" ca="1" si="82"/>
        <v>52002.507842954918</v>
      </c>
      <c r="AG198" s="19">
        <f t="shared" ca="1" si="82"/>
        <v>49410.113022652396</v>
      </c>
      <c r="AH198" s="19">
        <f t="shared" ca="1" si="82"/>
        <v>46857.387243677964</v>
      </c>
      <c r="AI198" s="19">
        <f t="shared" ca="1" si="82"/>
        <v>44305.822145968603</v>
      </c>
      <c r="AJ198" s="19">
        <f t="shared" ca="1" si="82"/>
        <v>41754.257048259242</v>
      </c>
      <c r="AK198" s="19">
        <f t="shared" ca="1" si="82"/>
        <v>39202.691950549881</v>
      </c>
      <c r="AL198" s="19">
        <f t="shared" ca="1" si="82"/>
        <v>36651.12685284052</v>
      </c>
      <c r="AM198" s="19">
        <f t="shared" ca="1" si="82"/>
        <v>34099.561755131159</v>
      </c>
      <c r="AN198" s="19">
        <f t="shared" ca="1" si="82"/>
        <v>31547.996657421798</v>
      </c>
      <c r="AO198" s="19">
        <f t="shared" ca="1" si="82"/>
        <v>28996.431559712437</v>
      </c>
      <c r="AP198" s="19">
        <f t="shared" ca="1" si="82"/>
        <v>26444.866462003076</v>
      </c>
      <c r="AQ198" s="19">
        <f t="shared" ca="1" si="82"/>
        <v>23893.301364293715</v>
      </c>
      <c r="AR198" s="19">
        <f t="shared" ca="1" si="82"/>
        <v>21341.736266584354</v>
      </c>
      <c r="AS198" s="19">
        <f t="shared" ca="1" si="82"/>
        <v>18790.171168874993</v>
      </c>
      <c r="AT198" s="19">
        <f t="shared" ca="1" si="82"/>
        <v>16238.606071165632</v>
      </c>
      <c r="AU198" s="19">
        <f t="shared" ca="1" si="82"/>
        <v>13687.040973456271</v>
      </c>
      <c r="AV198" s="19">
        <f t="shared" ca="1" si="82"/>
        <v>11135.475875746895</v>
      </c>
    </row>
    <row r="199" spans="1:48" ht="9.75" customHeight="1" outlineLevel="1">
      <c r="A199" s="28"/>
      <c r="B199" s="32"/>
      <c r="C199" s="32"/>
      <c r="D199" s="28"/>
      <c r="E199" s="10"/>
      <c r="F199" s="10"/>
      <c r="G199" s="10"/>
      <c r="H199" s="86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</row>
    <row r="200" spans="1:48" s="3" customFormat="1" ht="15.75" customHeight="1" outlineLevel="1">
      <c r="A200" s="45"/>
      <c r="B200" s="45" t="s">
        <v>166</v>
      </c>
      <c r="C200" s="45"/>
      <c r="D200" s="45"/>
      <c r="E200" s="78"/>
      <c r="F200" s="78"/>
      <c r="G200" s="78"/>
      <c r="H200" s="19">
        <f t="shared" ref="H200:AV200" si="83">+H195+H198</f>
        <v>138654.36762166233</v>
      </c>
      <c r="I200" s="19">
        <f t="shared" ca="1" si="83"/>
        <v>137989.18074508125</v>
      </c>
      <c r="J200" s="19">
        <f t="shared" ca="1" si="83"/>
        <v>134372.96674138945</v>
      </c>
      <c r="K200" s="19">
        <f t="shared" ca="1" si="83"/>
        <v>130761.05952833821</v>
      </c>
      <c r="L200" s="19">
        <f t="shared" ca="1" si="83"/>
        <v>127674.15016858988</v>
      </c>
      <c r="M200" s="19">
        <f t="shared" ca="1" si="83"/>
        <v>123697.14102703784</v>
      </c>
      <c r="N200" s="19">
        <f t="shared" ca="1" si="83"/>
        <v>119720.13188548578</v>
      </c>
      <c r="O200" s="19">
        <f t="shared" ca="1" si="83"/>
        <v>115743.12274393374</v>
      </c>
      <c r="P200" s="19">
        <f t="shared" ca="1" si="83"/>
        <v>111766.11360238169</v>
      </c>
      <c r="Q200" s="19">
        <f t="shared" ca="1" si="83"/>
        <v>107789.10446082964</v>
      </c>
      <c r="R200" s="19">
        <f t="shared" ca="1" si="83"/>
        <v>103812.09531927761</v>
      </c>
      <c r="S200" s="19">
        <f t="shared" ca="1" si="83"/>
        <v>99835.086177725549</v>
      </c>
      <c r="T200" s="19">
        <f t="shared" ca="1" si="83"/>
        <v>95858.077036173519</v>
      </c>
      <c r="U200" s="19">
        <f t="shared" ca="1" si="83"/>
        <v>91881.067894621461</v>
      </c>
      <c r="V200" s="19">
        <f t="shared" ca="1" si="83"/>
        <v>87904.058753069432</v>
      </c>
      <c r="W200" s="19">
        <f t="shared" ca="1" si="83"/>
        <v>83927.049611517374</v>
      </c>
      <c r="X200" s="19">
        <f t="shared" ca="1" si="83"/>
        <v>79950.040469965345</v>
      </c>
      <c r="Y200" s="19">
        <f t="shared" ca="1" si="83"/>
        <v>75973.031328413286</v>
      </c>
      <c r="Z200" s="19">
        <f t="shared" ca="1" si="83"/>
        <v>71996.022186861243</v>
      </c>
      <c r="AA200" s="19">
        <f t="shared" ca="1" si="83"/>
        <v>68019.013045309199</v>
      </c>
      <c r="AB200" s="19">
        <f t="shared" ca="1" si="83"/>
        <v>64042.003903757155</v>
      </c>
      <c r="AC200" s="19">
        <f t="shared" ca="1" si="83"/>
        <v>60064.994762205111</v>
      </c>
      <c r="AD200" s="19">
        <f t="shared" ca="1" si="83"/>
        <v>57235.237421012469</v>
      </c>
      <c r="AE200" s="19">
        <f t="shared" ca="1" si="83"/>
        <v>54609.617472616868</v>
      </c>
      <c r="AF200" s="19">
        <f t="shared" ca="1" si="83"/>
        <v>52002.507842954918</v>
      </c>
      <c r="AG200" s="19">
        <f t="shared" ca="1" si="83"/>
        <v>49410.113022652396</v>
      </c>
      <c r="AH200" s="19">
        <f t="shared" ca="1" si="83"/>
        <v>46857.387243677964</v>
      </c>
      <c r="AI200" s="19">
        <f t="shared" ca="1" si="83"/>
        <v>44305.822145968603</v>
      </c>
      <c r="AJ200" s="19">
        <f t="shared" ca="1" si="83"/>
        <v>41754.257048259242</v>
      </c>
      <c r="AK200" s="19">
        <f t="shared" ca="1" si="83"/>
        <v>39202.691950549881</v>
      </c>
      <c r="AL200" s="19">
        <f t="shared" ca="1" si="83"/>
        <v>36651.12685284052</v>
      </c>
      <c r="AM200" s="19">
        <f t="shared" ca="1" si="83"/>
        <v>34099.561755131159</v>
      </c>
      <c r="AN200" s="19">
        <f t="shared" ca="1" si="83"/>
        <v>31547.996657421798</v>
      </c>
      <c r="AO200" s="19">
        <f t="shared" ca="1" si="83"/>
        <v>28996.431559712437</v>
      </c>
      <c r="AP200" s="19">
        <f t="shared" ca="1" si="83"/>
        <v>26444.866462003076</v>
      </c>
      <c r="AQ200" s="19">
        <f t="shared" ca="1" si="83"/>
        <v>23893.301364293715</v>
      </c>
      <c r="AR200" s="19">
        <f t="shared" ca="1" si="83"/>
        <v>21341.736266584354</v>
      </c>
      <c r="AS200" s="19">
        <f t="shared" ca="1" si="83"/>
        <v>18790.171168874993</v>
      </c>
      <c r="AT200" s="19">
        <f t="shared" ca="1" si="83"/>
        <v>16238.606071165632</v>
      </c>
      <c r="AU200" s="19">
        <f t="shared" ca="1" si="83"/>
        <v>13687.040973456271</v>
      </c>
      <c r="AV200" s="19">
        <f t="shared" ca="1" si="83"/>
        <v>11135.475875746895</v>
      </c>
    </row>
    <row r="201" spans="1:48" ht="9.75" customHeight="1" outlineLevel="1">
      <c r="A201" s="28"/>
      <c r="B201" s="32"/>
      <c r="C201" s="32"/>
      <c r="D201" s="28"/>
      <c r="E201" s="10"/>
      <c r="F201" s="10"/>
      <c r="G201" s="10"/>
      <c r="H201" s="86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</row>
    <row r="202" spans="1:48" s="4" customFormat="1" ht="15.75" customHeight="1" outlineLevel="1">
      <c r="A202" s="32"/>
      <c r="B202" s="94" t="s">
        <v>158</v>
      </c>
      <c r="C202" s="94"/>
      <c r="D202" s="32"/>
      <c r="E202" s="79"/>
      <c r="F202" s="79"/>
      <c r="G202" s="79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</row>
    <row r="203" spans="1:48" s="4" customFormat="1" ht="15.75" customHeight="1" outlineLevel="1">
      <c r="A203" s="32"/>
      <c r="B203" s="93" t="s">
        <v>109</v>
      </c>
      <c r="C203" s="93"/>
      <c r="D203" s="32"/>
      <c r="E203" s="95"/>
      <c r="F203" s="95"/>
      <c r="G203" s="95"/>
      <c r="H203" s="27">
        <f t="shared" ref="H203:AV203" si="84">$E$79*(H196+H197)</f>
        <v>74873.358515697662</v>
      </c>
      <c r="I203" s="27">
        <f t="shared" ca="1" si="84"/>
        <v>74514.157602343883</v>
      </c>
      <c r="J203" s="27">
        <f t="shared" ca="1" si="84"/>
        <v>72561.402040350309</v>
      </c>
      <c r="K203" s="27">
        <f t="shared" ca="1" si="84"/>
        <v>70610.972145302643</v>
      </c>
      <c r="L203" s="27">
        <f t="shared" ca="1" si="84"/>
        <v>68944.04109103854</v>
      </c>
      <c r="M203" s="27">
        <f t="shared" ca="1" si="84"/>
        <v>66796.456154600441</v>
      </c>
      <c r="N203" s="27">
        <f t="shared" ca="1" si="84"/>
        <v>64648.871218162327</v>
      </c>
      <c r="O203" s="27">
        <f t="shared" ca="1" si="84"/>
        <v>62501.28628172422</v>
      </c>
      <c r="P203" s="27">
        <f t="shared" ca="1" si="84"/>
        <v>60353.701345286121</v>
      </c>
      <c r="Q203" s="27">
        <f t="shared" ca="1" si="84"/>
        <v>58206.116408848007</v>
      </c>
      <c r="R203" s="27">
        <f t="shared" ca="1" si="84"/>
        <v>56058.531472409908</v>
      </c>
      <c r="S203" s="27">
        <f t="shared" ca="1" si="84"/>
        <v>53910.946535971801</v>
      </c>
      <c r="T203" s="27">
        <f t="shared" ca="1" si="84"/>
        <v>51763.361599533702</v>
      </c>
      <c r="U203" s="27">
        <f t="shared" ca="1" si="84"/>
        <v>49615.776663095596</v>
      </c>
      <c r="V203" s="27">
        <f t="shared" ca="1" si="84"/>
        <v>47468.191726657496</v>
      </c>
      <c r="W203" s="27">
        <f t="shared" ca="1" si="84"/>
        <v>45320.606790219383</v>
      </c>
      <c r="X203" s="27">
        <f t="shared" ca="1" si="84"/>
        <v>43173.021853781291</v>
      </c>
      <c r="Y203" s="27">
        <f t="shared" ca="1" si="84"/>
        <v>41025.436917343177</v>
      </c>
      <c r="Z203" s="27">
        <f t="shared" ca="1" si="84"/>
        <v>38877.85198090507</v>
      </c>
      <c r="AA203" s="27">
        <f t="shared" ca="1" si="84"/>
        <v>36730.267044466971</v>
      </c>
      <c r="AB203" s="27">
        <f t="shared" ca="1" si="84"/>
        <v>34582.682108028865</v>
      </c>
      <c r="AC203" s="27">
        <f t="shared" ca="1" si="84"/>
        <v>32435.097171590762</v>
      </c>
      <c r="AD203" s="27">
        <f t="shared" ca="1" si="84"/>
        <v>30907.028207346735</v>
      </c>
      <c r="AE203" s="27">
        <f t="shared" ca="1" si="84"/>
        <v>29489.19343521311</v>
      </c>
      <c r="AF203" s="27">
        <f t="shared" ca="1" si="84"/>
        <v>28081.354235195657</v>
      </c>
      <c r="AG203" s="27">
        <f t="shared" ca="1" si="84"/>
        <v>26681.461032232295</v>
      </c>
      <c r="AH203" s="27">
        <f t="shared" ca="1" si="84"/>
        <v>25302.989111586103</v>
      </c>
      <c r="AI203" s="27">
        <f t="shared" ca="1" si="84"/>
        <v>23925.143958823046</v>
      </c>
      <c r="AJ203" s="27">
        <f t="shared" ca="1" si="84"/>
        <v>22547.298806059993</v>
      </c>
      <c r="AK203" s="27">
        <f t="shared" ca="1" si="84"/>
        <v>21169.453653296936</v>
      </c>
      <c r="AL203" s="27">
        <f t="shared" ca="1" si="84"/>
        <v>19791.608500533883</v>
      </c>
      <c r="AM203" s="27">
        <f t="shared" ca="1" si="84"/>
        <v>18413.763347770826</v>
      </c>
      <c r="AN203" s="27">
        <f t="shared" ca="1" si="84"/>
        <v>17035.918195007773</v>
      </c>
      <c r="AO203" s="27">
        <f t="shared" ca="1" si="84"/>
        <v>15658.073042244718</v>
      </c>
      <c r="AP203" s="27">
        <f t="shared" ca="1" si="84"/>
        <v>14280.227889481663</v>
      </c>
      <c r="AQ203" s="27">
        <f t="shared" ca="1" si="84"/>
        <v>12902.382736718608</v>
      </c>
      <c r="AR203" s="27">
        <f t="shared" ca="1" si="84"/>
        <v>11524.537583955553</v>
      </c>
      <c r="AS203" s="27">
        <f t="shared" ca="1" si="84"/>
        <v>10146.692431192498</v>
      </c>
      <c r="AT203" s="27">
        <f t="shared" ca="1" si="84"/>
        <v>8768.8472784294427</v>
      </c>
      <c r="AU203" s="27">
        <f t="shared" ca="1" si="84"/>
        <v>7391.0021256663867</v>
      </c>
      <c r="AV203" s="27">
        <f t="shared" ca="1" si="84"/>
        <v>6013.1569729033235</v>
      </c>
    </row>
    <row r="204" spans="1:48" s="4" customFormat="1" ht="15.75" customHeight="1" outlineLevel="1">
      <c r="A204" s="32"/>
      <c r="B204" s="93" t="s">
        <v>110</v>
      </c>
      <c r="C204" s="93"/>
      <c r="D204" s="32"/>
      <c r="E204" s="40"/>
      <c r="F204" s="40"/>
      <c r="G204" s="40"/>
      <c r="H204" s="27">
        <f t="shared" ref="H204:AV204" si="85">$E$80*(H196+H197)</f>
        <v>63781.009105964673</v>
      </c>
      <c r="I204" s="27">
        <f ca="1">H204+I188+I224</f>
        <v>63475.023142737387</v>
      </c>
      <c r="J204" s="27">
        <f ca="1">I204+J188+J224</f>
        <v>61811.564701039162</v>
      </c>
      <c r="K204" s="27">
        <f t="shared" ca="1" si="85"/>
        <v>60150.087383035578</v>
      </c>
      <c r="L204" s="27">
        <f t="shared" ca="1" si="85"/>
        <v>58730.109077551351</v>
      </c>
      <c r="M204" s="27">
        <f t="shared" ca="1" si="85"/>
        <v>56900.684872437407</v>
      </c>
      <c r="N204" s="27">
        <f t="shared" ca="1" si="85"/>
        <v>55071.260667323462</v>
      </c>
      <c r="O204" s="27">
        <f t="shared" ca="1" si="85"/>
        <v>53241.836462209525</v>
      </c>
      <c r="P204" s="27">
        <f t="shared" ca="1" si="85"/>
        <v>51412.412257095581</v>
      </c>
      <c r="Q204" s="27">
        <f t="shared" ca="1" si="85"/>
        <v>49582.988051981636</v>
      </c>
      <c r="R204" s="27">
        <f t="shared" ca="1" si="85"/>
        <v>47753.563846867699</v>
      </c>
      <c r="S204" s="27">
        <f t="shared" ca="1" si="85"/>
        <v>45924.139641753754</v>
      </c>
      <c r="T204" s="27">
        <f t="shared" ca="1" si="85"/>
        <v>44094.715436639824</v>
      </c>
      <c r="U204" s="27">
        <f t="shared" ca="1" si="85"/>
        <v>42265.291231525873</v>
      </c>
      <c r="V204" s="27">
        <f t="shared" ca="1" si="85"/>
        <v>40435.867026411943</v>
      </c>
      <c r="W204" s="27">
        <f t="shared" ca="1" si="85"/>
        <v>38606.442821297991</v>
      </c>
      <c r="X204" s="27">
        <f t="shared" ca="1" si="85"/>
        <v>36777.018616184061</v>
      </c>
      <c r="Y204" s="27">
        <f t="shared" ca="1" si="85"/>
        <v>34947.594411070117</v>
      </c>
      <c r="Z204" s="27">
        <f t="shared" ca="1" si="85"/>
        <v>33118.170205956172</v>
      </c>
      <c r="AA204" s="27">
        <f t="shared" ca="1" si="85"/>
        <v>31288.746000842231</v>
      </c>
      <c r="AB204" s="27">
        <f t="shared" ca="1" si="85"/>
        <v>29459.321795728294</v>
      </c>
      <c r="AC204" s="27">
        <f t="shared" ca="1" si="85"/>
        <v>27629.897590614353</v>
      </c>
      <c r="AD204" s="27">
        <f t="shared" ca="1" si="85"/>
        <v>26328.209213665737</v>
      </c>
      <c r="AE204" s="27">
        <f t="shared" ca="1" si="85"/>
        <v>25120.424037403762</v>
      </c>
      <c r="AF204" s="27">
        <f t="shared" ca="1" si="85"/>
        <v>23921.153607759265</v>
      </c>
      <c r="AG204" s="27">
        <f t="shared" ca="1" si="85"/>
        <v>22728.651990420105</v>
      </c>
      <c r="AH204" s="27">
        <f t="shared" ca="1" si="85"/>
        <v>21554.398132091865</v>
      </c>
      <c r="AI204" s="27">
        <f t="shared" ca="1" si="85"/>
        <v>20380.678187145557</v>
      </c>
      <c r="AJ204" s="27">
        <f t="shared" ca="1" si="85"/>
        <v>19206.958242199253</v>
      </c>
      <c r="AK204" s="27">
        <f t="shared" ca="1" si="85"/>
        <v>18033.238297252945</v>
      </c>
      <c r="AL204" s="27">
        <f t="shared" ca="1" si="85"/>
        <v>16859.518352306641</v>
      </c>
      <c r="AM204" s="27">
        <f t="shared" ca="1" si="85"/>
        <v>15685.798407360333</v>
      </c>
      <c r="AN204" s="27">
        <f t="shared" ca="1" si="85"/>
        <v>14512.078462414027</v>
      </c>
      <c r="AO204" s="27">
        <f t="shared" ca="1" si="85"/>
        <v>13338.358517467721</v>
      </c>
      <c r="AP204" s="27">
        <f t="shared" ca="1" si="85"/>
        <v>12164.638572521415</v>
      </c>
      <c r="AQ204" s="27">
        <f t="shared" ca="1" si="85"/>
        <v>10990.918627575109</v>
      </c>
      <c r="AR204" s="27">
        <f t="shared" ca="1" si="85"/>
        <v>9817.198682628803</v>
      </c>
      <c r="AS204" s="27">
        <f t="shared" ca="1" si="85"/>
        <v>8643.478737682497</v>
      </c>
      <c r="AT204" s="27">
        <f t="shared" ca="1" si="85"/>
        <v>7469.758792736191</v>
      </c>
      <c r="AU204" s="27">
        <f t="shared" ca="1" si="85"/>
        <v>6296.038847789885</v>
      </c>
      <c r="AV204" s="27">
        <f t="shared" ca="1" si="85"/>
        <v>5122.3189028435718</v>
      </c>
    </row>
    <row r="205" spans="1:48" ht="9.75" customHeight="1" outlineLevel="1">
      <c r="A205" s="28"/>
      <c r="B205" s="32"/>
      <c r="C205" s="32"/>
      <c r="D205" s="28"/>
      <c r="E205" s="10"/>
      <c r="F205" s="10"/>
      <c r="G205" s="10"/>
      <c r="H205" s="86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</row>
    <row r="206" spans="1:48" s="3" customFormat="1" ht="15.75" customHeight="1" outlineLevel="1">
      <c r="A206" s="21"/>
      <c r="B206" s="21" t="s">
        <v>159</v>
      </c>
      <c r="C206" s="21"/>
      <c r="D206" s="21"/>
      <c r="H206" s="19">
        <f>+H203+H204</f>
        <v>138654.36762166233</v>
      </c>
      <c r="I206" s="19">
        <f ca="1">+I203+I204</f>
        <v>137989.18074508128</v>
      </c>
      <c r="J206" s="19">
        <f t="shared" ref="J206:AV206" ca="1" si="86">+J203+J204</f>
        <v>134372.96674138948</v>
      </c>
      <c r="K206" s="19">
        <f t="shared" ca="1" si="86"/>
        <v>130761.05952833823</v>
      </c>
      <c r="L206" s="19">
        <f t="shared" ca="1" si="86"/>
        <v>127674.1501685899</v>
      </c>
      <c r="M206" s="19">
        <f t="shared" ca="1" si="86"/>
        <v>123697.14102703784</v>
      </c>
      <c r="N206" s="19">
        <f t="shared" ca="1" si="86"/>
        <v>119720.13188548578</v>
      </c>
      <c r="O206" s="19">
        <f t="shared" ca="1" si="86"/>
        <v>115743.12274393375</v>
      </c>
      <c r="P206" s="19">
        <f t="shared" ca="1" si="86"/>
        <v>111766.11360238169</v>
      </c>
      <c r="Q206" s="19">
        <f t="shared" ca="1" si="86"/>
        <v>107789.10446082964</v>
      </c>
      <c r="R206" s="19">
        <f t="shared" ca="1" si="86"/>
        <v>103812.09531927761</v>
      </c>
      <c r="S206" s="19">
        <f t="shared" ca="1" si="86"/>
        <v>99835.086177725549</v>
      </c>
      <c r="T206" s="19">
        <f t="shared" ca="1" si="86"/>
        <v>95858.077036173519</v>
      </c>
      <c r="U206" s="19">
        <f t="shared" ca="1" si="86"/>
        <v>91881.067894621461</v>
      </c>
      <c r="V206" s="19">
        <f t="shared" ca="1" si="86"/>
        <v>87904.058753069432</v>
      </c>
      <c r="W206" s="19">
        <f t="shared" ca="1" si="86"/>
        <v>83927.049611517374</v>
      </c>
      <c r="X206" s="19">
        <f t="shared" ca="1" si="86"/>
        <v>79950.040469965345</v>
      </c>
      <c r="Y206" s="19">
        <f t="shared" ca="1" si="86"/>
        <v>75973.031328413286</v>
      </c>
      <c r="Z206" s="19">
        <f t="shared" ca="1" si="86"/>
        <v>71996.022186861243</v>
      </c>
      <c r="AA206" s="19">
        <f t="shared" ca="1" si="86"/>
        <v>68019.013045309199</v>
      </c>
      <c r="AB206" s="19">
        <f t="shared" ca="1" si="86"/>
        <v>64042.003903757155</v>
      </c>
      <c r="AC206" s="19">
        <f t="shared" ca="1" si="86"/>
        <v>60064.994762205111</v>
      </c>
      <c r="AD206" s="19">
        <f t="shared" ca="1" si="86"/>
        <v>57235.237421012469</v>
      </c>
      <c r="AE206" s="19">
        <f t="shared" ca="1" si="86"/>
        <v>54609.617472616868</v>
      </c>
      <c r="AF206" s="19">
        <f t="shared" ca="1" si="86"/>
        <v>52002.507842954918</v>
      </c>
      <c r="AG206" s="19">
        <f t="shared" ca="1" si="86"/>
        <v>49410.113022652396</v>
      </c>
      <c r="AH206" s="19">
        <f t="shared" ca="1" si="86"/>
        <v>46857.387243677964</v>
      </c>
      <c r="AI206" s="19">
        <f t="shared" ca="1" si="86"/>
        <v>44305.822145968603</v>
      </c>
      <c r="AJ206" s="19">
        <f t="shared" ca="1" si="86"/>
        <v>41754.257048259242</v>
      </c>
      <c r="AK206" s="19">
        <f t="shared" ca="1" si="86"/>
        <v>39202.691950549881</v>
      </c>
      <c r="AL206" s="19">
        <f t="shared" ca="1" si="86"/>
        <v>36651.12685284052</v>
      </c>
      <c r="AM206" s="19">
        <f t="shared" ca="1" si="86"/>
        <v>34099.561755131159</v>
      </c>
      <c r="AN206" s="19">
        <f t="shared" ca="1" si="86"/>
        <v>31547.996657421798</v>
      </c>
      <c r="AO206" s="19">
        <f t="shared" ca="1" si="86"/>
        <v>28996.431559712437</v>
      </c>
      <c r="AP206" s="19">
        <f t="shared" ca="1" si="86"/>
        <v>26444.866462003076</v>
      </c>
      <c r="AQ206" s="19">
        <f t="shared" ca="1" si="86"/>
        <v>23893.301364293715</v>
      </c>
      <c r="AR206" s="19">
        <f t="shared" ca="1" si="86"/>
        <v>21341.736266584354</v>
      </c>
      <c r="AS206" s="19">
        <f t="shared" ca="1" si="86"/>
        <v>18790.171168874993</v>
      </c>
      <c r="AT206" s="19">
        <f t="shared" ca="1" si="86"/>
        <v>16238.606071165634</v>
      </c>
      <c r="AU206" s="19">
        <f t="shared" ca="1" si="86"/>
        <v>13687.040973456271</v>
      </c>
      <c r="AV206" s="19">
        <f t="shared" ca="1" si="86"/>
        <v>11135.475875746895</v>
      </c>
    </row>
    <row r="207" spans="1:48" s="4" customFormat="1" ht="15.75" customHeight="1" outlineLevel="1">
      <c r="A207" s="13"/>
      <c r="E207" s="96" t="s">
        <v>7</v>
      </c>
      <c r="F207" s="64" t="str">
        <f ca="1">IF(SUM(H207:AV207)=0,"ok",SUM(H207:AV207))</f>
        <v>ok</v>
      </c>
      <c r="G207" s="3"/>
      <c r="H207" s="97">
        <f t="shared" ref="H207:AV207" si="87">+H200-H206</f>
        <v>0</v>
      </c>
      <c r="I207" s="97">
        <f t="shared" ca="1" si="87"/>
        <v>0</v>
      </c>
      <c r="J207" s="97">
        <f t="shared" ca="1" si="87"/>
        <v>0</v>
      </c>
      <c r="K207" s="97">
        <f t="shared" ca="1" si="87"/>
        <v>0</v>
      </c>
      <c r="L207" s="97">
        <f t="shared" ca="1" si="87"/>
        <v>0</v>
      </c>
      <c r="M207" s="97">
        <f t="shared" ca="1" si="87"/>
        <v>0</v>
      </c>
      <c r="N207" s="97">
        <f t="shared" ca="1" si="87"/>
        <v>0</v>
      </c>
      <c r="O207" s="97">
        <f t="shared" ca="1" si="87"/>
        <v>0</v>
      </c>
      <c r="P207" s="97">
        <f t="shared" ca="1" si="87"/>
        <v>0</v>
      </c>
      <c r="Q207" s="97">
        <f t="shared" ca="1" si="87"/>
        <v>0</v>
      </c>
      <c r="R207" s="97">
        <f t="shared" ca="1" si="87"/>
        <v>0</v>
      </c>
      <c r="S207" s="97">
        <f t="shared" ca="1" si="87"/>
        <v>0</v>
      </c>
      <c r="T207" s="97">
        <f t="shared" ca="1" si="87"/>
        <v>0</v>
      </c>
      <c r="U207" s="97">
        <f t="shared" ca="1" si="87"/>
        <v>0</v>
      </c>
      <c r="V207" s="97">
        <f t="shared" ca="1" si="87"/>
        <v>0</v>
      </c>
      <c r="W207" s="97">
        <f t="shared" ca="1" si="87"/>
        <v>0</v>
      </c>
      <c r="X207" s="97">
        <f t="shared" ca="1" si="87"/>
        <v>0</v>
      </c>
      <c r="Y207" s="97">
        <f t="shared" ca="1" si="87"/>
        <v>0</v>
      </c>
      <c r="Z207" s="97">
        <f t="shared" ca="1" si="87"/>
        <v>0</v>
      </c>
      <c r="AA207" s="97">
        <f t="shared" ca="1" si="87"/>
        <v>0</v>
      </c>
      <c r="AB207" s="97">
        <f t="shared" ca="1" si="87"/>
        <v>0</v>
      </c>
      <c r="AC207" s="97">
        <f t="shared" ca="1" si="87"/>
        <v>0</v>
      </c>
      <c r="AD207" s="97">
        <f t="shared" ca="1" si="87"/>
        <v>0</v>
      </c>
      <c r="AE207" s="97">
        <f t="shared" ca="1" si="87"/>
        <v>0</v>
      </c>
      <c r="AF207" s="97">
        <f t="shared" ca="1" si="87"/>
        <v>0</v>
      </c>
      <c r="AG207" s="97">
        <f t="shared" ca="1" si="87"/>
        <v>0</v>
      </c>
      <c r="AH207" s="97">
        <f t="shared" ca="1" si="87"/>
        <v>0</v>
      </c>
      <c r="AI207" s="97">
        <f t="shared" ca="1" si="87"/>
        <v>0</v>
      </c>
      <c r="AJ207" s="97">
        <f t="shared" ca="1" si="87"/>
        <v>0</v>
      </c>
      <c r="AK207" s="97">
        <f t="shared" ca="1" si="87"/>
        <v>0</v>
      </c>
      <c r="AL207" s="97">
        <f t="shared" ca="1" si="87"/>
        <v>0</v>
      </c>
      <c r="AM207" s="97">
        <f t="shared" ca="1" si="87"/>
        <v>0</v>
      </c>
      <c r="AN207" s="97">
        <f t="shared" ca="1" si="87"/>
        <v>0</v>
      </c>
      <c r="AO207" s="97">
        <f t="shared" ca="1" si="87"/>
        <v>0</v>
      </c>
      <c r="AP207" s="97">
        <f t="shared" ca="1" si="87"/>
        <v>0</v>
      </c>
      <c r="AQ207" s="97">
        <f t="shared" ca="1" si="87"/>
        <v>0</v>
      </c>
      <c r="AR207" s="97">
        <f t="shared" ca="1" si="87"/>
        <v>0</v>
      </c>
      <c r="AS207" s="97">
        <f t="shared" ca="1" si="87"/>
        <v>0</v>
      </c>
      <c r="AT207" s="97">
        <f t="shared" ca="1" si="87"/>
        <v>0</v>
      </c>
      <c r="AU207" s="97">
        <f t="shared" ca="1" si="87"/>
        <v>0</v>
      </c>
      <c r="AV207" s="97">
        <f t="shared" ca="1" si="87"/>
        <v>0</v>
      </c>
    </row>
    <row r="208" spans="1:48" s="55" customFormat="1" ht="15.75" customHeight="1" outlineLevel="1">
      <c r="A208" s="81"/>
      <c r="B208" s="82" t="s">
        <v>160</v>
      </c>
      <c r="C208" s="82"/>
      <c r="D208" s="83"/>
      <c r="E208" s="84"/>
      <c r="F208" s="84"/>
      <c r="G208" s="84"/>
      <c r="H208" s="104">
        <f>IFERROR(H203/(H$203+H$204),"-")</f>
        <v>0.54</v>
      </c>
      <c r="I208" s="104">
        <f t="shared" ref="I208:AV209" ca="1" si="88">IFERROR(I203/(I$203+I$204),"-")</f>
        <v>0.53999999999999992</v>
      </c>
      <c r="J208" s="104">
        <f t="shared" ca="1" si="88"/>
        <v>0.53999999999999992</v>
      </c>
      <c r="K208" s="104">
        <f ca="1">IFERROR(K203/(K$203+K$204),"-")</f>
        <v>0.54</v>
      </c>
      <c r="L208" s="104">
        <f t="shared" ca="1" si="88"/>
        <v>0.53999999999999992</v>
      </c>
      <c r="M208" s="104">
        <f t="shared" ca="1" si="88"/>
        <v>0.54</v>
      </c>
      <c r="N208" s="104">
        <f t="shared" ca="1" si="88"/>
        <v>0.54</v>
      </c>
      <c r="O208" s="104">
        <f t="shared" ca="1" si="88"/>
        <v>0.53999999999999992</v>
      </c>
      <c r="P208" s="104">
        <f t="shared" ca="1" si="88"/>
        <v>0.54</v>
      </c>
      <c r="Q208" s="104">
        <f t="shared" ca="1" si="88"/>
        <v>0.54</v>
      </c>
      <c r="R208" s="104">
        <f t="shared" ca="1" si="88"/>
        <v>0.54</v>
      </c>
      <c r="S208" s="104">
        <f t="shared" ca="1" si="88"/>
        <v>0.54</v>
      </c>
      <c r="T208" s="104">
        <f t="shared" ca="1" si="88"/>
        <v>0.54</v>
      </c>
      <c r="U208" s="104">
        <f t="shared" ca="1" si="88"/>
        <v>0.54</v>
      </c>
      <c r="V208" s="104">
        <f t="shared" ca="1" si="88"/>
        <v>0.54</v>
      </c>
      <c r="W208" s="104">
        <f t="shared" ca="1" si="88"/>
        <v>0.54</v>
      </c>
      <c r="X208" s="104">
        <f t="shared" ca="1" si="88"/>
        <v>0.54</v>
      </c>
      <c r="Y208" s="104">
        <f t="shared" ca="1" si="88"/>
        <v>0.54</v>
      </c>
      <c r="Z208" s="104">
        <f t="shared" ca="1" si="88"/>
        <v>0.54</v>
      </c>
      <c r="AA208" s="104">
        <f t="shared" ca="1" si="88"/>
        <v>0.54</v>
      </c>
      <c r="AB208" s="104">
        <f t="shared" ca="1" si="88"/>
        <v>0.54</v>
      </c>
      <c r="AC208" s="104">
        <f t="shared" ca="1" si="88"/>
        <v>0.54</v>
      </c>
      <c r="AD208" s="104">
        <f t="shared" ca="1" si="88"/>
        <v>0.54</v>
      </c>
      <c r="AE208" s="104">
        <f t="shared" ca="1" si="88"/>
        <v>0.54</v>
      </c>
      <c r="AF208" s="104">
        <f t="shared" ca="1" si="88"/>
        <v>0.54</v>
      </c>
      <c r="AG208" s="104">
        <f t="shared" ca="1" si="88"/>
        <v>0.54</v>
      </c>
      <c r="AH208" s="104">
        <f t="shared" ca="1" si="88"/>
        <v>0.54</v>
      </c>
      <c r="AI208" s="104">
        <f t="shared" ca="1" si="88"/>
        <v>0.54</v>
      </c>
      <c r="AJ208" s="104">
        <f t="shared" ca="1" si="88"/>
        <v>0.54</v>
      </c>
      <c r="AK208" s="104">
        <f t="shared" ca="1" si="88"/>
        <v>0.54</v>
      </c>
      <c r="AL208" s="104">
        <f t="shared" ca="1" si="88"/>
        <v>0.54</v>
      </c>
      <c r="AM208" s="104">
        <f t="shared" ca="1" si="88"/>
        <v>0.54</v>
      </c>
      <c r="AN208" s="104">
        <f t="shared" ca="1" si="88"/>
        <v>0.54</v>
      </c>
      <c r="AO208" s="104">
        <f t="shared" ca="1" si="88"/>
        <v>0.54</v>
      </c>
      <c r="AP208" s="104">
        <f t="shared" ca="1" si="88"/>
        <v>0.54</v>
      </c>
      <c r="AQ208" s="104">
        <f t="shared" ca="1" si="88"/>
        <v>0.54</v>
      </c>
      <c r="AR208" s="104">
        <f t="shared" ca="1" si="88"/>
        <v>0.54</v>
      </c>
      <c r="AS208" s="104">
        <f t="shared" ca="1" si="88"/>
        <v>0.54</v>
      </c>
      <c r="AT208" s="104">
        <f t="shared" ca="1" si="88"/>
        <v>0.54</v>
      </c>
      <c r="AU208" s="104">
        <f t="shared" ca="1" si="88"/>
        <v>0.54</v>
      </c>
      <c r="AV208" s="104">
        <f t="shared" ca="1" si="88"/>
        <v>0.54</v>
      </c>
    </row>
    <row r="209" spans="1:48" s="55" customFormat="1" ht="15.75" customHeight="1" outlineLevel="1">
      <c r="A209" s="81"/>
      <c r="B209" s="82" t="s">
        <v>161</v>
      </c>
      <c r="C209" s="82"/>
      <c r="D209" s="83"/>
      <c r="E209" s="84"/>
      <c r="F209" s="84"/>
      <c r="G209" s="84"/>
      <c r="H209" s="104">
        <f>IFERROR(H204/(H$203+H$204),"-")</f>
        <v>0.46</v>
      </c>
      <c r="I209" s="104">
        <f t="shared" ca="1" si="88"/>
        <v>0.46</v>
      </c>
      <c r="J209" s="104">
        <f t="shared" ca="1" si="88"/>
        <v>0.46</v>
      </c>
      <c r="K209" s="104">
        <f t="shared" ca="1" si="88"/>
        <v>0.45999999999999996</v>
      </c>
      <c r="L209" s="104">
        <f t="shared" ca="1" si="88"/>
        <v>0.45999999999999996</v>
      </c>
      <c r="M209" s="104">
        <f t="shared" ca="1" si="88"/>
        <v>0.46</v>
      </c>
      <c r="N209" s="104">
        <f t="shared" ca="1" si="88"/>
        <v>0.46</v>
      </c>
      <c r="O209" s="104">
        <f t="shared" ca="1" si="88"/>
        <v>0.45999999999999996</v>
      </c>
      <c r="P209" s="104">
        <f t="shared" ca="1" si="88"/>
        <v>0.46</v>
      </c>
      <c r="Q209" s="104">
        <f t="shared" ca="1" si="88"/>
        <v>0.46</v>
      </c>
      <c r="R209" s="104">
        <f t="shared" ca="1" si="88"/>
        <v>0.46</v>
      </c>
      <c r="S209" s="104">
        <f t="shared" ca="1" si="88"/>
        <v>0.46</v>
      </c>
      <c r="T209" s="104">
        <f t="shared" ca="1" si="88"/>
        <v>0.46000000000000008</v>
      </c>
      <c r="U209" s="104">
        <f t="shared" ca="1" si="88"/>
        <v>0.46</v>
      </c>
      <c r="V209" s="104">
        <f t="shared" ca="1" si="88"/>
        <v>0.46</v>
      </c>
      <c r="W209" s="104">
        <f t="shared" ca="1" si="88"/>
        <v>0.45999999999999996</v>
      </c>
      <c r="X209" s="104">
        <f t="shared" ca="1" si="88"/>
        <v>0.46</v>
      </c>
      <c r="Y209" s="104">
        <f t="shared" ca="1" si="88"/>
        <v>0.46000000000000008</v>
      </c>
      <c r="Z209" s="104">
        <f t="shared" ca="1" si="88"/>
        <v>0.46</v>
      </c>
      <c r="AA209" s="104">
        <f t="shared" ca="1" si="88"/>
        <v>0.46</v>
      </c>
      <c r="AB209" s="104">
        <f t="shared" ca="1" si="88"/>
        <v>0.46</v>
      </c>
      <c r="AC209" s="104">
        <f t="shared" ca="1" si="88"/>
        <v>0.46</v>
      </c>
      <c r="AD209" s="104">
        <f t="shared" ca="1" si="88"/>
        <v>0.46</v>
      </c>
      <c r="AE209" s="104">
        <f t="shared" ca="1" si="88"/>
        <v>0.46</v>
      </c>
      <c r="AF209" s="104">
        <f t="shared" ca="1" si="88"/>
        <v>0.46</v>
      </c>
      <c r="AG209" s="104">
        <f t="shared" ca="1" si="88"/>
        <v>0.46000000000000008</v>
      </c>
      <c r="AH209" s="104">
        <f t="shared" ca="1" si="88"/>
        <v>0.46</v>
      </c>
      <c r="AI209" s="104">
        <f t="shared" ca="1" si="88"/>
        <v>0.45999999999999996</v>
      </c>
      <c r="AJ209" s="104">
        <f t="shared" ca="1" si="88"/>
        <v>0.46</v>
      </c>
      <c r="AK209" s="104">
        <f t="shared" ca="1" si="88"/>
        <v>0.46</v>
      </c>
      <c r="AL209" s="104">
        <f t="shared" ca="1" si="88"/>
        <v>0.46</v>
      </c>
      <c r="AM209" s="104">
        <f t="shared" ca="1" si="88"/>
        <v>0.46</v>
      </c>
      <c r="AN209" s="104">
        <f t="shared" ca="1" si="88"/>
        <v>0.46</v>
      </c>
      <c r="AO209" s="104">
        <f t="shared" ca="1" si="88"/>
        <v>0.46</v>
      </c>
      <c r="AP209" s="104">
        <f t="shared" ca="1" si="88"/>
        <v>0.46</v>
      </c>
      <c r="AQ209" s="104">
        <f t="shared" ca="1" si="88"/>
        <v>0.46</v>
      </c>
      <c r="AR209" s="104">
        <f t="shared" ca="1" si="88"/>
        <v>0.46</v>
      </c>
      <c r="AS209" s="104">
        <f t="shared" ca="1" si="88"/>
        <v>0.46</v>
      </c>
      <c r="AT209" s="104">
        <f t="shared" ca="1" si="88"/>
        <v>0.45999999999999996</v>
      </c>
      <c r="AU209" s="104">
        <f t="shared" ca="1" si="88"/>
        <v>0.46</v>
      </c>
      <c r="AV209" s="104">
        <f t="shared" ca="1" si="88"/>
        <v>0.46</v>
      </c>
    </row>
    <row r="210" spans="1:48" ht="21" customHeight="1">
      <c r="A210" s="10"/>
      <c r="I210" s="5"/>
    </row>
    <row r="211" spans="1:48" s="182" customFormat="1" ht="18">
      <c r="A211" s="177" t="s">
        <v>44</v>
      </c>
      <c r="B211" s="178" t="s">
        <v>156</v>
      </c>
      <c r="C211" s="178"/>
      <c r="D211" s="179"/>
      <c r="E211" s="179"/>
      <c r="F211" s="179"/>
      <c r="G211" s="179"/>
      <c r="H211" s="180"/>
      <c r="I211" s="181">
        <f>$I$22</f>
        <v>2018</v>
      </c>
      <c r="J211" s="181">
        <f>I211+1</f>
        <v>2019</v>
      </c>
      <c r="K211" s="181">
        <f t="shared" ref="K211:AV211" si="89">J211+1</f>
        <v>2020</v>
      </c>
      <c r="L211" s="181">
        <f t="shared" si="89"/>
        <v>2021</v>
      </c>
      <c r="M211" s="181">
        <f t="shared" si="89"/>
        <v>2022</v>
      </c>
      <c r="N211" s="181">
        <f t="shared" si="89"/>
        <v>2023</v>
      </c>
      <c r="O211" s="181">
        <f t="shared" si="89"/>
        <v>2024</v>
      </c>
      <c r="P211" s="181">
        <f t="shared" si="89"/>
        <v>2025</v>
      </c>
      <c r="Q211" s="181">
        <f t="shared" si="89"/>
        <v>2026</v>
      </c>
      <c r="R211" s="181">
        <f t="shared" si="89"/>
        <v>2027</v>
      </c>
      <c r="S211" s="181">
        <f t="shared" si="89"/>
        <v>2028</v>
      </c>
      <c r="T211" s="181">
        <f t="shared" si="89"/>
        <v>2029</v>
      </c>
      <c r="U211" s="181">
        <f t="shared" si="89"/>
        <v>2030</v>
      </c>
      <c r="V211" s="181">
        <f t="shared" si="89"/>
        <v>2031</v>
      </c>
      <c r="W211" s="181">
        <f t="shared" si="89"/>
        <v>2032</v>
      </c>
      <c r="X211" s="181">
        <f t="shared" si="89"/>
        <v>2033</v>
      </c>
      <c r="Y211" s="181">
        <f t="shared" si="89"/>
        <v>2034</v>
      </c>
      <c r="Z211" s="181">
        <f t="shared" si="89"/>
        <v>2035</v>
      </c>
      <c r="AA211" s="181">
        <f t="shared" si="89"/>
        <v>2036</v>
      </c>
      <c r="AB211" s="181">
        <f t="shared" si="89"/>
        <v>2037</v>
      </c>
      <c r="AC211" s="181">
        <f t="shared" si="89"/>
        <v>2038</v>
      </c>
      <c r="AD211" s="181">
        <f t="shared" si="89"/>
        <v>2039</v>
      </c>
      <c r="AE211" s="181">
        <f t="shared" si="89"/>
        <v>2040</v>
      </c>
      <c r="AF211" s="181">
        <f t="shared" si="89"/>
        <v>2041</v>
      </c>
      <c r="AG211" s="181">
        <f t="shared" si="89"/>
        <v>2042</v>
      </c>
      <c r="AH211" s="181">
        <f t="shared" si="89"/>
        <v>2043</v>
      </c>
      <c r="AI211" s="181">
        <f t="shared" si="89"/>
        <v>2044</v>
      </c>
      <c r="AJ211" s="181">
        <f t="shared" si="89"/>
        <v>2045</v>
      </c>
      <c r="AK211" s="181">
        <f t="shared" si="89"/>
        <v>2046</v>
      </c>
      <c r="AL211" s="181">
        <f t="shared" si="89"/>
        <v>2047</v>
      </c>
      <c r="AM211" s="181">
        <f t="shared" si="89"/>
        <v>2048</v>
      </c>
      <c r="AN211" s="181">
        <f t="shared" si="89"/>
        <v>2049</v>
      </c>
      <c r="AO211" s="181">
        <f t="shared" si="89"/>
        <v>2050</v>
      </c>
      <c r="AP211" s="181">
        <f t="shared" si="89"/>
        <v>2051</v>
      </c>
      <c r="AQ211" s="181">
        <f t="shared" si="89"/>
        <v>2052</v>
      </c>
      <c r="AR211" s="181">
        <f t="shared" si="89"/>
        <v>2053</v>
      </c>
      <c r="AS211" s="181">
        <f t="shared" si="89"/>
        <v>2054</v>
      </c>
      <c r="AT211" s="181">
        <f t="shared" si="89"/>
        <v>2055</v>
      </c>
      <c r="AU211" s="181">
        <f t="shared" si="89"/>
        <v>2056</v>
      </c>
      <c r="AV211" s="181">
        <f t="shared" si="89"/>
        <v>2057</v>
      </c>
    </row>
    <row r="212" spans="1:48" s="4" customFormat="1" ht="15" customHeight="1">
      <c r="A212" s="13"/>
    </row>
    <row r="213" spans="1:48" s="4" customFormat="1" ht="15.75" customHeight="1" outlineLevel="1">
      <c r="A213" s="13"/>
      <c r="B213" s="53" t="s">
        <v>167</v>
      </c>
      <c r="C213" s="53"/>
    </row>
    <row r="214" spans="1:48" ht="15.75" customHeight="1" outlineLevel="1">
      <c r="A214" s="28"/>
      <c r="B214" s="26" t="s">
        <v>143</v>
      </c>
      <c r="C214" s="26"/>
      <c r="D214" s="28"/>
      <c r="E214" s="10"/>
      <c r="F214" s="10"/>
      <c r="G214" s="10"/>
      <c r="H214" s="86"/>
      <c r="I214" s="27">
        <f ca="1">+I188</f>
        <v>5139.1428694407532</v>
      </c>
      <c r="J214" s="27">
        <f t="shared" ref="J214:AV214" ca="1" si="90">+J188</f>
        <v>5111.1140857762402</v>
      </c>
      <c r="K214" s="27">
        <f t="shared" ca="1" si="90"/>
        <v>4974.9850355738736</v>
      </c>
      <c r="L214" s="27">
        <f t="shared" ca="1" si="90"/>
        <v>4839.0015573937726</v>
      </c>
      <c r="M214" s="27">
        <f t="shared" ca="1" si="90"/>
        <v>4722.2611245595526</v>
      </c>
      <c r="N214" s="27">
        <f t="shared" ca="1" si="90"/>
        <v>4572.8369355693067</v>
      </c>
      <c r="O214" s="27">
        <f t="shared" ca="1" si="90"/>
        <v>4423.4127465790552</v>
      </c>
      <c r="P214" s="27">
        <f t="shared" ca="1" si="90"/>
        <v>4273.9885575888056</v>
      </c>
      <c r="Q214" s="27">
        <f t="shared" ca="1" si="90"/>
        <v>4124.5643685985588</v>
      </c>
      <c r="R214" s="27">
        <f t="shared" ca="1" si="90"/>
        <v>3975.1401796083101</v>
      </c>
      <c r="S214" s="27">
        <f t="shared" ca="1" si="90"/>
        <v>3825.7159906180586</v>
      </c>
      <c r="T214" s="27">
        <f t="shared" ca="1" si="90"/>
        <v>3676.2918016278099</v>
      </c>
      <c r="U214" s="27">
        <f t="shared" ca="1" si="90"/>
        <v>3526.8676126375603</v>
      </c>
      <c r="V214" s="27">
        <f t="shared" ca="1" si="90"/>
        <v>3377.4434236473139</v>
      </c>
      <c r="W214" s="27">
        <f t="shared" ca="1" si="90"/>
        <v>3228.019234657062</v>
      </c>
      <c r="X214" s="27">
        <f t="shared" ca="1" si="90"/>
        <v>3078.5950456668143</v>
      </c>
      <c r="Y214" s="27">
        <f t="shared" ca="1" si="90"/>
        <v>2929.1708566765637</v>
      </c>
      <c r="Z214" s="27">
        <f t="shared" ca="1" si="90"/>
        <v>2779.7466676863128</v>
      </c>
      <c r="AA214" s="27">
        <f t="shared" ca="1" si="90"/>
        <v>2630.3224786960677</v>
      </c>
      <c r="AB214" s="27">
        <f t="shared" ca="1" si="90"/>
        <v>2480.8982897058177</v>
      </c>
      <c r="AC214" s="27">
        <f t="shared" ca="1" si="90"/>
        <v>2331.4741007155676</v>
      </c>
      <c r="AD214" s="27">
        <f t="shared" ca="1" si="90"/>
        <v>2203.6021842666651</v>
      </c>
      <c r="AE214" s="27">
        <f t="shared" ca="1" si="90"/>
        <v>2101.1174654593019</v>
      </c>
      <c r="AF214" s="27">
        <f t="shared" ca="1" si="90"/>
        <v>2002.8154066034099</v>
      </c>
      <c r="AG214" s="27">
        <f t="shared" ca="1" si="90"/>
        <v>1905.1375150102399</v>
      </c>
      <c r="AH214" s="27">
        <f t="shared" ca="1" si="90"/>
        <v>1808.4812784465048</v>
      </c>
      <c r="AI214" s="27">
        <f t="shared" ca="1" si="90"/>
        <v>1712.5920690592261</v>
      </c>
      <c r="AJ214" s="27">
        <f t="shared" ca="1" si="90"/>
        <v>1616.7246642304176</v>
      </c>
      <c r="AK214" s="27">
        <f t="shared" ca="1" si="90"/>
        <v>1520.8572594016096</v>
      </c>
      <c r="AL214" s="27">
        <f t="shared" ca="1" si="90"/>
        <v>1424.9898545727983</v>
      </c>
      <c r="AM214" s="27">
        <f t="shared" ca="1" si="90"/>
        <v>1329.1224497439894</v>
      </c>
      <c r="AN214" s="27">
        <f t="shared" ca="1" si="90"/>
        <v>1233.2550449151781</v>
      </c>
      <c r="AO214" s="27">
        <f t="shared" ca="1" si="90"/>
        <v>1137.3876400863687</v>
      </c>
      <c r="AP214" s="27">
        <f t="shared" ca="1" si="90"/>
        <v>1041.5202352575584</v>
      </c>
      <c r="AQ214" s="27">
        <f t="shared" ca="1" si="90"/>
        <v>945.65283042875035</v>
      </c>
      <c r="AR214" s="27">
        <f t="shared" ca="1" si="90"/>
        <v>849.78542559993889</v>
      </c>
      <c r="AS214" s="27">
        <f t="shared" ca="1" si="90"/>
        <v>753.91802077112902</v>
      </c>
      <c r="AT214" s="27">
        <f t="shared" ca="1" si="90"/>
        <v>658.05061594232006</v>
      </c>
      <c r="AU214" s="27">
        <f t="shared" ca="1" si="90"/>
        <v>562.1832111135102</v>
      </c>
      <c r="AV214" s="27">
        <f t="shared" ca="1" si="90"/>
        <v>466.31580628470056</v>
      </c>
    </row>
    <row r="215" spans="1:48" ht="15.75" customHeight="1" outlineLevel="1">
      <c r="A215" s="28"/>
      <c r="B215" s="26" t="s">
        <v>168</v>
      </c>
      <c r="C215" s="26"/>
      <c r="D215" s="28"/>
      <c r="E215" s="87"/>
      <c r="F215" s="87"/>
      <c r="G215" s="87"/>
      <c r="H215" s="86"/>
      <c r="I215" s="27">
        <f ca="1">-I184</f>
        <v>3746.3580991308531</v>
      </c>
      <c r="J215" s="27">
        <f t="shared" ref="J215:AV215" ca="1" si="91">-J184</f>
        <v>3907.9881455359582</v>
      </c>
      <c r="K215" s="27">
        <f t="shared" ca="1" si="91"/>
        <v>3921.8631730772149</v>
      </c>
      <c r="L215" s="27">
        <f t="shared" ca="1" si="91"/>
        <v>3936.6028188002902</v>
      </c>
      <c r="M215" s="27">
        <f t="shared" ca="1" si="91"/>
        <v>3977.0091415520465</v>
      </c>
      <c r="N215" s="27">
        <f t="shared" ca="1" si="91"/>
        <v>3977.0091415520465</v>
      </c>
      <c r="O215" s="27">
        <f t="shared" ca="1" si="91"/>
        <v>3977.0091415520465</v>
      </c>
      <c r="P215" s="27">
        <f t="shared" ca="1" si="91"/>
        <v>3977.0091415520465</v>
      </c>
      <c r="Q215" s="27">
        <f t="shared" ca="1" si="91"/>
        <v>3977.0091415520465</v>
      </c>
      <c r="R215" s="27">
        <f t="shared" ca="1" si="91"/>
        <v>3977.0091415520465</v>
      </c>
      <c r="S215" s="27">
        <f t="shared" ca="1" si="91"/>
        <v>3977.0091415520465</v>
      </c>
      <c r="T215" s="27">
        <f t="shared" ca="1" si="91"/>
        <v>3977.0091415520465</v>
      </c>
      <c r="U215" s="27">
        <f t="shared" ca="1" si="91"/>
        <v>3977.0091415520465</v>
      </c>
      <c r="V215" s="27">
        <f t="shared" ca="1" si="91"/>
        <v>3977.0091415520465</v>
      </c>
      <c r="W215" s="27">
        <f t="shared" ca="1" si="91"/>
        <v>3977.0091415520465</v>
      </c>
      <c r="X215" s="27">
        <f t="shared" ca="1" si="91"/>
        <v>3977.0091415520465</v>
      </c>
      <c r="Y215" s="27">
        <f t="shared" ca="1" si="91"/>
        <v>3977.0091415520465</v>
      </c>
      <c r="Z215" s="27">
        <f t="shared" ca="1" si="91"/>
        <v>3977.0091415520465</v>
      </c>
      <c r="AA215" s="27">
        <f t="shared" ca="1" si="91"/>
        <v>3977.0091415520465</v>
      </c>
      <c r="AB215" s="27">
        <f t="shared" ca="1" si="91"/>
        <v>3977.0091415520465</v>
      </c>
      <c r="AC215" s="27">
        <f t="shared" ca="1" si="91"/>
        <v>3977.0091415520465</v>
      </c>
      <c r="AD215" s="27">
        <f t="shared" ca="1" si="91"/>
        <v>2829.7573411926478</v>
      </c>
      <c r="AE215" s="27">
        <f t="shared" ca="1" si="91"/>
        <v>2625.6199483956057</v>
      </c>
      <c r="AF215" s="27">
        <f t="shared" ca="1" si="91"/>
        <v>2607.1096296619571</v>
      </c>
      <c r="AG215" s="27">
        <f t="shared" ca="1" si="91"/>
        <v>2592.3948203025184</v>
      </c>
      <c r="AH215" s="27">
        <f t="shared" ca="1" si="91"/>
        <v>2552.7257789744317</v>
      </c>
      <c r="AI215" s="27">
        <f t="shared" ca="1" si="91"/>
        <v>2551.5650977093665</v>
      </c>
      <c r="AJ215" s="27">
        <f t="shared" ca="1" si="91"/>
        <v>2551.5650977093665</v>
      </c>
      <c r="AK215" s="27">
        <f t="shared" ca="1" si="91"/>
        <v>2551.5650977093665</v>
      </c>
      <c r="AL215" s="27">
        <f t="shared" ca="1" si="91"/>
        <v>2551.5650977093665</v>
      </c>
      <c r="AM215" s="27">
        <f t="shared" ca="1" si="91"/>
        <v>2551.5650977093665</v>
      </c>
      <c r="AN215" s="27">
        <f t="shared" ca="1" si="91"/>
        <v>2551.5650977093665</v>
      </c>
      <c r="AO215" s="27">
        <f t="shared" ca="1" si="91"/>
        <v>2551.5650977093665</v>
      </c>
      <c r="AP215" s="27">
        <f t="shared" ca="1" si="91"/>
        <v>2551.5650977093665</v>
      </c>
      <c r="AQ215" s="27">
        <f t="shared" ca="1" si="91"/>
        <v>2551.5650977093665</v>
      </c>
      <c r="AR215" s="27">
        <f t="shared" ca="1" si="91"/>
        <v>2551.5650977093665</v>
      </c>
      <c r="AS215" s="27">
        <f t="shared" ca="1" si="91"/>
        <v>2551.5650977093665</v>
      </c>
      <c r="AT215" s="27">
        <f t="shared" ca="1" si="91"/>
        <v>2551.5650977093665</v>
      </c>
      <c r="AU215" s="27">
        <f t="shared" ca="1" si="91"/>
        <v>2551.5650977093665</v>
      </c>
      <c r="AV215" s="27">
        <f t="shared" ca="1" si="91"/>
        <v>2551.5650977093665</v>
      </c>
    </row>
    <row r="216" spans="1:48" s="55" customFormat="1" ht="15.75" customHeight="1" outlineLevel="1">
      <c r="A216" s="88"/>
      <c r="B216" s="45" t="s">
        <v>169</v>
      </c>
      <c r="C216" s="45"/>
      <c r="D216" s="88"/>
      <c r="E216" s="89"/>
      <c r="F216" s="89"/>
      <c r="G216" s="89"/>
      <c r="H216" s="90"/>
      <c r="I216" s="19">
        <f ca="1">SUM(I214:I215)</f>
        <v>8885.5009685716068</v>
      </c>
      <c r="J216" s="19">
        <f t="shared" ref="J216:AV216" ca="1" si="92">SUM(J214:J215)</f>
        <v>9019.1022313121975</v>
      </c>
      <c r="K216" s="19">
        <f t="shared" ca="1" si="92"/>
        <v>8896.8482086510885</v>
      </c>
      <c r="L216" s="19">
        <f t="shared" ca="1" si="92"/>
        <v>8775.6043761940637</v>
      </c>
      <c r="M216" s="19">
        <f t="shared" ca="1" si="92"/>
        <v>8699.2702661115982</v>
      </c>
      <c r="N216" s="19">
        <f t="shared" ca="1" si="92"/>
        <v>8549.846077121354</v>
      </c>
      <c r="O216" s="19">
        <f t="shared" ca="1" si="92"/>
        <v>8400.4218881311026</v>
      </c>
      <c r="P216" s="19">
        <f t="shared" ca="1" si="92"/>
        <v>8250.9976991408512</v>
      </c>
      <c r="Q216" s="19">
        <f t="shared" ca="1" si="92"/>
        <v>8101.5735101506052</v>
      </c>
      <c r="R216" s="19">
        <f t="shared" ca="1" si="92"/>
        <v>7952.1493211603565</v>
      </c>
      <c r="S216" s="19">
        <f t="shared" ca="1" si="92"/>
        <v>7802.7251321701051</v>
      </c>
      <c r="T216" s="19">
        <f t="shared" ca="1" si="92"/>
        <v>7653.3009431798564</v>
      </c>
      <c r="U216" s="19">
        <f t="shared" ca="1" si="92"/>
        <v>7503.8767541896068</v>
      </c>
      <c r="V216" s="19">
        <f t="shared" ca="1" si="92"/>
        <v>7354.4525651993608</v>
      </c>
      <c r="W216" s="19">
        <f t="shared" ca="1" si="92"/>
        <v>7205.0283762091085</v>
      </c>
      <c r="X216" s="19">
        <f t="shared" ca="1" si="92"/>
        <v>7055.6041872188607</v>
      </c>
      <c r="Y216" s="19">
        <f t="shared" ca="1" si="92"/>
        <v>6906.1799982286102</v>
      </c>
      <c r="Z216" s="19">
        <f t="shared" ca="1" si="92"/>
        <v>6756.7558092383588</v>
      </c>
      <c r="AA216" s="19">
        <f t="shared" ca="1" si="92"/>
        <v>6607.3316202481146</v>
      </c>
      <c r="AB216" s="19">
        <f t="shared" ca="1" si="92"/>
        <v>6457.9074312578641</v>
      </c>
      <c r="AC216" s="19">
        <f t="shared" ca="1" si="92"/>
        <v>6308.4832422676136</v>
      </c>
      <c r="AD216" s="19">
        <f t="shared" ca="1" si="92"/>
        <v>5033.3595254593129</v>
      </c>
      <c r="AE216" s="19">
        <f t="shared" ca="1" si="92"/>
        <v>4726.7374138549076</v>
      </c>
      <c r="AF216" s="19">
        <f t="shared" ca="1" si="92"/>
        <v>4609.9250362653675</v>
      </c>
      <c r="AG216" s="19">
        <f t="shared" ca="1" si="92"/>
        <v>4497.5323353127587</v>
      </c>
      <c r="AH216" s="19">
        <f t="shared" ca="1" si="92"/>
        <v>4361.2070574209365</v>
      </c>
      <c r="AI216" s="19">
        <f t="shared" ca="1" si="92"/>
        <v>4264.157166768593</v>
      </c>
      <c r="AJ216" s="19">
        <f t="shared" ca="1" si="92"/>
        <v>4168.2897619397845</v>
      </c>
      <c r="AK216" s="19">
        <f t="shared" ca="1" si="92"/>
        <v>4072.422357110976</v>
      </c>
      <c r="AL216" s="19">
        <f t="shared" ca="1" si="92"/>
        <v>3976.5549522821648</v>
      </c>
      <c r="AM216" s="19">
        <f t="shared" ca="1" si="92"/>
        <v>3880.6875474533558</v>
      </c>
      <c r="AN216" s="19">
        <f t="shared" ca="1" si="92"/>
        <v>3784.8201426245446</v>
      </c>
      <c r="AO216" s="19">
        <f t="shared" ca="1" si="92"/>
        <v>3688.9527377957352</v>
      </c>
      <c r="AP216" s="19">
        <f t="shared" ca="1" si="92"/>
        <v>3593.0853329669249</v>
      </c>
      <c r="AQ216" s="19">
        <f t="shared" ca="1" si="92"/>
        <v>3497.2179281381168</v>
      </c>
      <c r="AR216" s="19">
        <f t="shared" ca="1" si="92"/>
        <v>3401.3505233093056</v>
      </c>
      <c r="AS216" s="19">
        <f t="shared" ca="1" si="92"/>
        <v>3305.4831184804952</v>
      </c>
      <c r="AT216" s="19">
        <f t="shared" ca="1" si="92"/>
        <v>3209.6157136516867</v>
      </c>
      <c r="AU216" s="19">
        <f t="shared" ca="1" si="92"/>
        <v>3113.7483088228764</v>
      </c>
      <c r="AV216" s="19">
        <f t="shared" ca="1" si="92"/>
        <v>3017.880903994067</v>
      </c>
    </row>
    <row r="217" spans="1:48" ht="9.75" customHeight="1" outlineLevel="1">
      <c r="A217" s="28"/>
      <c r="B217" s="32"/>
      <c r="C217" s="32"/>
      <c r="D217" s="28"/>
      <c r="E217" s="87"/>
      <c r="F217" s="87"/>
      <c r="G217" s="87"/>
      <c r="H217" s="86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</row>
    <row r="218" spans="1:48" ht="15.75" customHeight="1" outlineLevel="1">
      <c r="A218" s="28"/>
      <c r="B218" s="45" t="s">
        <v>170</v>
      </c>
      <c r="C218" s="45"/>
      <c r="D218" s="28"/>
      <c r="E218" s="87"/>
      <c r="F218" s="87"/>
      <c r="G218" s="87"/>
      <c r="H218" s="86"/>
      <c r="I218" s="18">
        <f>-I132</f>
        <v>-3081.1712225497827</v>
      </c>
      <c r="J218" s="18">
        <f t="shared" ref="J218:AV218" si="93">-J132</f>
        <v>-291.77414184415579</v>
      </c>
      <c r="K218" s="18">
        <f t="shared" si="93"/>
        <v>-309.95596002597398</v>
      </c>
      <c r="L218" s="18">
        <f t="shared" si="93"/>
        <v>-849.69345905194803</v>
      </c>
      <c r="M218" s="18">
        <f t="shared" si="93"/>
        <v>0</v>
      </c>
      <c r="N218" s="18">
        <f t="shared" si="93"/>
        <v>0</v>
      </c>
      <c r="O218" s="18">
        <f t="shared" si="93"/>
        <v>0</v>
      </c>
      <c r="P218" s="18">
        <f t="shared" si="93"/>
        <v>0</v>
      </c>
      <c r="Q218" s="18">
        <f t="shared" si="93"/>
        <v>0</v>
      </c>
      <c r="R218" s="18">
        <f t="shared" si="93"/>
        <v>0</v>
      </c>
      <c r="S218" s="18">
        <f t="shared" si="93"/>
        <v>0</v>
      </c>
      <c r="T218" s="18">
        <f t="shared" si="93"/>
        <v>0</v>
      </c>
      <c r="U218" s="18">
        <f t="shared" si="93"/>
        <v>0</v>
      </c>
      <c r="V218" s="18">
        <f t="shared" si="93"/>
        <v>0</v>
      </c>
      <c r="W218" s="18">
        <f t="shared" si="93"/>
        <v>0</v>
      </c>
      <c r="X218" s="18">
        <f t="shared" si="93"/>
        <v>0</v>
      </c>
      <c r="Y218" s="18">
        <f t="shared" si="93"/>
        <v>0</v>
      </c>
      <c r="Z218" s="18">
        <f t="shared" si="93"/>
        <v>0</v>
      </c>
      <c r="AA218" s="18">
        <f t="shared" si="93"/>
        <v>0</v>
      </c>
      <c r="AB218" s="18">
        <f t="shared" si="93"/>
        <v>0</v>
      </c>
      <c r="AC218" s="18">
        <f t="shared" si="93"/>
        <v>0</v>
      </c>
      <c r="AD218" s="18">
        <f t="shared" si="93"/>
        <v>0</v>
      </c>
      <c r="AE218" s="18">
        <f t="shared" si="93"/>
        <v>0</v>
      </c>
      <c r="AF218" s="18">
        <f t="shared" si="93"/>
        <v>0</v>
      </c>
      <c r="AG218" s="18">
        <f t="shared" si="93"/>
        <v>0</v>
      </c>
      <c r="AH218" s="18">
        <f t="shared" si="93"/>
        <v>0</v>
      </c>
      <c r="AI218" s="18">
        <f t="shared" si="93"/>
        <v>0</v>
      </c>
      <c r="AJ218" s="18">
        <f t="shared" si="93"/>
        <v>0</v>
      </c>
      <c r="AK218" s="18">
        <f t="shared" si="93"/>
        <v>0</v>
      </c>
      <c r="AL218" s="18">
        <f t="shared" si="93"/>
        <v>0</v>
      </c>
      <c r="AM218" s="18">
        <f t="shared" si="93"/>
        <v>0</v>
      </c>
      <c r="AN218" s="18">
        <f t="shared" si="93"/>
        <v>0</v>
      </c>
      <c r="AO218" s="18">
        <f t="shared" si="93"/>
        <v>0</v>
      </c>
      <c r="AP218" s="18">
        <f t="shared" si="93"/>
        <v>0</v>
      </c>
      <c r="AQ218" s="18">
        <f t="shared" si="93"/>
        <v>0</v>
      </c>
      <c r="AR218" s="18">
        <f t="shared" si="93"/>
        <v>0</v>
      </c>
      <c r="AS218" s="18">
        <f t="shared" si="93"/>
        <v>0</v>
      </c>
      <c r="AT218" s="18">
        <f t="shared" si="93"/>
        <v>0</v>
      </c>
      <c r="AU218" s="18">
        <f t="shared" si="93"/>
        <v>0</v>
      </c>
      <c r="AV218" s="18">
        <f t="shared" si="93"/>
        <v>0</v>
      </c>
    </row>
    <row r="219" spans="1:48" ht="9.75" customHeight="1" outlineLevel="1">
      <c r="A219" s="28"/>
      <c r="B219" s="45"/>
      <c r="C219" s="45"/>
      <c r="D219" s="28"/>
      <c r="E219" s="87"/>
      <c r="F219" s="87"/>
      <c r="G219" s="87"/>
      <c r="H219" s="86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</row>
    <row r="220" spans="1:48" ht="15.75" customHeight="1" outlineLevel="1">
      <c r="A220" s="28"/>
      <c r="B220" s="45" t="s">
        <v>171</v>
      </c>
      <c r="C220" s="45"/>
      <c r="D220" s="28"/>
      <c r="E220" s="87"/>
      <c r="F220" s="87"/>
      <c r="G220" s="87"/>
      <c r="H220" s="86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</row>
    <row r="221" spans="1:48" ht="15.75" customHeight="1" outlineLevel="1">
      <c r="A221" s="28"/>
      <c r="B221" s="26" t="s">
        <v>172</v>
      </c>
      <c r="C221" s="26"/>
      <c r="D221" s="28"/>
      <c r="E221" s="87"/>
      <c r="F221" s="87"/>
      <c r="G221" s="87"/>
      <c r="H221" s="86"/>
      <c r="I221" s="27">
        <f t="shared" ref="I221:AV221" ca="1" si="94">I203-H203</f>
        <v>-359.20091335377947</v>
      </c>
      <c r="J221" s="27">
        <f t="shared" ca="1" si="94"/>
        <v>-1952.7555619935738</v>
      </c>
      <c r="K221" s="27">
        <f t="shared" ca="1" si="94"/>
        <v>-1950.4298950476659</v>
      </c>
      <c r="L221" s="27">
        <f t="shared" ca="1" si="94"/>
        <v>-1666.9310542641033</v>
      </c>
      <c r="M221" s="27">
        <f t="shared" ca="1" si="94"/>
        <v>-2147.5849364380992</v>
      </c>
      <c r="N221" s="27">
        <f t="shared" ca="1" si="94"/>
        <v>-2147.5849364381138</v>
      </c>
      <c r="O221" s="27">
        <f t="shared" ca="1" si="94"/>
        <v>-2147.5849364381065</v>
      </c>
      <c r="P221" s="27">
        <f t="shared" ca="1" si="94"/>
        <v>-2147.5849364380992</v>
      </c>
      <c r="Q221" s="27">
        <f t="shared" ca="1" si="94"/>
        <v>-2147.5849364381138</v>
      </c>
      <c r="R221" s="27">
        <f t="shared" ca="1" si="94"/>
        <v>-2147.5849364380992</v>
      </c>
      <c r="S221" s="27">
        <f t="shared" ca="1" si="94"/>
        <v>-2147.5849364381065</v>
      </c>
      <c r="T221" s="27">
        <f t="shared" ca="1" si="94"/>
        <v>-2147.5849364380992</v>
      </c>
      <c r="U221" s="27">
        <f t="shared" ca="1" si="94"/>
        <v>-2147.5849364381065</v>
      </c>
      <c r="V221" s="27">
        <f t="shared" ca="1" si="94"/>
        <v>-2147.5849364380992</v>
      </c>
      <c r="W221" s="27">
        <f t="shared" ca="1" si="94"/>
        <v>-2147.5849364381138</v>
      </c>
      <c r="X221" s="27">
        <f t="shared" ca="1" si="94"/>
        <v>-2147.584936438092</v>
      </c>
      <c r="Y221" s="27">
        <f t="shared" ca="1" si="94"/>
        <v>-2147.5849364381138</v>
      </c>
      <c r="Z221" s="27">
        <f t="shared" ca="1" si="94"/>
        <v>-2147.5849364381065</v>
      </c>
      <c r="AA221" s="27">
        <f t="shared" ca="1" si="94"/>
        <v>-2147.5849364380992</v>
      </c>
      <c r="AB221" s="27">
        <f t="shared" ca="1" si="94"/>
        <v>-2147.5849364381065</v>
      </c>
      <c r="AC221" s="27">
        <f t="shared" ca="1" si="94"/>
        <v>-2147.5849364381029</v>
      </c>
      <c r="AD221" s="27">
        <f t="shared" ca="1" si="94"/>
        <v>-1528.0689642440266</v>
      </c>
      <c r="AE221" s="27">
        <f t="shared" ca="1" si="94"/>
        <v>-1417.8347721336249</v>
      </c>
      <c r="AF221" s="27">
        <f t="shared" ca="1" si="94"/>
        <v>-1407.8392000174535</v>
      </c>
      <c r="AG221" s="27">
        <f t="shared" ca="1" si="94"/>
        <v>-1399.8932029633615</v>
      </c>
      <c r="AH221" s="27">
        <f t="shared" ca="1" si="94"/>
        <v>-1378.4719206461923</v>
      </c>
      <c r="AI221" s="27">
        <f t="shared" ca="1" si="94"/>
        <v>-1377.8451527630568</v>
      </c>
      <c r="AJ221" s="27">
        <f t="shared" ca="1" si="94"/>
        <v>-1377.8451527630532</v>
      </c>
      <c r="AK221" s="27">
        <f t="shared" ca="1" si="94"/>
        <v>-1377.8451527630568</v>
      </c>
      <c r="AL221" s="27">
        <f t="shared" ca="1" si="94"/>
        <v>-1377.8451527630532</v>
      </c>
      <c r="AM221" s="27">
        <f t="shared" ca="1" si="94"/>
        <v>-1377.8451527630568</v>
      </c>
      <c r="AN221" s="27">
        <f t="shared" ca="1" si="94"/>
        <v>-1377.8451527630532</v>
      </c>
      <c r="AO221" s="27">
        <f t="shared" ca="1" si="94"/>
        <v>-1377.845152763055</v>
      </c>
      <c r="AP221" s="27">
        <f t="shared" ca="1" si="94"/>
        <v>-1377.845152763055</v>
      </c>
      <c r="AQ221" s="27">
        <f t="shared" ca="1" si="94"/>
        <v>-1377.845152763055</v>
      </c>
      <c r="AR221" s="27">
        <f t="shared" ca="1" si="94"/>
        <v>-1377.845152763055</v>
      </c>
      <c r="AS221" s="27">
        <f t="shared" ca="1" si="94"/>
        <v>-1377.845152763055</v>
      </c>
      <c r="AT221" s="27">
        <f t="shared" ca="1" si="94"/>
        <v>-1377.845152763055</v>
      </c>
      <c r="AU221" s="27">
        <f t="shared" ca="1" si="94"/>
        <v>-1377.8451527630559</v>
      </c>
      <c r="AV221" s="27">
        <f t="shared" ca="1" si="94"/>
        <v>-1377.8451527630632</v>
      </c>
    </row>
    <row r="222" spans="1:48" ht="15.75" customHeight="1" outlineLevel="1">
      <c r="A222" s="28"/>
      <c r="B222" s="26" t="s">
        <v>174</v>
      </c>
      <c r="C222" s="26"/>
      <c r="D222" s="28"/>
      <c r="E222" s="87"/>
      <c r="F222"/>
      <c r="G222"/>
      <c r="H222"/>
      <c r="I222" s="62">
        <f ca="1">I216+I218+I221</f>
        <v>5445.1288326680442</v>
      </c>
      <c r="J222" s="62">
        <f ca="1">J216+J218+J221</f>
        <v>6774.5725274744673</v>
      </c>
      <c r="K222" s="62">
        <f ca="1">K216+K218+K221</f>
        <v>6636.4623535774481</v>
      </c>
      <c r="L222" s="62">
        <f t="shared" ref="L222:AV222" ca="1" si="95">L216+L218+L221</f>
        <v>6258.9798628780127</v>
      </c>
      <c r="M222" s="62">
        <f t="shared" ca="1" si="95"/>
        <v>6551.6853296734989</v>
      </c>
      <c r="N222" s="62">
        <f t="shared" ca="1" si="95"/>
        <v>6402.2611406832402</v>
      </c>
      <c r="O222" s="62">
        <f t="shared" ca="1" si="95"/>
        <v>6252.8369516929961</v>
      </c>
      <c r="P222" s="62">
        <f t="shared" ca="1" si="95"/>
        <v>6103.4127627027519</v>
      </c>
      <c r="Q222" s="62">
        <f t="shared" ca="1" si="95"/>
        <v>5953.9885737124914</v>
      </c>
      <c r="R222" s="62">
        <f t="shared" ca="1" si="95"/>
        <v>5804.5643847222573</v>
      </c>
      <c r="S222" s="62">
        <f t="shared" ca="1" si="95"/>
        <v>5655.1401957319986</v>
      </c>
      <c r="T222" s="62">
        <f t="shared" ca="1" si="95"/>
        <v>5505.7160067417572</v>
      </c>
      <c r="U222" s="62">
        <f t="shared" ca="1" si="95"/>
        <v>5356.2918177515003</v>
      </c>
      <c r="V222" s="62">
        <f t="shared" ca="1" si="95"/>
        <v>5206.8676287612616</v>
      </c>
      <c r="W222" s="62">
        <f t="shared" ca="1" si="95"/>
        <v>5057.4434397709947</v>
      </c>
      <c r="X222" s="62">
        <f t="shared" ca="1" si="95"/>
        <v>4908.0192507807687</v>
      </c>
      <c r="Y222" s="62">
        <f t="shared" ca="1" si="95"/>
        <v>4758.5950617904964</v>
      </c>
      <c r="Z222" s="62">
        <f t="shared" ca="1" si="95"/>
        <v>4609.1708728002523</v>
      </c>
      <c r="AA222" s="62">
        <f t="shared" ca="1" si="95"/>
        <v>4459.7466838100154</v>
      </c>
      <c r="AB222" s="62">
        <f t="shared" ca="1" si="95"/>
        <v>4310.3224948197576</v>
      </c>
      <c r="AC222" s="62">
        <f t="shared" ca="1" si="95"/>
        <v>4160.8983058295107</v>
      </c>
      <c r="AD222" s="62">
        <f t="shared" ca="1" si="95"/>
        <v>3505.2905612152863</v>
      </c>
      <c r="AE222" s="62">
        <f t="shared" ca="1" si="95"/>
        <v>3308.9026417212826</v>
      </c>
      <c r="AF222" s="62">
        <f t="shared" ca="1" si="95"/>
        <v>3202.0858362479139</v>
      </c>
      <c r="AG222" s="62">
        <f t="shared" ca="1" si="95"/>
        <v>3097.6391323493972</v>
      </c>
      <c r="AH222" s="62">
        <f t="shared" ca="1" si="95"/>
        <v>2982.7351367747442</v>
      </c>
      <c r="AI222" s="62">
        <f t="shared" ca="1" si="95"/>
        <v>2886.3120140055362</v>
      </c>
      <c r="AJ222" s="62">
        <f t="shared" ca="1" si="95"/>
        <v>2790.4446091767313</v>
      </c>
      <c r="AK222" s="62">
        <f t="shared" ca="1" si="95"/>
        <v>2694.5772043479192</v>
      </c>
      <c r="AL222" s="62">
        <f t="shared" ca="1" si="95"/>
        <v>2598.7097995191116</v>
      </c>
      <c r="AM222" s="62">
        <f t="shared" ca="1" si="95"/>
        <v>2502.842394690299</v>
      </c>
      <c r="AN222" s="62">
        <f t="shared" ca="1" si="95"/>
        <v>2406.9749898614914</v>
      </c>
      <c r="AO222" s="62">
        <f t="shared" ca="1" si="95"/>
        <v>2311.1075850326802</v>
      </c>
      <c r="AP222" s="62">
        <f t="shared" ca="1" si="95"/>
        <v>2215.2401802038698</v>
      </c>
      <c r="AQ222" s="62">
        <f t="shared" ca="1" si="95"/>
        <v>2119.3727753750618</v>
      </c>
      <c r="AR222" s="62">
        <f t="shared" ca="1" si="95"/>
        <v>2023.5053705462506</v>
      </c>
      <c r="AS222" s="62">
        <f t="shared" ca="1" si="95"/>
        <v>1927.6379657174402</v>
      </c>
      <c r="AT222" s="62">
        <f t="shared" ca="1" si="95"/>
        <v>1831.7705608886317</v>
      </c>
      <c r="AU222" s="62">
        <f t="shared" ca="1" si="95"/>
        <v>1735.9031560598205</v>
      </c>
      <c r="AV222" s="62">
        <f t="shared" ca="1" si="95"/>
        <v>1640.0357512310038</v>
      </c>
    </row>
    <row r="223" spans="1:48" ht="9.75" customHeight="1" outlineLevel="1">
      <c r="A223" s="28"/>
      <c r="B223" s="26"/>
      <c r="C223" s="26"/>
      <c r="D223" s="28"/>
      <c r="E223" s="87"/>
      <c r="F223" s="87"/>
      <c r="G223" s="87"/>
      <c r="H223" s="86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</row>
    <row r="224" spans="1:48" ht="15.75" customHeight="1" outlineLevel="1">
      <c r="A224" s="28"/>
      <c r="B224" s="26" t="s">
        <v>173</v>
      </c>
      <c r="C224" s="26"/>
      <c r="D224" s="28"/>
      <c r="E224" s="87"/>
      <c r="F224" s="87"/>
      <c r="G224" s="87"/>
      <c r="H224" s="86"/>
      <c r="I224" s="27">
        <f ca="1">-I222</f>
        <v>-5445.1288326680442</v>
      </c>
      <c r="J224" s="27">
        <f ca="1">-J222</f>
        <v>-6774.5725274744673</v>
      </c>
      <c r="K224" s="27">
        <f ca="1">-K222</f>
        <v>-6636.4623535774481</v>
      </c>
      <c r="L224" s="27">
        <f t="shared" ref="L224:AV224" ca="1" si="96">-L222</f>
        <v>-6258.9798628780127</v>
      </c>
      <c r="M224" s="27">
        <f ca="1">-M222</f>
        <v>-6551.6853296734989</v>
      </c>
      <c r="N224" s="27">
        <f t="shared" ca="1" si="96"/>
        <v>-6402.2611406832402</v>
      </c>
      <c r="O224" s="27">
        <f t="shared" ca="1" si="96"/>
        <v>-6252.8369516929961</v>
      </c>
      <c r="P224" s="27">
        <f t="shared" ca="1" si="96"/>
        <v>-6103.4127627027519</v>
      </c>
      <c r="Q224" s="27">
        <f t="shared" ca="1" si="96"/>
        <v>-5953.9885737124914</v>
      </c>
      <c r="R224" s="27">
        <f t="shared" ca="1" si="96"/>
        <v>-5804.5643847222573</v>
      </c>
      <c r="S224" s="27">
        <f t="shared" ca="1" si="96"/>
        <v>-5655.1401957319986</v>
      </c>
      <c r="T224" s="27">
        <f t="shared" ca="1" si="96"/>
        <v>-5505.7160067417572</v>
      </c>
      <c r="U224" s="27">
        <f t="shared" ca="1" si="96"/>
        <v>-5356.2918177515003</v>
      </c>
      <c r="V224" s="27">
        <f t="shared" ca="1" si="96"/>
        <v>-5206.8676287612616</v>
      </c>
      <c r="W224" s="27">
        <f t="shared" ca="1" si="96"/>
        <v>-5057.4434397709947</v>
      </c>
      <c r="X224" s="27">
        <f t="shared" ca="1" si="96"/>
        <v>-4908.0192507807687</v>
      </c>
      <c r="Y224" s="27">
        <f t="shared" ca="1" si="96"/>
        <v>-4758.5950617904964</v>
      </c>
      <c r="Z224" s="27">
        <f t="shared" ca="1" si="96"/>
        <v>-4609.1708728002523</v>
      </c>
      <c r="AA224" s="27">
        <f t="shared" ca="1" si="96"/>
        <v>-4459.7466838100154</v>
      </c>
      <c r="AB224" s="27">
        <f t="shared" ca="1" si="96"/>
        <v>-4310.3224948197576</v>
      </c>
      <c r="AC224" s="27">
        <f t="shared" ca="1" si="96"/>
        <v>-4160.8983058295107</v>
      </c>
      <c r="AD224" s="27">
        <f t="shared" ca="1" si="96"/>
        <v>-3505.2905612152863</v>
      </c>
      <c r="AE224" s="27">
        <f t="shared" ca="1" si="96"/>
        <v>-3308.9026417212826</v>
      </c>
      <c r="AF224" s="27">
        <f t="shared" ca="1" si="96"/>
        <v>-3202.0858362479139</v>
      </c>
      <c r="AG224" s="27">
        <f t="shared" ca="1" si="96"/>
        <v>-3097.6391323493972</v>
      </c>
      <c r="AH224" s="27">
        <f t="shared" ca="1" si="96"/>
        <v>-2982.7351367747442</v>
      </c>
      <c r="AI224" s="27">
        <f t="shared" ca="1" si="96"/>
        <v>-2886.3120140055362</v>
      </c>
      <c r="AJ224" s="27">
        <f t="shared" ca="1" si="96"/>
        <v>-2790.4446091767313</v>
      </c>
      <c r="AK224" s="27">
        <f t="shared" ca="1" si="96"/>
        <v>-2694.5772043479192</v>
      </c>
      <c r="AL224" s="27">
        <f t="shared" ca="1" si="96"/>
        <v>-2598.7097995191116</v>
      </c>
      <c r="AM224" s="27">
        <f t="shared" ca="1" si="96"/>
        <v>-2502.842394690299</v>
      </c>
      <c r="AN224" s="27">
        <f t="shared" ca="1" si="96"/>
        <v>-2406.9749898614914</v>
      </c>
      <c r="AO224" s="27">
        <f t="shared" ca="1" si="96"/>
        <v>-2311.1075850326802</v>
      </c>
      <c r="AP224" s="27">
        <f t="shared" ca="1" si="96"/>
        <v>-2215.2401802038698</v>
      </c>
      <c r="AQ224" s="27">
        <f t="shared" ca="1" si="96"/>
        <v>-2119.3727753750618</v>
      </c>
      <c r="AR224" s="27">
        <f t="shared" ca="1" si="96"/>
        <v>-2023.5053705462506</v>
      </c>
      <c r="AS224" s="27">
        <f t="shared" ca="1" si="96"/>
        <v>-1927.6379657174402</v>
      </c>
      <c r="AT224" s="27">
        <f t="shared" ca="1" si="96"/>
        <v>-1831.7705608886317</v>
      </c>
      <c r="AU224" s="27">
        <f t="shared" ca="1" si="96"/>
        <v>-1735.9031560598205</v>
      </c>
      <c r="AV224" s="27">
        <f t="shared" ca="1" si="96"/>
        <v>-1640.0357512310038</v>
      </c>
    </row>
    <row r="225" spans="1:48" ht="15.75" customHeight="1" outlineLevel="1">
      <c r="A225" s="28"/>
      <c r="B225" s="32"/>
      <c r="C225" s="32"/>
      <c r="D225" s="28"/>
      <c r="E225" s="10"/>
      <c r="F225" s="10"/>
      <c r="G225" s="10"/>
      <c r="H225" s="86"/>
      <c r="I225" s="19">
        <f t="shared" ref="I225:AV225" ca="1" si="97">I221+I224</f>
        <v>-5804.3297460218237</v>
      </c>
      <c r="J225" s="19">
        <f t="shared" ca="1" si="97"/>
        <v>-8727.3280894680411</v>
      </c>
      <c r="K225" s="19">
        <f t="shared" ca="1" si="97"/>
        <v>-8586.892248625114</v>
      </c>
      <c r="L225" s="19">
        <f t="shared" ca="1" si="97"/>
        <v>-7925.910917142116</v>
      </c>
      <c r="M225" s="19">
        <f t="shared" ca="1" si="97"/>
        <v>-8699.2702661115982</v>
      </c>
      <c r="N225" s="19">
        <f t="shared" ca="1" si="97"/>
        <v>-8549.846077121354</v>
      </c>
      <c r="O225" s="19">
        <f t="shared" ca="1" si="97"/>
        <v>-8400.4218881311026</v>
      </c>
      <c r="P225" s="19">
        <f t="shared" ca="1" si="97"/>
        <v>-8250.9976991408512</v>
      </c>
      <c r="Q225" s="19">
        <f t="shared" ca="1" si="97"/>
        <v>-8101.5735101506052</v>
      </c>
      <c r="R225" s="19">
        <f t="shared" ca="1" si="97"/>
        <v>-7952.1493211603565</v>
      </c>
      <c r="S225" s="19">
        <f t="shared" ca="1" si="97"/>
        <v>-7802.7251321701051</v>
      </c>
      <c r="T225" s="19">
        <f t="shared" ca="1" si="97"/>
        <v>-7653.3009431798564</v>
      </c>
      <c r="U225" s="19">
        <f t="shared" ca="1" si="97"/>
        <v>-7503.8767541896068</v>
      </c>
      <c r="V225" s="19">
        <f t="shared" ca="1" si="97"/>
        <v>-7354.4525651993608</v>
      </c>
      <c r="W225" s="19">
        <f t="shared" ca="1" si="97"/>
        <v>-7205.0283762091085</v>
      </c>
      <c r="X225" s="19">
        <f t="shared" ca="1" si="97"/>
        <v>-7055.6041872188607</v>
      </c>
      <c r="Y225" s="19">
        <f t="shared" ca="1" si="97"/>
        <v>-6906.1799982286102</v>
      </c>
      <c r="Z225" s="19">
        <f t="shared" ca="1" si="97"/>
        <v>-6756.7558092383588</v>
      </c>
      <c r="AA225" s="19">
        <f t="shared" ca="1" si="97"/>
        <v>-6607.3316202481146</v>
      </c>
      <c r="AB225" s="19">
        <f t="shared" ca="1" si="97"/>
        <v>-6457.9074312578641</v>
      </c>
      <c r="AC225" s="19">
        <f t="shared" ca="1" si="97"/>
        <v>-6308.4832422676136</v>
      </c>
      <c r="AD225" s="19">
        <f t="shared" ca="1" si="97"/>
        <v>-5033.3595254593129</v>
      </c>
      <c r="AE225" s="19">
        <f t="shared" ca="1" si="97"/>
        <v>-4726.7374138549076</v>
      </c>
      <c r="AF225" s="19">
        <f t="shared" ca="1" si="97"/>
        <v>-4609.9250362653675</v>
      </c>
      <c r="AG225" s="19">
        <f t="shared" ca="1" si="97"/>
        <v>-4497.5323353127587</v>
      </c>
      <c r="AH225" s="19">
        <f t="shared" ca="1" si="97"/>
        <v>-4361.2070574209365</v>
      </c>
      <c r="AI225" s="19">
        <f t="shared" ca="1" si="97"/>
        <v>-4264.157166768593</v>
      </c>
      <c r="AJ225" s="19">
        <f t="shared" ca="1" si="97"/>
        <v>-4168.2897619397845</v>
      </c>
      <c r="AK225" s="19">
        <f t="shared" ca="1" si="97"/>
        <v>-4072.422357110976</v>
      </c>
      <c r="AL225" s="19">
        <f t="shared" ca="1" si="97"/>
        <v>-3976.5549522821648</v>
      </c>
      <c r="AM225" s="19">
        <f t="shared" ca="1" si="97"/>
        <v>-3880.6875474533558</v>
      </c>
      <c r="AN225" s="19">
        <f t="shared" ca="1" si="97"/>
        <v>-3784.8201426245446</v>
      </c>
      <c r="AO225" s="19">
        <f t="shared" ca="1" si="97"/>
        <v>-3688.9527377957352</v>
      </c>
      <c r="AP225" s="19">
        <f t="shared" ca="1" si="97"/>
        <v>-3593.0853329669249</v>
      </c>
      <c r="AQ225" s="19">
        <f t="shared" ca="1" si="97"/>
        <v>-3497.2179281381168</v>
      </c>
      <c r="AR225" s="19">
        <f t="shared" ca="1" si="97"/>
        <v>-3401.3505233093056</v>
      </c>
      <c r="AS225" s="19">
        <f t="shared" ca="1" si="97"/>
        <v>-3305.4831184804952</v>
      </c>
      <c r="AT225" s="19">
        <f t="shared" ca="1" si="97"/>
        <v>-3209.6157136516867</v>
      </c>
      <c r="AU225" s="19">
        <f t="shared" ca="1" si="97"/>
        <v>-3113.7483088228764</v>
      </c>
      <c r="AV225" s="19">
        <f t="shared" ca="1" si="97"/>
        <v>-3017.880903994067</v>
      </c>
    </row>
    <row r="226" spans="1:48" ht="9.75" customHeight="1" outlineLevel="1">
      <c r="A226" s="28"/>
      <c r="B226" s="32"/>
      <c r="C226" s="32"/>
      <c r="D226" s="28"/>
      <c r="E226" s="10"/>
      <c r="F226" s="10"/>
      <c r="G226" s="10"/>
      <c r="H226" s="86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</row>
    <row r="227" spans="1:48" s="55" customFormat="1" ht="15.75" customHeight="1" outlineLevel="1">
      <c r="A227" s="88"/>
      <c r="B227" s="45" t="s">
        <v>6</v>
      </c>
      <c r="C227" s="45"/>
      <c r="D227" s="88"/>
      <c r="E227" s="63"/>
      <c r="F227" s="63"/>
      <c r="G227" s="63"/>
      <c r="H227" s="90"/>
      <c r="I227" s="18">
        <f ca="1">I216+I218+I225</f>
        <v>0</v>
      </c>
      <c r="J227" s="18">
        <f t="shared" ref="J227:AV227" ca="1" si="98">J216+J218+J225</f>
        <v>0</v>
      </c>
      <c r="K227" s="18">
        <f t="shared" ca="1" si="98"/>
        <v>0</v>
      </c>
      <c r="L227" s="18">
        <f t="shared" ca="1" si="98"/>
        <v>0</v>
      </c>
      <c r="M227" s="18">
        <f t="shared" ca="1" si="98"/>
        <v>0</v>
      </c>
      <c r="N227" s="18">
        <f t="shared" ca="1" si="98"/>
        <v>0</v>
      </c>
      <c r="O227" s="18">
        <f t="shared" ca="1" si="98"/>
        <v>0</v>
      </c>
      <c r="P227" s="18">
        <f t="shared" ca="1" si="98"/>
        <v>0</v>
      </c>
      <c r="Q227" s="18">
        <f t="shared" ca="1" si="98"/>
        <v>0</v>
      </c>
      <c r="R227" s="18">
        <f t="shared" ca="1" si="98"/>
        <v>0</v>
      </c>
      <c r="S227" s="18">
        <f t="shared" ca="1" si="98"/>
        <v>0</v>
      </c>
      <c r="T227" s="18">
        <f t="shared" ca="1" si="98"/>
        <v>0</v>
      </c>
      <c r="U227" s="18">
        <f t="shared" ca="1" si="98"/>
        <v>0</v>
      </c>
      <c r="V227" s="18">
        <f t="shared" ca="1" si="98"/>
        <v>0</v>
      </c>
      <c r="W227" s="18">
        <f t="shared" ca="1" si="98"/>
        <v>0</v>
      </c>
      <c r="X227" s="18">
        <f t="shared" ca="1" si="98"/>
        <v>0</v>
      </c>
      <c r="Y227" s="18">
        <f t="shared" ca="1" si="98"/>
        <v>0</v>
      </c>
      <c r="Z227" s="18">
        <f t="shared" ca="1" si="98"/>
        <v>0</v>
      </c>
      <c r="AA227" s="18">
        <f t="shared" ca="1" si="98"/>
        <v>0</v>
      </c>
      <c r="AB227" s="18">
        <f t="shared" ca="1" si="98"/>
        <v>0</v>
      </c>
      <c r="AC227" s="18">
        <f t="shared" ca="1" si="98"/>
        <v>0</v>
      </c>
      <c r="AD227" s="18">
        <f t="shared" ca="1" si="98"/>
        <v>0</v>
      </c>
      <c r="AE227" s="18">
        <f t="shared" ca="1" si="98"/>
        <v>0</v>
      </c>
      <c r="AF227" s="18">
        <f t="shared" ca="1" si="98"/>
        <v>0</v>
      </c>
      <c r="AG227" s="18">
        <f t="shared" ca="1" si="98"/>
        <v>0</v>
      </c>
      <c r="AH227" s="18">
        <f t="shared" ca="1" si="98"/>
        <v>0</v>
      </c>
      <c r="AI227" s="18">
        <f t="shared" ca="1" si="98"/>
        <v>0</v>
      </c>
      <c r="AJ227" s="18">
        <f t="shared" ca="1" si="98"/>
        <v>0</v>
      </c>
      <c r="AK227" s="18">
        <f t="shared" ca="1" si="98"/>
        <v>0</v>
      </c>
      <c r="AL227" s="18">
        <f t="shared" ca="1" si="98"/>
        <v>0</v>
      </c>
      <c r="AM227" s="18">
        <f t="shared" ca="1" si="98"/>
        <v>0</v>
      </c>
      <c r="AN227" s="18">
        <f t="shared" ca="1" si="98"/>
        <v>0</v>
      </c>
      <c r="AO227" s="18">
        <f t="shared" ca="1" si="98"/>
        <v>0</v>
      </c>
      <c r="AP227" s="18">
        <f t="shared" ca="1" si="98"/>
        <v>0</v>
      </c>
      <c r="AQ227" s="18">
        <f t="shared" ca="1" si="98"/>
        <v>0</v>
      </c>
      <c r="AR227" s="18">
        <f t="shared" ca="1" si="98"/>
        <v>0</v>
      </c>
      <c r="AS227" s="18">
        <f t="shared" ca="1" si="98"/>
        <v>0</v>
      </c>
      <c r="AT227" s="18">
        <f t="shared" ca="1" si="98"/>
        <v>0</v>
      </c>
      <c r="AU227" s="18">
        <f t="shared" ca="1" si="98"/>
        <v>0</v>
      </c>
      <c r="AV227" s="18">
        <f t="shared" ca="1" si="98"/>
        <v>0</v>
      </c>
    </row>
    <row r="228" spans="1:48" s="4" customFormat="1" ht="15.75" customHeight="1" outlineLevel="1">
      <c r="A228" s="13"/>
    </row>
    <row r="229" spans="1:48" s="182" customFormat="1" ht="18">
      <c r="A229" s="177" t="s">
        <v>45</v>
      </c>
      <c r="B229" s="178" t="s">
        <v>175</v>
      </c>
      <c r="C229" s="178"/>
      <c r="D229" s="179"/>
      <c r="E229" s="179"/>
      <c r="F229" s="179"/>
      <c r="G229" s="179"/>
      <c r="H229" s="181">
        <f>I229-1</f>
        <v>2017</v>
      </c>
      <c r="I229" s="181">
        <f>$I$22</f>
        <v>2018</v>
      </c>
      <c r="J229" s="181">
        <f>I229+1</f>
        <v>2019</v>
      </c>
      <c r="K229" s="181">
        <f t="shared" ref="K229:AV229" si="99">J229+1</f>
        <v>2020</v>
      </c>
      <c r="L229" s="181">
        <f t="shared" si="99"/>
        <v>2021</v>
      </c>
      <c r="M229" s="181">
        <f t="shared" si="99"/>
        <v>2022</v>
      </c>
      <c r="N229" s="181">
        <f t="shared" si="99"/>
        <v>2023</v>
      </c>
      <c r="O229" s="181">
        <f t="shared" si="99"/>
        <v>2024</v>
      </c>
      <c r="P229" s="181">
        <f t="shared" si="99"/>
        <v>2025</v>
      </c>
      <c r="Q229" s="181">
        <f t="shared" si="99"/>
        <v>2026</v>
      </c>
      <c r="R229" s="181">
        <f t="shared" si="99"/>
        <v>2027</v>
      </c>
      <c r="S229" s="181">
        <f t="shared" si="99"/>
        <v>2028</v>
      </c>
      <c r="T229" s="181">
        <f t="shared" si="99"/>
        <v>2029</v>
      </c>
      <c r="U229" s="181">
        <f t="shared" si="99"/>
        <v>2030</v>
      </c>
      <c r="V229" s="181">
        <f t="shared" si="99"/>
        <v>2031</v>
      </c>
      <c r="W229" s="181">
        <f t="shared" si="99"/>
        <v>2032</v>
      </c>
      <c r="X229" s="181">
        <f t="shared" si="99"/>
        <v>2033</v>
      </c>
      <c r="Y229" s="181">
        <f t="shared" si="99"/>
        <v>2034</v>
      </c>
      <c r="Z229" s="181">
        <f t="shared" si="99"/>
        <v>2035</v>
      </c>
      <c r="AA229" s="181">
        <f t="shared" si="99"/>
        <v>2036</v>
      </c>
      <c r="AB229" s="181">
        <f t="shared" si="99"/>
        <v>2037</v>
      </c>
      <c r="AC229" s="181">
        <f t="shared" si="99"/>
        <v>2038</v>
      </c>
      <c r="AD229" s="181">
        <f t="shared" si="99"/>
        <v>2039</v>
      </c>
      <c r="AE229" s="181">
        <f t="shared" si="99"/>
        <v>2040</v>
      </c>
      <c r="AF229" s="181">
        <f t="shared" si="99"/>
        <v>2041</v>
      </c>
      <c r="AG229" s="181">
        <f t="shared" si="99"/>
        <v>2042</v>
      </c>
      <c r="AH229" s="181">
        <f t="shared" si="99"/>
        <v>2043</v>
      </c>
      <c r="AI229" s="181">
        <f t="shared" si="99"/>
        <v>2044</v>
      </c>
      <c r="AJ229" s="181">
        <f t="shared" si="99"/>
        <v>2045</v>
      </c>
      <c r="AK229" s="181">
        <f t="shared" si="99"/>
        <v>2046</v>
      </c>
      <c r="AL229" s="181">
        <f t="shared" si="99"/>
        <v>2047</v>
      </c>
      <c r="AM229" s="181">
        <f t="shared" si="99"/>
        <v>2048</v>
      </c>
      <c r="AN229" s="181">
        <f t="shared" si="99"/>
        <v>2049</v>
      </c>
      <c r="AO229" s="181">
        <f t="shared" si="99"/>
        <v>2050</v>
      </c>
      <c r="AP229" s="181">
        <f t="shared" si="99"/>
        <v>2051</v>
      </c>
      <c r="AQ229" s="181">
        <f t="shared" si="99"/>
        <v>2052</v>
      </c>
      <c r="AR229" s="181">
        <f t="shared" si="99"/>
        <v>2053</v>
      </c>
      <c r="AS229" s="181">
        <f t="shared" si="99"/>
        <v>2054</v>
      </c>
      <c r="AT229" s="181">
        <f t="shared" si="99"/>
        <v>2055</v>
      </c>
      <c r="AU229" s="181">
        <f t="shared" si="99"/>
        <v>2056</v>
      </c>
      <c r="AV229" s="181">
        <f t="shared" si="99"/>
        <v>2057</v>
      </c>
    </row>
    <row r="231" spans="1:48" ht="14.25">
      <c r="B231" s="185" t="s">
        <v>176</v>
      </c>
      <c r="C231" s="185"/>
      <c r="I231" s="27">
        <f>I218</f>
        <v>-3081.1712225497827</v>
      </c>
      <c r="J231" s="27">
        <f t="shared" ref="J231:AV231" si="100">J218</f>
        <v>-291.77414184415579</v>
      </c>
      <c r="K231" s="27">
        <f t="shared" si="100"/>
        <v>-309.95596002597398</v>
      </c>
      <c r="L231" s="27">
        <f t="shared" si="100"/>
        <v>-849.69345905194803</v>
      </c>
      <c r="M231" s="27">
        <f t="shared" si="100"/>
        <v>0</v>
      </c>
      <c r="N231" s="27">
        <f t="shared" si="100"/>
        <v>0</v>
      </c>
      <c r="O231" s="27">
        <f t="shared" si="100"/>
        <v>0</v>
      </c>
      <c r="P231" s="27">
        <f t="shared" si="100"/>
        <v>0</v>
      </c>
      <c r="Q231" s="27">
        <f t="shared" si="100"/>
        <v>0</v>
      </c>
      <c r="R231" s="27">
        <f t="shared" si="100"/>
        <v>0</v>
      </c>
      <c r="S231" s="27">
        <f t="shared" si="100"/>
        <v>0</v>
      </c>
      <c r="T231" s="27">
        <f t="shared" si="100"/>
        <v>0</v>
      </c>
      <c r="U231" s="27">
        <f t="shared" si="100"/>
        <v>0</v>
      </c>
      <c r="V231" s="27">
        <f t="shared" si="100"/>
        <v>0</v>
      </c>
      <c r="W231" s="27">
        <f t="shared" si="100"/>
        <v>0</v>
      </c>
      <c r="X231" s="27">
        <f t="shared" si="100"/>
        <v>0</v>
      </c>
      <c r="Y231" s="27">
        <f t="shared" si="100"/>
        <v>0</v>
      </c>
      <c r="Z231" s="27">
        <f t="shared" si="100"/>
        <v>0</v>
      </c>
      <c r="AA231" s="27">
        <f t="shared" si="100"/>
        <v>0</v>
      </c>
      <c r="AB231" s="27">
        <f t="shared" si="100"/>
        <v>0</v>
      </c>
      <c r="AC231" s="27">
        <f t="shared" si="100"/>
        <v>0</v>
      </c>
      <c r="AD231" s="27">
        <f t="shared" si="100"/>
        <v>0</v>
      </c>
      <c r="AE231" s="27">
        <f t="shared" si="100"/>
        <v>0</v>
      </c>
      <c r="AF231" s="27">
        <f t="shared" si="100"/>
        <v>0</v>
      </c>
      <c r="AG231" s="27">
        <f t="shared" si="100"/>
        <v>0</v>
      </c>
      <c r="AH231" s="27">
        <f t="shared" si="100"/>
        <v>0</v>
      </c>
      <c r="AI231" s="27">
        <f t="shared" si="100"/>
        <v>0</v>
      </c>
      <c r="AJ231" s="27">
        <f t="shared" si="100"/>
        <v>0</v>
      </c>
      <c r="AK231" s="27">
        <f t="shared" si="100"/>
        <v>0</v>
      </c>
      <c r="AL231" s="27">
        <f t="shared" si="100"/>
        <v>0</v>
      </c>
      <c r="AM231" s="27">
        <f t="shared" si="100"/>
        <v>0</v>
      </c>
      <c r="AN231" s="27">
        <f t="shared" si="100"/>
        <v>0</v>
      </c>
      <c r="AO231" s="27">
        <f t="shared" si="100"/>
        <v>0</v>
      </c>
      <c r="AP231" s="27">
        <f t="shared" si="100"/>
        <v>0</v>
      </c>
      <c r="AQ231" s="27">
        <f t="shared" si="100"/>
        <v>0</v>
      </c>
      <c r="AR231" s="27">
        <f t="shared" si="100"/>
        <v>0</v>
      </c>
      <c r="AS231" s="27">
        <f t="shared" si="100"/>
        <v>0</v>
      </c>
      <c r="AT231" s="27">
        <f t="shared" si="100"/>
        <v>0</v>
      </c>
      <c r="AU231" s="27">
        <f t="shared" si="100"/>
        <v>0</v>
      </c>
      <c r="AV231" s="27">
        <f t="shared" si="100"/>
        <v>0</v>
      </c>
    </row>
    <row r="232" spans="1:48" ht="14.25">
      <c r="B232" s="185" t="s">
        <v>177</v>
      </c>
      <c r="C232" s="185"/>
      <c r="H232" s="27"/>
      <c r="I232" s="27">
        <f t="shared" ref="I232:AV232" si="101">I27</f>
        <v>5372.2216292518424</v>
      </c>
      <c r="J232" s="27">
        <f t="shared" si="101"/>
        <v>6514.1959789272851</v>
      </c>
      <c r="K232" s="27">
        <f t="shared" si="101"/>
        <v>7014.3732888417862</v>
      </c>
      <c r="L232" s="27">
        <f t="shared" si="101"/>
        <v>7224.5281824330559</v>
      </c>
      <c r="M232" s="27">
        <f t="shared" si="101"/>
        <v>7511.7777915374054</v>
      </c>
      <c r="N232" s="27">
        <f t="shared" si="101"/>
        <v>9260.7255808641767</v>
      </c>
      <c r="O232" s="27">
        <f t="shared" si="101"/>
        <v>9260.7255808641767</v>
      </c>
      <c r="P232" s="27">
        <f t="shared" si="101"/>
        <v>9260.7255808641767</v>
      </c>
      <c r="Q232" s="27">
        <f t="shared" si="101"/>
        <v>9260.7255808641767</v>
      </c>
      <c r="R232" s="27">
        <f t="shared" si="101"/>
        <v>9260.7255808641767</v>
      </c>
      <c r="S232" s="27">
        <f t="shared" si="101"/>
        <v>9260.7255808641767</v>
      </c>
      <c r="T232" s="27">
        <f t="shared" si="101"/>
        <v>9260.7255808641767</v>
      </c>
      <c r="U232" s="27">
        <f t="shared" si="101"/>
        <v>9260.7255808641767</v>
      </c>
      <c r="V232" s="27">
        <f t="shared" si="101"/>
        <v>9260.7255808641767</v>
      </c>
      <c r="W232" s="27">
        <f t="shared" si="101"/>
        <v>9260.7255808641767</v>
      </c>
      <c r="X232" s="27">
        <f t="shared" si="101"/>
        <v>9260.7255808641767</v>
      </c>
      <c r="Y232" s="27">
        <f t="shared" si="101"/>
        <v>9260.7255808641767</v>
      </c>
      <c r="Z232" s="27">
        <f t="shared" si="101"/>
        <v>9260.7255808641767</v>
      </c>
      <c r="AA232" s="27">
        <f t="shared" si="101"/>
        <v>9260.7255808641767</v>
      </c>
      <c r="AB232" s="27">
        <f t="shared" si="101"/>
        <v>9260.7255808641767</v>
      </c>
      <c r="AC232" s="27">
        <f t="shared" si="101"/>
        <v>9260.7255808641767</v>
      </c>
      <c r="AD232" s="27">
        <f t="shared" si="101"/>
        <v>9260.7255808641767</v>
      </c>
      <c r="AE232" s="27">
        <f t="shared" si="101"/>
        <v>9260.7255808641767</v>
      </c>
      <c r="AF232" s="27">
        <f t="shared" si="101"/>
        <v>9260.7255808641767</v>
      </c>
      <c r="AG232" s="27">
        <f t="shared" si="101"/>
        <v>9260.7255808641767</v>
      </c>
      <c r="AH232" s="27">
        <f t="shared" si="101"/>
        <v>9260.7255808641767</v>
      </c>
      <c r="AI232" s="27">
        <f t="shared" si="101"/>
        <v>9260.7255808641767</v>
      </c>
      <c r="AJ232" s="27">
        <f t="shared" si="101"/>
        <v>9260.7255808641767</v>
      </c>
      <c r="AK232" s="27">
        <f t="shared" si="101"/>
        <v>9260.7255808641767</v>
      </c>
      <c r="AL232" s="27">
        <f t="shared" si="101"/>
        <v>9260.7255808641767</v>
      </c>
      <c r="AM232" s="27">
        <f t="shared" si="101"/>
        <v>9260.7255808641767</v>
      </c>
      <c r="AN232" s="27">
        <f t="shared" si="101"/>
        <v>9260.7255808641767</v>
      </c>
      <c r="AO232" s="27">
        <f t="shared" si="101"/>
        <v>9260.7255808641767</v>
      </c>
      <c r="AP232" s="27">
        <f t="shared" si="101"/>
        <v>9260.7255808641767</v>
      </c>
      <c r="AQ232" s="27">
        <f t="shared" si="101"/>
        <v>9260.7255808641767</v>
      </c>
      <c r="AR232" s="27">
        <f t="shared" si="101"/>
        <v>9260.7255808641767</v>
      </c>
      <c r="AS232" s="27">
        <f t="shared" si="101"/>
        <v>9260.7255808641767</v>
      </c>
      <c r="AT232" s="27">
        <f t="shared" si="101"/>
        <v>9260.7255808641767</v>
      </c>
      <c r="AU232" s="27">
        <f t="shared" si="101"/>
        <v>9260.7255808641767</v>
      </c>
      <c r="AV232" s="27">
        <f t="shared" si="101"/>
        <v>9260.7255808641767</v>
      </c>
    </row>
    <row r="233" spans="1:48" ht="14.25">
      <c r="B233" s="185" t="s">
        <v>178</v>
      </c>
      <c r="C233" s="185"/>
      <c r="H233" s="27"/>
      <c r="I233" s="27">
        <f t="shared" ref="I233:AV233" ca="1" si="102">I182</f>
        <v>-2371.8240501567598</v>
      </c>
      <c r="J233" s="27">
        <f t="shared" ca="1" si="102"/>
        <v>-2365.7507216368158</v>
      </c>
      <c r="K233" s="27">
        <f t="shared" ca="1" si="102"/>
        <v>-2314.6218322152895</v>
      </c>
      <c r="L233" s="27">
        <f t="shared" ca="1" si="102"/>
        <v>-2261.3437413033716</v>
      </c>
      <c r="M233" s="27">
        <f t="shared" ca="1" si="102"/>
        <v>-2215.9110629749612</v>
      </c>
      <c r="N233" s="27">
        <f t="shared" ca="1" si="102"/>
        <v>-2167.0716782822865</v>
      </c>
      <c r="O233" s="27">
        <f t="shared" ca="1" si="102"/>
        <v>-2107.4165411590056</v>
      </c>
      <c r="P233" s="27">
        <f t="shared" ca="1" si="102"/>
        <v>-2047.7614040357253</v>
      </c>
      <c r="Q233" s="27">
        <f t="shared" ca="1" si="102"/>
        <v>-1988.1062669124444</v>
      </c>
      <c r="R233" s="27">
        <f t="shared" ca="1" si="102"/>
        <v>-1928.4511297891638</v>
      </c>
      <c r="S233" s="27">
        <f t="shared" ca="1" si="102"/>
        <v>-1868.7959926658832</v>
      </c>
      <c r="T233" s="27">
        <f t="shared" ca="1" si="102"/>
        <v>-1809.1408555426026</v>
      </c>
      <c r="U233" s="27">
        <f t="shared" ca="1" si="102"/>
        <v>-1749.485718419322</v>
      </c>
      <c r="V233" s="27">
        <f t="shared" ca="1" si="102"/>
        <v>-1689.8305812960414</v>
      </c>
      <c r="W233" s="27">
        <f t="shared" ca="1" si="102"/>
        <v>-1630.1754441727605</v>
      </c>
      <c r="X233" s="27">
        <f t="shared" ca="1" si="102"/>
        <v>-1570.5203070494799</v>
      </c>
      <c r="Y233" s="27">
        <f t="shared" ca="1" si="102"/>
        <v>-1510.8651699261993</v>
      </c>
      <c r="Z233" s="27">
        <f t="shared" ca="1" si="102"/>
        <v>-1451.2100328029187</v>
      </c>
      <c r="AA233" s="27">
        <f t="shared" ca="1" si="102"/>
        <v>-1391.5548956796381</v>
      </c>
      <c r="AB233" s="27">
        <f t="shared" ca="1" si="102"/>
        <v>-1331.8997585563573</v>
      </c>
      <c r="AC233" s="27">
        <f t="shared" ca="1" si="102"/>
        <v>-1272.2446214330766</v>
      </c>
      <c r="AD233" s="27">
        <f t="shared" ca="1" si="102"/>
        <v>-1229.7982613151869</v>
      </c>
      <c r="AE233" s="27">
        <f t="shared" ca="1" si="102"/>
        <v>-1190.4139620892527</v>
      </c>
      <c r="AF233" s="27">
        <f t="shared" ca="1" si="102"/>
        <v>-1151.3073176443233</v>
      </c>
      <c r="AG233" s="27">
        <f t="shared" ca="1" si="102"/>
        <v>-1112.4213953397857</v>
      </c>
      <c r="AH233" s="27">
        <f t="shared" ca="1" si="102"/>
        <v>-1074.130508655169</v>
      </c>
      <c r="AI233" s="27">
        <f t="shared" ca="1" si="102"/>
        <v>-1035.8570321895286</v>
      </c>
      <c r="AJ233" s="27">
        <f t="shared" ca="1" si="102"/>
        <v>-997.58355572388814</v>
      </c>
      <c r="AK233" s="27">
        <f t="shared" ca="1" si="102"/>
        <v>-959.31007925824758</v>
      </c>
      <c r="AL233" s="27">
        <f t="shared" ca="1" si="102"/>
        <v>-921.03660279260703</v>
      </c>
      <c r="AM233" s="27">
        <f t="shared" ca="1" si="102"/>
        <v>-882.76312632696659</v>
      </c>
      <c r="AN233" s="27">
        <f t="shared" ca="1" si="102"/>
        <v>-844.48964986132603</v>
      </c>
      <c r="AO233" s="27">
        <f t="shared" ca="1" si="102"/>
        <v>-806.21617339568547</v>
      </c>
      <c r="AP233" s="27">
        <f t="shared" ca="1" si="102"/>
        <v>-767.94269693004503</v>
      </c>
      <c r="AQ233" s="27">
        <f t="shared" ca="1" si="102"/>
        <v>-729.66922046440448</v>
      </c>
      <c r="AR233" s="27">
        <f t="shared" ca="1" si="102"/>
        <v>-691.39574399876392</v>
      </c>
      <c r="AS233" s="27">
        <f t="shared" ca="1" si="102"/>
        <v>-653.12226753312348</v>
      </c>
      <c r="AT233" s="27">
        <f t="shared" ca="1" si="102"/>
        <v>-614.84879106748292</v>
      </c>
      <c r="AU233" s="27">
        <f t="shared" ca="1" si="102"/>
        <v>-576.57531460184236</v>
      </c>
      <c r="AV233" s="27">
        <f t="shared" ca="1" si="102"/>
        <v>-538.30183813620192</v>
      </c>
    </row>
    <row r="234" spans="1:48" ht="14.25">
      <c r="B234" s="185" t="s">
        <v>144</v>
      </c>
      <c r="C234" s="185"/>
      <c r="H234" s="75"/>
      <c r="I234" s="75">
        <f t="shared" ref="I234:AV234" ca="1" si="103">-I172</f>
        <v>311.83379793023784</v>
      </c>
      <c r="J234" s="75">
        <f t="shared" ca="1" si="103"/>
        <v>1079.6783261660619</v>
      </c>
      <c r="K234" s="75">
        <f t="shared" ca="1" si="103"/>
        <v>826.86002161269755</v>
      </c>
      <c r="L234" s="75">
        <f t="shared" ca="1" si="103"/>
        <v>635.38692089671895</v>
      </c>
      <c r="M234" s="75">
        <f t="shared" ca="1" si="103"/>
        <v>437.02474425562878</v>
      </c>
      <c r="N234" s="75">
        <f t="shared" ca="1" si="103"/>
        <v>-151.41975299538836</v>
      </c>
      <c r="O234" s="75">
        <f t="shared" ca="1" si="103"/>
        <v>-272.87337368949954</v>
      </c>
      <c r="P234" s="75">
        <f t="shared" ca="1" si="103"/>
        <v>-388.00261105513351</v>
      </c>
      <c r="Q234" s="75">
        <f t="shared" ca="1" si="103"/>
        <v>-497.18692809199939</v>
      </c>
      <c r="R234" s="75">
        <f t="shared" ca="1" si="103"/>
        <v>-600.78302001982297</v>
      </c>
      <c r="S234" s="75">
        <f t="shared" ca="1" si="103"/>
        <v>-699.12618034514651</v>
      </c>
      <c r="T234" s="75">
        <f t="shared" ca="1" si="103"/>
        <v>-792.53158496412061</v>
      </c>
      <c r="U234" s="75">
        <f t="shared" ca="1" si="103"/>
        <v>-881.29549921912621</v>
      </c>
      <c r="V234" s="75">
        <f t="shared" ca="1" si="103"/>
        <v>-965.69641253200098</v>
      </c>
      <c r="W234" s="75">
        <f t="shared" ca="1" si="103"/>
        <v>-1045.9961049592735</v>
      </c>
      <c r="X234" s="75">
        <f t="shared" ca="1" si="103"/>
        <v>-1122.4406497540788</v>
      </c>
      <c r="Y234" s="75">
        <f t="shared" ca="1" si="103"/>
        <v>-1195.2613557743657</v>
      </c>
      <c r="Z234" s="75">
        <f t="shared" ca="1" si="103"/>
        <v>-1264.6756533466055</v>
      </c>
      <c r="AA234" s="75">
        <f t="shared" ca="1" si="103"/>
        <v>-1330.8879269776801</v>
      </c>
      <c r="AB234" s="75">
        <f t="shared" ca="1" si="103"/>
        <v>-1394.0902981040601</v>
      </c>
      <c r="AC234" s="75">
        <f t="shared" ca="1" si="103"/>
        <v>-1454.4633608760273</v>
      </c>
      <c r="AD234" s="75">
        <f t="shared" ca="1" si="103"/>
        <v>-1507.5477127803956</v>
      </c>
      <c r="AE234" s="75">
        <f t="shared" ca="1" si="103"/>
        <v>-1557.3083934428689</v>
      </c>
      <c r="AF234" s="75">
        <f t="shared" ca="1" si="103"/>
        <v>-1604.6444067190102</v>
      </c>
      <c r="AG234" s="75">
        <f t="shared" ca="1" si="103"/>
        <v>-1649.7120661841589</v>
      </c>
      <c r="AH234" s="75">
        <f t="shared" ca="1" si="103"/>
        <v>-1692.543220285635</v>
      </c>
      <c r="AI234" s="75">
        <f t="shared" ca="1" si="103"/>
        <v>-1733.4178367032071</v>
      </c>
      <c r="AJ234" s="75">
        <f t="shared" ca="1" si="103"/>
        <v>-1772.457710045881</v>
      </c>
      <c r="AK234" s="75">
        <f t="shared" ca="1" si="103"/>
        <v>-1809.7729248981495</v>
      </c>
      <c r="AL234" s="75">
        <f t="shared" ca="1" si="103"/>
        <v>-1845.4669607694373</v>
      </c>
      <c r="AM234" s="75">
        <f t="shared" ca="1" si="103"/>
        <v>-1879.6370883986037</v>
      </c>
      <c r="AN234" s="75">
        <f t="shared" ca="1" si="103"/>
        <v>-1912.374742280175</v>
      </c>
      <c r="AO234" s="75">
        <f t="shared" ca="1" si="103"/>
        <v>-1943.7658708390084</v>
      </c>
      <c r="AP234" s="75">
        <f t="shared" ca="1" si="103"/>
        <v>-1973.8912655944664</v>
      </c>
      <c r="AQ234" s="75">
        <f t="shared" ca="1" si="103"/>
        <v>-2002.8268705747525</v>
      </c>
      <c r="AR234" s="75">
        <f t="shared" ca="1" si="103"/>
        <v>-2030.6440731663772</v>
      </c>
      <c r="AS234" s="75">
        <f t="shared" ca="1" si="103"/>
        <v>-2057.4099775126592</v>
      </c>
      <c r="AT234" s="75">
        <f t="shared" ca="1" si="103"/>
        <v>-2083.1876615083206</v>
      </c>
      <c r="AU234" s="75">
        <f t="shared" ca="1" si="103"/>
        <v>-2108.0364183743973</v>
      </c>
      <c r="AV234" s="75">
        <f t="shared" ca="1" si="103"/>
        <v>-2132.0119837386646</v>
      </c>
    </row>
    <row r="235" spans="1:48" ht="15">
      <c r="B235" s="3" t="s">
        <v>179</v>
      </c>
      <c r="C235" s="3"/>
      <c r="F235" s="140">
        <f ca="1">IFERROR(IRR(H235:AV235),"-")</f>
        <v>3.1131136783728364E-2</v>
      </c>
      <c r="H235" s="27">
        <f>H237</f>
        <v>-138654.36762166233</v>
      </c>
      <c r="I235" s="27">
        <f ca="1">SUM(I231:I234)</f>
        <v>231.06015447553779</v>
      </c>
      <c r="J235" s="27">
        <f t="shared" ref="J235:AV235" ca="1" si="104">SUM(J231:J234)</f>
        <v>4936.3494416123758</v>
      </c>
      <c r="K235" s="27">
        <f t="shared" ca="1" si="104"/>
        <v>5216.6555182132215</v>
      </c>
      <c r="L235" s="27">
        <f t="shared" ca="1" si="104"/>
        <v>4748.8779029744555</v>
      </c>
      <c r="M235" s="27">
        <f t="shared" ca="1" si="104"/>
        <v>5732.8914728180735</v>
      </c>
      <c r="N235" s="27">
        <f t="shared" ca="1" si="104"/>
        <v>6942.2341495865021</v>
      </c>
      <c r="O235" s="27">
        <f t="shared" ca="1" si="104"/>
        <v>6880.4356660156718</v>
      </c>
      <c r="P235" s="27">
        <f t="shared" ca="1" si="104"/>
        <v>6824.9615657733175</v>
      </c>
      <c r="Q235" s="27">
        <f t="shared" ca="1" si="104"/>
        <v>6775.4323858597336</v>
      </c>
      <c r="R235" s="27">
        <f t="shared" ca="1" si="104"/>
        <v>6731.4914310551894</v>
      </c>
      <c r="S235" s="27">
        <f t="shared" ca="1" si="104"/>
        <v>6692.8034078531473</v>
      </c>
      <c r="T235" s="27">
        <f t="shared" ca="1" si="104"/>
        <v>6659.0531403574532</v>
      </c>
      <c r="U235" s="27">
        <f t="shared" ca="1" si="104"/>
        <v>6629.944363225728</v>
      </c>
      <c r="V235" s="27">
        <f t="shared" ca="1" si="104"/>
        <v>6605.1985870361341</v>
      </c>
      <c r="W235" s="27">
        <f t="shared" ca="1" si="104"/>
        <v>6584.5540317321429</v>
      </c>
      <c r="X235" s="27">
        <f t="shared" ca="1" si="104"/>
        <v>6567.7646240606182</v>
      </c>
      <c r="Y235" s="27">
        <f t="shared" ca="1" si="104"/>
        <v>6554.5990551636114</v>
      </c>
      <c r="Z235" s="27">
        <f t="shared" ca="1" si="104"/>
        <v>6544.8398947146525</v>
      </c>
      <c r="AA235" s="27">
        <f t="shared" ca="1" si="104"/>
        <v>6538.2827582068585</v>
      </c>
      <c r="AB235" s="27">
        <f t="shared" ca="1" si="104"/>
        <v>6534.7355242037593</v>
      </c>
      <c r="AC235" s="27">
        <f t="shared" ca="1" si="104"/>
        <v>6534.0175985550723</v>
      </c>
      <c r="AD235" s="27">
        <f t="shared" ca="1" si="104"/>
        <v>6523.3796067685944</v>
      </c>
      <c r="AE235" s="27">
        <f t="shared" ca="1" si="104"/>
        <v>6513.0032253320551</v>
      </c>
      <c r="AF235" s="27">
        <f t="shared" ca="1" si="104"/>
        <v>6504.7738565008431</v>
      </c>
      <c r="AG235" s="27">
        <f t="shared" ca="1" si="104"/>
        <v>6498.5921193402319</v>
      </c>
      <c r="AH235" s="27">
        <f t="shared" ca="1" si="104"/>
        <v>6494.0518519233719</v>
      </c>
      <c r="AI235" s="27">
        <f t="shared" ca="1" si="104"/>
        <v>6491.4507119714399</v>
      </c>
      <c r="AJ235" s="27">
        <f t="shared" ca="1" si="104"/>
        <v>6490.6843150944078</v>
      </c>
      <c r="AK235" s="27">
        <f t="shared" ca="1" si="104"/>
        <v>6491.642576707779</v>
      </c>
      <c r="AL235" s="27">
        <f t="shared" ca="1" si="104"/>
        <v>6494.2220173021324</v>
      </c>
      <c r="AM235" s="27">
        <f t="shared" ca="1" si="104"/>
        <v>6498.3253661386061</v>
      </c>
      <c r="AN235" s="27">
        <f t="shared" ca="1" si="104"/>
        <v>6503.8611887226762</v>
      </c>
      <c r="AO235" s="27">
        <f t="shared" ca="1" si="104"/>
        <v>6510.7435366294831</v>
      </c>
      <c r="AP235" s="27">
        <f t="shared" ca="1" si="104"/>
        <v>6518.891618339665</v>
      </c>
      <c r="AQ235" s="27">
        <f t="shared" ca="1" si="104"/>
        <v>6528.2294898250202</v>
      </c>
      <c r="AR235" s="27">
        <f t="shared" ca="1" si="104"/>
        <v>6538.6857636990353</v>
      </c>
      <c r="AS235" s="27">
        <f t="shared" ca="1" si="104"/>
        <v>6550.1933358183942</v>
      </c>
      <c r="AT235" s="27">
        <f t="shared" ca="1" si="104"/>
        <v>6562.6891282883735</v>
      </c>
      <c r="AU235" s="27">
        <f t="shared" ca="1" si="104"/>
        <v>6576.1138478879384</v>
      </c>
      <c r="AV235" s="27">
        <f t="shared" ca="1" si="104"/>
        <v>6590.4117589893103</v>
      </c>
    </row>
    <row r="237" spans="1:48" ht="15">
      <c r="B237" s="3" t="s">
        <v>180</v>
      </c>
      <c r="C237" s="3"/>
      <c r="F237" s="183">
        <f ca="1">IFERROR(IRR(H237:AV237),"-")</f>
        <v>3.1131136783728364E-2</v>
      </c>
      <c r="H237" s="27">
        <f>-H200</f>
        <v>-138654.36762166233</v>
      </c>
      <c r="I237" s="27">
        <f t="shared" ref="I237:K237" ca="1" si="105">I183-I181-I172+I218</f>
        <v>231.06015447553773</v>
      </c>
      <c r="J237" s="27">
        <f t="shared" ca="1" si="105"/>
        <v>4936.3494416123758</v>
      </c>
      <c r="K237" s="27">
        <f t="shared" ca="1" si="105"/>
        <v>5216.6555182132215</v>
      </c>
      <c r="L237" s="27">
        <f ca="1">L183-L181-L172+L218</f>
        <v>4748.8779029744555</v>
      </c>
      <c r="M237" s="27">
        <f ca="1">M183-M181-M172+M218</f>
        <v>5732.8914728180735</v>
      </c>
      <c r="N237" s="27">
        <f t="shared" ref="N237:AV237" ca="1" si="106">N183-N181-N172+N218</f>
        <v>6942.234149586503</v>
      </c>
      <c r="O237" s="27">
        <f t="shared" ca="1" si="106"/>
        <v>6880.4356660156718</v>
      </c>
      <c r="P237" s="27">
        <f t="shared" ca="1" si="106"/>
        <v>6824.9615657733175</v>
      </c>
      <c r="Q237" s="27">
        <f t="shared" ca="1" si="106"/>
        <v>6775.4323858597336</v>
      </c>
      <c r="R237" s="27">
        <f t="shared" ca="1" si="106"/>
        <v>6731.4914310551894</v>
      </c>
      <c r="S237" s="27">
        <f t="shared" ca="1" si="106"/>
        <v>6692.8034078531464</v>
      </c>
      <c r="T237" s="27">
        <f t="shared" ca="1" si="106"/>
        <v>6659.0531403574532</v>
      </c>
      <c r="U237" s="27">
        <f t="shared" ca="1" si="106"/>
        <v>6629.944363225728</v>
      </c>
      <c r="V237" s="27">
        <f t="shared" ca="1" si="106"/>
        <v>6605.198587036135</v>
      </c>
      <c r="W237" s="27">
        <f t="shared" ca="1" si="106"/>
        <v>6584.5540317321429</v>
      </c>
      <c r="X237" s="27">
        <f t="shared" ca="1" si="106"/>
        <v>6567.7646240606191</v>
      </c>
      <c r="Y237" s="27">
        <f t="shared" ca="1" si="106"/>
        <v>6554.5990551636114</v>
      </c>
      <c r="Z237" s="27">
        <f t="shared" ca="1" si="106"/>
        <v>6544.8398947146525</v>
      </c>
      <c r="AA237" s="27">
        <f t="shared" ca="1" si="106"/>
        <v>6538.2827582068594</v>
      </c>
      <c r="AB237" s="27">
        <f t="shared" ca="1" si="106"/>
        <v>6534.7355242037593</v>
      </c>
      <c r="AC237" s="27">
        <f t="shared" ca="1" si="106"/>
        <v>6534.0175985550723</v>
      </c>
      <c r="AD237" s="27">
        <f t="shared" ca="1" si="106"/>
        <v>6523.3796067685944</v>
      </c>
      <c r="AE237" s="27">
        <f t="shared" ca="1" si="106"/>
        <v>6513.0032253320551</v>
      </c>
      <c r="AF237" s="27">
        <f t="shared" ca="1" si="106"/>
        <v>6504.7738565008431</v>
      </c>
      <c r="AG237" s="27">
        <f t="shared" ca="1" si="106"/>
        <v>6498.5921193402319</v>
      </c>
      <c r="AH237" s="27">
        <f t="shared" ca="1" si="106"/>
        <v>6494.0518519233719</v>
      </c>
      <c r="AI237" s="27">
        <f t="shared" ca="1" si="106"/>
        <v>6491.4507119714399</v>
      </c>
      <c r="AJ237" s="27">
        <f t="shared" ca="1" si="106"/>
        <v>6490.6843150944078</v>
      </c>
      <c r="AK237" s="27">
        <f t="shared" ca="1" si="106"/>
        <v>6491.6425767077808</v>
      </c>
      <c r="AL237" s="27">
        <f t="shared" ca="1" si="106"/>
        <v>6494.2220173021324</v>
      </c>
      <c r="AM237" s="27">
        <f t="shared" ca="1" si="106"/>
        <v>6498.3253661386061</v>
      </c>
      <c r="AN237" s="27">
        <f t="shared" ca="1" si="106"/>
        <v>6503.8611887226762</v>
      </c>
      <c r="AO237" s="27">
        <f t="shared" ca="1" si="106"/>
        <v>6510.7435366294831</v>
      </c>
      <c r="AP237" s="27">
        <f t="shared" ca="1" si="106"/>
        <v>6518.891618339665</v>
      </c>
      <c r="AQ237" s="27">
        <f t="shared" ca="1" si="106"/>
        <v>6528.2294898250202</v>
      </c>
      <c r="AR237" s="27">
        <f t="shared" ca="1" si="106"/>
        <v>6538.6857636990353</v>
      </c>
      <c r="AS237" s="27">
        <f t="shared" ca="1" si="106"/>
        <v>6550.1933358183924</v>
      </c>
      <c r="AT237" s="27">
        <f t="shared" ca="1" si="106"/>
        <v>6562.6891282883735</v>
      </c>
      <c r="AU237" s="27">
        <f t="shared" ca="1" si="106"/>
        <v>6576.1138478879384</v>
      </c>
      <c r="AV237" s="27">
        <f t="shared" ca="1" si="106"/>
        <v>6590.4117589893103</v>
      </c>
    </row>
    <row r="238" spans="1:48">
      <c r="E238" s="139" t="s">
        <v>2</v>
      </c>
    </row>
    <row r="239" spans="1:48" ht="15">
      <c r="B239" s="3" t="s">
        <v>181</v>
      </c>
      <c r="C239" s="3"/>
      <c r="E239" s="198">
        <f>$F$81</f>
        <v>5.28000003831662E-2</v>
      </c>
      <c r="F239" s="186">
        <f ca="1">NPV(E239,H237:AV237)</f>
        <v>-38103.755624460209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</row>
    <row r="241" spans="1:48" ht="15">
      <c r="B241" s="92" t="s">
        <v>72</v>
      </c>
      <c r="C241" s="92"/>
      <c r="M241" s="187" t="s">
        <v>25</v>
      </c>
      <c r="R241" s="187" t="s">
        <v>26</v>
      </c>
      <c r="W241" s="187" t="s">
        <v>27</v>
      </c>
      <c r="AB241" s="187" t="s">
        <v>28</v>
      </c>
      <c r="AG241" s="187" t="s">
        <v>29</v>
      </c>
      <c r="AL241" s="187" t="s">
        <v>30</v>
      </c>
      <c r="AQ241" s="187" t="s">
        <v>31</v>
      </c>
      <c r="AV241" s="187" t="s">
        <v>32</v>
      </c>
    </row>
    <row r="242" spans="1:48" ht="6" customHeight="1"/>
    <row r="243" spans="1:48" ht="14.25">
      <c r="B243" s="185" t="s">
        <v>73</v>
      </c>
      <c r="C243" s="185"/>
      <c r="H243" s="27"/>
      <c r="I243" s="27">
        <f t="shared" ref="I243:AV243" ca="1" si="107">I94-I27</f>
        <v>9707.0757474367492</v>
      </c>
      <c r="J243" s="27">
        <f t="shared" ca="1" si="107"/>
        <v>7257.5611247741226</v>
      </c>
      <c r="K243" s="27">
        <f t="shared" ca="1" si="107"/>
        <v>6626.8174349658302</v>
      </c>
      <c r="L243" s="27">
        <f t="shared" ca="1" si="107"/>
        <v>6307.4025148453948</v>
      </c>
      <c r="M243" s="27">
        <f t="shared" ca="1" si="107"/>
        <v>5971.9147365992494</v>
      </c>
      <c r="N243" s="27">
        <f t="shared" ca="1" si="107"/>
        <v>4052.5746392594428</v>
      </c>
      <c r="O243" s="27">
        <f t="shared" ca="1" si="107"/>
        <v>3872.1417380061703</v>
      </c>
      <c r="P243" s="27">
        <f t="shared" ca="1" si="107"/>
        <v>3683.0571495730401</v>
      </c>
      <c r="Q243" s="27">
        <f t="shared" ca="1" si="107"/>
        <v>3485.8399751908437</v>
      </c>
      <c r="R243" s="27">
        <f t="shared" ca="1" si="107"/>
        <v>3280.978170016524</v>
      </c>
      <c r="S243" s="27">
        <f t="shared" ca="1" si="107"/>
        <v>3068.9304118976052</v>
      </c>
      <c r="T243" s="27">
        <f t="shared" ca="1" si="107"/>
        <v>2850.1278580107664</v>
      </c>
      <c r="U243" s="27">
        <f t="shared" ca="1" si="107"/>
        <v>2624.975796102086</v>
      </c>
      <c r="V243" s="27">
        <f t="shared" ca="1" si="107"/>
        <v>2393.8551966528703</v>
      </c>
      <c r="W243" s="27">
        <f t="shared" ca="1" si="107"/>
        <v>2157.1241719155496</v>
      </c>
      <c r="X243" s="27">
        <f t="shared" ca="1" si="107"/>
        <v>1915.1193474074153</v>
      </c>
      <c r="Y243" s="27">
        <f t="shared" ca="1" si="107"/>
        <v>1668.1571511147122</v>
      </c>
      <c r="Z243" s="27">
        <f t="shared" ca="1" si="107"/>
        <v>1416.5350253445158</v>
      </c>
      <c r="AA243" s="27">
        <f t="shared" ca="1" si="107"/>
        <v>1160.5325658654801</v>
      </c>
      <c r="AB243" s="27">
        <f t="shared" ca="1" si="107"/>
        <v>900.41259270012779</v>
      </c>
      <c r="AC243" s="27">
        <f t="shared" ca="1" si="107"/>
        <v>636.42215666964148</v>
      </c>
      <c r="AD243" s="27">
        <f t="shared" ca="1" si="107"/>
        <v>-1145.2071967387628</v>
      </c>
      <c r="AE243" s="27">
        <f t="shared" ca="1" si="107"/>
        <v>-1592.0053562039948</v>
      </c>
      <c r="AF243" s="27">
        <f t="shared" ca="1" si="107"/>
        <v>-1780.3877268697779</v>
      </c>
      <c r="AG243" s="27">
        <f t="shared" ca="1" si="107"/>
        <v>-1965.2721898557711</v>
      </c>
      <c r="AH243" s="27">
        <f t="shared" ca="1" si="107"/>
        <v>-2184.727590184797</v>
      </c>
      <c r="AI243" s="27">
        <f t="shared" ca="1" si="107"/>
        <v>-2352.7965182391727</v>
      </c>
      <c r="AJ243" s="27">
        <f t="shared" ca="1" si="107"/>
        <v>-2521.7488896480154</v>
      </c>
      <c r="AK243" s="27">
        <f t="shared" ca="1" si="107"/>
        <v>-2693.0605749972201</v>
      </c>
      <c r="AL243" s="27">
        <f t="shared" ca="1" si="107"/>
        <v>-2866.5900154503688</v>
      </c>
      <c r="AM243" s="27">
        <f t="shared" ca="1" si="107"/>
        <v>-3042.2041457012183</v>
      </c>
      <c r="AN243" s="27">
        <f t="shared" ca="1" si="107"/>
        <v>-3219.7778843619135</v>
      </c>
      <c r="AO243" s="27">
        <f t="shared" ca="1" si="107"/>
        <v>-3399.193654927858</v>
      </c>
      <c r="AP243" s="27">
        <f t="shared" ca="1" si="107"/>
        <v>-3580.3409354847399</v>
      </c>
      <c r="AQ243" s="27">
        <f t="shared" ca="1" si="107"/>
        <v>-3763.1158354331001</v>
      </c>
      <c r="AR243" s="27">
        <f t="shared" ca="1" si="107"/>
        <v>-3947.4206976094538</v>
      </c>
      <c r="AS243" s="27">
        <f t="shared" ca="1" si="107"/>
        <v>-4133.1637242801189</v>
      </c>
      <c r="AT243" s="27">
        <f t="shared" ca="1" si="107"/>
        <v>-4320.2586255754368</v>
      </c>
      <c r="AU243" s="27">
        <f t="shared" ca="1" si="107"/>
        <v>-4508.6242890179292</v>
      </c>
      <c r="AV243" s="27">
        <f t="shared" ca="1" si="107"/>
        <v>-4698.1844688787651</v>
      </c>
    </row>
    <row r="244" spans="1:48" ht="14.25">
      <c r="B244" s="185" t="s">
        <v>182</v>
      </c>
      <c r="C244" s="185"/>
      <c r="E244" s="198">
        <f>$F$81</f>
        <v>5.28000003831662E-2</v>
      </c>
      <c r="H244" s="139" t="s">
        <v>18</v>
      </c>
      <c r="I244" s="27">
        <f t="shared" ref="I244:AV244" ca="1" si="108">I243/(1+$E$244)^I176</f>
        <v>9220.2467172339129</v>
      </c>
      <c r="J244" s="27">
        <f t="shared" ca="1" si="108"/>
        <v>6547.8534296184171</v>
      </c>
      <c r="K244" s="27">
        <f t="shared" ca="1" si="108"/>
        <v>5678.9412641275749</v>
      </c>
      <c r="L244" s="27">
        <f t="shared" ca="1" si="108"/>
        <v>5134.1321288789468</v>
      </c>
      <c r="M244" s="27">
        <f t="shared" ca="1" si="108"/>
        <v>4617.2587859107452</v>
      </c>
      <c r="N244" s="27">
        <f t="shared" ca="1" si="108"/>
        <v>2976.1564936450545</v>
      </c>
      <c r="O244" s="27">
        <f t="shared" ca="1" si="108"/>
        <v>2701.0343735602401</v>
      </c>
      <c r="P244" s="27">
        <f t="shared" ca="1" si="108"/>
        <v>2440.2900345138405</v>
      </c>
      <c r="Q244" s="27">
        <f t="shared" ca="1" si="108"/>
        <v>2193.7875030083896</v>
      </c>
      <c r="R244" s="27">
        <f t="shared" ca="1" si="108"/>
        <v>1961.3024757281426</v>
      </c>
      <c r="S244" s="27">
        <f t="shared" ca="1" si="108"/>
        <v>1742.5385719299852</v>
      </c>
      <c r="T244" s="27">
        <f t="shared" ca="1" si="108"/>
        <v>1537.141422407399</v>
      </c>
      <c r="U244" s="27">
        <f t="shared" ca="1" si="108"/>
        <v>1344.7108520869149</v>
      </c>
      <c r="V244" s="27">
        <f t="shared" ca="1" si="108"/>
        <v>1164.8113843020551</v>
      </c>
      <c r="W244" s="27">
        <f t="shared" ca="1" si="108"/>
        <v>996.98126896813199</v>
      </c>
      <c r="X244" s="27">
        <f t="shared" ca="1" si="108"/>
        <v>840.74021390563269</v>
      </c>
      <c r="Y244" s="27">
        <f t="shared" ca="1" si="108"/>
        <v>695.59597812091681</v>
      </c>
      <c r="Z244" s="27">
        <f t="shared" ca="1" si="108"/>
        <v>561.04996767456748</v>
      </c>
      <c r="AA244" s="27">
        <f t="shared" ca="1" si="108"/>
        <v>436.6019586036881</v>
      </c>
      <c r="AB244" s="27">
        <f t="shared" ca="1" si="108"/>
        <v>321.75405699526954</v>
      </c>
      <c r="AC244" s="27">
        <f t="shared" ca="1" si="108"/>
        <v>216.01399353752586</v>
      </c>
      <c r="AD244" s="27">
        <f t="shared" ca="1" si="108"/>
        <v>-369.21113224050521</v>
      </c>
      <c r="AE244" s="27">
        <f t="shared" ca="1" si="108"/>
        <v>-487.51655358466326</v>
      </c>
      <c r="AF244" s="27">
        <f t="shared" ca="1" si="108"/>
        <v>-517.8614196227835</v>
      </c>
      <c r="AG244" s="27">
        <f t="shared" ca="1" si="108"/>
        <v>-542.96995390757036</v>
      </c>
      <c r="AH244" s="27">
        <f t="shared" ca="1" si="108"/>
        <v>-573.32978736891539</v>
      </c>
      <c r="AI244" s="27">
        <f t="shared" ca="1" si="108"/>
        <v>-586.46987026349439</v>
      </c>
      <c r="AJ244" s="27">
        <f t="shared" ca="1" si="108"/>
        <v>-597.05906744638378</v>
      </c>
      <c r="AK244" s="27">
        <f t="shared" ca="1" si="108"/>
        <v>-605.64161057211277</v>
      </c>
      <c r="AL244" s="27">
        <f t="shared" ca="1" si="108"/>
        <v>-612.33529236632137</v>
      </c>
      <c r="AM244" s="27">
        <f t="shared" ca="1" si="108"/>
        <v>-617.25722856073526</v>
      </c>
      <c r="AN244" s="27">
        <f t="shared" ca="1" si="108"/>
        <v>-620.5229769267562</v>
      </c>
      <c r="AO244" s="27">
        <f t="shared" ca="1" si="108"/>
        <v>-622.24581629733859</v>
      </c>
      <c r="AP244" s="27">
        <f t="shared" ca="1" si="108"/>
        <v>-622.53616425399343</v>
      </c>
      <c r="AQ244" s="27">
        <f t="shared" ca="1" si="108"/>
        <v>-621.50111469477997</v>
      </c>
      <c r="AR244" s="27">
        <f t="shared" ca="1" si="108"/>
        <v>-619.24407875119493</v>
      </c>
      <c r="AS244" s="27">
        <f t="shared" ca="1" si="108"/>
        <v>-615.86451451842743</v>
      </c>
      <c r="AT244" s="27">
        <f t="shared" ca="1" si="108"/>
        <v>-611.45773283282028</v>
      </c>
      <c r="AU244" s="27">
        <f t="shared" ca="1" si="108"/>
        <v>-606.11476789757637</v>
      </c>
      <c r="AV244" s="27">
        <f t="shared" ca="1" si="108"/>
        <v>-599.92230294524359</v>
      </c>
    </row>
    <row r="245" spans="1:48" ht="15">
      <c r="B245" s="185" t="s">
        <v>183</v>
      </c>
      <c r="C245" s="188"/>
      <c r="F245" s="133"/>
      <c r="H245" s="158">
        <v>-1</v>
      </c>
      <c r="I245" s="18">
        <f ca="1">+I244</f>
        <v>9220.2467172339129</v>
      </c>
      <c r="J245" s="18">
        <f ca="1">I245+J244</f>
        <v>15768.10014685233</v>
      </c>
      <c r="K245" s="18">
        <f t="shared" ref="K245:AV245" ca="1" si="109">J245+K244</f>
        <v>21447.041410979906</v>
      </c>
      <c r="L245" s="18">
        <f t="shared" ca="1" si="109"/>
        <v>26581.173539858853</v>
      </c>
      <c r="M245" s="189">
        <f t="shared" ca="1" si="109"/>
        <v>31198.432325769598</v>
      </c>
      <c r="N245" s="18">
        <f t="shared" ca="1" si="109"/>
        <v>34174.588819414654</v>
      </c>
      <c r="O245" s="18">
        <f t="shared" ca="1" si="109"/>
        <v>36875.62319297489</v>
      </c>
      <c r="P245" s="18">
        <f t="shared" ca="1" si="109"/>
        <v>39315.913227488731</v>
      </c>
      <c r="Q245" s="18">
        <f t="shared" ca="1" si="109"/>
        <v>41509.700730497119</v>
      </c>
      <c r="R245" s="189">
        <f t="shared" ca="1" si="109"/>
        <v>43471.003206225265</v>
      </c>
      <c r="S245" s="18">
        <f t="shared" ca="1" si="109"/>
        <v>45213.541778155253</v>
      </c>
      <c r="T245" s="18">
        <f t="shared" ca="1" si="109"/>
        <v>46750.683200562649</v>
      </c>
      <c r="U245" s="18">
        <f t="shared" ca="1" si="109"/>
        <v>48095.394052649564</v>
      </c>
      <c r="V245" s="18">
        <f t="shared" ca="1" si="109"/>
        <v>49260.205436951619</v>
      </c>
      <c r="W245" s="189">
        <f t="shared" ca="1" si="109"/>
        <v>50257.186705919754</v>
      </c>
      <c r="X245" s="18">
        <f t="shared" ca="1" si="109"/>
        <v>51097.92691982539</v>
      </c>
      <c r="Y245" s="18">
        <f t="shared" ca="1" si="109"/>
        <v>51793.522897946306</v>
      </c>
      <c r="Z245" s="18">
        <f t="shared" ca="1" si="109"/>
        <v>52354.572865620874</v>
      </c>
      <c r="AA245" s="18">
        <f t="shared" ca="1" si="109"/>
        <v>52791.174824224559</v>
      </c>
      <c r="AB245" s="189">
        <f t="shared" ca="1" si="109"/>
        <v>53112.928881219828</v>
      </c>
      <c r="AC245" s="18">
        <f t="shared" ca="1" si="109"/>
        <v>53328.942874757355</v>
      </c>
      <c r="AD245" s="18">
        <f t="shared" ca="1" si="109"/>
        <v>52959.731742516851</v>
      </c>
      <c r="AE245" s="18">
        <f t="shared" ca="1" si="109"/>
        <v>52472.21518893219</v>
      </c>
      <c r="AF245" s="18">
        <f t="shared" ca="1" si="109"/>
        <v>51954.353769309404</v>
      </c>
      <c r="AG245" s="189">
        <f t="shared" ca="1" si="109"/>
        <v>51411.38381540183</v>
      </c>
      <c r="AH245" s="18">
        <f t="shared" ca="1" si="109"/>
        <v>50838.054028032915</v>
      </c>
      <c r="AI245" s="18">
        <f t="shared" ca="1" si="109"/>
        <v>50251.584157769423</v>
      </c>
      <c r="AJ245" s="18">
        <f t="shared" ca="1" si="109"/>
        <v>49654.525090323041</v>
      </c>
      <c r="AK245" s="18">
        <f t="shared" ca="1" si="109"/>
        <v>49048.883479750926</v>
      </c>
      <c r="AL245" s="189">
        <f t="shared" ca="1" si="109"/>
        <v>48436.548187384607</v>
      </c>
      <c r="AM245" s="18">
        <f t="shared" ca="1" si="109"/>
        <v>47819.290958823869</v>
      </c>
      <c r="AN245" s="18">
        <f t="shared" ca="1" si="109"/>
        <v>47198.767981897116</v>
      </c>
      <c r="AO245" s="18">
        <f t="shared" ca="1" si="109"/>
        <v>46576.522165599774</v>
      </c>
      <c r="AP245" s="18">
        <f t="shared" ca="1" si="109"/>
        <v>45953.98600134578</v>
      </c>
      <c r="AQ245" s="189">
        <f t="shared" ca="1" si="109"/>
        <v>45332.484886651</v>
      </c>
      <c r="AR245" s="18">
        <f t="shared" ca="1" si="109"/>
        <v>44713.240807899805</v>
      </c>
      <c r="AS245" s="18">
        <f t="shared" ca="1" si="109"/>
        <v>44097.376293381378</v>
      </c>
      <c r="AT245" s="18">
        <f t="shared" ca="1" si="109"/>
        <v>43485.918560548555</v>
      </c>
      <c r="AU245" s="18">
        <f t="shared" ca="1" si="109"/>
        <v>42879.803792650979</v>
      </c>
      <c r="AV245" s="189">
        <f t="shared" ca="1" si="109"/>
        <v>42279.881489705738</v>
      </c>
    </row>
    <row r="246" spans="1:48" ht="15">
      <c r="B246" s="185" t="s">
        <v>58</v>
      </c>
      <c r="C246" s="185"/>
      <c r="F246" s="184">
        <f ca="1">IF(AND(MAX(I246:AV246)=0,I245&lt;=0),1,MAX(I246:AV246))</f>
        <v>0</v>
      </c>
      <c r="H246" s="134" t="s">
        <v>1</v>
      </c>
      <c r="I246" s="135" t="str">
        <f ca="1">IF(AND(H246="-",OR(AND(H245&gt;0,I245&lt;=0),AND(H245&gt;=0,I245&lt;0))),I$176-1+H245/-I244,IF(H246="-","-",""))</f>
        <v>-</v>
      </c>
      <c r="J246" s="135" t="str">
        <f t="shared" ref="J246:AV246" ca="1" si="110">IF(AND(I246="-",OR(AND(I245&gt;0,J245&lt;=0),AND(I245&gt;=0,J245&lt;0))),J$176-1+I245/-J244,IF(I246="-","-",""))</f>
        <v>-</v>
      </c>
      <c r="K246" s="135" t="str">
        <f t="shared" ca="1" si="110"/>
        <v>-</v>
      </c>
      <c r="L246" s="135" t="str">
        <f t="shared" ca="1" si="110"/>
        <v>-</v>
      </c>
      <c r="M246" s="135" t="str">
        <f t="shared" ca="1" si="110"/>
        <v>-</v>
      </c>
      <c r="N246" s="135" t="str">
        <f t="shared" ca="1" si="110"/>
        <v>-</v>
      </c>
      <c r="O246" s="135" t="str">
        <f t="shared" ca="1" si="110"/>
        <v>-</v>
      </c>
      <c r="P246" s="135" t="str">
        <f t="shared" ca="1" si="110"/>
        <v>-</v>
      </c>
      <c r="Q246" s="135" t="str">
        <f t="shared" ca="1" si="110"/>
        <v>-</v>
      </c>
      <c r="R246" s="135" t="str">
        <f t="shared" ca="1" si="110"/>
        <v>-</v>
      </c>
      <c r="S246" s="135" t="str">
        <f t="shared" ca="1" si="110"/>
        <v>-</v>
      </c>
      <c r="T246" s="135" t="str">
        <f t="shared" ca="1" si="110"/>
        <v>-</v>
      </c>
      <c r="U246" s="135" t="str">
        <f t="shared" ca="1" si="110"/>
        <v>-</v>
      </c>
      <c r="V246" s="135" t="str">
        <f t="shared" ca="1" si="110"/>
        <v>-</v>
      </c>
      <c r="W246" s="135" t="str">
        <f t="shared" ca="1" si="110"/>
        <v>-</v>
      </c>
      <c r="X246" s="135" t="str">
        <f t="shared" ca="1" si="110"/>
        <v>-</v>
      </c>
      <c r="Y246" s="135" t="str">
        <f t="shared" ca="1" si="110"/>
        <v>-</v>
      </c>
      <c r="Z246" s="135" t="str">
        <f t="shared" ca="1" si="110"/>
        <v>-</v>
      </c>
      <c r="AA246" s="135" t="str">
        <f t="shared" ca="1" si="110"/>
        <v>-</v>
      </c>
      <c r="AB246" s="135" t="str">
        <f t="shared" ca="1" si="110"/>
        <v>-</v>
      </c>
      <c r="AC246" s="135" t="str">
        <f t="shared" ca="1" si="110"/>
        <v>-</v>
      </c>
      <c r="AD246" s="135" t="str">
        <f t="shared" ca="1" si="110"/>
        <v>-</v>
      </c>
      <c r="AE246" s="135" t="str">
        <f t="shared" ca="1" si="110"/>
        <v>-</v>
      </c>
      <c r="AF246" s="135" t="str">
        <f t="shared" ca="1" si="110"/>
        <v>-</v>
      </c>
      <c r="AG246" s="135" t="str">
        <f t="shared" ca="1" si="110"/>
        <v>-</v>
      </c>
      <c r="AH246" s="135" t="str">
        <f t="shared" ca="1" si="110"/>
        <v>-</v>
      </c>
      <c r="AI246" s="135" t="str">
        <f t="shared" ca="1" si="110"/>
        <v>-</v>
      </c>
      <c r="AJ246" s="135" t="str">
        <f t="shared" ca="1" si="110"/>
        <v>-</v>
      </c>
      <c r="AK246" s="135" t="str">
        <f t="shared" ca="1" si="110"/>
        <v>-</v>
      </c>
      <c r="AL246" s="135" t="str">
        <f t="shared" ca="1" si="110"/>
        <v>-</v>
      </c>
      <c r="AM246" s="135" t="str">
        <f t="shared" ca="1" si="110"/>
        <v>-</v>
      </c>
      <c r="AN246" s="135" t="str">
        <f t="shared" ca="1" si="110"/>
        <v>-</v>
      </c>
      <c r="AO246" s="135" t="str">
        <f t="shared" ca="1" si="110"/>
        <v>-</v>
      </c>
      <c r="AP246" s="135" t="str">
        <f t="shared" ca="1" si="110"/>
        <v>-</v>
      </c>
      <c r="AQ246" s="135" t="str">
        <f t="shared" ca="1" si="110"/>
        <v>-</v>
      </c>
      <c r="AR246" s="135" t="str">
        <f t="shared" ca="1" si="110"/>
        <v>-</v>
      </c>
      <c r="AS246" s="135" t="str">
        <f t="shared" ca="1" si="110"/>
        <v>-</v>
      </c>
      <c r="AT246" s="135" t="str">
        <f t="shared" ca="1" si="110"/>
        <v>-</v>
      </c>
      <c r="AU246" s="135" t="str">
        <f t="shared" ca="1" si="110"/>
        <v>-</v>
      </c>
      <c r="AV246" s="135" t="str">
        <f t="shared" ca="1" si="110"/>
        <v>-</v>
      </c>
    </row>
    <row r="247" spans="1:48" ht="15" thickBot="1">
      <c r="A247" s="136"/>
      <c r="B247" s="136"/>
      <c r="C247" s="136"/>
      <c r="D247" s="136"/>
      <c r="E247" s="136"/>
      <c r="F247" s="137"/>
      <c r="G247" s="137"/>
      <c r="H247" s="137"/>
      <c r="I247" s="138"/>
      <c r="J247" s="138"/>
      <c r="K247" s="138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</row>
    <row r="248" spans="1:48" ht="14.25">
      <c r="I248" s="27"/>
      <c r="J248" s="27"/>
      <c r="K248" s="27"/>
    </row>
    <row r="249" spans="1:48" ht="14.25">
      <c r="I249" s="27"/>
      <c r="J249" s="27"/>
      <c r="K249" s="27"/>
    </row>
    <row r="253" spans="1:48" ht="15">
      <c r="H253"/>
      <c r="I253"/>
      <c r="J253"/>
      <c r="K253"/>
      <c r="L253"/>
      <c r="M253"/>
      <c r="N253"/>
      <c r="O253"/>
    </row>
    <row r="254" spans="1:48" ht="15">
      <c r="H254"/>
      <c r="I254"/>
      <c r="J254"/>
      <c r="K254"/>
      <c r="L254"/>
      <c r="M254"/>
      <c r="N254"/>
      <c r="O254"/>
    </row>
    <row r="255" spans="1:48" ht="15">
      <c r="H255"/>
      <c r="I255"/>
      <c r="J255"/>
      <c r="K255"/>
      <c r="L255"/>
      <c r="M255"/>
      <c r="N255"/>
      <c r="O255"/>
    </row>
    <row r="256" spans="1:48" ht="15">
      <c r="H256"/>
      <c r="I256"/>
      <c r="J256"/>
      <c r="K256"/>
      <c r="L256"/>
      <c r="M256"/>
      <c r="N256"/>
      <c r="O256"/>
    </row>
    <row r="257" spans="8:15" ht="15">
      <c r="H257"/>
      <c r="I257"/>
      <c r="J257"/>
      <c r="K257"/>
      <c r="L257"/>
      <c r="M257"/>
      <c r="N257"/>
      <c r="O257"/>
    </row>
  </sheetData>
  <mergeCells count="1">
    <mergeCell ref="J77:K77"/>
  </mergeCells>
  <dataValidations count="2">
    <dataValidation type="list" allowBlank="1" showInputMessage="1" showErrorMessage="1" sqref="F180">
      <formula1>"Revenu requis, Revenu tarifaire"</formula1>
    </dataValidation>
    <dataValidation type="list" allowBlank="1" showInputMessage="1" showErrorMessage="1" sqref="F76">
      <formula1>$J$78:$K$78</formula1>
    </dataValidation>
  </dataValidations>
  <printOptions horizontalCentered="1"/>
  <pageMargins left="0.39370078740157483" right="0.39370078740157483" top="0.39370078740157483" bottom="0.35433070866141736" header="0.31496062992125984" footer="0.11811023622047245"/>
  <pageSetup paperSize="5" scale="44" orientation="landscape" r:id="rId1"/>
  <headerFooter>
    <oddFooter>&amp;L&amp;Z&amp;F&amp;RImprimé le : &amp;D  -  &amp;T</oddFooter>
  </headerFooter>
  <rowBreaks count="2" manualBreakCount="2">
    <brk id="82" max="20" man="1"/>
    <brk id="172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3</Phase>
    <Sujet xmlns="a091097b-8ae3-4832-a2b2-51f9a78aeacd">Gaz Métro-9, Document 4, Annexe Q-7.1 – Fichier Excel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2023-04-17T18:05:34+00:00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Métro-9, Document 4, Annexe Q-7.1 – Fichier Excel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2023-04-17T18:05:34+00:00</Hidden_ApprovedAt>
    <Cote_x0020_de_x0020_piéce xmlns="a091097b-8ae3-4832-a2b2-51f9a78aeacd">B-0260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W2HFWTQUJJY6-787750937-1695</_dlc_DocId>
    <_dlc_DocIdUrl xmlns="a84ed267-86d5-4fa1-a3cb-2fed497fe84f">
      <Url>http://s10mtlweb:8081/997/_layouts/15/DocIdRedir.aspx?ID=W2HFWTQUJJY6-787750937-1695</Url>
      <Description>W2HFWTQUJJY6-787750937-1695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4C5753-186B-40BC-A543-48443F726046}"/>
</file>

<file path=customXml/itemProps2.xml><?xml version="1.0" encoding="utf-8"?>
<ds:datastoreItem xmlns:ds="http://schemas.openxmlformats.org/officeDocument/2006/customXml" ds:itemID="{6DC9A438-8A25-420F-B5BC-9656EF9CD7DD}"/>
</file>

<file path=customXml/itemProps3.xml><?xml version="1.0" encoding="utf-8"?>
<ds:datastoreItem xmlns:ds="http://schemas.openxmlformats.org/officeDocument/2006/customXml" ds:itemID="{09752D0C-2A22-4E4E-85A2-085C33208A3C}"/>
</file>

<file path=customXml/itemProps4.xml><?xml version="1.0" encoding="utf-8"?>
<ds:datastoreItem xmlns:ds="http://schemas.openxmlformats.org/officeDocument/2006/customXml" ds:itemID="{085BEA78-BF7C-4494-BCD0-69FFFC559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GM-9doc4-Q7.1 Rentable RES</vt:lpstr>
      <vt:lpstr>GM-9doc4-Q7.1 SMA RES</vt:lpstr>
      <vt:lpstr>GM-9doc4-Q7.1 Rentable CII</vt:lpstr>
      <vt:lpstr>GM-9doc4-Q7.1SMA CII</vt:lpstr>
      <vt:lpstr>'GM-9doc4-Q7.1 Rentable CII'!Impression_des_titres</vt:lpstr>
      <vt:lpstr>'GM-9doc4-Q7.1 Rentable RES'!Impression_des_titres</vt:lpstr>
      <vt:lpstr>'GM-9doc4-Q7.1 SMA RES'!Impression_des_titres</vt:lpstr>
      <vt:lpstr>'GM-9doc4-Q7.1SMA CII'!Impression_des_titres</vt:lpstr>
      <vt:lpstr>'GM-9doc4-Q7.1 Rentable CII'!Zone_d_impression</vt:lpstr>
      <vt:lpstr>'GM-9doc4-Q7.1 Rentable RES'!Zone_d_impression</vt:lpstr>
      <vt:lpstr>'GM-9doc4-Q7.1 SMA RES'!Zone_d_impression</vt:lpstr>
      <vt:lpstr>'GM-9doc4-Q7.1SMA CII'!Zone_d_impression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Métro-9, Document 4, Annexe Q-7.1 – Fichier Excel</dc:subject>
  <dc:creator>jb00590</dc:creator>
  <cp:lastModifiedBy>Mireille Bérubé</cp:lastModifiedBy>
  <cp:lastPrinted>2017-06-22T13:22:57Z</cp:lastPrinted>
  <dcterms:created xsi:type="dcterms:W3CDTF">2012-09-12T12:10:12Z</dcterms:created>
  <dcterms:modified xsi:type="dcterms:W3CDTF">2017-06-22T18:01:06Z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Order">
    <vt:r8>54100</vt:r8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6c12b531-4524-4aba-9750-ae83d472dd8a</vt:lpwstr>
  </property>
</Properties>
</file>