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collab.gazmet.com/sites/AffairesReglementaires/SMA/Preuve et pices/"/>
    </mc:Choice>
  </mc:AlternateContent>
  <bookViews>
    <workbookView xWindow="0" yWindow="0" windowWidth="24000" windowHeight="8145" tabRatio="722"/>
  </bookViews>
  <sheets>
    <sheet name="BD 2009 a posteriori" sheetId="8" r:id="rId1"/>
    <sheet name="BD 2010 a posteriori" sheetId="10" r:id="rId2"/>
    <sheet name="BD 2011 a posteriori" sheetId="9" r:id="rId3"/>
    <sheet name="RR 2009 a posteriori" sheetId="11" r:id="rId4"/>
    <sheet name="RR 2010 a posteriori" sheetId="12" r:id="rId5"/>
    <sheet name="RR 2011 a posteriori" sheetId="13" r:id="rId6"/>
  </sheets>
  <externalReferences>
    <externalReference r:id="rId7"/>
    <externalReference r:id="rId8"/>
    <externalReference r:id="rId9"/>
    <externalReference r:id="rId10"/>
  </externalReferences>
  <definedNames>
    <definedName name="Autres">[1]Données!$C$23</definedName>
    <definedName name="AvecSansInfra">[2]Données!$CG$4</definedName>
    <definedName name="CasepImmo">[1]Données!$C$19</definedName>
    <definedName name="Codez">[1]Parametres!$AC$8</definedName>
    <definedName name="ContriNvClient0">[1]Données!$C$16</definedName>
    <definedName name="Couthe">[1]Données!$J$3</definedName>
    <definedName name="CoutU">[1]Données!$J$4</definedName>
    <definedName name="DébPrcVersMult">[1]Données!$D$15</definedName>
    <definedName name="Desc1">[1]Données!$B$2</definedName>
    <definedName name="Desc2">[1]Données!$B$3</definedName>
    <definedName name="fdf">[3]Données!$B$2</definedName>
    <definedName name="_xlnm.Print_Titles" localSheetId="0">'BD 2009 a posteriori'!$A:$C,'BD 2009 a posteriori'!$1:$1</definedName>
    <definedName name="_xlnm.Print_Titles" localSheetId="1">'BD 2010 a posteriori'!$A:$C,'BD 2010 a posteriori'!$1:$1</definedName>
    <definedName name="_xlnm.Print_Titles" localSheetId="2">'BD 2011 a posteriori'!$A:$C,'BD 2011 a posteriori'!$1:$1</definedName>
    <definedName name="Longmetre">[1]Données!$J$2</definedName>
    <definedName name="NbrHab">[1]Données!$F$3</definedName>
    <definedName name="NoClient">[1]Données!$F$4</definedName>
    <definedName name="NomCons">[1]Données!$I$1</definedName>
    <definedName name="NomRep">[1]Données!$F$1</definedName>
    <definedName name="Projet">[1]Données!$B$1</definedName>
    <definedName name="Région">[1]Données!$H$3</definedName>
    <definedName name="rembmenspcaf">'[1]Cédule remb. PAF'!$B$7</definedName>
    <definedName name="Tprojet">[1]Données!$H$2</definedName>
    <definedName name="Types">[1]Données!$F$2</definedName>
    <definedName name="_xlnm.Print_Area" localSheetId="1">'BD 2010 a posteriori'!$D$1:$DZ$17</definedName>
    <definedName name="_xlnm.Print_Area" localSheetId="2">'BD 2011 a posteriori'!$A$1:$DZ$16</definedName>
    <definedName name="_xlnm.Print_Area" localSheetId="3">'RR 2009 a posteriori'!$A$1:$FE$98</definedName>
    <definedName name="_xlnm.Print_Area" localSheetId="4">'RR 2010 a posteriori'!$A$1:$FE$88</definedName>
    <definedName name="_xlnm.Print_Area" localSheetId="5">'RR 2011 a posteriori'!$A$1:$FE$85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O14" i="9" l="1"/>
  <c r="DO4" i="9"/>
  <c r="DO5" i="9"/>
  <c r="DO6" i="9"/>
  <c r="DO7" i="9"/>
  <c r="DO8" i="9"/>
  <c r="DO9" i="9"/>
  <c r="DO10" i="9"/>
  <c r="DO11" i="9"/>
  <c r="DO12" i="9"/>
  <c r="DO13" i="9"/>
  <c r="DO3" i="9"/>
  <c r="DR15" i="10"/>
  <c r="DO4" i="10"/>
  <c r="DO5" i="10"/>
  <c r="DO6" i="10"/>
  <c r="DO7" i="10"/>
  <c r="DO8" i="10"/>
  <c r="DO9" i="10"/>
  <c r="DO10" i="10"/>
  <c r="DO11" i="10"/>
  <c r="DO12" i="10"/>
  <c r="DO13" i="10"/>
  <c r="DO14" i="10"/>
  <c r="DO3" i="10"/>
  <c r="DO4" i="8"/>
  <c r="DO5" i="8"/>
  <c r="DO6" i="8"/>
  <c r="DO7" i="8"/>
  <c r="DO8" i="8"/>
  <c r="DO9" i="8"/>
  <c r="DO10" i="8"/>
  <c r="DO11" i="8"/>
  <c r="DO12" i="8"/>
  <c r="DO13" i="8"/>
  <c r="DO3" i="8"/>
  <c r="CV14" i="9" l="1"/>
  <c r="CW14" i="9"/>
  <c r="CX14" i="9"/>
  <c r="CY14" i="9"/>
  <c r="CZ14" i="9"/>
  <c r="DA14" i="9"/>
  <c r="DB14" i="9"/>
  <c r="DC14" i="9"/>
  <c r="DD14" i="9"/>
  <c r="CU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BH14" i="9"/>
  <c r="BI14" i="9"/>
  <c r="BJ14" i="9"/>
  <c r="BK14" i="9"/>
  <c r="BL14" i="9"/>
  <c r="BM14" i="9"/>
  <c r="BN14" i="9"/>
  <c r="BO14" i="9"/>
  <c r="BP14" i="9"/>
  <c r="BQ14" i="9"/>
  <c r="BR14" i="9"/>
  <c r="BS14" i="9"/>
  <c r="BT14" i="9"/>
  <c r="BU14" i="9"/>
  <c r="BV14" i="9"/>
  <c r="BW14" i="9"/>
  <c r="BX14" i="9"/>
  <c r="BY14" i="9"/>
  <c r="BZ14" i="9"/>
  <c r="CA14" i="9"/>
  <c r="CB14" i="9"/>
  <c r="CC14" i="9"/>
  <c r="CD14" i="9"/>
  <c r="CE14" i="9"/>
  <c r="CF14" i="9"/>
  <c r="CG14" i="9"/>
  <c r="CH14" i="9"/>
  <c r="CI14" i="9"/>
  <c r="CJ14" i="9"/>
  <c r="CK14" i="9"/>
  <c r="CL14" i="9"/>
  <c r="CM14" i="9"/>
  <c r="CN14" i="9"/>
  <c r="CO14" i="9"/>
  <c r="CP14" i="9"/>
  <c r="CQ14" i="9"/>
  <c r="CR14" i="9"/>
  <c r="CS14" i="9"/>
  <c r="CT14" i="9"/>
  <c r="DE14" i="9"/>
  <c r="DF14" i="9"/>
  <c r="DG14" i="9"/>
  <c r="DH14" i="9"/>
  <c r="DI14" i="9"/>
  <c r="DJ14" i="9"/>
  <c r="DK14" i="9"/>
  <c r="DL14" i="9"/>
  <c r="DM14" i="9"/>
  <c r="DN14" i="9"/>
  <c r="DP14" i="9"/>
  <c r="DQ14" i="9"/>
  <c r="DR14" i="9"/>
  <c r="DS14" i="9"/>
  <c r="DT14" i="9"/>
  <c r="DU14" i="9"/>
  <c r="DV14" i="9"/>
  <c r="DW14" i="9"/>
  <c r="DX14" i="9"/>
  <c r="DY14" i="9"/>
  <c r="DZ14" i="9"/>
  <c r="C14" i="9"/>
  <c r="CY15" i="10"/>
  <c r="D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CX15" i="10" s="1"/>
  <c r="R15" i="10"/>
  <c r="S15" i="10"/>
  <c r="T15" i="10"/>
  <c r="U15" i="10"/>
  <c r="DB15" i="10" s="1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AJ15" i="10"/>
  <c r="AK15" i="10"/>
  <c r="AL15" i="10"/>
  <c r="AM15" i="10"/>
  <c r="AN15" i="10"/>
  <c r="AO15" i="10"/>
  <c r="AP15" i="10"/>
  <c r="AQ15" i="10"/>
  <c r="AR15" i="10"/>
  <c r="AS15" i="10"/>
  <c r="AW15" i="10"/>
  <c r="BA15" i="10"/>
  <c r="BE15" i="10"/>
  <c r="BF15" i="10"/>
  <c r="BG15" i="10"/>
  <c r="BH15" i="10"/>
  <c r="BI15" i="10"/>
  <c r="BJ15" i="10"/>
  <c r="BK15" i="10"/>
  <c r="BL15" i="10"/>
  <c r="BM15" i="10"/>
  <c r="BN15" i="10"/>
  <c r="BO15" i="10"/>
  <c r="BP15" i="10"/>
  <c r="BQ15" i="10"/>
  <c r="BR15" i="10"/>
  <c r="BS15" i="10"/>
  <c r="BT15" i="10"/>
  <c r="BU15" i="10"/>
  <c r="BV15" i="10"/>
  <c r="BW15" i="10"/>
  <c r="BX15" i="10"/>
  <c r="BY15" i="10"/>
  <c r="BZ15" i="10"/>
  <c r="CA15" i="10"/>
  <c r="CB15" i="10"/>
  <c r="CC15" i="10"/>
  <c r="CD15" i="10"/>
  <c r="CE15" i="10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R15" i="10"/>
  <c r="CS15" i="10"/>
  <c r="CT15" i="10"/>
  <c r="DE15" i="10"/>
  <c r="CU15" i="10" s="1"/>
  <c r="DF15" i="10"/>
  <c r="CV15" i="10" s="1"/>
  <c r="DG15" i="10"/>
  <c r="CW15" i="10" s="1"/>
  <c r="DH15" i="10"/>
  <c r="DI15" i="10"/>
  <c r="DJ15" i="10"/>
  <c r="CZ15" i="10" s="1"/>
  <c r="DK15" i="10"/>
  <c r="DA15" i="10" s="1"/>
  <c r="DL15" i="10"/>
  <c r="DM15" i="10"/>
  <c r="DN15" i="10"/>
  <c r="DD15" i="10" s="1"/>
  <c r="DO15" i="10"/>
  <c r="DS15" i="10"/>
  <c r="DW15" i="10"/>
  <c r="C15" i="10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BO14" i="8"/>
  <c r="BP14" i="8"/>
  <c r="BQ14" i="8"/>
  <c r="BR14" i="8"/>
  <c r="BS14" i="8"/>
  <c r="BT14" i="8"/>
  <c r="BU14" i="8"/>
  <c r="BV14" i="8"/>
  <c r="BW14" i="8"/>
  <c r="BX14" i="8"/>
  <c r="BY14" i="8"/>
  <c r="BZ14" i="8"/>
  <c r="CA14" i="8"/>
  <c r="CB14" i="8"/>
  <c r="CC14" i="8"/>
  <c r="CD14" i="8"/>
  <c r="CE14" i="8"/>
  <c r="CF14" i="8"/>
  <c r="CG14" i="8"/>
  <c r="CH14" i="8"/>
  <c r="CI14" i="8"/>
  <c r="CJ14" i="8"/>
  <c r="CK14" i="8"/>
  <c r="CL14" i="8"/>
  <c r="CM14" i="8"/>
  <c r="CN14" i="8"/>
  <c r="CO14" i="8"/>
  <c r="CP14" i="8"/>
  <c r="CQ14" i="8"/>
  <c r="CR14" i="8"/>
  <c r="CS14" i="8"/>
  <c r="CT14" i="8"/>
  <c r="CW14" i="8"/>
  <c r="CX14" i="8"/>
  <c r="DA14" i="8"/>
  <c r="DB14" i="8"/>
  <c r="DE14" i="8"/>
  <c r="CU14" i="8" s="1"/>
  <c r="DF14" i="8"/>
  <c r="CV14" i="8" s="1"/>
  <c r="DG14" i="8"/>
  <c r="DH14" i="8"/>
  <c r="DI14" i="8"/>
  <c r="CY14" i="8" s="1"/>
  <c r="DJ14" i="8"/>
  <c r="CZ14" i="8" s="1"/>
  <c r="DK14" i="8"/>
  <c r="DL14" i="8"/>
  <c r="DM14" i="8"/>
  <c r="DC14" i="8" s="1"/>
  <c r="DN14" i="8"/>
  <c r="DD14" i="8" s="1"/>
  <c r="DP14" i="8"/>
  <c r="DQ14" i="8"/>
  <c r="DR14" i="8"/>
  <c r="DS14" i="8"/>
  <c r="DT14" i="8"/>
  <c r="DU14" i="8"/>
  <c r="DV14" i="8"/>
  <c r="DW14" i="8"/>
  <c r="DX14" i="8"/>
  <c r="DY14" i="8"/>
  <c r="DZ14" i="8"/>
  <c r="BD13" i="9"/>
  <c r="DZ13" i="9" s="1"/>
  <c r="BC13" i="9"/>
  <c r="DY13" i="9" s="1"/>
  <c r="BB13" i="9"/>
  <c r="DX13" i="9" s="1"/>
  <c r="BA13" i="9"/>
  <c r="DW13" i="9" s="1"/>
  <c r="AZ13" i="9"/>
  <c r="DV13" i="9" s="1"/>
  <c r="AY13" i="9"/>
  <c r="DU13" i="9" s="1"/>
  <c r="AX13" i="9"/>
  <c r="DT13" i="9" s="1"/>
  <c r="AW13" i="9"/>
  <c r="DS13" i="9" s="1"/>
  <c r="AV13" i="9"/>
  <c r="DR13" i="9" s="1"/>
  <c r="AU13" i="9"/>
  <c r="DQ13" i="9" s="1"/>
  <c r="AT13" i="9"/>
  <c r="DP13" i="9" s="1"/>
  <c r="BD12" i="9"/>
  <c r="DZ12" i="9" s="1"/>
  <c r="BC12" i="9"/>
  <c r="DY12" i="9" s="1"/>
  <c r="BB12" i="9"/>
  <c r="DX12" i="9" s="1"/>
  <c r="BA12" i="9"/>
  <c r="DW12" i="9" s="1"/>
  <c r="AZ12" i="9"/>
  <c r="DV12" i="9" s="1"/>
  <c r="AY12" i="9"/>
  <c r="DU12" i="9" s="1"/>
  <c r="AX12" i="9"/>
  <c r="DT12" i="9" s="1"/>
  <c r="AW12" i="9"/>
  <c r="DS12" i="9" s="1"/>
  <c r="AV12" i="9"/>
  <c r="DR12" i="9" s="1"/>
  <c r="AU12" i="9"/>
  <c r="DQ12" i="9" s="1"/>
  <c r="AT12" i="9"/>
  <c r="DP12" i="9" s="1"/>
  <c r="BD11" i="9"/>
  <c r="DZ11" i="9" s="1"/>
  <c r="BC11" i="9"/>
  <c r="DY11" i="9" s="1"/>
  <c r="BB11" i="9"/>
  <c r="DX11" i="9" s="1"/>
  <c r="BA11" i="9"/>
  <c r="DW11" i="9" s="1"/>
  <c r="AZ11" i="9"/>
  <c r="DV11" i="9" s="1"/>
  <c r="AY11" i="9"/>
  <c r="DU11" i="9" s="1"/>
  <c r="AX11" i="9"/>
  <c r="DT11" i="9" s="1"/>
  <c r="AW11" i="9"/>
  <c r="DS11" i="9" s="1"/>
  <c r="AV11" i="9"/>
  <c r="DR11" i="9" s="1"/>
  <c r="AU11" i="9"/>
  <c r="DQ11" i="9" s="1"/>
  <c r="AT11" i="9"/>
  <c r="DP11" i="9" s="1"/>
  <c r="BD10" i="9"/>
  <c r="DZ10" i="9" s="1"/>
  <c r="BC10" i="9"/>
  <c r="DY10" i="9" s="1"/>
  <c r="BB10" i="9"/>
  <c r="DX10" i="9" s="1"/>
  <c r="BA10" i="9"/>
  <c r="DW10" i="9" s="1"/>
  <c r="AZ10" i="9"/>
  <c r="DV10" i="9" s="1"/>
  <c r="AY10" i="9"/>
  <c r="DU10" i="9" s="1"/>
  <c r="AX10" i="9"/>
  <c r="DT10" i="9" s="1"/>
  <c r="AW10" i="9"/>
  <c r="DS10" i="9" s="1"/>
  <c r="AV10" i="9"/>
  <c r="DR10" i="9" s="1"/>
  <c r="AU10" i="9"/>
  <c r="DQ10" i="9" s="1"/>
  <c r="AT10" i="9"/>
  <c r="DP10" i="9" s="1"/>
  <c r="BD9" i="9"/>
  <c r="DZ9" i="9" s="1"/>
  <c r="BC9" i="9"/>
  <c r="DY9" i="9" s="1"/>
  <c r="BB9" i="9"/>
  <c r="DX9" i="9" s="1"/>
  <c r="BA9" i="9"/>
  <c r="DW9" i="9" s="1"/>
  <c r="AZ9" i="9"/>
  <c r="DV9" i="9" s="1"/>
  <c r="AY9" i="9"/>
  <c r="DU9" i="9" s="1"/>
  <c r="AX9" i="9"/>
  <c r="DT9" i="9" s="1"/>
  <c r="AW9" i="9"/>
  <c r="DS9" i="9" s="1"/>
  <c r="AV9" i="9"/>
  <c r="DR9" i="9" s="1"/>
  <c r="AU9" i="9"/>
  <c r="DQ9" i="9" s="1"/>
  <c r="AT9" i="9"/>
  <c r="DP9" i="9" s="1"/>
  <c r="BD8" i="9"/>
  <c r="DZ8" i="9" s="1"/>
  <c r="BC8" i="9"/>
  <c r="DY8" i="9" s="1"/>
  <c r="BB8" i="9"/>
  <c r="DX8" i="9" s="1"/>
  <c r="BA8" i="9"/>
  <c r="DW8" i="9" s="1"/>
  <c r="AZ8" i="9"/>
  <c r="DV8" i="9" s="1"/>
  <c r="AY8" i="9"/>
  <c r="DU8" i="9" s="1"/>
  <c r="AX8" i="9"/>
  <c r="DT8" i="9" s="1"/>
  <c r="AW8" i="9"/>
  <c r="DS8" i="9" s="1"/>
  <c r="AV8" i="9"/>
  <c r="DR8" i="9" s="1"/>
  <c r="AU8" i="9"/>
  <c r="DQ8" i="9" s="1"/>
  <c r="AT8" i="9"/>
  <c r="DP8" i="9" s="1"/>
  <c r="BD7" i="9"/>
  <c r="DZ7" i="9" s="1"/>
  <c r="BC7" i="9"/>
  <c r="DY7" i="9" s="1"/>
  <c r="BB7" i="9"/>
  <c r="DX7" i="9" s="1"/>
  <c r="BA7" i="9"/>
  <c r="DW7" i="9" s="1"/>
  <c r="AZ7" i="9"/>
  <c r="DV7" i="9" s="1"/>
  <c r="AY7" i="9"/>
  <c r="DU7" i="9" s="1"/>
  <c r="AX7" i="9"/>
  <c r="DT7" i="9" s="1"/>
  <c r="AW7" i="9"/>
  <c r="DS7" i="9" s="1"/>
  <c r="AV7" i="9"/>
  <c r="DR7" i="9" s="1"/>
  <c r="AU7" i="9"/>
  <c r="DQ7" i="9" s="1"/>
  <c r="AT7" i="9"/>
  <c r="DP7" i="9" s="1"/>
  <c r="BD6" i="9"/>
  <c r="DZ6" i="9" s="1"/>
  <c r="BC6" i="9"/>
  <c r="DY6" i="9" s="1"/>
  <c r="BB6" i="9"/>
  <c r="DX6" i="9" s="1"/>
  <c r="BA6" i="9"/>
  <c r="DW6" i="9" s="1"/>
  <c r="AZ6" i="9"/>
  <c r="DV6" i="9" s="1"/>
  <c r="AY6" i="9"/>
  <c r="DU6" i="9" s="1"/>
  <c r="AX6" i="9"/>
  <c r="DT6" i="9" s="1"/>
  <c r="AW6" i="9"/>
  <c r="DS6" i="9" s="1"/>
  <c r="AV6" i="9"/>
  <c r="DR6" i="9" s="1"/>
  <c r="AU6" i="9"/>
  <c r="DQ6" i="9" s="1"/>
  <c r="AT6" i="9"/>
  <c r="DP6" i="9" s="1"/>
  <c r="BD5" i="9"/>
  <c r="DZ5" i="9" s="1"/>
  <c r="BC5" i="9"/>
  <c r="DY5" i="9" s="1"/>
  <c r="BB5" i="9"/>
  <c r="DX5" i="9" s="1"/>
  <c r="BA5" i="9"/>
  <c r="DW5" i="9" s="1"/>
  <c r="AZ5" i="9"/>
  <c r="DV5" i="9" s="1"/>
  <c r="AY5" i="9"/>
  <c r="DU5" i="9" s="1"/>
  <c r="AX5" i="9"/>
  <c r="DT5" i="9" s="1"/>
  <c r="AW5" i="9"/>
  <c r="DS5" i="9" s="1"/>
  <c r="AV5" i="9"/>
  <c r="DR5" i="9" s="1"/>
  <c r="AU5" i="9"/>
  <c r="DQ5" i="9" s="1"/>
  <c r="AT5" i="9"/>
  <c r="DP5" i="9" s="1"/>
  <c r="BD4" i="9"/>
  <c r="DZ4" i="9" s="1"/>
  <c r="BC4" i="9"/>
  <c r="DY4" i="9" s="1"/>
  <c r="BB4" i="9"/>
  <c r="DX4" i="9" s="1"/>
  <c r="BA4" i="9"/>
  <c r="DW4" i="9" s="1"/>
  <c r="AZ4" i="9"/>
  <c r="DV4" i="9" s="1"/>
  <c r="AY4" i="9"/>
  <c r="DU4" i="9" s="1"/>
  <c r="AX4" i="9"/>
  <c r="DT4" i="9" s="1"/>
  <c r="AW4" i="9"/>
  <c r="DS4" i="9" s="1"/>
  <c r="AV4" i="9"/>
  <c r="DR4" i="9" s="1"/>
  <c r="AU4" i="9"/>
  <c r="DQ4" i="9" s="1"/>
  <c r="AT4" i="9"/>
  <c r="DP4" i="9" s="1"/>
  <c r="BD3" i="9"/>
  <c r="DZ3" i="9" s="1"/>
  <c r="BC3" i="9"/>
  <c r="DY3" i="9" s="1"/>
  <c r="BB3" i="9"/>
  <c r="DX3" i="9" s="1"/>
  <c r="BA3" i="9"/>
  <c r="DW3" i="9" s="1"/>
  <c r="AZ3" i="9"/>
  <c r="DV3" i="9" s="1"/>
  <c r="AY3" i="9"/>
  <c r="DU3" i="9" s="1"/>
  <c r="AX3" i="9"/>
  <c r="DT3" i="9" s="1"/>
  <c r="AW3" i="9"/>
  <c r="DS3" i="9" s="1"/>
  <c r="AV3" i="9"/>
  <c r="DR3" i="9" s="1"/>
  <c r="AU3" i="9"/>
  <c r="DQ3" i="9" s="1"/>
  <c r="AT3" i="9"/>
  <c r="DP3" i="9" s="1"/>
  <c r="BD14" i="10"/>
  <c r="DZ14" i="10" s="1"/>
  <c r="BC14" i="10"/>
  <c r="DY14" i="10" s="1"/>
  <c r="BB14" i="10"/>
  <c r="DX14" i="10" s="1"/>
  <c r="BA14" i="10"/>
  <c r="DW14" i="10" s="1"/>
  <c r="AZ14" i="10"/>
  <c r="DV14" i="10" s="1"/>
  <c r="AY14" i="10"/>
  <c r="DU14" i="10" s="1"/>
  <c r="AX14" i="10"/>
  <c r="DT14" i="10" s="1"/>
  <c r="AW14" i="10"/>
  <c r="DS14" i="10" s="1"/>
  <c r="AV14" i="10"/>
  <c r="DR14" i="10" s="1"/>
  <c r="AU14" i="10"/>
  <c r="DQ14" i="10" s="1"/>
  <c r="AT14" i="10"/>
  <c r="DP14" i="10" s="1"/>
  <c r="BD13" i="10"/>
  <c r="DZ13" i="10" s="1"/>
  <c r="BC13" i="10"/>
  <c r="DY13" i="10" s="1"/>
  <c r="BB13" i="10"/>
  <c r="DX13" i="10" s="1"/>
  <c r="BA13" i="10"/>
  <c r="DW13" i="10" s="1"/>
  <c r="AZ13" i="10"/>
  <c r="DV13" i="10" s="1"/>
  <c r="AY13" i="10"/>
  <c r="DU13" i="10" s="1"/>
  <c r="AX13" i="10"/>
  <c r="DT13" i="10" s="1"/>
  <c r="AW13" i="10"/>
  <c r="DS13" i="10" s="1"/>
  <c r="AV13" i="10"/>
  <c r="DR13" i="10" s="1"/>
  <c r="AU13" i="10"/>
  <c r="DQ13" i="10" s="1"/>
  <c r="AT13" i="10"/>
  <c r="DP13" i="10" s="1"/>
  <c r="BD12" i="10"/>
  <c r="DZ12" i="10" s="1"/>
  <c r="BC12" i="10"/>
  <c r="DY12" i="10" s="1"/>
  <c r="DY15" i="10" s="1"/>
  <c r="BB12" i="10"/>
  <c r="DX12" i="10" s="1"/>
  <c r="BA12" i="10"/>
  <c r="DW12" i="10" s="1"/>
  <c r="AZ12" i="10"/>
  <c r="DV12" i="10" s="1"/>
  <c r="AY12" i="10"/>
  <c r="DU12" i="10" s="1"/>
  <c r="DU15" i="10" s="1"/>
  <c r="AX12" i="10"/>
  <c r="DT12" i="10" s="1"/>
  <c r="AW12" i="10"/>
  <c r="DS12" i="10" s="1"/>
  <c r="AV12" i="10"/>
  <c r="DR12" i="10" s="1"/>
  <c r="AU12" i="10"/>
  <c r="DQ12" i="10" s="1"/>
  <c r="AT12" i="10"/>
  <c r="DP12" i="10" s="1"/>
  <c r="DQ11" i="10"/>
  <c r="DQ15" i="10" s="1"/>
  <c r="BD11" i="10"/>
  <c r="DZ11" i="10" s="1"/>
  <c r="BC11" i="10"/>
  <c r="DY11" i="10" s="1"/>
  <c r="BB11" i="10"/>
  <c r="DX11" i="10" s="1"/>
  <c r="BA11" i="10"/>
  <c r="DW11" i="10" s="1"/>
  <c r="AZ11" i="10"/>
  <c r="DV11" i="10" s="1"/>
  <c r="AY11" i="10"/>
  <c r="DU11" i="10" s="1"/>
  <c r="AX11" i="10"/>
  <c r="DT11" i="10" s="1"/>
  <c r="AW11" i="10"/>
  <c r="DS11" i="10" s="1"/>
  <c r="AV11" i="10"/>
  <c r="DR11" i="10" s="1"/>
  <c r="AU11" i="10"/>
  <c r="AT11" i="10"/>
  <c r="DP11" i="10" s="1"/>
  <c r="BD10" i="10"/>
  <c r="DZ10" i="10" s="1"/>
  <c r="BC10" i="10"/>
  <c r="DY10" i="10" s="1"/>
  <c r="BB10" i="10"/>
  <c r="DX10" i="10" s="1"/>
  <c r="BA10" i="10"/>
  <c r="DW10" i="10" s="1"/>
  <c r="AZ10" i="10"/>
  <c r="DV10" i="10" s="1"/>
  <c r="AY10" i="10"/>
  <c r="DU10" i="10" s="1"/>
  <c r="AX10" i="10"/>
  <c r="DT10" i="10" s="1"/>
  <c r="AW10" i="10"/>
  <c r="DS10" i="10" s="1"/>
  <c r="AV10" i="10"/>
  <c r="DR10" i="10" s="1"/>
  <c r="AU10" i="10"/>
  <c r="DQ10" i="10" s="1"/>
  <c r="AT10" i="10"/>
  <c r="DP10" i="10" s="1"/>
  <c r="BD9" i="10"/>
  <c r="DZ9" i="10" s="1"/>
  <c r="BC9" i="10"/>
  <c r="DY9" i="10" s="1"/>
  <c r="BB9" i="10"/>
  <c r="DX9" i="10" s="1"/>
  <c r="BA9" i="10"/>
  <c r="DW9" i="10" s="1"/>
  <c r="AZ9" i="10"/>
  <c r="DV9" i="10" s="1"/>
  <c r="AY9" i="10"/>
  <c r="DU9" i="10" s="1"/>
  <c r="AX9" i="10"/>
  <c r="DT9" i="10" s="1"/>
  <c r="AW9" i="10"/>
  <c r="DS9" i="10" s="1"/>
  <c r="AV9" i="10"/>
  <c r="DR9" i="10" s="1"/>
  <c r="AU9" i="10"/>
  <c r="DQ9" i="10" s="1"/>
  <c r="AT9" i="10"/>
  <c r="DP9" i="10" s="1"/>
  <c r="BD8" i="10"/>
  <c r="DZ8" i="10" s="1"/>
  <c r="BC8" i="10"/>
  <c r="DY8" i="10" s="1"/>
  <c r="BB8" i="10"/>
  <c r="DX8" i="10" s="1"/>
  <c r="BA8" i="10"/>
  <c r="DW8" i="10" s="1"/>
  <c r="AZ8" i="10"/>
  <c r="DV8" i="10" s="1"/>
  <c r="AY8" i="10"/>
  <c r="DU8" i="10" s="1"/>
  <c r="AX8" i="10"/>
  <c r="DT8" i="10" s="1"/>
  <c r="AW8" i="10"/>
  <c r="DS8" i="10" s="1"/>
  <c r="AV8" i="10"/>
  <c r="DR8" i="10" s="1"/>
  <c r="AU8" i="10"/>
  <c r="DQ8" i="10" s="1"/>
  <c r="AT8" i="10"/>
  <c r="DP8" i="10" s="1"/>
  <c r="BD7" i="10"/>
  <c r="DZ7" i="10" s="1"/>
  <c r="BC7" i="10"/>
  <c r="DY7" i="10" s="1"/>
  <c r="BB7" i="10"/>
  <c r="DX7" i="10" s="1"/>
  <c r="BA7" i="10"/>
  <c r="DW7" i="10" s="1"/>
  <c r="AZ7" i="10"/>
  <c r="DV7" i="10" s="1"/>
  <c r="AY7" i="10"/>
  <c r="DU7" i="10" s="1"/>
  <c r="AX7" i="10"/>
  <c r="DT7" i="10" s="1"/>
  <c r="AW7" i="10"/>
  <c r="DS7" i="10" s="1"/>
  <c r="AV7" i="10"/>
  <c r="DR7" i="10" s="1"/>
  <c r="AU7" i="10"/>
  <c r="DQ7" i="10" s="1"/>
  <c r="AT7" i="10"/>
  <c r="DP7" i="10" s="1"/>
  <c r="BD6" i="10"/>
  <c r="DZ6" i="10" s="1"/>
  <c r="BC6" i="10"/>
  <c r="DY6" i="10" s="1"/>
  <c r="BB6" i="10"/>
  <c r="DX6" i="10" s="1"/>
  <c r="BA6" i="10"/>
  <c r="DW6" i="10" s="1"/>
  <c r="AZ6" i="10"/>
  <c r="DV6" i="10" s="1"/>
  <c r="AY6" i="10"/>
  <c r="DU6" i="10" s="1"/>
  <c r="AX6" i="10"/>
  <c r="DT6" i="10" s="1"/>
  <c r="AW6" i="10"/>
  <c r="DS6" i="10" s="1"/>
  <c r="AV6" i="10"/>
  <c r="DR6" i="10" s="1"/>
  <c r="AU6" i="10"/>
  <c r="DQ6" i="10" s="1"/>
  <c r="AT6" i="10"/>
  <c r="DP6" i="10" s="1"/>
  <c r="BD5" i="10"/>
  <c r="DZ5" i="10" s="1"/>
  <c r="BC5" i="10"/>
  <c r="DY5" i="10" s="1"/>
  <c r="BB5" i="10"/>
  <c r="DX5" i="10" s="1"/>
  <c r="BA5" i="10"/>
  <c r="DW5" i="10" s="1"/>
  <c r="AZ5" i="10"/>
  <c r="DV5" i="10" s="1"/>
  <c r="AY5" i="10"/>
  <c r="DU5" i="10" s="1"/>
  <c r="AX5" i="10"/>
  <c r="DT5" i="10" s="1"/>
  <c r="AW5" i="10"/>
  <c r="DS5" i="10" s="1"/>
  <c r="AV5" i="10"/>
  <c r="DR5" i="10" s="1"/>
  <c r="AU5" i="10"/>
  <c r="DQ5" i="10" s="1"/>
  <c r="AT5" i="10"/>
  <c r="DP5" i="10" s="1"/>
  <c r="BD4" i="10"/>
  <c r="DZ4" i="10" s="1"/>
  <c r="BC4" i="10"/>
  <c r="DY4" i="10" s="1"/>
  <c r="BB4" i="10"/>
  <c r="DX4" i="10" s="1"/>
  <c r="BA4" i="10"/>
  <c r="DW4" i="10" s="1"/>
  <c r="AZ4" i="10"/>
  <c r="DV4" i="10" s="1"/>
  <c r="AY4" i="10"/>
  <c r="DU4" i="10" s="1"/>
  <c r="AX4" i="10"/>
  <c r="DT4" i="10" s="1"/>
  <c r="AW4" i="10"/>
  <c r="DS4" i="10" s="1"/>
  <c r="AV4" i="10"/>
  <c r="DR4" i="10" s="1"/>
  <c r="AU4" i="10"/>
  <c r="DQ4" i="10" s="1"/>
  <c r="AT4" i="10"/>
  <c r="DP4" i="10" s="1"/>
  <c r="BD3" i="10"/>
  <c r="DZ3" i="10" s="1"/>
  <c r="DZ15" i="10" s="1"/>
  <c r="BC3" i="10"/>
  <c r="DY3" i="10" s="1"/>
  <c r="BB3" i="10"/>
  <c r="DX3" i="10" s="1"/>
  <c r="DX15" i="10" s="1"/>
  <c r="BA3" i="10"/>
  <c r="DW3" i="10" s="1"/>
  <c r="AZ3" i="10"/>
  <c r="DV3" i="10" s="1"/>
  <c r="DV15" i="10" s="1"/>
  <c r="AY3" i="10"/>
  <c r="DU3" i="10" s="1"/>
  <c r="AX3" i="10"/>
  <c r="DT3" i="10" s="1"/>
  <c r="DT15" i="10" s="1"/>
  <c r="AW3" i="10"/>
  <c r="DS3" i="10" s="1"/>
  <c r="AV3" i="10"/>
  <c r="DR3" i="10" s="1"/>
  <c r="AU3" i="10"/>
  <c r="DQ3" i="10" s="1"/>
  <c r="AT3" i="10"/>
  <c r="DP3" i="10" s="1"/>
  <c r="DP15" i="10" s="1"/>
  <c r="BD13" i="8"/>
  <c r="DZ13" i="8" s="1"/>
  <c r="BC13" i="8"/>
  <c r="DY13" i="8" s="1"/>
  <c r="BB13" i="8"/>
  <c r="DX13" i="8" s="1"/>
  <c r="BA13" i="8"/>
  <c r="DW13" i="8" s="1"/>
  <c r="AZ13" i="8"/>
  <c r="DV13" i="8" s="1"/>
  <c r="AY13" i="8"/>
  <c r="DU13" i="8" s="1"/>
  <c r="AX13" i="8"/>
  <c r="DT13" i="8" s="1"/>
  <c r="AW13" i="8"/>
  <c r="DS13" i="8" s="1"/>
  <c r="AV13" i="8"/>
  <c r="DR13" i="8" s="1"/>
  <c r="AU13" i="8"/>
  <c r="DQ13" i="8" s="1"/>
  <c r="AT13" i="8"/>
  <c r="DP13" i="8" s="1"/>
  <c r="BD12" i="8"/>
  <c r="DZ12" i="8" s="1"/>
  <c r="BC12" i="8"/>
  <c r="DY12" i="8" s="1"/>
  <c r="BB12" i="8"/>
  <c r="DX12" i="8" s="1"/>
  <c r="BA12" i="8"/>
  <c r="DW12" i="8" s="1"/>
  <c r="AZ12" i="8"/>
  <c r="DV12" i="8" s="1"/>
  <c r="AY12" i="8"/>
  <c r="DU12" i="8" s="1"/>
  <c r="AX12" i="8"/>
  <c r="DT12" i="8" s="1"/>
  <c r="AW12" i="8"/>
  <c r="DS12" i="8" s="1"/>
  <c r="AV12" i="8"/>
  <c r="DR12" i="8" s="1"/>
  <c r="AU12" i="8"/>
  <c r="DQ12" i="8" s="1"/>
  <c r="AT12" i="8"/>
  <c r="DP12" i="8" s="1"/>
  <c r="BD11" i="8"/>
  <c r="DZ11" i="8" s="1"/>
  <c r="BC11" i="8"/>
  <c r="DY11" i="8" s="1"/>
  <c r="BB11" i="8"/>
  <c r="DX11" i="8" s="1"/>
  <c r="BA11" i="8"/>
  <c r="DW11" i="8" s="1"/>
  <c r="AZ11" i="8"/>
  <c r="DV11" i="8" s="1"/>
  <c r="AY11" i="8"/>
  <c r="DU11" i="8" s="1"/>
  <c r="AX11" i="8"/>
  <c r="DT11" i="8" s="1"/>
  <c r="AW11" i="8"/>
  <c r="DS11" i="8" s="1"/>
  <c r="AV11" i="8"/>
  <c r="DR11" i="8" s="1"/>
  <c r="AU11" i="8"/>
  <c r="DQ11" i="8" s="1"/>
  <c r="AT11" i="8"/>
  <c r="DP11" i="8" s="1"/>
  <c r="BD10" i="8"/>
  <c r="DZ10" i="8" s="1"/>
  <c r="BC10" i="8"/>
  <c r="DY10" i="8" s="1"/>
  <c r="BB10" i="8"/>
  <c r="DX10" i="8" s="1"/>
  <c r="BA10" i="8"/>
  <c r="DW10" i="8" s="1"/>
  <c r="AZ10" i="8"/>
  <c r="DV10" i="8" s="1"/>
  <c r="AY10" i="8"/>
  <c r="DU10" i="8" s="1"/>
  <c r="AX10" i="8"/>
  <c r="DT10" i="8" s="1"/>
  <c r="AW10" i="8"/>
  <c r="DS10" i="8" s="1"/>
  <c r="AV10" i="8"/>
  <c r="DR10" i="8" s="1"/>
  <c r="AU10" i="8"/>
  <c r="DQ10" i="8" s="1"/>
  <c r="AT10" i="8"/>
  <c r="DP10" i="8" s="1"/>
  <c r="BD9" i="8"/>
  <c r="DZ9" i="8" s="1"/>
  <c r="BC9" i="8"/>
  <c r="DY9" i="8" s="1"/>
  <c r="BB9" i="8"/>
  <c r="DX9" i="8" s="1"/>
  <c r="BA9" i="8"/>
  <c r="DW9" i="8" s="1"/>
  <c r="AZ9" i="8"/>
  <c r="DV9" i="8" s="1"/>
  <c r="AY9" i="8"/>
  <c r="DU9" i="8" s="1"/>
  <c r="AX9" i="8"/>
  <c r="DT9" i="8" s="1"/>
  <c r="AW9" i="8"/>
  <c r="DS9" i="8" s="1"/>
  <c r="AV9" i="8"/>
  <c r="DR9" i="8" s="1"/>
  <c r="AU9" i="8"/>
  <c r="DQ9" i="8" s="1"/>
  <c r="AT9" i="8"/>
  <c r="DP9" i="8" s="1"/>
  <c r="BD8" i="8"/>
  <c r="DZ8" i="8" s="1"/>
  <c r="BC8" i="8"/>
  <c r="DY8" i="8" s="1"/>
  <c r="BB8" i="8"/>
  <c r="DX8" i="8" s="1"/>
  <c r="BA8" i="8"/>
  <c r="DW8" i="8" s="1"/>
  <c r="AZ8" i="8"/>
  <c r="DV8" i="8" s="1"/>
  <c r="AY8" i="8"/>
  <c r="DU8" i="8" s="1"/>
  <c r="AX8" i="8"/>
  <c r="DT8" i="8" s="1"/>
  <c r="AW8" i="8"/>
  <c r="DS8" i="8" s="1"/>
  <c r="AV8" i="8"/>
  <c r="DR8" i="8" s="1"/>
  <c r="AU8" i="8"/>
  <c r="DQ8" i="8" s="1"/>
  <c r="AT8" i="8"/>
  <c r="DP8" i="8" s="1"/>
  <c r="BD7" i="8"/>
  <c r="DZ7" i="8" s="1"/>
  <c r="BC7" i="8"/>
  <c r="DY7" i="8" s="1"/>
  <c r="BB7" i="8"/>
  <c r="DX7" i="8" s="1"/>
  <c r="BA7" i="8"/>
  <c r="DW7" i="8" s="1"/>
  <c r="AZ7" i="8"/>
  <c r="DV7" i="8" s="1"/>
  <c r="AY7" i="8"/>
  <c r="DU7" i="8" s="1"/>
  <c r="AX7" i="8"/>
  <c r="DT7" i="8" s="1"/>
  <c r="AW7" i="8"/>
  <c r="DS7" i="8" s="1"/>
  <c r="AV7" i="8"/>
  <c r="DR7" i="8" s="1"/>
  <c r="AU7" i="8"/>
  <c r="DQ7" i="8" s="1"/>
  <c r="AT7" i="8"/>
  <c r="DP7" i="8" s="1"/>
  <c r="BD6" i="8"/>
  <c r="DZ6" i="8" s="1"/>
  <c r="BC6" i="8"/>
  <c r="DY6" i="8" s="1"/>
  <c r="BB6" i="8"/>
  <c r="DX6" i="8" s="1"/>
  <c r="BA6" i="8"/>
  <c r="DW6" i="8" s="1"/>
  <c r="AZ6" i="8"/>
  <c r="DV6" i="8" s="1"/>
  <c r="AY6" i="8"/>
  <c r="DU6" i="8" s="1"/>
  <c r="AX6" i="8"/>
  <c r="DT6" i="8" s="1"/>
  <c r="AW6" i="8"/>
  <c r="DS6" i="8" s="1"/>
  <c r="AV6" i="8"/>
  <c r="DR6" i="8" s="1"/>
  <c r="AU6" i="8"/>
  <c r="DQ6" i="8" s="1"/>
  <c r="AT6" i="8"/>
  <c r="DP6" i="8" s="1"/>
  <c r="BD5" i="8"/>
  <c r="DZ5" i="8" s="1"/>
  <c r="BC5" i="8"/>
  <c r="DY5" i="8" s="1"/>
  <c r="BB5" i="8"/>
  <c r="DX5" i="8" s="1"/>
  <c r="BA5" i="8"/>
  <c r="DW5" i="8" s="1"/>
  <c r="AZ5" i="8"/>
  <c r="DV5" i="8" s="1"/>
  <c r="AY5" i="8"/>
  <c r="DU5" i="8" s="1"/>
  <c r="AX5" i="8"/>
  <c r="DT5" i="8" s="1"/>
  <c r="AW5" i="8"/>
  <c r="DS5" i="8" s="1"/>
  <c r="AV5" i="8"/>
  <c r="DR5" i="8" s="1"/>
  <c r="AU5" i="8"/>
  <c r="DQ5" i="8" s="1"/>
  <c r="AT5" i="8"/>
  <c r="DP5" i="8" s="1"/>
  <c r="BD4" i="8"/>
  <c r="DZ4" i="8" s="1"/>
  <c r="BC4" i="8"/>
  <c r="DY4" i="8" s="1"/>
  <c r="BB4" i="8"/>
  <c r="DX4" i="8" s="1"/>
  <c r="BA4" i="8"/>
  <c r="AZ4" i="8"/>
  <c r="DV4" i="8" s="1"/>
  <c r="AY4" i="8"/>
  <c r="DU4" i="8" s="1"/>
  <c r="AX4" i="8"/>
  <c r="DT4" i="8" s="1"/>
  <c r="AW4" i="8"/>
  <c r="DS4" i="8" s="1"/>
  <c r="AV4" i="8"/>
  <c r="DR4" i="8" s="1"/>
  <c r="AU4" i="8"/>
  <c r="DQ4" i="8" s="1"/>
  <c r="AT4" i="8"/>
  <c r="DP4" i="8" s="1"/>
  <c r="DO14" i="8"/>
  <c r="BD3" i="8"/>
  <c r="BC3" i="8"/>
  <c r="BB3" i="8"/>
  <c r="BA3" i="8"/>
  <c r="DW3" i="8" s="1"/>
  <c r="AZ3" i="8"/>
  <c r="AY3" i="8"/>
  <c r="AX3" i="8"/>
  <c r="AW3" i="8"/>
  <c r="DS3" i="8" s="1"/>
  <c r="AV3" i="8"/>
  <c r="AU3" i="8"/>
  <c r="DQ3" i="8" s="1"/>
  <c r="AT3" i="8"/>
  <c r="BD15" i="10" l="1"/>
  <c r="AZ15" i="10"/>
  <c r="AV15" i="10"/>
  <c r="BC15" i="10"/>
  <c r="AY15" i="10"/>
  <c r="AU15" i="10"/>
  <c r="BB15" i="10"/>
  <c r="AX15" i="10"/>
  <c r="AT15" i="10"/>
  <c r="DR3" i="8"/>
  <c r="DZ3" i="8"/>
  <c r="DW4" i="8"/>
  <c r="DU3" i="8"/>
  <c r="DV3" i="8"/>
  <c r="DY3" i="8"/>
  <c r="DP3" i="8"/>
  <c r="DT3" i="8"/>
  <c r="DX3" i="8"/>
</calcChain>
</file>

<file path=xl/comments1.xml><?xml version="1.0" encoding="utf-8"?>
<comments xmlns="http://schemas.openxmlformats.org/spreadsheetml/2006/main">
  <authors>
    <author>Etienne Laguë</author>
  </authors>
  <commentList>
    <comment ref="B95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  <comment ref="B96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  <comment ref="B97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  <comment ref="B98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</commentList>
</comments>
</file>

<file path=xl/comments2.xml><?xml version="1.0" encoding="utf-8"?>
<comments xmlns="http://schemas.openxmlformats.org/spreadsheetml/2006/main">
  <authors>
    <author>Etienne Laguë</author>
  </authors>
  <commentList>
    <comment ref="B85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  <comment ref="B86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  <comment ref="B87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  <comment ref="B88" authorId="0" shapeId="0">
      <text>
        <r>
          <rPr>
            <b/>
            <sz val="10"/>
            <color rgb="FF000000"/>
            <rFont val="Tahoma"/>
            <family val="2"/>
          </rPr>
          <t>Débuter votre texte ici</t>
        </r>
      </text>
    </comment>
  </commentList>
</comments>
</file>

<file path=xl/comments3.xml><?xml version="1.0" encoding="utf-8"?>
<comments xmlns="http://schemas.openxmlformats.org/spreadsheetml/2006/main">
  <authors>
    <author>Etienne Laguë</author>
  </authors>
  <commentList>
    <comment ref="B85" authorId="0" shapeId="0">
      <text>
        <r>
          <rPr>
            <sz val="11"/>
            <color rgb="FF000000"/>
            <rFont val="Tahoma"/>
            <family val="2"/>
          </rPr>
          <t>Débuter votre texte ici</t>
        </r>
      </text>
    </comment>
    <comment ref="B86" authorId="0" shapeId="0">
      <text>
        <r>
          <rPr>
            <sz val="11"/>
            <color rgb="FF000000"/>
            <rFont val="Tahoma"/>
            <family val="2"/>
          </rPr>
          <t>Débuter votre texte ici</t>
        </r>
      </text>
    </comment>
    <comment ref="B87" authorId="0" shapeId="0">
      <text>
        <r>
          <rPr>
            <sz val="11"/>
            <color rgb="FF000000"/>
            <rFont val="Tahoma"/>
            <family val="2"/>
          </rPr>
          <t>Débuter votre texte ici</t>
        </r>
      </text>
    </comment>
    <comment ref="B88" authorId="0" shapeId="0">
      <text>
        <r>
          <rPr>
            <sz val="11"/>
            <color rgb="FF000000"/>
            <rFont val="Tahoma"/>
            <family val="2"/>
          </rPr>
          <t>Débuter votre texte ici</t>
        </r>
      </text>
    </comment>
  </commentList>
</comments>
</file>

<file path=xl/sharedStrings.xml><?xml version="1.0" encoding="utf-8"?>
<sst xmlns="http://schemas.openxmlformats.org/spreadsheetml/2006/main" count="3542" uniqueCount="529">
  <si>
    <t>SOCIÉTÉ EN COMMANDITE GAZ MÉTRO</t>
  </si>
  <si>
    <t>REVENU REQUIS</t>
  </si>
  <si>
    <t>CALCUL DU REVENU REQUIS</t>
  </si>
  <si>
    <t xml:space="preserve">Version - Excel </t>
  </si>
  <si>
    <t>BUDGET</t>
  </si>
  <si>
    <t>Type de projet</t>
  </si>
  <si>
    <t>Représentant</t>
  </si>
  <si>
    <t>PROJET</t>
  </si>
  <si>
    <t>Région</t>
  </si>
  <si>
    <t>Conseiller</t>
  </si>
  <si>
    <t>Type de client</t>
  </si>
  <si>
    <t>OTP</t>
  </si>
  <si>
    <t>Coût en capital prospectif pondéré</t>
  </si>
  <si>
    <t>Nombre de clients</t>
  </si>
  <si>
    <t>Frais de conduites</t>
  </si>
  <si>
    <t>Frais de branchements</t>
  </si>
  <si>
    <t>PRC - 5 ans</t>
  </si>
  <si>
    <t>PRC - 10 ans</t>
  </si>
  <si>
    <t>CASEP - PRC (10 ans)</t>
  </si>
  <si>
    <t>Contrib. Raccord. réseau/ Délai/ Emplacement</t>
  </si>
  <si>
    <t>CASEP - Immobilisations</t>
  </si>
  <si>
    <t>Subventions extérieures</t>
  </si>
  <si>
    <t>Contributions clients</t>
  </si>
  <si>
    <t>Investissement total</t>
  </si>
  <si>
    <t>Coût d'opération</t>
  </si>
  <si>
    <t>PRC compensation d'intérêts</t>
  </si>
  <si>
    <t>Amortissement comptable</t>
  </si>
  <si>
    <t>Taxes sur les serv. publics</t>
  </si>
  <si>
    <t>Redevances</t>
  </si>
  <si>
    <t>Impôts</t>
  </si>
  <si>
    <t>Rendement</t>
  </si>
  <si>
    <t>Taxe sur le capital</t>
  </si>
  <si>
    <t>Revenu requis</t>
  </si>
  <si>
    <t>Revenus</t>
  </si>
  <si>
    <t>Taux de Distribution ( ¢/m³)</t>
  </si>
  <si>
    <t>Taux Distribution ( ¢/m³)</t>
  </si>
  <si>
    <t>Taux rabais ( ¢/m³)</t>
  </si>
  <si>
    <t>Revenu de distribution ( ¢/m³)</t>
  </si>
  <si>
    <t>Marge de distribution ( ¢/m³)</t>
  </si>
  <si>
    <t>Revenu de distribution ($)</t>
  </si>
  <si>
    <t>Marge de distribution ($)</t>
  </si>
  <si>
    <t>Contribution tarifaire annuelle</t>
  </si>
  <si>
    <t>Contribution tarifaire ( 3 ans )</t>
  </si>
  <si>
    <t xml:space="preserve">     Contribution tarifaire ( 15 ans )</t>
  </si>
  <si>
    <t>Contribution tarifaire ( 5 ans )</t>
  </si>
  <si>
    <t xml:space="preserve">     Contribution tarifaire ( 20 ans )</t>
  </si>
  <si>
    <t>Contribution tarifaire ( 10 ans )</t>
  </si>
  <si>
    <t xml:space="preserve">     Contribution tarifaire ( 40 ans )</t>
  </si>
  <si>
    <t>Point mort tarifaire (années)</t>
  </si>
  <si>
    <t>Grille utilisée</t>
  </si>
  <si>
    <t>Taux de rendement interne  TRI</t>
  </si>
  <si>
    <t>Signataire supérieur -  Vente</t>
  </si>
  <si>
    <t>&gt;</t>
  </si>
  <si>
    <t>Signataire supérieur - Construction</t>
  </si>
  <si>
    <t>VENTE</t>
  </si>
  <si>
    <t xml:space="preserve">Date  ____/____/____ </t>
  </si>
  <si>
    <t>CONSTRUCTION</t>
  </si>
  <si>
    <t>CONDITIONS DE RÉALISATION</t>
  </si>
  <si>
    <t>SRR-VERSION 8.0</t>
  </si>
  <si>
    <t>Branch / réseau</t>
  </si>
  <si>
    <t/>
  </si>
  <si>
    <t>Montérégie</t>
  </si>
  <si>
    <t>10-000000</t>
  </si>
  <si>
    <t>Coût en capital   D-2008-146</t>
  </si>
  <si>
    <t>Volume en 1000 m³</t>
  </si>
  <si>
    <t>Frais généraux (15.40% )</t>
  </si>
  <si>
    <t>Frais administratif</t>
  </si>
  <si>
    <t>Financement - PCAF (0.00 $ mens )  ( 8.5 % )</t>
  </si>
  <si>
    <t>Financement - PCAF    ( 0.00 $ mens )  ( 0.0 % )</t>
  </si>
  <si>
    <t>PRC compensation d'intérêts   ( 0 $ )</t>
  </si>
  <si>
    <t>Commercial</t>
  </si>
  <si>
    <t>V.P. Ventes et service à la clientèle</t>
  </si>
  <si>
    <t>V.P. Exécutive, Dist. du gaz au Qc</t>
  </si>
  <si>
    <t>Directeur Ventes Régionales</t>
  </si>
  <si>
    <t>Directeur Principal CII</t>
  </si>
  <si>
    <t>Bureau du Président</t>
  </si>
  <si>
    <t>Chargé de projets</t>
  </si>
  <si>
    <t>Chef bur.affaire / Chef serv. Const.</t>
  </si>
  <si>
    <t>Directeur régional / Dir. Ing.</t>
  </si>
  <si>
    <t>.</t>
  </si>
  <si>
    <t>2009 - SMA - A posteriori (11 projets)</t>
  </si>
  <si>
    <t>aububdccabwkykabhzac</t>
  </si>
  <si>
    <t>Signataire supérieur -  Ventes</t>
  </si>
  <si>
    <t>VENTES</t>
  </si>
  <si>
    <t>SRR-VERSION 10.5 (Excel 2007)</t>
  </si>
  <si>
    <t>Extension</t>
  </si>
  <si>
    <t>Mtl-Est</t>
  </si>
  <si>
    <t>Coût en capital   D-2009-162</t>
  </si>
  <si>
    <t>Frais généraux (15.93% )</t>
  </si>
  <si>
    <t>2010 - SMA - A posteriori (12 projets)</t>
  </si>
  <si>
    <t>0</t>
  </si>
  <si>
    <t>Résidentiel</t>
  </si>
  <si>
    <t>Représentant, Résidentiel</t>
  </si>
  <si>
    <t>Directeur, Résidentiel et NC</t>
  </si>
  <si>
    <t>Directeur Principal Résidentiel</t>
  </si>
  <si>
    <t>cvduzdawdbxpymdufciz</t>
  </si>
  <si>
    <t>SRR-VERSION 11.1</t>
  </si>
  <si>
    <t>Extension - Grille</t>
  </si>
  <si>
    <t>Laurentides</t>
  </si>
  <si>
    <t>Coût en capital   D-2010-149</t>
  </si>
  <si>
    <t>Frais généraux (12.94% )</t>
  </si>
  <si>
    <t>2011 - SMA - A posteriori (11 projets)</t>
  </si>
  <si>
    <t>auuuzxeyadbpakzvbcax</t>
  </si>
  <si>
    <t>Année GM</t>
  </si>
  <si>
    <t>Numéro OTP</t>
  </si>
  <si>
    <t>nb projets</t>
  </si>
  <si>
    <t>nb clients réels an1</t>
  </si>
  <si>
    <t>nb clients réels an2</t>
  </si>
  <si>
    <t>nb clients réels an3</t>
  </si>
  <si>
    <t>nb clients réels an4</t>
  </si>
  <si>
    <t>nb clients réels an5</t>
  </si>
  <si>
    <t>nb clients réels an6</t>
  </si>
  <si>
    <t>nb clients réels an7</t>
  </si>
  <si>
    <t>nb clients réels an8</t>
  </si>
  <si>
    <t>nb clients réels an9</t>
  </si>
  <si>
    <t>nb clients réels an10</t>
  </si>
  <si>
    <t>vol réel an1</t>
  </si>
  <si>
    <t>vol réel an2</t>
  </si>
  <si>
    <t>vol réel an3</t>
  </si>
  <si>
    <t>vol réel an4</t>
  </si>
  <si>
    <t>vol réel an5</t>
  </si>
  <si>
    <t>vol réel an6</t>
  </si>
  <si>
    <t>vol réel an7</t>
  </si>
  <si>
    <t>vol réel an8</t>
  </si>
  <si>
    <t>vol réel an9</t>
  </si>
  <si>
    <t>vol réel an10</t>
  </si>
  <si>
    <t>Frais CP réel  An0</t>
  </si>
  <si>
    <t>Frais CP réel  An1</t>
  </si>
  <si>
    <t>Frais CP réel  An2</t>
  </si>
  <si>
    <t>Frais CP réel  An3</t>
  </si>
  <si>
    <t>Frais CP réel  An4</t>
  </si>
  <si>
    <t>Frais CP réel  An5</t>
  </si>
  <si>
    <t>Frais CP réel  An6</t>
  </si>
  <si>
    <t>Frais CP réel  An7</t>
  </si>
  <si>
    <t>Frais CP réel  An8</t>
  </si>
  <si>
    <t>Frais CP réel  An9</t>
  </si>
  <si>
    <t>Frais CP réel  An10</t>
  </si>
  <si>
    <t>Frais BI réel An0</t>
  </si>
  <si>
    <t>Frais BI réel An1</t>
  </si>
  <si>
    <t>Frais BI réel An2</t>
  </si>
  <si>
    <t>Frais BI réel An3</t>
  </si>
  <si>
    <t>Frais BI réel An4</t>
  </si>
  <si>
    <t>Frais BI réel An5</t>
  </si>
  <si>
    <t>Frais BI réel An6</t>
  </si>
  <si>
    <t>Frais BI réel An7</t>
  </si>
  <si>
    <t>Frais BI réel An8</t>
  </si>
  <si>
    <t>Frais BI réel An9</t>
  </si>
  <si>
    <t>Frais BI réel An10</t>
  </si>
  <si>
    <t xml:space="preserve">FG corpo réel An0 </t>
  </si>
  <si>
    <t>FG corpo réel An1</t>
  </si>
  <si>
    <t>FG corpo réel An2</t>
  </si>
  <si>
    <t>FG corpo réel An3</t>
  </si>
  <si>
    <t>FG corpo réel An4</t>
  </si>
  <si>
    <t>FG corpo réel An5</t>
  </si>
  <si>
    <t>FG corpo réel An6</t>
  </si>
  <si>
    <t>FG corpo réel An7</t>
  </si>
  <si>
    <t>FG corpo réel An8</t>
  </si>
  <si>
    <t>FG corpo réel An9</t>
  </si>
  <si>
    <t>FG corpo réel An10</t>
  </si>
  <si>
    <t>PRC 5 ans réel An1</t>
  </si>
  <si>
    <t>PRC 5 ans réel An2</t>
  </si>
  <si>
    <t>PRC 5 ans réel An3</t>
  </si>
  <si>
    <t>PRC 5 ans réel An4</t>
  </si>
  <si>
    <t>PRC 5 ans réel An5</t>
  </si>
  <si>
    <t>PRC 5 ans réel An6</t>
  </si>
  <si>
    <t>PRC 5 ans réel An7</t>
  </si>
  <si>
    <t>PRC 5 ans réel An8</t>
  </si>
  <si>
    <t>PRC 5 ans réel An9</t>
  </si>
  <si>
    <t>PRC 5 ans réel An10</t>
  </si>
  <si>
    <t>PRC 10 ans réel An1</t>
  </si>
  <si>
    <t>PRC 10 ans réel An2</t>
  </si>
  <si>
    <t>PRC 10 ans réel An3</t>
  </si>
  <si>
    <t>PRC 10 ans réel An4</t>
  </si>
  <si>
    <t>PRC 10 ans réel An5</t>
  </si>
  <si>
    <t>PRC 10 ans réel An6</t>
  </si>
  <si>
    <t>PRC 10 ans réel An7</t>
  </si>
  <si>
    <t>PRC 10 ans réel An8</t>
  </si>
  <si>
    <t>PRC 10 ans réel An9</t>
  </si>
  <si>
    <t>PRC 10 ans réel An10</t>
  </si>
  <si>
    <t>CASEP-Immo réel An0</t>
  </si>
  <si>
    <t>CASEP-Immo réel An1</t>
  </si>
  <si>
    <t>CASEP-Immo réel An2</t>
  </si>
  <si>
    <t>CASEP-Immo réel An3</t>
  </si>
  <si>
    <t>CASEP-Immo réel An4</t>
  </si>
  <si>
    <t>CASEP-Immo réel An5</t>
  </si>
  <si>
    <t>CASEP-Immo réel An6</t>
  </si>
  <si>
    <t>CASEP-Immo réel An7</t>
  </si>
  <si>
    <t>CASEP-Immo réel An8</t>
  </si>
  <si>
    <t>CASEP-Immo réel An9</t>
  </si>
  <si>
    <t>CASEP-Immo réel An10</t>
  </si>
  <si>
    <t>Contrib.-raccord réel An0</t>
  </si>
  <si>
    <t>Contrib.-raccord réel An1</t>
  </si>
  <si>
    <t>Contrib.-raccord réel An2</t>
  </si>
  <si>
    <t>Contrib.-raccord réel An3</t>
  </si>
  <si>
    <t>Contrib.-raccord réel An4</t>
  </si>
  <si>
    <t>Contrib.-raccord réel An5</t>
  </si>
  <si>
    <t>Contrib.-raccord réel An6</t>
  </si>
  <si>
    <t>Contrib.-raccord réel An7</t>
  </si>
  <si>
    <t>Contrib.-raccord réel An8</t>
  </si>
  <si>
    <t>Contrib.-raccord réel An9</t>
  </si>
  <si>
    <t>Contrib.-raccord réel An10</t>
  </si>
  <si>
    <t>Tx Dist réel An1</t>
  </si>
  <si>
    <t>Tx Dist réel An2</t>
  </si>
  <si>
    <t>Tx Dist réel An3</t>
  </si>
  <si>
    <t>Tx Dist réel An4</t>
  </si>
  <si>
    <t>Tx Dist réel An5</t>
  </si>
  <si>
    <t>Tx Dist réel An6</t>
  </si>
  <si>
    <t>Tx Dist réel An7</t>
  </si>
  <si>
    <t>Tx Dist réel An8</t>
  </si>
  <si>
    <t>Tx Dist réel An9</t>
  </si>
  <si>
    <t>Tx Dist réel An10</t>
  </si>
  <si>
    <t>Revenu réel An1</t>
  </si>
  <si>
    <t>Revenu réel An2</t>
  </si>
  <si>
    <t>Revenu réel An3</t>
  </si>
  <si>
    <t>Revenu réel An4</t>
  </si>
  <si>
    <t>Revenu réel An5</t>
  </si>
  <si>
    <t>Revenu réel An6</t>
  </si>
  <si>
    <t>Revenu réel An7</t>
  </si>
  <si>
    <t>Revenu réel An8</t>
  </si>
  <si>
    <t>Revenu réel An9</t>
  </si>
  <si>
    <t>Revenu réel An10</t>
  </si>
  <si>
    <t>Investissement total réel An0 à An10</t>
  </si>
  <si>
    <t>Investissement total réel An0</t>
  </si>
  <si>
    <t>Investissement total réel An1</t>
  </si>
  <si>
    <t>Investissement total réel An2</t>
  </si>
  <si>
    <t>Investissement total réel An3</t>
  </si>
  <si>
    <t>Investissement total réel An4</t>
  </si>
  <si>
    <t>Investissement total réel An5</t>
  </si>
  <si>
    <t>Investissement total réel An6</t>
  </si>
  <si>
    <t>Investissement total réel An7</t>
  </si>
  <si>
    <t>Investissement total réel An8</t>
  </si>
  <si>
    <t>Investissement total réel An9</t>
  </si>
  <si>
    <t>Investissement total réel An10</t>
  </si>
  <si>
    <t>10-004137</t>
  </si>
  <si>
    <t>10-004385</t>
  </si>
  <si>
    <t>10-004237</t>
  </si>
  <si>
    <t>10-004200</t>
  </si>
  <si>
    <t>10-004329</t>
  </si>
  <si>
    <t>10-004344</t>
  </si>
  <si>
    <t>10-004336</t>
  </si>
  <si>
    <t>10-004421</t>
  </si>
  <si>
    <t>10-004246</t>
  </si>
  <si>
    <t>10-004306</t>
  </si>
  <si>
    <t>10-004397</t>
  </si>
  <si>
    <t>10-004148</t>
  </si>
  <si>
    <t>10-004457</t>
  </si>
  <si>
    <t>10-004317</t>
  </si>
  <si>
    <t>10-004506</t>
  </si>
  <si>
    <t>10-003819</t>
  </si>
  <si>
    <t>10-004358</t>
  </si>
  <si>
    <t>10-004375</t>
  </si>
  <si>
    <t>10-004672</t>
  </si>
  <si>
    <t>10-004670</t>
  </si>
  <si>
    <t>10-004615</t>
  </si>
  <si>
    <t>10-004728</t>
  </si>
  <si>
    <t>10-004460</t>
  </si>
  <si>
    <t>10-004837</t>
  </si>
  <si>
    <t>10-004810</t>
  </si>
  <si>
    <t>10-004846</t>
  </si>
  <si>
    <t>10-004901</t>
  </si>
  <si>
    <t>10-005003</t>
  </si>
  <si>
    <t>10-004958</t>
  </si>
  <si>
    <t>10-004749</t>
  </si>
  <si>
    <t>10-004985</t>
  </si>
  <si>
    <t>10-004817</t>
  </si>
  <si>
    <t>10-005053</t>
  </si>
  <si>
    <t>10-004976</t>
  </si>
  <si>
    <t>Total</t>
  </si>
  <si>
    <t>Note 1</t>
  </si>
  <si>
    <t>Note 2</t>
  </si>
  <si>
    <t>Note 3</t>
  </si>
  <si>
    <t>Note 4</t>
  </si>
  <si>
    <t>Note 5</t>
  </si>
  <si>
    <t>Note 6</t>
  </si>
  <si>
    <t>Note 7</t>
  </si>
  <si>
    <t>Note 8</t>
  </si>
  <si>
    <t>Note 9</t>
  </si>
  <si>
    <t>Note 10</t>
  </si>
  <si>
    <t>Note 11</t>
  </si>
  <si>
    <t>Note 12</t>
  </si>
  <si>
    <t>Note 13</t>
  </si>
  <si>
    <t>Note 14</t>
  </si>
  <si>
    <t>Note 15</t>
  </si>
  <si>
    <t>Note 16</t>
  </si>
  <si>
    <t>Note 17</t>
  </si>
  <si>
    <t>Note 18</t>
  </si>
  <si>
    <t>Note 19</t>
  </si>
  <si>
    <t>Note 20</t>
  </si>
  <si>
    <t>Note 21</t>
  </si>
  <si>
    <t>Note 22</t>
  </si>
  <si>
    <t>Note 23</t>
  </si>
  <si>
    <t>Note 24</t>
  </si>
  <si>
    <t>Note 25</t>
  </si>
  <si>
    <t>Note 26</t>
  </si>
  <si>
    <t>Note 27</t>
  </si>
  <si>
    <t>Note 28</t>
  </si>
  <si>
    <t>Note 29</t>
  </si>
  <si>
    <t>Note 30</t>
  </si>
  <si>
    <t>Note 31</t>
  </si>
  <si>
    <t>Note 32</t>
  </si>
  <si>
    <t>Note 33</t>
  </si>
  <si>
    <t>Note 34</t>
  </si>
  <si>
    <t>Note 35</t>
  </si>
  <si>
    <t>Note 36</t>
  </si>
  <si>
    <t>Note 37</t>
  </si>
  <si>
    <t>Note 38</t>
  </si>
  <si>
    <t>Note 39</t>
  </si>
  <si>
    <t>Note 40</t>
  </si>
  <si>
    <t>Note 41</t>
  </si>
  <si>
    <t>Note 42</t>
  </si>
  <si>
    <t>Note 43</t>
  </si>
  <si>
    <t>Note 44</t>
  </si>
  <si>
    <t>Note 45</t>
  </si>
  <si>
    <t>Note 46</t>
  </si>
  <si>
    <t>Note 47</t>
  </si>
  <si>
    <t>Note 48</t>
  </si>
  <si>
    <t>Note 49</t>
  </si>
  <si>
    <t>Note 50</t>
  </si>
  <si>
    <t>Note 51</t>
  </si>
  <si>
    <t>Note 52</t>
  </si>
  <si>
    <t>Note 53</t>
  </si>
  <si>
    <t>Note 54</t>
  </si>
  <si>
    <t>Note 55</t>
  </si>
  <si>
    <t>Note 56</t>
  </si>
  <si>
    <t>Note 57</t>
  </si>
  <si>
    <t>Note 58</t>
  </si>
  <si>
    <t>Note 59</t>
  </si>
  <si>
    <t>Note 60</t>
  </si>
  <si>
    <t>Note 61</t>
  </si>
  <si>
    <t>Note 62</t>
  </si>
  <si>
    <t>Note 63</t>
  </si>
  <si>
    <t>Note 64</t>
  </si>
  <si>
    <t>Note 65</t>
  </si>
  <si>
    <t>Note 66</t>
  </si>
  <si>
    <t>Note 67</t>
  </si>
  <si>
    <t>Note 68</t>
  </si>
  <si>
    <t>Note 69</t>
  </si>
  <si>
    <t>Note 70</t>
  </si>
  <si>
    <t>Note 71</t>
  </si>
  <si>
    <t>Note 72</t>
  </si>
  <si>
    <t>Note 73</t>
  </si>
  <si>
    <t>Note 74</t>
  </si>
  <si>
    <t>Note 75</t>
  </si>
  <si>
    <t>Note 76</t>
  </si>
  <si>
    <t>Note 77</t>
  </si>
  <si>
    <t>Note 78</t>
  </si>
  <si>
    <t>Note 79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</si>
  <si>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</si>
  <si>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</si>
  <si>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</si>
  <si>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</si>
  <si>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</si>
  <si>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</si>
  <si>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</si>
  <si>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</si>
  <si>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</si>
  <si>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</si>
  <si>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</si>
  <si>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</si>
  <si>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</si>
  <si>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</si>
  <si>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</si>
  <si>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</si>
  <si>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</si>
  <si>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</si>
  <si>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</si>
  <si>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</si>
  <si>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</si>
  <si>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</si>
  <si>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</si>
  <si>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</si>
  <si>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</si>
  <si>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</si>
  <si>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</si>
  <si>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</si>
  <si>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</si>
  <si>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</si>
  <si>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</si>
  <si>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</si>
  <si>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</si>
  <si>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</si>
  <si>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</si>
  <si>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</si>
  <si>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</si>
  <si>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</si>
  <si>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</si>
  <si>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</si>
  <si>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</si>
  <si>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</si>
  <si>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</si>
  <si>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</si>
  <si>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</si>
  <si>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</si>
  <si>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</si>
  <si>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</si>
  <si>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</si>
  <si>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</si>
  <si>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</si>
  <si>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</si>
  <si>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</si>
  <si>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</si>
  <si>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</si>
  <si>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</si>
  <si>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</si>
  <si>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</si>
  <si>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</si>
  <si>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</si>
  <si>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</si>
  <si>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</si>
  <si>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</si>
  <si>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</si>
  <si>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</si>
  <si>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</si>
  <si>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</si>
  <si>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</si>
  <si>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</si>
  <si>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</si>
  <si>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</si>
  <si>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</si>
  <si>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</si>
  <si>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</si>
  <si>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</si>
  <si>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</si>
  <si>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</si>
  <si>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</si>
  <si>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</si>
  <si>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Référence avec l'onglet excel "RR 2009 a posteriori"</t>
  </si>
  <si>
    <t>Référence avec l'onglet excel "RR 2010 a posteriori"</t>
  </si>
  <si>
    <t>Référence avec l'onglet excel "RR 2011 a posteriori"</t>
  </si>
  <si>
    <t>Note 80</t>
  </si>
  <si>
    <t>Note 81</t>
  </si>
  <si>
    <t>Note 82</t>
  </si>
  <si>
    <t>Note 83</t>
  </si>
  <si>
    <t>Note 84</t>
  </si>
  <si>
    <t>Note 85</t>
  </si>
  <si>
    <t>Note 86</t>
  </si>
  <si>
    <t>Note 87</t>
  </si>
  <si>
    <t>Note 88</t>
  </si>
  <si>
    <t>Note 89</t>
  </si>
  <si>
    <t>Note 90</t>
  </si>
  <si>
    <t>Note 91</t>
  </si>
  <si>
    <t>Note 92</t>
  </si>
  <si>
    <t>Note 93</t>
  </si>
  <si>
    <t>Note 94</t>
  </si>
  <si>
    <t>Note 95</t>
  </si>
  <si>
    <t>Note 96</t>
  </si>
  <si>
    <t>Note 97</t>
  </si>
  <si>
    <t>Note 98</t>
  </si>
  <si>
    <t>Note 99</t>
  </si>
  <si>
    <t>Note 100</t>
  </si>
  <si>
    <t>Note 101</t>
  </si>
  <si>
    <t>Note 102</t>
  </si>
  <si>
    <t>Note 103</t>
  </si>
  <si>
    <t>Note 104</t>
  </si>
  <si>
    <t>Note 105</t>
  </si>
  <si>
    <t>Note 106</t>
  </si>
  <si>
    <t>Note 107</t>
  </si>
  <si>
    <t>Note 108</t>
  </si>
  <si>
    <t>Note 109</t>
  </si>
  <si>
    <t>Note 110</t>
  </si>
  <si>
    <t>Note 111</t>
  </si>
  <si>
    <t>Note 112</t>
  </si>
  <si>
    <t>Note 113</t>
  </si>
  <si>
    <t>Note 114</t>
  </si>
  <si>
    <t>Note 115</t>
  </si>
  <si>
    <t>Note 116</t>
  </si>
  <si>
    <t>Note 117</t>
  </si>
  <si>
    <t>Note 118</t>
  </si>
  <si>
    <t>Note 119</t>
  </si>
  <si>
    <t>Note 120</t>
  </si>
  <si>
    <t>Note 121</t>
  </si>
  <si>
    <t>Note 122</t>
  </si>
  <si>
    <t>Note 123</t>
  </si>
  <si>
    <t>Note 124</t>
  </si>
  <si>
    <t>Note 125</t>
  </si>
  <si>
    <t>Note 126</t>
  </si>
  <si>
    <t>Note 127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</si>
  <si>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</si>
  <si>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</si>
  <si>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</si>
  <si>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</si>
  <si>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</si>
  <si>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</si>
  <si>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</si>
  <si>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</si>
  <si>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</si>
  <si>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</si>
  <si>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</si>
  <si>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</si>
  <si>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</si>
  <si>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</si>
  <si>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</si>
  <si>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</si>
  <si>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</si>
  <si>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</si>
  <si>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</si>
  <si>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</si>
  <si>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</si>
  <si>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</si>
  <si>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</si>
  <si>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</si>
  <si>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</si>
  <si>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</si>
  <si>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</si>
  <si>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</si>
  <si>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</si>
  <si>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</si>
  <si>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</si>
  <si>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</si>
  <si>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</si>
  <si>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</si>
  <si>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</si>
  <si>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</si>
  <si>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</si>
  <si>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</si>
  <si>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</si>
  <si>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</si>
  <si>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</si>
  <si>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</si>
  <si>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</si>
  <si>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</si>
  <si>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</si>
  <si>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</si>
  <si>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</si>
  <si>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</si>
  <si>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r>
      <t>Base de données</t>
    </r>
    <r>
      <rPr>
        <b/>
        <i/>
        <sz val="14"/>
        <rFont val="Calibri"/>
        <family val="2"/>
        <scheme val="minor"/>
      </rPr>
      <t xml:space="preserve"> a posteriori, </t>
    </r>
    <r>
      <rPr>
        <b/>
        <sz val="14"/>
        <rFont val="Calibri"/>
        <family val="2"/>
        <scheme val="minor"/>
      </rPr>
      <t>par projet d'extension, pour le plan de développement 2009</t>
    </r>
  </si>
  <si>
    <r>
      <t>Base de données</t>
    </r>
    <r>
      <rPr>
        <b/>
        <i/>
        <sz val="14"/>
        <rFont val="Calibri"/>
        <family val="2"/>
        <scheme val="minor"/>
      </rPr>
      <t xml:space="preserve"> a posteriori, </t>
    </r>
    <r>
      <rPr>
        <b/>
        <sz val="14"/>
        <rFont val="Calibri"/>
        <family val="2"/>
        <scheme val="minor"/>
      </rPr>
      <t>par projet d'extension, pour le plan de développement 2010</t>
    </r>
  </si>
  <si>
    <r>
      <t>Base de données</t>
    </r>
    <r>
      <rPr>
        <b/>
        <i/>
        <sz val="14"/>
        <rFont val="Calibri"/>
        <family val="2"/>
        <scheme val="minor"/>
      </rPr>
      <t xml:space="preserve"> a posteriori, </t>
    </r>
    <r>
      <rPr>
        <b/>
        <sz val="14"/>
        <rFont val="Calibri"/>
        <family val="2"/>
        <scheme val="minor"/>
      </rPr>
      <t>par projet d'extension, pour le plan de développement 2011</t>
    </r>
  </si>
  <si>
    <t>Volume en 1000m³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</si>
</sst>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)\ _$_ ;_ * \(#,##0.00\)\ _$_ ;_ * &quot;-&quot;??_)\ _$_ ;_ @_ "/>
    <numFmt numFmtId="164" formatCode="#,##0.000_);\(#,##0.000\)"/>
    <numFmt numFmtId="165" formatCode="#,##0.0_);\(#,##0.0\)"/>
    <numFmt numFmtId="166" formatCode="#,##0_);\(#,##0\)"/>
    <numFmt numFmtId="167" formatCode="#,##0.0000_);\(#,##0.0000\)"/>
    <numFmt numFmtId="168" formatCode="#,##0.00_);\(#,##0.00\)"/>
    <numFmt numFmtId="169" formatCode="_(* #,##0.00_);_(* \(#,##0.00\);_(* &quot;-&quot;??_);_(@_)"/>
    <numFmt numFmtId="170" formatCode="_ * #,##0_)\ _$_ ;_ * \(#,##0\)\ _$_ ;_ * &quot;-&quot;??_)\ _$_ ;_ @_ "/>
    <numFmt numFmtId="171" formatCode="0.0000"/>
  </numFmts>
  <fonts count="27">
    <font>
      <sz val="11"/>
      <color theme="1"/>
      <name val="Calibri"/>
      <family val="2"/>
      <scheme val="minor"/>
    </font>
    <font>
      <b/>
      <sz val="12"/>
      <name val="Arial MT"/>
    </font>
    <font>
      <sz val="12"/>
      <name val="Arial MT"/>
    </font>
    <font>
      <sz val="10"/>
      <name val="Arial MT"/>
    </font>
    <font>
      <sz val="12"/>
      <color rgb="FF0000FF"/>
      <name val="Arial MT"/>
    </font>
    <font>
      <sz val="12"/>
      <color rgb="FF000000"/>
      <name val="Arial MT"/>
    </font>
    <font>
      <b/>
      <sz val="10"/>
      <color rgb="FF000000"/>
      <name val="Tahoma"/>
      <family val="2"/>
    </font>
    <font>
      <sz val="11"/>
      <color rgb="FF000000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8"/>
      <name val="Arial MT"/>
    </font>
    <font>
      <b/>
      <sz val="8"/>
      <color rgb="FF000000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9BC2E6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9BC2E6"/>
      </left>
      <right/>
      <top style="thin">
        <color theme="4" tint="0.39997558519241921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250">
    <xf numFmtId="0" fontId="0" fillId="0" borderId="0" xfId="0"/>
    <xf numFmtId="166" fontId="2" fillId="0" borderId="2" xfId="0" applyNumberFormat="1" applyFont="1" applyFill="1" applyBorder="1" applyProtection="1"/>
    <xf numFmtId="166" fontId="2" fillId="0" borderId="3" xfId="0" applyNumberFormat="1" applyFont="1" applyFill="1" applyBorder="1" applyProtection="1"/>
    <xf numFmtId="166" fontId="2" fillId="0" borderId="3" xfId="0" applyNumberFormat="1" applyFont="1" applyFill="1" applyBorder="1" applyAlignment="1" applyProtection="1">
      <alignment horizontal="left" indent="5"/>
    </xf>
    <xf numFmtId="166" fontId="2" fillId="0" borderId="4" xfId="0" applyNumberFormat="1" applyFont="1" applyFill="1" applyBorder="1" applyProtection="1"/>
    <xf numFmtId="166" fontId="2" fillId="0" borderId="0" xfId="0" applyNumberFormat="1" applyFont="1" applyFill="1" applyBorder="1"/>
    <xf numFmtId="166" fontId="2" fillId="0" borderId="5" xfId="0" applyNumberFormat="1" applyFont="1" applyFill="1" applyBorder="1" applyAlignment="1" applyProtection="1">
      <alignment horizontal="centerContinuous"/>
    </xf>
    <xf numFmtId="166" fontId="2" fillId="0" borderId="0" xfId="0" applyNumberFormat="1" applyFont="1" applyFill="1" applyBorder="1" applyAlignment="1" applyProtection="1">
      <alignment horizontal="centerContinuous"/>
    </xf>
    <xf numFmtId="166" fontId="2" fillId="0" borderId="5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Protection="1"/>
    <xf numFmtId="166" fontId="2" fillId="0" borderId="6" xfId="0" applyNumberFormat="1" applyFont="1" applyFill="1" applyBorder="1" applyProtection="1"/>
    <xf numFmtId="166" fontId="4" fillId="0" borderId="0" xfId="0" applyNumberFormat="1" applyFont="1" applyFill="1" applyBorder="1" applyProtection="1">
      <protection locked="0"/>
    </xf>
    <xf numFmtId="166" fontId="1" fillId="0" borderId="0" xfId="0" applyNumberFormat="1" applyFont="1" applyFill="1" applyBorder="1" applyAlignment="1" applyProtection="1">
      <alignment horizontal="centerContinuous"/>
    </xf>
    <xf numFmtId="166" fontId="2" fillId="0" borderId="7" xfId="0" applyNumberFormat="1" applyFont="1" applyFill="1" applyBorder="1" applyProtection="1"/>
    <xf numFmtId="166" fontId="2" fillId="0" borderId="8" xfId="0" applyNumberFormat="1" applyFont="1" applyFill="1" applyBorder="1" applyProtection="1"/>
    <xf numFmtId="166" fontId="2" fillId="0" borderId="9" xfId="0" applyNumberFormat="1" applyFont="1" applyFill="1" applyBorder="1" applyProtection="1"/>
    <xf numFmtId="166" fontId="2" fillId="0" borderId="10" xfId="0" applyNumberFormat="1" applyFont="1" applyFill="1" applyBorder="1" applyProtection="1"/>
    <xf numFmtId="166" fontId="2" fillId="0" borderId="11" xfId="0" applyNumberFormat="1" applyFont="1" applyFill="1" applyBorder="1" applyProtection="1"/>
    <xf numFmtId="10" fontId="2" fillId="0" borderId="11" xfId="0" applyNumberFormat="1" applyFont="1" applyFill="1" applyBorder="1" applyProtection="1"/>
    <xf numFmtId="10" fontId="2" fillId="0" borderId="10" xfId="0" applyNumberFormat="1" applyFont="1" applyFill="1" applyBorder="1" applyProtection="1"/>
    <xf numFmtId="166" fontId="2" fillId="0" borderId="12" xfId="0" applyNumberFormat="1" applyFont="1" applyFill="1" applyBorder="1" applyProtection="1"/>
    <xf numFmtId="166" fontId="2" fillId="0" borderId="13" xfId="0" applyNumberFormat="1" applyFont="1" applyFill="1" applyBorder="1" applyProtection="1"/>
    <xf numFmtId="166" fontId="1" fillId="0" borderId="0" xfId="0" applyNumberFormat="1" applyFont="1" applyFill="1" applyBorder="1" applyProtection="1"/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right"/>
    </xf>
    <xf numFmtId="10" fontId="2" fillId="0" borderId="0" xfId="0" applyNumberFormat="1" applyFont="1" applyFill="1" applyBorder="1" applyProtection="1"/>
    <xf numFmtId="10" fontId="2" fillId="0" borderId="13" xfId="0" applyNumberFormat="1" applyFont="1" applyFill="1" applyBorder="1" applyProtection="1"/>
    <xf numFmtId="166" fontId="2" fillId="0" borderId="14" xfId="0" applyNumberFormat="1" applyFont="1" applyFill="1" applyBorder="1" applyProtection="1"/>
    <xf numFmtId="166" fontId="5" fillId="0" borderId="0" xfId="0" applyNumberFormat="1" applyFont="1" applyFill="1" applyBorder="1" applyAlignment="1" applyProtection="1">
      <alignment horizontal="left"/>
    </xf>
    <xf numFmtId="166" fontId="2" fillId="0" borderId="13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164" fontId="2" fillId="0" borderId="13" xfId="0" applyNumberFormat="1" applyFont="1" applyFill="1" applyBorder="1" applyProtection="1"/>
    <xf numFmtId="166" fontId="2" fillId="0" borderId="0" xfId="0" applyNumberFormat="1" applyFont="1" applyFill="1" applyBorder="1" applyAlignment="1" applyProtection="1"/>
    <xf numFmtId="166" fontId="1" fillId="0" borderId="0" xfId="0" applyNumberFormat="1" applyFont="1" applyFill="1" applyBorder="1" applyAlignment="1" applyProtection="1">
      <alignment horizontal="right"/>
    </xf>
    <xf numFmtId="166" fontId="2" fillId="0" borderId="15" xfId="0" applyNumberFormat="1" applyFont="1" applyFill="1" applyBorder="1" applyProtection="1"/>
    <xf numFmtId="166" fontId="2" fillId="0" borderId="16" xfId="0" applyNumberFormat="1" applyFont="1" applyFill="1" applyBorder="1" applyProtection="1"/>
    <xf numFmtId="10" fontId="2" fillId="0" borderId="16" xfId="0" applyNumberFormat="1" applyFont="1" applyFill="1" applyBorder="1" applyProtection="1"/>
    <xf numFmtId="10" fontId="2" fillId="0" borderId="15" xfId="0" applyNumberFormat="1" applyFont="1" applyFill="1" applyBorder="1" applyProtection="1"/>
    <xf numFmtId="166" fontId="2" fillId="0" borderId="17" xfId="0" applyNumberFormat="1" applyFont="1" applyFill="1" applyBorder="1" applyProtection="1"/>
    <xf numFmtId="166" fontId="2" fillId="0" borderId="18" xfId="0" applyNumberFormat="1" applyFont="1" applyFill="1" applyBorder="1" applyProtection="1"/>
    <xf numFmtId="165" fontId="2" fillId="0" borderId="15" xfId="0" applyNumberFormat="1" applyFont="1" applyFill="1" applyBorder="1" applyProtection="1"/>
    <xf numFmtId="165" fontId="2" fillId="0" borderId="16" xfId="0" applyNumberFormat="1" applyFont="1" applyFill="1" applyBorder="1" applyProtection="1"/>
    <xf numFmtId="166" fontId="2" fillId="0" borderId="0" xfId="0" quotePrefix="1" applyNumberFormat="1" applyFont="1" applyFill="1" applyBorder="1" applyProtection="1"/>
    <xf numFmtId="167" fontId="2" fillId="0" borderId="13" xfId="0" applyNumberFormat="1" applyFont="1" applyFill="1" applyBorder="1" applyProtection="1"/>
    <xf numFmtId="167" fontId="2" fillId="0" borderId="0" xfId="0" applyNumberFormat="1" applyFont="1" applyFill="1" applyBorder="1" applyProtection="1"/>
    <xf numFmtId="166" fontId="2" fillId="0" borderId="19" xfId="0" applyNumberFormat="1" applyFont="1" applyFill="1" applyBorder="1" applyProtection="1"/>
    <xf numFmtId="166" fontId="2" fillId="0" borderId="20" xfId="0" applyNumberFormat="1" applyFont="1" applyFill="1" applyBorder="1" applyProtection="1"/>
    <xf numFmtId="168" fontId="2" fillId="0" borderId="16" xfId="0" applyNumberFormat="1" applyFont="1" applyFill="1" applyBorder="1" applyProtection="1"/>
    <xf numFmtId="166" fontId="1" fillId="0" borderId="0" xfId="0" applyNumberFormat="1" applyFont="1" applyFill="1" applyBorder="1"/>
    <xf numFmtId="166" fontId="3" fillId="0" borderId="0" xfId="0" applyNumberFormat="1" applyFont="1" applyFill="1" applyBorder="1" applyProtection="1"/>
    <xf numFmtId="166" fontId="2" fillId="0" borderId="11" xfId="0" quotePrefix="1" applyNumberFormat="1" applyFont="1" applyFill="1" applyBorder="1" applyProtection="1"/>
    <xf numFmtId="166" fontId="2" fillId="0" borderId="11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left"/>
    </xf>
    <xf numFmtId="166" fontId="2" fillId="0" borderId="14" xfId="0" applyNumberFormat="1" applyFont="1" applyFill="1" applyBorder="1" applyAlignment="1" applyProtection="1">
      <alignment horizontal="right"/>
    </xf>
    <xf numFmtId="166" fontId="1" fillId="0" borderId="16" xfId="0" applyNumberFormat="1" applyFont="1" applyFill="1" applyBorder="1" applyProtection="1"/>
    <xf numFmtId="166" fontId="2" fillId="0" borderId="13" xfId="0" applyNumberFormat="1" applyFont="1" applyFill="1" applyBorder="1" applyAlignment="1" applyProtection="1">
      <alignment horizontal="centerContinuous"/>
    </xf>
    <xf numFmtId="166" fontId="2" fillId="0" borderId="15" xfId="0" applyNumberFormat="1" applyFont="1" applyFill="1" applyBorder="1" applyAlignment="1" applyProtection="1">
      <alignment horizontal="centerContinuous"/>
    </xf>
    <xf numFmtId="166" fontId="2" fillId="0" borderId="16" xfId="0" applyNumberFormat="1" applyFont="1" applyFill="1" applyBorder="1" applyAlignment="1" applyProtection="1">
      <alignment horizontal="centerContinuous"/>
    </xf>
    <xf numFmtId="166" fontId="2" fillId="0" borderId="17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/>
    <xf numFmtId="49" fontId="2" fillId="0" borderId="0" xfId="0" applyNumberFormat="1" applyFont="1" applyFill="1" applyBorder="1" applyProtection="1"/>
    <xf numFmtId="166" fontId="2" fillId="0" borderId="16" xfId="0" applyNumberFormat="1" applyFont="1" applyFill="1" applyBorder="1" applyAlignment="1" applyProtection="1">
      <protection locked="0"/>
    </xf>
    <xf numFmtId="166" fontId="2" fillId="0" borderId="16" xfId="0" applyNumberFormat="1" applyFont="1" applyFill="1" applyBorder="1" applyAlignment="1" applyProtection="1"/>
    <xf numFmtId="166" fontId="2" fillId="0" borderId="16" xfId="0" applyNumberFormat="1" applyFont="1" applyFill="1" applyBorder="1" applyAlignment="1" applyProtection="1">
      <alignment horizontal="left"/>
    </xf>
    <xf numFmtId="166" fontId="2" fillId="0" borderId="1" xfId="0" applyNumberFormat="1" applyFont="1" applyFill="1" applyBorder="1"/>
    <xf numFmtId="166" fontId="7" fillId="0" borderId="2" xfId="0" applyNumberFormat="1" applyFont="1" applyFill="1" applyBorder="1" applyProtection="1"/>
    <xf numFmtId="166" fontId="7" fillId="0" borderId="3" xfId="0" applyNumberFormat="1" applyFont="1" applyFill="1" applyBorder="1" applyProtection="1"/>
    <xf numFmtId="166" fontId="7" fillId="0" borderId="3" xfId="0" applyNumberFormat="1" applyFont="1" applyFill="1" applyBorder="1" applyAlignment="1" applyProtection="1">
      <alignment horizontal="left" indent="5"/>
    </xf>
    <xf numFmtId="166" fontId="7" fillId="0" borderId="4" xfId="0" applyNumberFormat="1" applyFont="1" applyFill="1" applyBorder="1" applyProtection="1"/>
    <xf numFmtId="166" fontId="7" fillId="0" borderId="0" xfId="0" applyNumberFormat="1" applyFont="1" applyFill="1" applyBorder="1"/>
    <xf numFmtId="166" fontId="7" fillId="0" borderId="5" xfId="0" applyNumberFormat="1" applyFont="1" applyFill="1" applyBorder="1" applyAlignment="1" applyProtection="1">
      <alignment horizontal="centerContinuous"/>
    </xf>
    <xf numFmtId="166" fontId="7" fillId="0" borderId="0" xfId="0" applyNumberFormat="1" applyFont="1" applyFill="1" applyBorder="1" applyAlignment="1" applyProtection="1">
      <alignment horizontal="centerContinuous"/>
    </xf>
    <xf numFmtId="166" fontId="7" fillId="0" borderId="5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Protection="1"/>
    <xf numFmtId="166" fontId="7" fillId="0" borderId="6" xfId="0" applyNumberFormat="1" applyFont="1" applyFill="1" applyBorder="1" applyProtection="1"/>
    <xf numFmtId="166" fontId="8" fillId="0" borderId="0" xfId="0" applyNumberFormat="1" applyFont="1" applyFill="1" applyBorder="1" applyProtection="1">
      <protection locked="0"/>
    </xf>
    <xf numFmtId="166" fontId="9" fillId="0" borderId="0" xfId="0" applyNumberFormat="1" applyFont="1" applyFill="1" applyBorder="1" applyAlignment="1" applyProtection="1">
      <alignment horizontal="centerContinuous"/>
    </xf>
    <xf numFmtId="166" fontId="7" fillId="0" borderId="7" xfId="0" applyNumberFormat="1" applyFont="1" applyFill="1" applyBorder="1" applyProtection="1"/>
    <xf numFmtId="166" fontId="7" fillId="0" borderId="8" xfId="0" applyNumberFormat="1" applyFont="1" applyFill="1" applyBorder="1" applyProtection="1"/>
    <xf numFmtId="166" fontId="7" fillId="0" borderId="9" xfId="0" applyNumberFormat="1" applyFont="1" applyFill="1" applyBorder="1" applyProtection="1"/>
    <xf numFmtId="166" fontId="7" fillId="0" borderId="10" xfId="0" applyNumberFormat="1" applyFont="1" applyFill="1" applyBorder="1" applyProtection="1"/>
    <xf numFmtId="166" fontId="7" fillId="0" borderId="11" xfId="0" applyNumberFormat="1" applyFont="1" applyFill="1" applyBorder="1" applyProtection="1"/>
    <xf numFmtId="10" fontId="7" fillId="0" borderId="11" xfId="0" applyNumberFormat="1" applyFont="1" applyFill="1" applyBorder="1" applyProtection="1"/>
    <xf numFmtId="10" fontId="7" fillId="0" borderId="10" xfId="0" applyNumberFormat="1" applyFont="1" applyFill="1" applyBorder="1" applyProtection="1"/>
    <xf numFmtId="166" fontId="7" fillId="0" borderId="12" xfId="0" applyNumberFormat="1" applyFont="1" applyFill="1" applyBorder="1" applyProtection="1"/>
    <xf numFmtId="166" fontId="7" fillId="0" borderId="13" xfId="0" applyNumberFormat="1" applyFont="1" applyFill="1" applyBorder="1" applyProtection="1"/>
    <xf numFmtId="166" fontId="9" fillId="0" borderId="0" xfId="0" applyNumberFormat="1" applyFont="1" applyFill="1" applyBorder="1" applyProtection="1"/>
    <xf numFmtId="166" fontId="10" fillId="0" borderId="0" xfId="0" applyNumberFormat="1" applyFont="1" applyFill="1" applyBorder="1" applyAlignment="1" applyProtection="1">
      <alignment horizontal="left"/>
    </xf>
    <xf numFmtId="166" fontId="10" fillId="0" borderId="0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Protection="1"/>
    <xf numFmtId="10" fontId="7" fillId="0" borderId="13" xfId="0" applyNumberFormat="1" applyFont="1" applyFill="1" applyBorder="1" applyProtection="1"/>
    <xf numFmtId="166" fontId="7" fillId="0" borderId="0" xfId="0" applyNumberFormat="1" applyFont="1" applyFill="1" applyBorder="1" applyAlignment="1" applyProtection="1">
      <alignment horizontal="right"/>
    </xf>
    <xf numFmtId="166" fontId="7" fillId="0" borderId="14" xfId="0" applyNumberFormat="1" applyFont="1" applyFill="1" applyBorder="1" applyProtection="1"/>
    <xf numFmtId="166" fontId="11" fillId="0" borderId="0" xfId="0" applyNumberFormat="1" applyFont="1" applyFill="1" applyBorder="1" applyAlignment="1" applyProtection="1">
      <alignment horizontal="left"/>
    </xf>
    <xf numFmtId="166" fontId="7" fillId="0" borderId="13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Protection="1"/>
    <xf numFmtId="164" fontId="7" fillId="0" borderId="13" xfId="0" applyNumberFormat="1" applyFont="1" applyFill="1" applyBorder="1" applyProtection="1"/>
    <xf numFmtId="166" fontId="7" fillId="0" borderId="0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>
      <alignment horizontal="left"/>
    </xf>
    <xf numFmtId="166" fontId="9" fillId="0" borderId="0" xfId="0" applyNumberFormat="1" applyFont="1" applyFill="1" applyBorder="1" applyAlignment="1" applyProtection="1">
      <alignment horizontal="right"/>
    </xf>
    <xf numFmtId="166" fontId="7" fillId="0" borderId="15" xfId="0" applyNumberFormat="1" applyFont="1" applyFill="1" applyBorder="1" applyProtection="1"/>
    <xf numFmtId="166" fontId="7" fillId="0" borderId="16" xfId="0" applyNumberFormat="1" applyFont="1" applyFill="1" applyBorder="1" applyProtection="1"/>
    <xf numFmtId="10" fontId="7" fillId="0" borderId="16" xfId="0" applyNumberFormat="1" applyFont="1" applyFill="1" applyBorder="1" applyProtection="1"/>
    <xf numFmtId="10" fontId="7" fillId="0" borderId="15" xfId="0" applyNumberFormat="1" applyFont="1" applyFill="1" applyBorder="1" applyProtection="1"/>
    <xf numFmtId="166" fontId="7" fillId="0" borderId="17" xfId="0" applyNumberFormat="1" applyFont="1" applyFill="1" applyBorder="1" applyProtection="1"/>
    <xf numFmtId="166" fontId="7" fillId="0" borderId="18" xfId="0" applyNumberFormat="1" applyFont="1" applyFill="1" applyBorder="1" applyProtection="1"/>
    <xf numFmtId="165" fontId="7" fillId="0" borderId="15" xfId="0" applyNumberFormat="1" applyFont="1" applyFill="1" applyBorder="1" applyProtection="1"/>
    <xf numFmtId="165" fontId="7" fillId="0" borderId="16" xfId="0" applyNumberFormat="1" applyFont="1" applyFill="1" applyBorder="1" applyProtection="1"/>
    <xf numFmtId="166" fontId="10" fillId="0" borderId="0" xfId="0" applyNumberFormat="1" applyFont="1" applyFill="1" applyBorder="1"/>
    <xf numFmtId="166" fontId="10" fillId="0" borderId="13" xfId="0" applyNumberFormat="1" applyFont="1" applyFill="1" applyBorder="1" applyProtection="1"/>
    <xf numFmtId="166" fontId="7" fillId="0" borderId="0" xfId="0" quotePrefix="1" applyNumberFormat="1" applyFont="1" applyFill="1" applyBorder="1" applyProtection="1"/>
    <xf numFmtId="167" fontId="7" fillId="0" borderId="13" xfId="0" applyNumberFormat="1" applyFont="1" applyFill="1" applyBorder="1" applyProtection="1"/>
    <xf numFmtId="167" fontId="7" fillId="0" borderId="0" xfId="0" applyNumberFormat="1" applyFont="1" applyFill="1" applyBorder="1" applyProtection="1"/>
    <xf numFmtId="166" fontId="7" fillId="0" borderId="19" xfId="0" applyNumberFormat="1" applyFont="1" applyFill="1" applyBorder="1" applyProtection="1"/>
    <xf numFmtId="166" fontId="7" fillId="0" borderId="20" xfId="0" applyNumberFormat="1" applyFont="1" applyFill="1" applyBorder="1" applyProtection="1"/>
    <xf numFmtId="168" fontId="7" fillId="0" borderId="16" xfId="0" applyNumberFormat="1" applyFont="1" applyFill="1" applyBorder="1" applyProtection="1"/>
    <xf numFmtId="166" fontId="9" fillId="0" borderId="0" xfId="0" applyNumberFormat="1" applyFont="1" applyFill="1" applyBorder="1"/>
    <xf numFmtId="166" fontId="12" fillId="0" borderId="0" xfId="0" applyNumberFormat="1" applyFont="1" applyFill="1" applyBorder="1" applyProtection="1"/>
    <xf numFmtId="166" fontId="7" fillId="0" borderId="11" xfId="0" quotePrefix="1" applyNumberFormat="1" applyFont="1" applyFill="1" applyBorder="1" applyProtection="1"/>
    <xf numFmtId="166" fontId="7" fillId="0" borderId="11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left"/>
    </xf>
    <xf numFmtId="166" fontId="7" fillId="0" borderId="14" xfId="0" applyNumberFormat="1" applyFont="1" applyFill="1" applyBorder="1" applyAlignment="1" applyProtection="1">
      <alignment horizontal="right"/>
    </xf>
    <xf numFmtId="166" fontId="9" fillId="0" borderId="16" xfId="0" applyNumberFormat="1" applyFont="1" applyFill="1" applyBorder="1" applyProtection="1"/>
    <xf numFmtId="166" fontId="7" fillId="0" borderId="13" xfId="0" applyNumberFormat="1" applyFont="1" applyFill="1" applyBorder="1" applyAlignment="1" applyProtection="1">
      <alignment horizontal="centerContinuous"/>
    </xf>
    <xf numFmtId="0" fontId="7" fillId="0" borderId="0" xfId="0" applyNumberFormat="1" applyFont="1" applyFill="1" applyBorder="1"/>
    <xf numFmtId="0" fontId="13" fillId="0" borderId="0" xfId="0" applyFont="1" applyFill="1" applyBorder="1"/>
    <xf numFmtId="49" fontId="7" fillId="0" borderId="0" xfId="0" applyNumberFormat="1" applyFont="1" applyFill="1" applyBorder="1" applyProtection="1"/>
    <xf numFmtId="166" fontId="7" fillId="0" borderId="16" xfId="0" applyNumberFormat="1" applyFont="1" applyFill="1" applyBorder="1" applyAlignment="1" applyProtection="1">
      <protection locked="0"/>
    </xf>
    <xf numFmtId="166" fontId="7" fillId="0" borderId="16" xfId="0" applyNumberFormat="1" applyFont="1" applyFill="1" applyBorder="1" applyAlignment="1" applyProtection="1"/>
    <xf numFmtId="166" fontId="7" fillId="0" borderId="16" xfId="0" applyNumberFormat="1" applyFont="1" applyFill="1" applyBorder="1" applyAlignment="1" applyProtection="1">
      <alignment horizontal="left"/>
    </xf>
    <xf numFmtId="166" fontId="7" fillId="0" borderId="1" xfId="0" applyNumberFormat="1" applyFont="1" applyFill="1" applyBorder="1"/>
    <xf numFmtId="166" fontId="7" fillId="0" borderId="0" xfId="0" applyNumberFormat="1" applyFont="1" applyFill="1" applyBorder="1" applyAlignment="1"/>
    <xf numFmtId="0" fontId="7" fillId="0" borderId="0" xfId="0" applyFont="1" applyFill="1" applyBorder="1"/>
    <xf numFmtId="166" fontId="7" fillId="0" borderId="0" xfId="0" applyNumberFormat="1" applyFont="1" applyFill="1" applyBorder="1" applyAlignment="1" applyProtection="1">
      <alignment vertical="center"/>
    </xf>
    <xf numFmtId="166" fontId="7" fillId="0" borderId="10" xfId="0" applyNumberFormat="1" applyFont="1" applyFill="1" applyBorder="1" applyAlignment="1" applyProtection="1">
      <alignment vertical="center"/>
    </xf>
    <xf numFmtId="166" fontId="7" fillId="0" borderId="11" xfId="0" applyNumberFormat="1" applyFont="1" applyFill="1" applyBorder="1" applyAlignment="1" applyProtection="1">
      <alignment vertical="center"/>
    </xf>
    <xf numFmtId="166" fontId="7" fillId="0" borderId="18" xfId="0" applyNumberFormat="1" applyFont="1" applyFill="1" applyBorder="1" applyAlignment="1" applyProtection="1">
      <alignment vertical="center"/>
    </xf>
    <xf numFmtId="166" fontId="7" fillId="0" borderId="0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 applyProtection="1">
      <alignment vertical="center"/>
    </xf>
    <xf numFmtId="166" fontId="7" fillId="0" borderId="14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10" fillId="0" borderId="13" xfId="0" applyNumberFormat="1" applyFont="1" applyFill="1" applyBorder="1" applyAlignment="1" applyProtection="1">
      <alignment vertical="center"/>
    </xf>
    <xf numFmtId="166" fontId="7" fillId="0" borderId="0" xfId="0" quotePrefix="1" applyNumberFormat="1" applyFont="1" applyFill="1" applyBorder="1" applyAlignment="1" applyProtection="1">
      <alignment vertical="center"/>
    </xf>
    <xf numFmtId="166" fontId="7" fillId="0" borderId="15" xfId="0" applyNumberFormat="1" applyFont="1" applyFill="1" applyBorder="1" applyAlignment="1" applyProtection="1">
      <alignment vertical="center"/>
    </xf>
    <xf numFmtId="166" fontId="7" fillId="0" borderId="16" xfId="0" applyNumberFormat="1" applyFont="1" applyFill="1" applyBorder="1" applyAlignment="1" applyProtection="1">
      <alignment vertical="center"/>
    </xf>
    <xf numFmtId="166" fontId="7" fillId="0" borderId="17" xfId="0" applyNumberFormat="1" applyFont="1" applyFill="1" applyBorder="1" applyAlignment="1" applyProtection="1">
      <alignment vertical="center"/>
    </xf>
    <xf numFmtId="167" fontId="7" fillId="0" borderId="13" xfId="0" applyNumberFormat="1" applyFont="1" applyFill="1" applyBorder="1" applyAlignment="1" applyProtection="1">
      <alignment vertical="center"/>
    </xf>
    <xf numFmtId="167" fontId="7" fillId="0" borderId="0" xfId="0" applyNumberFormat="1" applyFont="1" applyFill="1" applyBorder="1" applyAlignment="1" applyProtection="1">
      <alignment vertical="center"/>
    </xf>
    <xf numFmtId="166" fontId="7" fillId="0" borderId="19" xfId="0" applyNumberFormat="1" applyFont="1" applyFill="1" applyBorder="1" applyAlignment="1" applyProtection="1">
      <alignment vertical="center"/>
    </xf>
    <xf numFmtId="166" fontId="7" fillId="0" borderId="20" xfId="0" applyNumberFormat="1" applyFont="1" applyFill="1" applyBorder="1" applyAlignment="1" applyProtection="1">
      <alignment vertical="center"/>
    </xf>
    <xf numFmtId="166" fontId="7" fillId="0" borderId="12" xfId="0" applyNumberFormat="1" applyFont="1" applyFill="1" applyBorder="1" applyAlignment="1" applyProtection="1">
      <alignment vertical="center"/>
    </xf>
    <xf numFmtId="168" fontId="7" fillId="0" borderId="16" xfId="0" applyNumberFormat="1" applyFont="1" applyFill="1" applyBorder="1" applyAlignment="1" applyProtection="1">
      <alignment vertical="center"/>
    </xf>
    <xf numFmtId="10" fontId="7" fillId="0" borderId="16" xfId="0" applyNumberFormat="1" applyFont="1" applyFill="1" applyBorder="1" applyAlignment="1" applyProtection="1">
      <alignment vertical="center"/>
    </xf>
    <xf numFmtId="166" fontId="9" fillId="0" borderId="0" xfId="0" applyNumberFormat="1" applyFont="1" applyFill="1" applyBorder="1" applyAlignment="1">
      <alignment vertical="center"/>
    </xf>
    <xf numFmtId="10" fontId="7" fillId="0" borderId="15" xfId="0" applyNumberFormat="1" applyFont="1" applyFill="1" applyBorder="1" applyAlignment="1" applyProtection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right"/>
    </xf>
    <xf numFmtId="1" fontId="9" fillId="0" borderId="21" xfId="0" applyNumberFormat="1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170" fontId="17" fillId="0" borderId="21" xfId="2" applyNumberFormat="1" applyFont="1" applyFill="1" applyBorder="1" applyAlignment="1">
      <alignment horizontal="center" wrapText="1"/>
    </xf>
    <xf numFmtId="170" fontId="9" fillId="0" borderId="22" xfId="2" applyNumberFormat="1" applyFont="1" applyFill="1" applyBorder="1" applyAlignment="1">
      <alignment horizontal="center" wrapText="1"/>
    </xf>
    <xf numFmtId="166" fontId="9" fillId="0" borderId="23" xfId="0" applyNumberFormat="1" applyFont="1" applyFill="1" applyBorder="1" applyAlignment="1">
      <alignment horizontal="center" wrapText="1"/>
    </xf>
    <xf numFmtId="166" fontId="9" fillId="0" borderId="22" xfId="0" applyNumberFormat="1" applyFont="1" applyFill="1" applyBorder="1" applyAlignment="1">
      <alignment horizontal="center" wrapText="1"/>
    </xf>
    <xf numFmtId="1" fontId="9" fillId="0" borderId="22" xfId="2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16" fillId="0" borderId="22" xfId="0" applyFont="1" applyFill="1" applyBorder="1"/>
    <xf numFmtId="0" fontId="16" fillId="0" borderId="22" xfId="0" applyNumberFormat="1" applyFont="1" applyFill="1" applyBorder="1"/>
    <xf numFmtId="0" fontId="18" fillId="0" borderId="23" xfId="2" applyNumberFormat="1" applyFont="1" applyFill="1" applyBorder="1"/>
    <xf numFmtId="0" fontId="18" fillId="0" borderId="22" xfId="2" applyNumberFormat="1" applyFont="1" applyFill="1" applyBorder="1"/>
    <xf numFmtId="1" fontId="18" fillId="0" borderId="22" xfId="2" applyNumberFormat="1" applyFont="1" applyFill="1" applyBorder="1"/>
    <xf numFmtId="171" fontId="18" fillId="0" borderId="22" xfId="2" applyNumberFormat="1" applyFont="1" applyFill="1" applyBorder="1"/>
    <xf numFmtId="1" fontId="18" fillId="0" borderId="22" xfId="2" applyNumberFormat="1" applyFont="1" applyFill="1" applyBorder="1" applyAlignment="1">
      <alignment horizontal="right" wrapText="1"/>
    </xf>
    <xf numFmtId="0" fontId="19" fillId="0" borderId="22" xfId="0" applyFont="1" applyFill="1" applyBorder="1"/>
    <xf numFmtId="0" fontId="19" fillId="0" borderId="22" xfId="0" applyNumberFormat="1" applyFont="1" applyFill="1" applyBorder="1"/>
    <xf numFmtId="0" fontId="20" fillId="0" borderId="22" xfId="2" applyNumberFormat="1" applyFont="1" applyFill="1" applyBorder="1"/>
    <xf numFmtId="1" fontId="20" fillId="0" borderId="22" xfId="2" applyNumberFormat="1" applyFont="1" applyFill="1" applyBorder="1"/>
    <xf numFmtId="171" fontId="20" fillId="0" borderId="22" xfId="2" applyNumberFormat="1" applyFont="1" applyFill="1" applyBorder="1"/>
    <xf numFmtId="1" fontId="20" fillId="0" borderId="22" xfId="2" applyNumberFormat="1" applyFont="1" applyFill="1" applyBorder="1" applyAlignment="1">
      <alignment horizontal="right" wrapText="1"/>
    </xf>
    <xf numFmtId="1" fontId="16" fillId="0" borderId="0" xfId="0" applyNumberFormat="1" applyFont="1" applyFill="1"/>
    <xf numFmtId="0" fontId="16" fillId="0" borderId="0" xfId="0" applyFont="1" applyFill="1" applyAlignment="1">
      <alignment horizontal="right"/>
    </xf>
    <xf numFmtId="0" fontId="21" fillId="0" borderId="22" xfId="0" applyFont="1" applyFill="1" applyBorder="1"/>
    <xf numFmtId="1" fontId="21" fillId="0" borderId="22" xfId="0" applyNumberFormat="1" applyFont="1" applyFill="1" applyBorder="1"/>
    <xf numFmtId="171" fontId="21" fillId="0" borderId="22" xfId="0" applyNumberFormat="1" applyFont="1" applyFill="1" applyBorder="1"/>
    <xf numFmtId="166" fontId="23" fillId="2" borderId="11" xfId="0" applyNumberFormat="1" applyFont="1" applyFill="1" applyBorder="1" applyAlignment="1" applyProtection="1">
      <alignment horizontal="center"/>
    </xf>
    <xf numFmtId="166" fontId="23" fillId="2" borderId="16" xfId="0" applyNumberFormat="1" applyFont="1" applyFill="1" applyBorder="1" applyAlignment="1" applyProtection="1">
      <alignment horizontal="center"/>
    </xf>
    <xf numFmtId="166" fontId="23" fillId="2" borderId="0" xfId="0" applyNumberFormat="1" applyFont="1" applyFill="1" applyBorder="1" applyAlignment="1" applyProtection="1">
      <alignment horizontal="center"/>
    </xf>
    <xf numFmtId="165" fontId="23" fillId="2" borderId="16" xfId="0" applyNumberFormat="1" applyFont="1" applyFill="1" applyBorder="1" applyAlignment="1" applyProtection="1">
      <alignment horizontal="center"/>
    </xf>
    <xf numFmtId="166" fontId="23" fillId="2" borderId="14" xfId="0" applyNumberFormat="1" applyFont="1" applyFill="1" applyBorder="1" applyAlignment="1" applyProtection="1">
      <alignment horizontal="center"/>
    </xf>
    <xf numFmtId="166" fontId="23" fillId="2" borderId="17" xfId="0" applyNumberFormat="1" applyFont="1" applyFill="1" applyBorder="1" applyAlignment="1" applyProtection="1">
      <alignment horizontal="center"/>
    </xf>
    <xf numFmtId="166" fontId="24" fillId="2" borderId="11" xfId="0" applyNumberFormat="1" applyFont="1" applyFill="1" applyBorder="1" applyAlignment="1" applyProtection="1">
      <alignment horizontal="center"/>
    </xf>
    <xf numFmtId="166" fontId="24" fillId="2" borderId="16" xfId="0" applyNumberFormat="1" applyFont="1" applyFill="1" applyBorder="1" applyAlignment="1" applyProtection="1">
      <alignment horizontal="center"/>
    </xf>
    <xf numFmtId="166" fontId="24" fillId="2" borderId="0" xfId="0" applyNumberFormat="1" applyFont="1" applyFill="1" applyBorder="1" applyAlignment="1" applyProtection="1">
      <alignment horizontal="center"/>
    </xf>
    <xf numFmtId="166" fontId="24" fillId="2" borderId="0" xfId="0" applyNumberFormat="1" applyFont="1" applyFill="1" applyBorder="1" applyAlignment="1" applyProtection="1">
      <alignment horizontal="center" vertical="center"/>
    </xf>
    <xf numFmtId="166" fontId="24" fillId="2" borderId="16" xfId="0" applyNumberFormat="1" applyFont="1" applyFill="1" applyBorder="1" applyAlignment="1" applyProtection="1">
      <alignment horizontal="center" vertical="center"/>
    </xf>
    <xf numFmtId="165" fontId="24" fillId="2" borderId="16" xfId="0" applyNumberFormat="1" applyFont="1" applyFill="1" applyBorder="1" applyAlignment="1" applyProtection="1">
      <alignment horizontal="center"/>
    </xf>
    <xf numFmtId="166" fontId="24" fillId="2" borderId="14" xfId="0" applyNumberFormat="1" applyFont="1" applyFill="1" applyBorder="1" applyAlignment="1" applyProtection="1">
      <alignment horizontal="center"/>
    </xf>
    <xf numFmtId="166" fontId="24" fillId="2" borderId="17" xfId="0" applyNumberFormat="1" applyFont="1" applyFill="1" applyBorder="1" applyAlignment="1" applyProtection="1">
      <alignment horizontal="center"/>
    </xf>
    <xf numFmtId="166" fontId="24" fillId="2" borderId="14" xfId="0" applyNumberFormat="1" applyFont="1" applyFill="1" applyBorder="1" applyAlignment="1" applyProtection="1">
      <alignment horizontal="center" vertical="center"/>
    </xf>
    <xf numFmtId="166" fontId="24" fillId="2" borderId="17" xfId="0" applyNumberFormat="1" applyFont="1" applyFill="1" applyBorder="1" applyAlignment="1" applyProtection="1">
      <alignment horizontal="center" vertical="center"/>
    </xf>
    <xf numFmtId="1" fontId="19" fillId="0" borderId="22" xfId="0" applyNumberFormat="1" applyFont="1" applyFill="1" applyBorder="1"/>
    <xf numFmtId="171" fontId="20" fillId="0" borderId="22" xfId="0" applyNumberFormat="1" applyFont="1" applyFill="1" applyBorder="1"/>
    <xf numFmtId="1" fontId="20" fillId="0" borderId="22" xfId="0" applyNumberFormat="1" applyFont="1" applyFill="1" applyBorder="1"/>
    <xf numFmtId="0" fontId="19" fillId="0" borderId="22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right"/>
    </xf>
    <xf numFmtId="170" fontId="21" fillId="0" borderId="22" xfId="1" applyNumberFormat="1" applyFont="1" applyFill="1" applyBorder="1" applyAlignment="1">
      <alignment horizontal="right"/>
    </xf>
    <xf numFmtId="171" fontId="22" fillId="0" borderId="22" xfId="0" applyNumberFormat="1" applyFont="1" applyFill="1" applyBorder="1" applyAlignment="1">
      <alignment horizontal="right"/>
    </xf>
    <xf numFmtId="166" fontId="23" fillId="2" borderId="17" xfId="0" applyNumberFormat="1" applyFont="1" applyFill="1" applyBorder="1" applyProtection="1"/>
    <xf numFmtId="166" fontId="23" fillId="2" borderId="16" xfId="0" applyNumberFormat="1" applyFont="1" applyFill="1" applyBorder="1" applyProtection="1"/>
    <xf numFmtId="166" fontId="23" fillId="0" borderId="16" xfId="0" applyNumberFormat="1" applyFont="1" applyFill="1" applyBorder="1" applyProtection="1"/>
    <xf numFmtId="166" fontId="23" fillId="2" borderId="14" xfId="0" applyNumberFormat="1" applyFont="1" applyFill="1" applyBorder="1" applyProtection="1"/>
    <xf numFmtId="167" fontId="23" fillId="2" borderId="0" xfId="0" applyNumberFormat="1" applyFont="1" applyFill="1" applyBorder="1" applyProtection="1"/>
    <xf numFmtId="166" fontId="23" fillId="0" borderId="0" xfId="0" applyNumberFormat="1" applyFont="1" applyFill="1" applyBorder="1" applyProtection="1"/>
    <xf numFmtId="166" fontId="23" fillId="0" borderId="16" xfId="0" applyNumberFormat="1" applyFont="1" applyFill="1" applyBorder="1" applyAlignment="1" applyProtection="1">
      <alignment horizontal="center"/>
    </xf>
    <xf numFmtId="166" fontId="23" fillId="0" borderId="0" xfId="0" applyNumberFormat="1" applyFont="1" applyFill="1" applyBorder="1" applyAlignment="1" applyProtection="1">
      <alignment horizontal="center"/>
    </xf>
    <xf numFmtId="166" fontId="23" fillId="0" borderId="11" xfId="0" applyNumberFormat="1" applyFont="1" applyFill="1" applyBorder="1" applyAlignment="1" applyProtection="1">
      <alignment horizontal="center"/>
    </xf>
    <xf numFmtId="166" fontId="24" fillId="2" borderId="17" xfId="0" applyNumberFormat="1" applyFont="1" applyFill="1" applyBorder="1" applyProtection="1"/>
    <xf numFmtId="166" fontId="24" fillId="2" borderId="16" xfId="0" applyNumberFormat="1" applyFont="1" applyFill="1" applyBorder="1" applyProtection="1"/>
    <xf numFmtId="166" fontId="24" fillId="0" borderId="16" xfId="0" applyNumberFormat="1" applyFont="1" applyFill="1" applyBorder="1" applyProtection="1"/>
    <xf numFmtId="166" fontId="24" fillId="2" borderId="14" xfId="0" applyNumberFormat="1" applyFont="1" applyFill="1" applyBorder="1" applyProtection="1"/>
    <xf numFmtId="167" fontId="24" fillId="2" borderId="0" xfId="0" applyNumberFormat="1" applyFont="1" applyFill="1" applyBorder="1" applyProtection="1"/>
    <xf numFmtId="166" fontId="24" fillId="0" borderId="0" xfId="0" applyNumberFormat="1" applyFont="1" applyFill="1" applyBorder="1" applyProtection="1"/>
    <xf numFmtId="166" fontId="24" fillId="0" borderId="16" xfId="0" applyNumberFormat="1" applyFont="1" applyFill="1" applyBorder="1" applyAlignment="1" applyProtection="1">
      <alignment horizontal="center"/>
    </xf>
    <xf numFmtId="166" fontId="24" fillId="0" borderId="0" xfId="0" applyNumberFormat="1" applyFont="1" applyFill="1" applyBorder="1" applyAlignment="1" applyProtection="1">
      <alignment horizontal="center"/>
    </xf>
    <xf numFmtId="166" fontId="24" fillId="0" borderId="11" xfId="0" applyNumberFormat="1" applyFont="1" applyFill="1" applyBorder="1" applyAlignment="1" applyProtection="1">
      <alignment horizontal="center"/>
    </xf>
    <xf numFmtId="166" fontId="24" fillId="2" borderId="17" xfId="0" applyNumberFormat="1" applyFont="1" applyFill="1" applyBorder="1" applyAlignment="1" applyProtection="1">
      <alignment vertical="center"/>
    </xf>
    <xf numFmtId="166" fontId="24" fillId="2" borderId="16" xfId="0" applyNumberFormat="1" applyFont="1" applyFill="1" applyBorder="1" applyAlignment="1" applyProtection="1">
      <alignment vertical="center"/>
    </xf>
    <xf numFmtId="166" fontId="24" fillId="0" borderId="16" xfId="0" applyNumberFormat="1" applyFont="1" applyFill="1" applyBorder="1" applyAlignment="1" applyProtection="1">
      <alignment vertical="center"/>
    </xf>
    <xf numFmtId="166" fontId="24" fillId="2" borderId="14" xfId="0" applyNumberFormat="1" applyFont="1" applyFill="1" applyBorder="1" applyAlignment="1" applyProtection="1">
      <alignment vertical="center"/>
    </xf>
    <xf numFmtId="167" fontId="24" fillId="2" borderId="0" xfId="0" applyNumberFormat="1" applyFont="1" applyFill="1" applyBorder="1" applyAlignment="1" applyProtection="1">
      <alignment vertical="center"/>
    </xf>
    <xf numFmtId="167" fontId="23" fillId="2" borderId="0" xfId="0" applyNumberFormat="1" applyFont="1" applyFill="1" applyBorder="1" applyAlignment="1" applyProtection="1">
      <alignment vertical="center"/>
    </xf>
    <xf numFmtId="166" fontId="24" fillId="0" borderId="0" xfId="0" applyNumberFormat="1" applyFont="1" applyFill="1" applyBorder="1" applyAlignment="1" applyProtection="1">
      <alignment vertical="center"/>
    </xf>
    <xf numFmtId="166" fontId="23" fillId="2" borderId="14" xfId="0" applyNumberFormat="1" applyFont="1" applyFill="1" applyBorder="1" applyAlignment="1" applyProtection="1">
      <alignment vertical="center"/>
    </xf>
    <xf numFmtId="166" fontId="24" fillId="0" borderId="16" xfId="0" applyNumberFormat="1" applyFont="1" applyFill="1" applyBorder="1" applyAlignment="1" applyProtection="1">
      <alignment horizontal="center" vertical="center"/>
    </xf>
    <xf numFmtId="166" fontId="24" fillId="0" borderId="0" xfId="0" applyNumberFormat="1" applyFont="1" applyFill="1" applyBorder="1" applyAlignment="1" applyProtection="1">
      <alignment horizontal="center" vertical="center"/>
    </xf>
    <xf numFmtId="166" fontId="7" fillId="2" borderId="11" xfId="0" applyNumberFormat="1" applyFont="1" applyFill="1" applyBorder="1" applyProtection="1"/>
    <xf numFmtId="0" fontId="25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166" fontId="7" fillId="0" borderId="24" xfId="0" applyNumberFormat="1" applyFont="1" applyFill="1" applyBorder="1" applyProtection="1"/>
    <xf numFmtId="166" fontId="7" fillId="0" borderId="25" xfId="0" applyNumberFormat="1" applyFont="1" applyFill="1" applyBorder="1" applyProtection="1"/>
    <xf numFmtId="166" fontId="7" fillId="0" borderId="26" xfId="0" applyNumberFormat="1" applyFont="1" applyFill="1" applyBorder="1" applyProtection="1"/>
    <xf numFmtId="166" fontId="7" fillId="0" borderId="27" xfId="0" applyNumberFormat="1" applyFont="1" applyFill="1" applyBorder="1" applyProtection="1"/>
    <xf numFmtId="166" fontId="7" fillId="0" borderId="28" xfId="0" applyNumberFormat="1" applyFont="1" applyFill="1" applyBorder="1" applyProtection="1"/>
    <xf numFmtId="166" fontId="7" fillId="0" borderId="29" xfId="0" applyNumberFormat="1" applyFont="1" applyFill="1" applyBorder="1" applyProtection="1"/>
    <xf numFmtId="166" fontId="7" fillId="0" borderId="30" xfId="0" applyNumberFormat="1" applyFont="1" applyFill="1" applyBorder="1" applyProtection="1"/>
    <xf numFmtId="166" fontId="24" fillId="0" borderId="27" xfId="0" applyNumberFormat="1" applyFont="1" applyFill="1" applyBorder="1" applyAlignment="1" applyProtection="1">
      <alignment horizontal="center"/>
    </xf>
    <xf numFmtId="166" fontId="24" fillId="0" borderId="29" xfId="0" applyNumberFormat="1" applyFont="1" applyFill="1" applyBorder="1" applyAlignment="1" applyProtection="1">
      <alignment horizontal="center"/>
    </xf>
    <xf numFmtId="166" fontId="24" fillId="2" borderId="27" xfId="0" applyNumberFormat="1" applyFont="1" applyFill="1" applyBorder="1" applyAlignment="1" applyProtection="1">
      <alignment horizontal="center"/>
    </xf>
    <xf numFmtId="166" fontId="24" fillId="2" borderId="29" xfId="0" applyNumberFormat="1" applyFont="1" applyFill="1" applyBorder="1" applyAlignment="1" applyProtection="1">
      <alignment horizontal="center"/>
    </xf>
  </cellXfs>
  <cellStyles count="3">
    <cellStyle name="Milliers" xfId="1" builtinId="3"/>
    <cellStyle name="Milliers 3 2" xfId="2"/>
    <cellStyle name="Normal" xfId="0" builtinId="0"/>
  </cellStyles>
  <dxfs count="5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bottom style="double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rgb="FFDDEBF7"/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theme="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rgb="FF9BC2E6"/>
        </left>
        <right style="thin">
          <color rgb="FF9BC2E6"/>
        </right>
        <bottom style="double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rgb="FFDDEBF7"/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theme="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71" formatCode="0.00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numFmt numFmtId="1" formatCode="0"/>
    </dxf>
    <dxf>
      <border outline="0">
        <left style="thin">
          <color rgb="FF9BC2E6"/>
        </left>
        <right style="thin">
          <color rgb="FF9BC2E6"/>
        </right>
        <bottom style="double">
          <color rgb="FF5B9BD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rgb="FFDDEBF7"/>
          <bgColor auto="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" formatCode="0"/>
      <fill>
        <patternFill patternType="none">
          <fgColor theme="4"/>
          <bgColor auto="1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2-Bonification%20de%20la%20preuve_f&#233;v2017\Revenus%20requis%20excel\Plan2009_Revenu%20requis%202008-2009%20v8.0_D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Revenu%20requis%202010-2011%20v11.1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Revenu%20requis%202009-2010%20v10_5_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lpdc01\dfs\Contr&#244;leDeCo&#251;ts\Nouvelles%20r&#232;gles%20rentabilit&#233;%20projet%20avec%20SMA\3-Demandes%20de%20renseignements_R3867-2013%20(SMA%20phase3)_2017-04-18\ROEE_Expert_12-1%20et%2012-2%20fichiers%20excel\1-BD%20valeur%202009-2010-201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ropositions"/>
      <sheetName val="Cumul"/>
      <sheetName val="Feuille sup. Investissement"/>
      <sheetName val="Base"/>
      <sheetName val="amort CP"/>
      <sheetName val="amort BI"/>
      <sheetName val="amort PRC"/>
      <sheetName val="Grille"/>
      <sheetName val="Rep"/>
      <sheetName val="CJS2"/>
      <sheetName val="Parametres"/>
      <sheetName val="Distributions"/>
      <sheetName val="Revenu requis"/>
      <sheetName val="flux monétaire"/>
      <sheetName val="rendement"/>
      <sheetName val="Int compenser"/>
      <sheetName val="Cédule remb. PAF"/>
      <sheetName val="Solde PAF"/>
    </sheetNames>
    <sheetDataSet>
      <sheetData sheetId="0" refreshError="1"/>
      <sheetData sheetId="1">
        <row r="1">
          <cell r="B1" t="str">
            <v>2009 - SMA - A posteriori (11 projets)</v>
          </cell>
          <cell r="F1" t="str">
            <v>ETIENNE LAGUE</v>
          </cell>
          <cell r="I1" t="str">
            <v>ETIENNE LAGUE</v>
          </cell>
        </row>
        <row r="2">
          <cell r="F2" t="str">
            <v>COMMERCIAL</v>
          </cell>
          <cell r="H2" t="str">
            <v>Branch / réseau</v>
          </cell>
          <cell r="J2">
            <v>0</v>
          </cell>
        </row>
        <row r="3">
          <cell r="F3">
            <v>0</v>
          </cell>
          <cell r="H3" t="str">
            <v>Montérégie</v>
          </cell>
          <cell r="J3" t="str">
            <v>e</v>
          </cell>
        </row>
        <row r="4">
          <cell r="F4" t="str">
            <v>10-000000</v>
          </cell>
          <cell r="J4" t="str">
            <v/>
          </cell>
        </row>
        <row r="15">
          <cell r="D15">
            <v>0</v>
          </cell>
        </row>
        <row r="16">
          <cell r="C16">
            <v>-9527</v>
          </cell>
        </row>
        <row r="19">
          <cell r="C19">
            <v>-2800</v>
          </cell>
        </row>
        <row r="23">
          <cell r="C2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">
          <cell r="AC8" t="str">
            <v>wuvuddczaaukckxchbab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</v>
          </cell>
        </row>
      </sheetData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arametres"/>
      <sheetName val="Revenu requis"/>
      <sheetName val="Flux monétaire"/>
      <sheetName val="Rendement"/>
      <sheetName val="Feuille sup. Investissement"/>
      <sheetName val="Propositions"/>
      <sheetName val="Cumul"/>
      <sheetName val="Base"/>
      <sheetName val="Amort CP"/>
      <sheetName val="Amort BI"/>
      <sheetName val="Amort PRC"/>
      <sheetName val="Grille"/>
      <sheetName val="Rep"/>
      <sheetName val="CJS2"/>
      <sheetName val="Distributions"/>
      <sheetName val="Int compenser"/>
      <sheetName val="Cédule remb. PAF"/>
      <sheetName val="Solde PAF"/>
    </sheetNames>
    <sheetDataSet>
      <sheetData sheetId="0"/>
      <sheetData sheetId="1">
        <row r="4">
          <cell r="CG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verture"/>
      <sheetName val="Données"/>
      <sheetName val="Résultats"/>
      <sheetName val="Parametres"/>
      <sheetName val="Revenu requis"/>
      <sheetName val="Flux monétaire"/>
      <sheetName val="Rendement"/>
      <sheetName val="Propositions"/>
      <sheetName val="Feuille sup. Investissement"/>
      <sheetName val="Cumul"/>
      <sheetName val="Base"/>
      <sheetName val="Amort CP"/>
      <sheetName val="Amort BI"/>
      <sheetName val="Amort PRC"/>
      <sheetName val="Grille"/>
      <sheetName val="Rep"/>
      <sheetName val="BExRepositorySheet"/>
      <sheetName val="CJS2"/>
      <sheetName val="Distributions"/>
      <sheetName val="Int compenser"/>
      <sheetName val="Cédule remb. PAF"/>
      <sheetName val="Solde PAF"/>
    </sheetNames>
    <sheetDataSet>
      <sheetData sheetId="0" refreshError="1"/>
      <sheetData sheetId="1">
        <row r="2">
          <cell r="B2">
            <v>0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."/>
      <sheetName val="BD 2009-2010-2011"/>
      <sheetName val="tcd expectative prélim"/>
      <sheetName val="Feuil1"/>
      <sheetName val="Présenté à la Reglem. 11 mars"/>
      <sheetName val="Feuil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ables/table1.xml><?xml version="1.0" encoding="utf-8"?>
<table xmlns="http://schemas.openxmlformats.org/spreadsheetml/2006/main" id="1" name="Tableau57" displayName="Tableau57" ref="A2:DZ14" totalsRowCount="1" headerRowDxfId="529" dataDxfId="528" totalsRowDxfId="526" tableBorderDxfId="527" headerRowCellStyle="Milliers 3 2" dataCellStyle="Milliers 3 2">
  <tableColumns count="130">
    <tableColumn id="1" name="Année GM" dataDxfId="525" totalsRowDxfId="524"/>
    <tableColumn id="3" name="Numéro OTP" totalsRowLabel="Total" dataDxfId="523" totalsRowDxfId="522"/>
    <tableColumn id="4" name="nb projets" totalsRowFunction="sum" dataDxfId="521" totalsRowDxfId="520"/>
    <tableColumn id="132" name="nb clients réels an1" totalsRowFunction="sum" dataDxfId="519" totalsRowDxfId="518" dataCellStyle="Milliers 3 2"/>
    <tableColumn id="133" name="nb clients réels an2" totalsRowFunction="sum" dataDxfId="517" totalsRowDxfId="516" dataCellStyle="Milliers 3 2"/>
    <tableColumn id="134" name="nb clients réels an3" totalsRowFunction="sum" dataDxfId="515" totalsRowDxfId="514" dataCellStyle="Milliers 3 2"/>
    <tableColumn id="135" name="nb clients réels an4" totalsRowFunction="sum" dataDxfId="513" totalsRowDxfId="512" dataCellStyle="Milliers 3 2"/>
    <tableColumn id="136" name="nb clients réels an5" totalsRowFunction="sum" dataDxfId="511" totalsRowDxfId="510" dataCellStyle="Milliers 3 2"/>
    <tableColumn id="137" name="nb clients réels an6" totalsRowFunction="sum" dataDxfId="509" totalsRowDxfId="508" dataCellStyle="Milliers 3 2"/>
    <tableColumn id="138" name="nb clients réels an7" totalsRowFunction="sum" dataDxfId="507" totalsRowDxfId="506" dataCellStyle="Milliers 3 2"/>
    <tableColumn id="139" name="nb clients réels an8" totalsRowFunction="sum" dataDxfId="505" totalsRowDxfId="504" dataCellStyle="Milliers 3 2"/>
    <tableColumn id="140" name="nb clients réels an9" totalsRowFunction="sum" dataDxfId="503" totalsRowDxfId="502" dataCellStyle="Milliers 3 2"/>
    <tableColumn id="141" name="nb clients réels an10" totalsRowFunction="sum" dataDxfId="501" totalsRowDxfId="500" dataCellStyle="Milliers 3 2"/>
    <tableColumn id="142" name="vol réel an1" totalsRowFunction="sum" dataDxfId="499" totalsRowDxfId="498" dataCellStyle="Milliers 3 2"/>
    <tableColumn id="143" name="vol réel an2" totalsRowFunction="sum" dataDxfId="497" totalsRowDxfId="496" dataCellStyle="Milliers 3 2"/>
    <tableColumn id="144" name="vol réel an3" totalsRowFunction="sum" dataDxfId="495" totalsRowDxfId="494" dataCellStyle="Milliers 3 2"/>
    <tableColumn id="145" name="vol réel an4" totalsRowFunction="sum" dataDxfId="493" totalsRowDxfId="492" dataCellStyle="Milliers 3 2"/>
    <tableColumn id="146" name="vol réel an5" totalsRowFunction="sum" dataDxfId="491" totalsRowDxfId="490" dataCellStyle="Milliers 3 2"/>
    <tableColumn id="147" name="vol réel an6" totalsRowFunction="sum" dataDxfId="489" totalsRowDxfId="488" dataCellStyle="Milliers 3 2"/>
    <tableColumn id="148" name="vol réel an7" totalsRowFunction="sum" dataDxfId="487" totalsRowDxfId="486" dataCellStyle="Milliers 3 2"/>
    <tableColumn id="149" name="vol réel an8" totalsRowFunction="sum" dataDxfId="485" totalsRowDxfId="484" dataCellStyle="Milliers 3 2"/>
    <tableColumn id="150" name="vol réel an9" totalsRowFunction="sum" dataDxfId="483" totalsRowDxfId="482" dataCellStyle="Milliers 3 2"/>
    <tableColumn id="151" name="vol réel an10" totalsRowFunction="sum" dataDxfId="481" totalsRowDxfId="480" dataCellStyle="Milliers 3 2"/>
    <tableColumn id="152" name="Frais CP réel  An0" totalsRowFunction="sum" dataDxfId="479" totalsRowDxfId="478" dataCellStyle="Milliers 3 2"/>
    <tableColumn id="153" name="Frais CP réel  An1" totalsRowFunction="sum" dataDxfId="477" totalsRowDxfId="476" dataCellStyle="Milliers 3 2"/>
    <tableColumn id="154" name="Frais CP réel  An2" totalsRowFunction="sum" dataDxfId="475" totalsRowDxfId="474" dataCellStyle="Milliers 3 2"/>
    <tableColumn id="155" name="Frais CP réel  An3" totalsRowFunction="sum" dataDxfId="473" totalsRowDxfId="472" dataCellStyle="Milliers 3 2"/>
    <tableColumn id="156" name="Frais CP réel  An4" totalsRowFunction="sum" dataDxfId="471" totalsRowDxfId="470" dataCellStyle="Milliers 3 2"/>
    <tableColumn id="157" name="Frais CP réel  An5" totalsRowFunction="sum" dataDxfId="469" totalsRowDxfId="468" dataCellStyle="Milliers 3 2"/>
    <tableColumn id="158" name="Frais CP réel  An6" totalsRowFunction="sum" dataDxfId="467" totalsRowDxfId="466" dataCellStyle="Milliers 3 2"/>
    <tableColumn id="159" name="Frais CP réel  An7" totalsRowFunction="sum" dataDxfId="465" totalsRowDxfId="464" dataCellStyle="Milliers 3 2"/>
    <tableColumn id="160" name="Frais CP réel  An8" totalsRowFunction="sum" dataDxfId="463" totalsRowDxfId="462" dataCellStyle="Milliers 3 2"/>
    <tableColumn id="161" name="Frais CP réel  An9" totalsRowFunction="sum" dataDxfId="461" totalsRowDxfId="460" dataCellStyle="Milliers 3 2"/>
    <tableColumn id="162" name="Frais CP réel  An10" totalsRowFunction="sum" dataDxfId="459" totalsRowDxfId="458" dataCellStyle="Milliers 3 2"/>
    <tableColumn id="163" name="Frais BI réel An0" totalsRowFunction="sum" dataDxfId="457" totalsRowDxfId="456" dataCellStyle="Milliers 3 2"/>
    <tableColumn id="164" name="Frais BI réel An1" totalsRowFunction="sum" dataDxfId="455" totalsRowDxfId="454" dataCellStyle="Milliers 3 2"/>
    <tableColumn id="165" name="Frais BI réel An2" totalsRowFunction="sum" dataDxfId="453" totalsRowDxfId="452" dataCellStyle="Milliers 3 2"/>
    <tableColumn id="166" name="Frais BI réel An3" totalsRowFunction="sum" dataDxfId="451" totalsRowDxfId="450" dataCellStyle="Milliers 3 2"/>
    <tableColumn id="167" name="Frais BI réel An4" totalsRowFunction="sum" dataDxfId="449" totalsRowDxfId="448" dataCellStyle="Milliers 3 2"/>
    <tableColumn id="168" name="Frais BI réel An5" totalsRowFunction="sum" dataDxfId="447" totalsRowDxfId="446" dataCellStyle="Milliers 3 2"/>
    <tableColumn id="169" name="Frais BI réel An6" totalsRowFunction="sum" dataDxfId="445" totalsRowDxfId="444" dataCellStyle="Milliers 3 2"/>
    <tableColumn id="170" name="Frais BI réel An7" totalsRowFunction="sum" dataDxfId="443" totalsRowDxfId="442" dataCellStyle="Milliers 3 2"/>
    <tableColumn id="171" name="Frais BI réel An8" totalsRowFunction="sum" dataDxfId="441" totalsRowDxfId="440" dataCellStyle="Milliers 3 2"/>
    <tableColumn id="172" name="Frais BI réel An9" totalsRowFunction="sum" dataDxfId="439" totalsRowDxfId="438" dataCellStyle="Milliers 3 2"/>
    <tableColumn id="173" name="Frais BI réel An10" totalsRowFunction="sum" dataDxfId="437" totalsRowDxfId="436" dataCellStyle="Milliers 3 2"/>
    <tableColumn id="174" name="FG corpo réel An0 " totalsRowFunction="sum" dataDxfId="435" totalsRowDxfId="434" dataCellStyle="Milliers 3 2">
      <calculatedColumnFormula>0.1294*(X3+AI3)</calculatedColumnFormula>
    </tableColumn>
    <tableColumn id="175" name="FG corpo réel An1" totalsRowFunction="sum" dataDxfId="433" totalsRowDxfId="432" dataCellStyle="Milliers 3 2">
      <calculatedColumnFormula>0.1294*(Y3+AJ3)</calculatedColumnFormula>
    </tableColumn>
    <tableColumn id="176" name="FG corpo réel An2" totalsRowFunction="sum" dataDxfId="431" totalsRowDxfId="430" dataCellStyle="Milliers 3 2">
      <calculatedColumnFormula>0.1294*(Z3+AK3)</calculatedColumnFormula>
    </tableColumn>
    <tableColumn id="177" name="FG corpo réel An3" totalsRowFunction="sum" dataDxfId="429" totalsRowDxfId="428" dataCellStyle="Milliers 3 2">
      <calculatedColumnFormula>0.1294*(AA3+AL3)</calculatedColumnFormula>
    </tableColumn>
    <tableColumn id="178" name="FG corpo réel An4" totalsRowFunction="sum" dataDxfId="427" totalsRowDxfId="426" dataCellStyle="Milliers 3 2">
      <calculatedColumnFormula>0.1294*(AB3+AM3)</calculatedColumnFormula>
    </tableColumn>
    <tableColumn id="179" name="FG corpo réel An5" totalsRowFunction="sum" dataDxfId="425" totalsRowDxfId="424" dataCellStyle="Milliers 3 2">
      <calculatedColumnFormula>0.1294*(AC3+AN3)</calculatedColumnFormula>
    </tableColumn>
    <tableColumn id="180" name="FG corpo réel An6" totalsRowFunction="sum" dataDxfId="423" totalsRowDxfId="422" dataCellStyle="Milliers 3 2">
      <calculatedColumnFormula>0.1294*(AD3+AO3)</calculatedColumnFormula>
    </tableColumn>
    <tableColumn id="181" name="FG corpo réel An7" totalsRowFunction="sum" dataDxfId="421" totalsRowDxfId="420" dataCellStyle="Milliers 3 2">
      <calculatedColumnFormula>0.1294*(AE3+AP3)</calculatedColumnFormula>
    </tableColumn>
    <tableColumn id="182" name="FG corpo réel An8" totalsRowFunction="sum" dataDxfId="419" totalsRowDxfId="418" dataCellStyle="Milliers 3 2">
      <calculatedColumnFormula>0.1294*(AF3+AQ3)</calculatedColumnFormula>
    </tableColumn>
    <tableColumn id="183" name="FG corpo réel An9" totalsRowFunction="sum" dataDxfId="417" totalsRowDxfId="416" dataCellStyle="Milliers 3 2">
      <calculatedColumnFormula>0.1294*(AG3+AR3)</calculatedColumnFormula>
    </tableColumn>
    <tableColumn id="184" name="FG corpo réel An10" totalsRowFunction="sum" dataDxfId="415" totalsRowDxfId="414" dataCellStyle="Milliers 3 2">
      <calculatedColumnFormula>0.1294*(AH3+AS3)</calculatedColumnFormula>
    </tableColumn>
    <tableColumn id="185" name="PRC 5 ans réel An1" totalsRowFunction="sum" dataDxfId="413" totalsRowDxfId="412" dataCellStyle="Milliers 3 2"/>
    <tableColumn id="186" name="PRC 5 ans réel An2" totalsRowFunction="sum" dataDxfId="411" totalsRowDxfId="410" dataCellStyle="Milliers 3 2"/>
    <tableColumn id="187" name="PRC 5 ans réel An3" totalsRowFunction="sum" dataDxfId="409" totalsRowDxfId="408" dataCellStyle="Milliers 3 2"/>
    <tableColumn id="188" name="PRC 5 ans réel An4" totalsRowFunction="sum" dataDxfId="407" totalsRowDxfId="406" dataCellStyle="Milliers 3 2"/>
    <tableColumn id="189" name="PRC 5 ans réel An5" totalsRowFunction="sum" dataDxfId="405" totalsRowDxfId="404" dataCellStyle="Milliers 3 2"/>
    <tableColumn id="190" name="PRC 5 ans réel An6" totalsRowFunction="sum" dataDxfId="403" totalsRowDxfId="402" dataCellStyle="Milliers 3 2"/>
    <tableColumn id="191" name="PRC 5 ans réel An7" totalsRowFunction="sum" dataDxfId="401" totalsRowDxfId="400" dataCellStyle="Milliers 3 2"/>
    <tableColumn id="192" name="PRC 5 ans réel An8" totalsRowFunction="sum" dataDxfId="399" totalsRowDxfId="398" dataCellStyle="Milliers 3 2"/>
    <tableColumn id="193" name="PRC 5 ans réel An9" totalsRowFunction="sum" dataDxfId="397" totalsRowDxfId="396" dataCellStyle="Milliers 3 2"/>
    <tableColumn id="194" name="PRC 5 ans réel An10" totalsRowFunction="sum" dataDxfId="395" totalsRowDxfId="394" dataCellStyle="Milliers 3 2"/>
    <tableColumn id="195" name="PRC 10 ans réel An1" totalsRowFunction="sum" dataDxfId="393" totalsRowDxfId="392" dataCellStyle="Milliers 3 2"/>
    <tableColumn id="196" name="PRC 10 ans réel An2" totalsRowFunction="sum" dataDxfId="391" totalsRowDxfId="390" dataCellStyle="Milliers 3 2"/>
    <tableColumn id="197" name="PRC 10 ans réel An3" totalsRowFunction="sum" dataDxfId="389" totalsRowDxfId="388" dataCellStyle="Milliers 3 2"/>
    <tableColumn id="198" name="PRC 10 ans réel An4" totalsRowFunction="sum" dataDxfId="387" totalsRowDxfId="386" dataCellStyle="Milliers 3 2"/>
    <tableColumn id="199" name="PRC 10 ans réel An5" totalsRowFunction="sum" dataDxfId="385" totalsRowDxfId="384" dataCellStyle="Milliers 3 2"/>
    <tableColumn id="200" name="PRC 10 ans réel An6" totalsRowFunction="sum" dataDxfId="383" totalsRowDxfId="382" dataCellStyle="Milliers 3 2"/>
    <tableColumn id="201" name="PRC 10 ans réel An7" totalsRowFunction="sum" dataDxfId="381" totalsRowDxfId="380" dataCellStyle="Milliers 3 2"/>
    <tableColumn id="202" name="PRC 10 ans réel An8" totalsRowFunction="sum" dataDxfId="379" totalsRowDxfId="378" dataCellStyle="Milliers 3 2"/>
    <tableColumn id="203" name="PRC 10 ans réel An9" totalsRowFunction="sum" dataDxfId="377" totalsRowDxfId="376" dataCellStyle="Milliers 3 2"/>
    <tableColumn id="204" name="PRC 10 ans réel An10" totalsRowFunction="sum" dataDxfId="375" totalsRowDxfId="374" dataCellStyle="Milliers 3 2"/>
    <tableColumn id="205" name="CASEP-Immo réel An0" totalsRowFunction="sum" dataDxfId="373" totalsRowDxfId="372" dataCellStyle="Milliers 3 2"/>
    <tableColumn id="206" name="CASEP-Immo réel An1" totalsRowFunction="sum" dataDxfId="371" totalsRowDxfId="370" dataCellStyle="Milliers 3 2"/>
    <tableColumn id="207" name="CASEP-Immo réel An2" totalsRowFunction="sum" dataDxfId="369" totalsRowDxfId="368" dataCellStyle="Milliers 3 2"/>
    <tableColumn id="208" name="CASEP-Immo réel An3" totalsRowFunction="sum" dataDxfId="367" totalsRowDxfId="366" dataCellStyle="Milliers 3 2"/>
    <tableColumn id="209" name="CASEP-Immo réel An4" totalsRowFunction="sum" dataDxfId="365" totalsRowDxfId="364" dataCellStyle="Milliers 3 2"/>
    <tableColumn id="210" name="CASEP-Immo réel An5" totalsRowFunction="sum" dataDxfId="363" totalsRowDxfId="362" dataCellStyle="Milliers 3 2"/>
    <tableColumn id="211" name="CASEP-Immo réel An6" totalsRowFunction="sum" dataDxfId="361" totalsRowDxfId="360" dataCellStyle="Milliers 3 2"/>
    <tableColumn id="212" name="CASEP-Immo réel An7" totalsRowFunction="sum" dataDxfId="359" totalsRowDxfId="358" dataCellStyle="Milliers 3 2"/>
    <tableColumn id="213" name="CASEP-Immo réel An8" totalsRowFunction="sum" dataDxfId="357" totalsRowDxfId="356" dataCellStyle="Milliers 3 2"/>
    <tableColumn id="214" name="CASEP-Immo réel An9" totalsRowFunction="sum" dataDxfId="355" totalsRowDxfId="354" dataCellStyle="Milliers 3 2"/>
    <tableColumn id="215" name="CASEP-Immo réel An10" totalsRowFunction="sum" dataDxfId="353" totalsRowDxfId="352" dataCellStyle="Milliers 3 2"/>
    <tableColumn id="216" name="Contrib.-raccord réel An0" totalsRowFunction="sum" dataDxfId="351" totalsRowDxfId="350" dataCellStyle="Milliers 3 2"/>
    <tableColumn id="217" name="Contrib.-raccord réel An1" totalsRowFunction="sum" dataDxfId="349" totalsRowDxfId="348" dataCellStyle="Milliers 3 2"/>
    <tableColumn id="218" name="Contrib.-raccord réel An2" totalsRowFunction="sum" dataDxfId="347" totalsRowDxfId="346" dataCellStyle="Milliers 3 2"/>
    <tableColumn id="219" name="Contrib.-raccord réel An3" totalsRowFunction="sum" dataDxfId="345" totalsRowDxfId="344" dataCellStyle="Milliers 3 2"/>
    <tableColumn id="220" name="Contrib.-raccord réel An4" totalsRowFunction="sum" dataDxfId="343" totalsRowDxfId="342" dataCellStyle="Milliers 3 2"/>
    <tableColumn id="221" name="Contrib.-raccord réel An5" totalsRowFunction="sum" dataDxfId="341" totalsRowDxfId="340" dataCellStyle="Milliers 3 2"/>
    <tableColumn id="222" name="Contrib.-raccord réel An6" totalsRowFunction="sum" dataDxfId="339" totalsRowDxfId="338" dataCellStyle="Milliers 3 2"/>
    <tableColumn id="223" name="Contrib.-raccord réel An7" totalsRowFunction="sum" dataDxfId="337" totalsRowDxfId="336" dataCellStyle="Milliers 3 2"/>
    <tableColumn id="224" name="Contrib.-raccord réel An8" totalsRowFunction="sum" dataDxfId="335" totalsRowDxfId="334" dataCellStyle="Milliers 3 2"/>
    <tableColumn id="225" name="Contrib.-raccord réel An9" totalsRowFunction="sum" dataDxfId="333" totalsRowDxfId="332" dataCellStyle="Milliers 3 2"/>
    <tableColumn id="226" name="Contrib.-raccord réel An10" totalsRowFunction="sum" dataDxfId="331" totalsRowDxfId="330" dataCellStyle="Milliers 3 2"/>
    <tableColumn id="227" name="Tx Dist réel An1" totalsRowFunction="custom" dataDxfId="329" totalsRowDxfId="328" dataCellStyle="Milliers 3 2">
      <totalsRowFormula>Tableau57[[#Totals],[Revenu réel An1]]/Tableau57[[#Totals],[vol réel an1]]*100</totalsRowFormula>
    </tableColumn>
    <tableColumn id="228" name="Tx Dist réel An2" totalsRowFunction="custom" dataDxfId="327" totalsRowDxfId="326" dataCellStyle="Milliers 3 2">
      <totalsRowFormula>Tableau57[[#Totals],[Revenu réel An2]]/Tableau57[[#Totals],[vol réel an2]]*100</totalsRowFormula>
    </tableColumn>
    <tableColumn id="229" name="Tx Dist réel An3" totalsRowFunction="custom" dataDxfId="325" totalsRowDxfId="324" dataCellStyle="Milliers 3 2">
      <totalsRowFormula>Tableau57[[#Totals],[Revenu réel An3]]/Tableau57[[#Totals],[vol réel an3]]*100</totalsRowFormula>
    </tableColumn>
    <tableColumn id="230" name="Tx Dist réel An4" totalsRowFunction="custom" dataDxfId="323" totalsRowDxfId="322" dataCellStyle="Milliers 3 2">
      <totalsRowFormula>Tableau57[[#Totals],[Revenu réel An4]]/Tableau57[[#Totals],[vol réel an4]]*100</totalsRowFormula>
    </tableColumn>
    <tableColumn id="231" name="Tx Dist réel An5" totalsRowFunction="custom" dataDxfId="321" totalsRowDxfId="320" dataCellStyle="Milliers 3 2">
      <totalsRowFormula>Tableau57[[#Totals],[Revenu réel An5]]/Tableau57[[#Totals],[vol réel an5]]*100</totalsRowFormula>
    </tableColumn>
    <tableColumn id="232" name="Tx Dist réel An6" totalsRowFunction="custom" dataDxfId="319" totalsRowDxfId="318" dataCellStyle="Milliers 3 2">
      <totalsRowFormula>Tableau57[[#Totals],[Revenu réel An6]]/Tableau57[[#Totals],[vol réel an6]]*100</totalsRowFormula>
    </tableColumn>
    <tableColumn id="233" name="Tx Dist réel An7" totalsRowFunction="custom" dataDxfId="317" totalsRowDxfId="316" dataCellStyle="Milliers 3 2">
      <totalsRowFormula>Tableau57[[#Totals],[Revenu réel An7]]/Tableau57[[#Totals],[vol réel an7]]*100</totalsRowFormula>
    </tableColumn>
    <tableColumn id="234" name="Tx Dist réel An8" totalsRowFunction="custom" dataDxfId="315" totalsRowDxfId="314" dataCellStyle="Milliers 3 2">
      <totalsRowFormula>Tableau57[[#Totals],[Revenu réel An8]]/Tableau57[[#Totals],[vol réel an8]]*100</totalsRowFormula>
    </tableColumn>
    <tableColumn id="235" name="Tx Dist réel An9" totalsRowFunction="custom" dataDxfId="313" totalsRowDxfId="312" dataCellStyle="Milliers 3 2">
      <totalsRowFormula>Tableau57[[#Totals],[Revenu réel An9]]/Tableau57[[#Totals],[vol réel an9]]*100</totalsRowFormula>
    </tableColumn>
    <tableColumn id="236" name="Tx Dist réel An10" totalsRowFunction="custom" dataDxfId="311" totalsRowDxfId="310" dataCellStyle="Milliers 3 2">
      <totalsRowFormula>Tableau57[[#Totals],[Revenu réel An10]]/Tableau57[[#Totals],[vol réel an10]]*100</totalsRowFormula>
    </tableColumn>
    <tableColumn id="237" name="Revenu réel An1" totalsRowFunction="sum" dataDxfId="309" totalsRowDxfId="308" dataCellStyle="Milliers 3 2"/>
    <tableColumn id="238" name="Revenu réel An2" totalsRowFunction="sum" dataDxfId="307" totalsRowDxfId="306" dataCellStyle="Milliers 3 2"/>
    <tableColumn id="239" name="Revenu réel An3" totalsRowFunction="sum" dataDxfId="305" totalsRowDxfId="304" dataCellStyle="Milliers 3 2"/>
    <tableColumn id="240" name="Revenu réel An4" totalsRowFunction="sum" dataDxfId="303" totalsRowDxfId="302" dataCellStyle="Milliers 3 2"/>
    <tableColumn id="241" name="Revenu réel An5" totalsRowFunction="sum" dataDxfId="301" totalsRowDxfId="300" dataCellStyle="Milliers 3 2"/>
    <tableColumn id="242" name="Revenu réel An6" totalsRowFunction="sum" dataDxfId="299" totalsRowDxfId="298" dataCellStyle="Milliers 3 2"/>
    <tableColumn id="243" name="Revenu réel An7" totalsRowFunction="sum" dataDxfId="297" totalsRowDxfId="296" dataCellStyle="Milliers 3 2"/>
    <tableColumn id="244" name="Revenu réel An8" totalsRowFunction="sum" dataDxfId="295" totalsRowDxfId="294" dataCellStyle="Milliers 3 2"/>
    <tableColumn id="245" name="Revenu réel An9" totalsRowFunction="sum" dataDxfId="293" totalsRowDxfId="292" dataCellStyle="Milliers 3 2"/>
    <tableColumn id="246" name="Revenu réel An10" totalsRowFunction="sum" dataDxfId="291" totalsRowDxfId="290" dataCellStyle="Milliers 3 2"/>
    <tableColumn id="247" name="Investissement total réel An0 à An10" totalsRowFunction="sum" dataDxfId="289" totalsRowDxfId="288" dataCellStyle="Milliers 3 2">
      <calculatedColumnFormula>SUM(Tableau57[[#This Row],[Investissement total réel An0]:[Investissement total réel An10]])</calculatedColumnFormula>
    </tableColumn>
    <tableColumn id="248" name="Investissement total réel An0" totalsRowFunction="sum" dataDxfId="287" totalsRowDxfId="286" dataCellStyle="Milliers 3 2">
      <calculatedColumnFormula>X3+AI3+AT3+BY3+CJ3</calculatedColumnFormula>
    </tableColumn>
    <tableColumn id="249" name="Investissement total réel An1" totalsRowFunction="sum" dataDxfId="285" totalsRowDxfId="284" dataCellStyle="Milliers 3 2">
      <calculatedColumnFormula>Y3+AJ3+AU3+BE3+BO3+BZ3+CK3</calculatedColumnFormula>
    </tableColumn>
    <tableColumn id="250" name="Investissement total réel An2" totalsRowFunction="sum" dataDxfId="283" totalsRowDxfId="282" dataCellStyle="Milliers 3 2">
      <calculatedColumnFormula>Z3+AK3+AV3+BF3+BP3+CA3+CL3</calculatedColumnFormula>
    </tableColumn>
    <tableColumn id="251" name="Investissement total réel An3" totalsRowFunction="sum" dataDxfId="281" totalsRowDxfId="280" dataCellStyle="Milliers 3 2">
      <calculatedColumnFormula>AA3+AL3+AW3+BG3+BQ3+CB3+CM3</calculatedColumnFormula>
    </tableColumn>
    <tableColumn id="252" name="Investissement total réel An4" totalsRowFunction="sum" dataDxfId="279" totalsRowDxfId="278" dataCellStyle="Milliers 3 2">
      <calculatedColumnFormula>AB3+AM3+AX3+BH3+BR3+CC3+CN3</calculatedColumnFormula>
    </tableColumn>
    <tableColumn id="253" name="Investissement total réel An5" totalsRowFunction="sum" dataDxfId="277" totalsRowDxfId="276" dataCellStyle="Milliers 3 2">
      <calculatedColumnFormula>AC3+AN3+AY3+BI3+BS3+CD3+CO3</calculatedColumnFormula>
    </tableColumn>
    <tableColumn id="254" name="Investissement total réel An6" totalsRowFunction="sum" dataDxfId="275" totalsRowDxfId="274" dataCellStyle="Milliers 3 2">
      <calculatedColumnFormula>AD3+AO3+AZ3+BJ3+BT3+CE3+CP3</calculatedColumnFormula>
    </tableColumn>
    <tableColumn id="255" name="Investissement total réel An7" totalsRowFunction="sum" dataDxfId="273" totalsRowDxfId="272" dataCellStyle="Milliers 3 2">
      <calculatedColumnFormula>AE3+AP3+BA3+BK3+BU3+CF3+CQ3</calculatedColumnFormula>
    </tableColumn>
    <tableColumn id="256" name="Investissement total réel An8" totalsRowFunction="sum" dataDxfId="271" totalsRowDxfId="270" dataCellStyle="Milliers 3 2">
      <calculatedColumnFormula>AF3+AQ3+BB3+BL3+BV3+CG3+CR3</calculatedColumnFormula>
    </tableColumn>
    <tableColumn id="257" name="Investissement total réel An9" totalsRowFunction="sum" dataDxfId="269" totalsRowDxfId="268" dataCellStyle="Milliers 3 2">
      <calculatedColumnFormula>AG3+AR3+BC3+BM3+BW3+CH3+CS3</calculatedColumnFormula>
    </tableColumn>
    <tableColumn id="258" name="Investissement total réel An10" totalsRowFunction="sum" dataDxfId="267" totalsRowDxfId="266" dataCellStyle="Milliers 3 2">
      <calculatedColumnFormula>AH3+AS3+BD3+BN3+BX3+CI3+CT3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573" displayName="Tableau573" ref="A2:DZ15" totalsRowShown="0" headerRowDxfId="265" dataDxfId="264" tableBorderDxfId="263" headerRowCellStyle="Milliers 3 2" dataCellStyle="Milliers 3 2">
  <tableColumns count="130">
    <tableColumn id="1" name="Année GM" dataDxfId="262"/>
    <tableColumn id="3" name="Numéro OTP" dataDxfId="261"/>
    <tableColumn id="4" name="nb projets" dataDxfId="260"/>
    <tableColumn id="132" name="nb clients réels an1" dataDxfId="259" dataCellStyle="Milliers 3 2"/>
    <tableColumn id="133" name="nb clients réels an2" dataDxfId="258" dataCellStyle="Milliers 3 2"/>
    <tableColumn id="134" name="nb clients réels an3" dataDxfId="257" dataCellStyle="Milliers 3 2"/>
    <tableColumn id="135" name="nb clients réels an4" dataDxfId="256" dataCellStyle="Milliers 3 2"/>
    <tableColumn id="136" name="nb clients réels an5" dataDxfId="255" dataCellStyle="Milliers 3 2"/>
    <tableColumn id="137" name="nb clients réels an6" dataDxfId="254" dataCellStyle="Milliers 3 2"/>
    <tableColumn id="138" name="nb clients réels an7" dataDxfId="253" dataCellStyle="Milliers 3 2"/>
    <tableColumn id="139" name="nb clients réels an8" dataDxfId="252" dataCellStyle="Milliers 3 2"/>
    <tableColumn id="140" name="nb clients réels an9" dataDxfId="251" dataCellStyle="Milliers 3 2"/>
    <tableColumn id="141" name="nb clients réels an10" dataDxfId="250" dataCellStyle="Milliers 3 2"/>
    <tableColumn id="142" name="vol réel an1" dataDxfId="249" dataCellStyle="Milliers 3 2"/>
    <tableColumn id="143" name="vol réel an2" dataDxfId="248" dataCellStyle="Milliers 3 2"/>
    <tableColumn id="144" name="vol réel an3" dataDxfId="247" dataCellStyle="Milliers 3 2"/>
    <tableColumn id="145" name="vol réel an4" dataDxfId="246" dataCellStyle="Milliers 3 2"/>
    <tableColumn id="146" name="vol réel an5" dataDxfId="245" dataCellStyle="Milliers 3 2"/>
    <tableColumn id="147" name="vol réel an6" dataDxfId="244" dataCellStyle="Milliers 3 2"/>
    <tableColumn id="148" name="vol réel an7" dataDxfId="243" dataCellStyle="Milliers 3 2"/>
    <tableColumn id="149" name="vol réel an8" dataDxfId="242" dataCellStyle="Milliers 3 2"/>
    <tableColumn id="150" name="vol réel an9" dataDxfId="241" dataCellStyle="Milliers 3 2"/>
    <tableColumn id="151" name="vol réel an10" dataDxfId="240" dataCellStyle="Milliers 3 2"/>
    <tableColumn id="152" name="Frais CP réel  An0" dataDxfId="239" dataCellStyle="Milliers 3 2"/>
    <tableColumn id="153" name="Frais CP réel  An1" dataDxfId="238" dataCellStyle="Milliers 3 2"/>
    <tableColumn id="154" name="Frais CP réel  An2" dataDxfId="237" dataCellStyle="Milliers 3 2"/>
    <tableColumn id="155" name="Frais CP réel  An3" dataDxfId="236" dataCellStyle="Milliers 3 2"/>
    <tableColumn id="156" name="Frais CP réel  An4" dataDxfId="235" dataCellStyle="Milliers 3 2"/>
    <tableColumn id="157" name="Frais CP réel  An5" dataDxfId="234" dataCellStyle="Milliers 3 2"/>
    <tableColumn id="158" name="Frais CP réel  An6" dataDxfId="233" dataCellStyle="Milliers 3 2"/>
    <tableColumn id="159" name="Frais CP réel  An7" dataDxfId="232" dataCellStyle="Milliers 3 2"/>
    <tableColumn id="160" name="Frais CP réel  An8" dataDxfId="231" dataCellStyle="Milliers 3 2"/>
    <tableColumn id="161" name="Frais CP réel  An9" dataDxfId="230" dataCellStyle="Milliers 3 2"/>
    <tableColumn id="162" name="Frais CP réel  An10" dataDxfId="229" dataCellStyle="Milliers 3 2"/>
    <tableColumn id="163" name="Frais BI réel An0" dataDxfId="228" dataCellStyle="Milliers 3 2"/>
    <tableColumn id="164" name="Frais BI réel An1" dataDxfId="227" dataCellStyle="Milliers 3 2"/>
    <tableColumn id="165" name="Frais BI réel An2" dataDxfId="226" dataCellStyle="Milliers 3 2"/>
    <tableColumn id="166" name="Frais BI réel An3" dataDxfId="225" dataCellStyle="Milliers 3 2"/>
    <tableColumn id="167" name="Frais BI réel An4" dataDxfId="224" dataCellStyle="Milliers 3 2"/>
    <tableColumn id="168" name="Frais BI réel An5" dataDxfId="223" dataCellStyle="Milliers 3 2"/>
    <tableColumn id="169" name="Frais BI réel An6" dataDxfId="222" dataCellStyle="Milliers 3 2"/>
    <tableColumn id="170" name="Frais BI réel An7" dataDxfId="221" dataCellStyle="Milliers 3 2"/>
    <tableColumn id="171" name="Frais BI réel An8" dataDxfId="220" dataCellStyle="Milliers 3 2"/>
    <tableColumn id="172" name="Frais BI réel An9" dataDxfId="219" dataCellStyle="Milliers 3 2"/>
    <tableColumn id="173" name="Frais BI réel An10" dataDxfId="218" dataCellStyle="Milliers 3 2"/>
    <tableColumn id="174" name="FG corpo réel An0 " dataDxfId="217" dataCellStyle="Milliers 3 2">
      <calculatedColumnFormula>0.1294*(X3+AI3)</calculatedColumnFormula>
    </tableColumn>
    <tableColumn id="175" name="FG corpo réel An1" dataDxfId="216" dataCellStyle="Milliers 3 2">
      <calculatedColumnFormula>0.1294*(Y3+AJ3)</calculatedColumnFormula>
    </tableColumn>
    <tableColumn id="176" name="FG corpo réel An2" dataDxfId="215" dataCellStyle="Milliers 3 2">
      <calculatedColumnFormula>0.1294*(Z3+AK3)</calculatedColumnFormula>
    </tableColumn>
    <tableColumn id="177" name="FG corpo réel An3" dataDxfId="214" dataCellStyle="Milliers 3 2">
      <calculatedColumnFormula>0.1294*(AA3+AL3)</calculatedColumnFormula>
    </tableColumn>
    <tableColumn id="178" name="FG corpo réel An4" dataDxfId="213" dataCellStyle="Milliers 3 2">
      <calculatedColumnFormula>0.1294*(AB3+AM3)</calculatedColumnFormula>
    </tableColumn>
    <tableColumn id="179" name="FG corpo réel An5" dataDxfId="212" dataCellStyle="Milliers 3 2">
      <calculatedColumnFormula>0.1294*(AC3+AN3)</calculatedColumnFormula>
    </tableColumn>
    <tableColumn id="180" name="FG corpo réel An6" dataDxfId="211" dataCellStyle="Milliers 3 2">
      <calculatedColumnFormula>0.1294*(AD3+AO3)</calculatedColumnFormula>
    </tableColumn>
    <tableColumn id="181" name="FG corpo réel An7" dataDxfId="210" dataCellStyle="Milliers 3 2">
      <calculatedColumnFormula>0.1294*(AE3+AP3)</calculatedColumnFormula>
    </tableColumn>
    <tableColumn id="182" name="FG corpo réel An8" dataDxfId="209" dataCellStyle="Milliers 3 2">
      <calculatedColumnFormula>0.1294*(AF3+AQ3)</calculatedColumnFormula>
    </tableColumn>
    <tableColumn id="183" name="FG corpo réel An9" dataDxfId="208" dataCellStyle="Milliers 3 2">
      <calculatedColumnFormula>0.1294*(AG3+AR3)</calculatedColumnFormula>
    </tableColumn>
    <tableColumn id="184" name="FG corpo réel An10" dataDxfId="207" dataCellStyle="Milliers 3 2">
      <calculatedColumnFormula>0.1294*(AH3+AS3)</calculatedColumnFormula>
    </tableColumn>
    <tableColumn id="185" name="PRC 5 ans réel An1" dataDxfId="206" dataCellStyle="Milliers 3 2"/>
    <tableColumn id="186" name="PRC 5 ans réel An2" dataDxfId="205" dataCellStyle="Milliers 3 2"/>
    <tableColumn id="187" name="PRC 5 ans réel An3" dataDxfId="204" dataCellStyle="Milliers 3 2"/>
    <tableColumn id="188" name="PRC 5 ans réel An4" dataDxfId="203" dataCellStyle="Milliers 3 2"/>
    <tableColumn id="189" name="PRC 5 ans réel An5" dataDxfId="202" dataCellStyle="Milliers 3 2"/>
    <tableColumn id="190" name="PRC 5 ans réel An6" dataDxfId="201" dataCellStyle="Milliers 3 2"/>
    <tableColumn id="191" name="PRC 5 ans réel An7" dataDxfId="200" dataCellStyle="Milliers 3 2"/>
    <tableColumn id="192" name="PRC 5 ans réel An8" dataDxfId="199" dataCellStyle="Milliers 3 2"/>
    <tableColumn id="193" name="PRC 5 ans réel An9" dataDxfId="198" dataCellStyle="Milliers 3 2"/>
    <tableColumn id="194" name="PRC 5 ans réel An10" dataDxfId="197" dataCellStyle="Milliers 3 2"/>
    <tableColumn id="195" name="PRC 10 ans réel An1" dataDxfId="196" dataCellStyle="Milliers 3 2"/>
    <tableColumn id="196" name="PRC 10 ans réel An2" dataDxfId="195" dataCellStyle="Milliers 3 2"/>
    <tableColumn id="197" name="PRC 10 ans réel An3" dataDxfId="194" dataCellStyle="Milliers 3 2"/>
    <tableColumn id="198" name="PRC 10 ans réel An4" dataDxfId="193" dataCellStyle="Milliers 3 2"/>
    <tableColumn id="199" name="PRC 10 ans réel An5" dataDxfId="192" dataCellStyle="Milliers 3 2"/>
    <tableColumn id="200" name="PRC 10 ans réel An6" dataDxfId="191" dataCellStyle="Milliers 3 2"/>
    <tableColumn id="201" name="PRC 10 ans réel An7" dataDxfId="190" dataCellStyle="Milliers 3 2"/>
    <tableColumn id="202" name="PRC 10 ans réel An8" dataDxfId="189" dataCellStyle="Milliers 3 2"/>
    <tableColumn id="203" name="PRC 10 ans réel An9" dataDxfId="188" dataCellStyle="Milliers 3 2"/>
    <tableColumn id="204" name="PRC 10 ans réel An10" dataDxfId="187" dataCellStyle="Milliers 3 2"/>
    <tableColumn id="205" name="CASEP-Immo réel An0" dataDxfId="186" dataCellStyle="Milliers 3 2"/>
    <tableColumn id="206" name="CASEP-Immo réel An1" dataDxfId="185" dataCellStyle="Milliers 3 2"/>
    <tableColumn id="207" name="CASEP-Immo réel An2" dataDxfId="184" dataCellStyle="Milliers 3 2"/>
    <tableColumn id="208" name="CASEP-Immo réel An3" dataDxfId="183" dataCellStyle="Milliers 3 2"/>
    <tableColumn id="209" name="CASEP-Immo réel An4" dataDxfId="182" dataCellStyle="Milliers 3 2"/>
    <tableColumn id="210" name="CASEP-Immo réel An5" dataDxfId="181" dataCellStyle="Milliers 3 2"/>
    <tableColumn id="211" name="CASEP-Immo réel An6" dataDxfId="180" dataCellStyle="Milliers 3 2"/>
    <tableColumn id="212" name="CASEP-Immo réel An7" dataDxfId="179" dataCellStyle="Milliers 3 2"/>
    <tableColumn id="213" name="CASEP-Immo réel An8" dataDxfId="178" dataCellStyle="Milliers 3 2"/>
    <tableColumn id="214" name="CASEP-Immo réel An9" dataDxfId="177" dataCellStyle="Milliers 3 2"/>
    <tableColumn id="215" name="CASEP-Immo réel An10" dataDxfId="176" dataCellStyle="Milliers 3 2"/>
    <tableColumn id="216" name="Contrib.-raccord réel An0" dataDxfId="175" dataCellStyle="Milliers 3 2"/>
    <tableColumn id="217" name="Contrib.-raccord réel An1" dataDxfId="174" dataCellStyle="Milliers 3 2"/>
    <tableColumn id="218" name="Contrib.-raccord réel An2" dataDxfId="173" dataCellStyle="Milliers 3 2"/>
    <tableColumn id="219" name="Contrib.-raccord réel An3" dataDxfId="172" dataCellStyle="Milliers 3 2"/>
    <tableColumn id="220" name="Contrib.-raccord réel An4" dataDxfId="171" dataCellStyle="Milliers 3 2"/>
    <tableColumn id="221" name="Contrib.-raccord réel An5" dataDxfId="170" dataCellStyle="Milliers 3 2"/>
    <tableColumn id="222" name="Contrib.-raccord réel An6" dataDxfId="169" dataCellStyle="Milliers 3 2"/>
    <tableColumn id="223" name="Contrib.-raccord réel An7" dataDxfId="168" dataCellStyle="Milliers 3 2"/>
    <tableColumn id="224" name="Contrib.-raccord réel An8" dataDxfId="167" dataCellStyle="Milliers 3 2"/>
    <tableColumn id="225" name="Contrib.-raccord réel An9" dataDxfId="166" dataCellStyle="Milliers 3 2"/>
    <tableColumn id="226" name="Contrib.-raccord réel An10" dataDxfId="165" dataCellStyle="Milliers 3 2"/>
    <tableColumn id="227" name="Tx Dist réel An1" dataDxfId="164" dataCellStyle="Milliers 3 2"/>
    <tableColumn id="228" name="Tx Dist réel An2" dataDxfId="163" dataCellStyle="Milliers 3 2"/>
    <tableColumn id="229" name="Tx Dist réel An3" dataDxfId="162" dataCellStyle="Milliers 3 2"/>
    <tableColumn id="230" name="Tx Dist réel An4" dataDxfId="161" dataCellStyle="Milliers 3 2"/>
    <tableColumn id="231" name="Tx Dist réel An5" dataDxfId="160" dataCellStyle="Milliers 3 2"/>
    <tableColumn id="232" name="Tx Dist réel An6" dataDxfId="159" dataCellStyle="Milliers 3 2"/>
    <tableColumn id="233" name="Tx Dist réel An7" dataDxfId="158" dataCellStyle="Milliers 3 2"/>
    <tableColumn id="234" name="Tx Dist réel An8" dataDxfId="157" dataCellStyle="Milliers 3 2"/>
    <tableColumn id="235" name="Tx Dist réel An9" dataDxfId="156" dataCellStyle="Milliers 3 2"/>
    <tableColumn id="236" name="Tx Dist réel An10" dataDxfId="155" dataCellStyle="Milliers 3 2"/>
    <tableColumn id="237" name="Revenu réel An1" dataDxfId="154" dataCellStyle="Milliers 3 2"/>
    <tableColumn id="238" name="Revenu réel An2" dataDxfId="153" dataCellStyle="Milliers 3 2"/>
    <tableColumn id="239" name="Revenu réel An3" dataDxfId="152" dataCellStyle="Milliers 3 2"/>
    <tableColumn id="240" name="Revenu réel An4" dataDxfId="151" dataCellStyle="Milliers 3 2"/>
    <tableColumn id="241" name="Revenu réel An5" dataDxfId="150" dataCellStyle="Milliers 3 2"/>
    <tableColumn id="242" name="Revenu réel An6" dataDxfId="149" dataCellStyle="Milliers 3 2"/>
    <tableColumn id="243" name="Revenu réel An7" dataDxfId="148" dataCellStyle="Milliers 3 2"/>
    <tableColumn id="244" name="Revenu réel An8" dataDxfId="147" dataCellStyle="Milliers 3 2"/>
    <tableColumn id="245" name="Revenu réel An9" dataDxfId="146" dataCellStyle="Milliers 3 2"/>
    <tableColumn id="246" name="Revenu réel An10" dataDxfId="145" dataCellStyle="Milliers 3 2"/>
    <tableColumn id="247" name="Investissement total réel An0 à An10" dataDxfId="144" dataCellStyle="Milliers 3 2">
      <calculatedColumnFormula>SUM('[4]BD 2009-2010-2011'!$IM3:$IW3)</calculatedColumnFormula>
    </tableColumn>
    <tableColumn id="248" name="Investissement total réel An0" dataDxfId="143" dataCellStyle="Milliers 3 2">
      <calculatedColumnFormula>X3+AI3+AT3+BY3+CJ3</calculatedColumnFormula>
    </tableColumn>
    <tableColumn id="249" name="Investissement total réel An1" dataDxfId="142" dataCellStyle="Milliers 3 2">
      <calculatedColumnFormula>Y3+AJ3+AU3+BE3+BO3+BZ3+CK3</calculatedColumnFormula>
    </tableColumn>
    <tableColumn id="250" name="Investissement total réel An2" dataDxfId="141" dataCellStyle="Milliers 3 2">
      <calculatedColumnFormula>Z3+AK3+AV3+BF3+BP3+CA3+CL3</calculatedColumnFormula>
    </tableColumn>
    <tableColumn id="251" name="Investissement total réel An3" dataDxfId="140" dataCellStyle="Milliers 3 2">
      <calculatedColumnFormula>AA3+AL3+AW3+BG3+BQ3+CB3+CM3</calculatedColumnFormula>
    </tableColumn>
    <tableColumn id="252" name="Investissement total réel An4" dataDxfId="139" dataCellStyle="Milliers 3 2">
      <calculatedColumnFormula>AB3+AM3+AX3+BH3+BR3+CC3+CN3</calculatedColumnFormula>
    </tableColumn>
    <tableColumn id="253" name="Investissement total réel An5" dataDxfId="138" dataCellStyle="Milliers 3 2">
      <calculatedColumnFormula>AC3+AN3+AY3+BI3+BS3+CD3+CO3</calculatedColumnFormula>
    </tableColumn>
    <tableColumn id="254" name="Investissement total réel An6" dataDxfId="137" dataCellStyle="Milliers 3 2">
      <calculatedColumnFormula>AD3+AO3+AZ3+BJ3+BT3+CE3+CP3</calculatedColumnFormula>
    </tableColumn>
    <tableColumn id="255" name="Investissement total réel An7" dataDxfId="136" dataCellStyle="Milliers 3 2">
      <calculatedColumnFormula>AE3+AP3+BA3+BK3+BU3+CF3+CQ3</calculatedColumnFormula>
    </tableColumn>
    <tableColumn id="256" name="Investissement total réel An8" dataDxfId="135" dataCellStyle="Milliers 3 2">
      <calculatedColumnFormula>AF3+AQ3+BB3+BL3+BV3+CG3+CR3</calculatedColumnFormula>
    </tableColumn>
    <tableColumn id="257" name="Investissement total réel An9" dataDxfId="134" dataCellStyle="Milliers 3 2">
      <calculatedColumnFormula>AG3+AR3+BC3+BM3+BW3+CH3+CS3</calculatedColumnFormula>
    </tableColumn>
    <tableColumn id="258" name="Investissement total réel An10" dataDxfId="133" dataCellStyle="Milliers 3 2">
      <calculatedColumnFormula>AH3+AS3+BD3+BN3+BX3+CI3+CT3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574" displayName="Tableau574" ref="A2:DZ14" totalsRowShown="0" headerRowDxfId="132" dataDxfId="131" tableBorderDxfId="130" headerRowCellStyle="Milliers 3 2" dataCellStyle="Milliers 3 2">
  <tableColumns count="130">
    <tableColumn id="1" name="Année GM" dataDxfId="129"/>
    <tableColumn id="3" name="Numéro OTP" dataDxfId="128"/>
    <tableColumn id="4" name="nb projets" dataDxfId="127"/>
    <tableColumn id="132" name="nb clients réels an1" dataDxfId="126" dataCellStyle="Milliers 3 2"/>
    <tableColumn id="133" name="nb clients réels an2" dataDxfId="125" dataCellStyle="Milliers 3 2"/>
    <tableColumn id="134" name="nb clients réels an3" dataDxfId="124" dataCellStyle="Milliers 3 2"/>
    <tableColumn id="135" name="nb clients réels an4" dataDxfId="123" dataCellStyle="Milliers 3 2"/>
    <tableColumn id="136" name="nb clients réels an5" dataDxfId="122" dataCellStyle="Milliers 3 2"/>
    <tableColumn id="137" name="nb clients réels an6" dataDxfId="121" dataCellStyle="Milliers 3 2"/>
    <tableColumn id="138" name="nb clients réels an7" dataDxfId="120" dataCellStyle="Milliers 3 2"/>
    <tableColumn id="139" name="nb clients réels an8" dataDxfId="119" dataCellStyle="Milliers 3 2"/>
    <tableColumn id="140" name="nb clients réels an9" dataDxfId="118" dataCellStyle="Milliers 3 2"/>
    <tableColumn id="141" name="nb clients réels an10" dataDxfId="117" dataCellStyle="Milliers 3 2"/>
    <tableColumn id="142" name="vol réel an1" dataDxfId="116" dataCellStyle="Milliers 3 2"/>
    <tableColumn id="143" name="vol réel an2" dataDxfId="115" dataCellStyle="Milliers 3 2"/>
    <tableColumn id="144" name="vol réel an3" dataDxfId="114" dataCellStyle="Milliers 3 2"/>
    <tableColumn id="145" name="vol réel an4" dataDxfId="113" dataCellStyle="Milliers 3 2"/>
    <tableColumn id="146" name="vol réel an5" dataDxfId="112" dataCellStyle="Milliers 3 2"/>
    <tableColumn id="147" name="vol réel an6" dataDxfId="111" dataCellStyle="Milliers 3 2"/>
    <tableColumn id="148" name="vol réel an7" dataDxfId="110" dataCellStyle="Milliers 3 2"/>
    <tableColumn id="149" name="vol réel an8" dataDxfId="109" dataCellStyle="Milliers 3 2"/>
    <tableColumn id="150" name="vol réel an9" dataDxfId="108" dataCellStyle="Milliers 3 2"/>
    <tableColumn id="151" name="vol réel an10" dataDxfId="107" dataCellStyle="Milliers 3 2"/>
    <tableColumn id="152" name="Frais CP réel  An0" dataDxfId="106" dataCellStyle="Milliers 3 2"/>
    <tableColumn id="153" name="Frais CP réel  An1" dataDxfId="105" dataCellStyle="Milliers 3 2"/>
    <tableColumn id="154" name="Frais CP réel  An2" dataDxfId="104" dataCellStyle="Milliers 3 2"/>
    <tableColumn id="155" name="Frais CP réel  An3" dataDxfId="103" dataCellStyle="Milliers 3 2"/>
    <tableColumn id="156" name="Frais CP réel  An4" dataDxfId="102" dataCellStyle="Milliers 3 2"/>
    <tableColumn id="157" name="Frais CP réel  An5" dataDxfId="101" dataCellStyle="Milliers 3 2"/>
    <tableColumn id="158" name="Frais CP réel  An6" dataDxfId="100" dataCellStyle="Milliers 3 2"/>
    <tableColumn id="159" name="Frais CP réel  An7" dataDxfId="99" dataCellStyle="Milliers 3 2"/>
    <tableColumn id="160" name="Frais CP réel  An8" dataDxfId="98" dataCellStyle="Milliers 3 2"/>
    <tableColumn id="161" name="Frais CP réel  An9" dataDxfId="97" dataCellStyle="Milliers 3 2"/>
    <tableColumn id="162" name="Frais CP réel  An10" dataDxfId="96" dataCellStyle="Milliers 3 2"/>
    <tableColumn id="163" name="Frais BI réel An0" dataDxfId="95" dataCellStyle="Milliers 3 2"/>
    <tableColumn id="164" name="Frais BI réel An1" dataDxfId="94" dataCellStyle="Milliers 3 2"/>
    <tableColumn id="165" name="Frais BI réel An2" dataDxfId="93" dataCellStyle="Milliers 3 2"/>
    <tableColumn id="166" name="Frais BI réel An3" dataDxfId="92" dataCellStyle="Milliers 3 2"/>
    <tableColumn id="167" name="Frais BI réel An4" dataDxfId="91" dataCellStyle="Milliers 3 2"/>
    <tableColumn id="168" name="Frais BI réel An5" dataDxfId="90" dataCellStyle="Milliers 3 2"/>
    <tableColumn id="169" name="Frais BI réel An6" dataDxfId="89" dataCellStyle="Milliers 3 2"/>
    <tableColumn id="170" name="Frais BI réel An7" dataDxfId="88" dataCellStyle="Milliers 3 2"/>
    <tableColumn id="171" name="Frais BI réel An8" dataDxfId="87" dataCellStyle="Milliers 3 2"/>
    <tableColumn id="172" name="Frais BI réel An9" dataDxfId="86" dataCellStyle="Milliers 3 2"/>
    <tableColumn id="173" name="Frais BI réel An10" dataDxfId="85" dataCellStyle="Milliers 3 2"/>
    <tableColumn id="174" name="FG corpo réel An0 " dataDxfId="84" dataCellStyle="Milliers 3 2">
      <calculatedColumnFormula>0.1294*(X3+AI3)</calculatedColumnFormula>
    </tableColumn>
    <tableColumn id="175" name="FG corpo réel An1" dataDxfId="83" dataCellStyle="Milliers 3 2">
      <calculatedColumnFormula>0.1294*(Y3+AJ3)</calculatedColumnFormula>
    </tableColumn>
    <tableColumn id="176" name="FG corpo réel An2" dataDxfId="82" dataCellStyle="Milliers 3 2">
      <calculatedColumnFormula>0.1294*(Z3+AK3)</calculatedColumnFormula>
    </tableColumn>
    <tableColumn id="177" name="FG corpo réel An3" dataDxfId="81" dataCellStyle="Milliers 3 2">
      <calculatedColumnFormula>0.1294*(AA3+AL3)</calculatedColumnFormula>
    </tableColumn>
    <tableColumn id="178" name="FG corpo réel An4" dataDxfId="80" dataCellStyle="Milliers 3 2">
      <calculatedColumnFormula>0.1294*(AB3+AM3)</calculatedColumnFormula>
    </tableColumn>
    <tableColumn id="179" name="FG corpo réel An5" dataDxfId="79" dataCellStyle="Milliers 3 2">
      <calculatedColumnFormula>0.1294*(AC3+AN3)</calculatedColumnFormula>
    </tableColumn>
    <tableColumn id="180" name="FG corpo réel An6" dataDxfId="78" dataCellStyle="Milliers 3 2">
      <calculatedColumnFormula>0.1294*(AD3+AO3)</calculatedColumnFormula>
    </tableColumn>
    <tableColumn id="181" name="FG corpo réel An7" dataDxfId="77" dataCellStyle="Milliers 3 2">
      <calculatedColumnFormula>0.1294*(AE3+AP3)</calculatedColumnFormula>
    </tableColumn>
    <tableColumn id="182" name="FG corpo réel An8" dataDxfId="76" dataCellStyle="Milliers 3 2">
      <calculatedColumnFormula>0.1294*(AF3+AQ3)</calculatedColumnFormula>
    </tableColumn>
    <tableColumn id="183" name="FG corpo réel An9" dataDxfId="75" dataCellStyle="Milliers 3 2">
      <calculatedColumnFormula>0.1294*(AG3+AR3)</calculatedColumnFormula>
    </tableColumn>
    <tableColumn id="184" name="FG corpo réel An10" dataDxfId="74" dataCellStyle="Milliers 3 2">
      <calculatedColumnFormula>0.1294*(AH3+AS3)</calculatedColumnFormula>
    </tableColumn>
    <tableColumn id="185" name="PRC 5 ans réel An1" dataDxfId="73" dataCellStyle="Milliers 3 2"/>
    <tableColumn id="186" name="PRC 5 ans réel An2" dataDxfId="72" dataCellStyle="Milliers 3 2"/>
    <tableColumn id="187" name="PRC 5 ans réel An3" dataDxfId="71" dataCellStyle="Milliers 3 2"/>
    <tableColumn id="188" name="PRC 5 ans réel An4" dataDxfId="70" dataCellStyle="Milliers 3 2"/>
    <tableColumn id="189" name="PRC 5 ans réel An5" dataDxfId="69" dataCellStyle="Milliers 3 2"/>
    <tableColumn id="190" name="PRC 5 ans réel An6" dataDxfId="68" dataCellStyle="Milliers 3 2"/>
    <tableColumn id="191" name="PRC 5 ans réel An7" dataDxfId="67" dataCellStyle="Milliers 3 2"/>
    <tableColumn id="192" name="PRC 5 ans réel An8" dataDxfId="66" dataCellStyle="Milliers 3 2"/>
    <tableColumn id="193" name="PRC 5 ans réel An9" dataDxfId="65" dataCellStyle="Milliers 3 2"/>
    <tableColumn id="194" name="PRC 5 ans réel An10" dataDxfId="64" dataCellStyle="Milliers 3 2"/>
    <tableColumn id="195" name="PRC 10 ans réel An1" dataDxfId="63" dataCellStyle="Milliers 3 2"/>
    <tableColumn id="196" name="PRC 10 ans réel An2" dataDxfId="62" dataCellStyle="Milliers 3 2"/>
    <tableColumn id="197" name="PRC 10 ans réel An3" dataDxfId="61" dataCellStyle="Milliers 3 2"/>
    <tableColumn id="198" name="PRC 10 ans réel An4" dataDxfId="60" dataCellStyle="Milliers 3 2"/>
    <tableColumn id="199" name="PRC 10 ans réel An5" dataDxfId="59" dataCellStyle="Milliers 3 2"/>
    <tableColumn id="200" name="PRC 10 ans réel An6" dataDxfId="58" dataCellStyle="Milliers 3 2"/>
    <tableColumn id="201" name="PRC 10 ans réel An7" dataDxfId="57" dataCellStyle="Milliers 3 2"/>
    <tableColumn id="202" name="PRC 10 ans réel An8" dataDxfId="56" dataCellStyle="Milliers 3 2"/>
    <tableColumn id="203" name="PRC 10 ans réel An9" dataDxfId="55" dataCellStyle="Milliers 3 2"/>
    <tableColumn id="204" name="PRC 10 ans réel An10" dataDxfId="54" dataCellStyle="Milliers 3 2"/>
    <tableColumn id="205" name="CASEP-Immo réel An0" dataDxfId="53" dataCellStyle="Milliers 3 2"/>
    <tableColumn id="206" name="CASEP-Immo réel An1" dataDxfId="52" dataCellStyle="Milliers 3 2"/>
    <tableColumn id="207" name="CASEP-Immo réel An2" dataDxfId="51" dataCellStyle="Milliers 3 2"/>
    <tableColumn id="208" name="CASEP-Immo réel An3" dataDxfId="50" dataCellStyle="Milliers 3 2"/>
    <tableColumn id="209" name="CASEP-Immo réel An4" dataDxfId="49" dataCellStyle="Milliers 3 2"/>
    <tableColumn id="210" name="CASEP-Immo réel An5" dataDxfId="48" dataCellStyle="Milliers 3 2"/>
    <tableColumn id="211" name="CASEP-Immo réel An6" dataDxfId="47" dataCellStyle="Milliers 3 2"/>
    <tableColumn id="212" name="CASEP-Immo réel An7" dataDxfId="46" dataCellStyle="Milliers 3 2"/>
    <tableColumn id="213" name="CASEP-Immo réel An8" dataDxfId="45" dataCellStyle="Milliers 3 2"/>
    <tableColumn id="214" name="CASEP-Immo réel An9" dataDxfId="44" dataCellStyle="Milliers 3 2"/>
    <tableColumn id="215" name="CASEP-Immo réel An10" dataDxfId="43" dataCellStyle="Milliers 3 2"/>
    <tableColumn id="216" name="Contrib.-raccord réel An0" dataDxfId="42" dataCellStyle="Milliers 3 2"/>
    <tableColumn id="217" name="Contrib.-raccord réel An1" dataDxfId="41" dataCellStyle="Milliers 3 2"/>
    <tableColumn id="218" name="Contrib.-raccord réel An2" dataDxfId="40" dataCellStyle="Milliers 3 2"/>
    <tableColumn id="219" name="Contrib.-raccord réel An3" dataDxfId="39" dataCellStyle="Milliers 3 2"/>
    <tableColumn id="220" name="Contrib.-raccord réel An4" dataDxfId="38" dataCellStyle="Milliers 3 2"/>
    <tableColumn id="221" name="Contrib.-raccord réel An5" dataDxfId="37" dataCellStyle="Milliers 3 2"/>
    <tableColumn id="222" name="Contrib.-raccord réel An6" dataDxfId="36" dataCellStyle="Milliers 3 2"/>
    <tableColumn id="223" name="Contrib.-raccord réel An7" dataDxfId="35" dataCellStyle="Milliers 3 2"/>
    <tableColumn id="224" name="Contrib.-raccord réel An8" dataDxfId="34" dataCellStyle="Milliers 3 2"/>
    <tableColumn id="225" name="Contrib.-raccord réel An9" dataDxfId="33" dataCellStyle="Milliers 3 2"/>
    <tableColumn id="226" name="Contrib.-raccord réel An10" dataDxfId="32" dataCellStyle="Milliers 3 2"/>
    <tableColumn id="227" name="Tx Dist réel An1" dataDxfId="31" dataCellStyle="Milliers 3 2"/>
    <tableColumn id="228" name="Tx Dist réel An2" dataDxfId="30" dataCellStyle="Milliers 3 2"/>
    <tableColumn id="229" name="Tx Dist réel An3" dataDxfId="29" dataCellStyle="Milliers 3 2"/>
    <tableColumn id="230" name="Tx Dist réel An4" dataDxfId="28" dataCellStyle="Milliers 3 2"/>
    <tableColumn id="231" name="Tx Dist réel An5" dataDxfId="27" dataCellStyle="Milliers 3 2"/>
    <tableColumn id="232" name="Tx Dist réel An6" dataDxfId="26" dataCellStyle="Milliers 3 2"/>
    <tableColumn id="233" name="Tx Dist réel An7" dataDxfId="25" dataCellStyle="Milliers 3 2"/>
    <tableColumn id="234" name="Tx Dist réel An8" dataDxfId="24" dataCellStyle="Milliers 3 2"/>
    <tableColumn id="235" name="Tx Dist réel An9" dataDxfId="23" dataCellStyle="Milliers 3 2"/>
    <tableColumn id="236" name="Tx Dist réel An10" dataDxfId="22" dataCellStyle="Milliers 3 2"/>
    <tableColumn id="237" name="Revenu réel An1" dataDxfId="21" dataCellStyle="Milliers 3 2"/>
    <tableColumn id="238" name="Revenu réel An2" dataDxfId="20" dataCellStyle="Milliers 3 2"/>
    <tableColumn id="239" name="Revenu réel An3" dataDxfId="19" dataCellStyle="Milliers 3 2"/>
    <tableColumn id="240" name="Revenu réel An4" dataDxfId="18" dataCellStyle="Milliers 3 2"/>
    <tableColumn id="241" name="Revenu réel An5" dataDxfId="17" dataCellStyle="Milliers 3 2"/>
    <tableColumn id="242" name="Revenu réel An6" dataDxfId="16" dataCellStyle="Milliers 3 2"/>
    <tableColumn id="243" name="Revenu réel An7" dataDxfId="15" dataCellStyle="Milliers 3 2"/>
    <tableColumn id="244" name="Revenu réel An8" dataDxfId="14" dataCellStyle="Milliers 3 2"/>
    <tableColumn id="245" name="Revenu réel An9" dataDxfId="13" dataCellStyle="Milliers 3 2"/>
    <tableColumn id="246" name="Revenu réel An10" dataDxfId="12" dataCellStyle="Milliers 3 2"/>
    <tableColumn id="247" name="Investissement total réel An0 à An10" dataDxfId="11" dataCellStyle="Milliers 3 2">
      <calculatedColumnFormula>SUM('[4]BD 2009-2010-2011'!$IM3:$IW3)</calculatedColumnFormula>
    </tableColumn>
    <tableColumn id="248" name="Investissement total réel An0" dataDxfId="10" dataCellStyle="Milliers 3 2">
      <calculatedColumnFormula>X3+AI3+AT3+BY3+CJ3</calculatedColumnFormula>
    </tableColumn>
    <tableColumn id="249" name="Investissement total réel An1" dataDxfId="9" dataCellStyle="Milliers 3 2">
      <calculatedColumnFormula>Y3+AJ3+AU3+BE3+BO3+BZ3+CK3</calculatedColumnFormula>
    </tableColumn>
    <tableColumn id="250" name="Investissement total réel An2" dataDxfId="8" dataCellStyle="Milliers 3 2">
      <calculatedColumnFormula>Z3+AK3+AV3+BF3+BP3+CA3+CL3</calculatedColumnFormula>
    </tableColumn>
    <tableColumn id="251" name="Investissement total réel An3" dataDxfId="7" dataCellStyle="Milliers 3 2">
      <calculatedColumnFormula>AA3+AL3+AW3+BG3+BQ3+CB3+CM3</calculatedColumnFormula>
    </tableColumn>
    <tableColumn id="252" name="Investissement total réel An4" dataDxfId="6" dataCellStyle="Milliers 3 2">
      <calculatedColumnFormula>AB3+AM3+AX3+BH3+BR3+CC3+CN3</calculatedColumnFormula>
    </tableColumn>
    <tableColumn id="253" name="Investissement total réel An5" dataDxfId="5" dataCellStyle="Milliers 3 2">
      <calculatedColumnFormula>AC3+AN3+AY3+BI3+BS3+CD3+CO3</calculatedColumnFormula>
    </tableColumn>
    <tableColumn id="254" name="Investissement total réel An6" dataDxfId="4" dataCellStyle="Milliers 3 2">
      <calculatedColumnFormula>AD3+AO3+AZ3+BJ3+BT3+CE3+CP3</calculatedColumnFormula>
    </tableColumn>
    <tableColumn id="255" name="Investissement total réel An7" dataDxfId="3" dataCellStyle="Milliers 3 2">
      <calculatedColumnFormula>AE3+AP3+BA3+BK3+BU3+CF3+CQ3</calculatedColumnFormula>
    </tableColumn>
    <tableColumn id="256" name="Investissement total réel An8" dataDxfId="2" dataCellStyle="Milliers 3 2">
      <calculatedColumnFormula>AF3+AQ3+BB3+BL3+BV3+CG3+CR3</calculatedColumnFormula>
    </tableColumn>
    <tableColumn id="257" name="Investissement total réel An9" dataDxfId="1" dataCellStyle="Milliers 3 2">
      <calculatedColumnFormula>AG3+AR3+BC3+BM3+BW3+CH3+CS3</calculatedColumnFormula>
    </tableColumn>
    <tableColumn id="258" name="Investissement total réel An10" dataDxfId="0" dataCellStyle="Milliers 3 2">
      <calculatedColumnFormula>AH3+AS3+BD3+BN3+BX3+CI3+CT3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"/>
  <sheetViews>
    <sheetView tabSelected="1" zoomScaleNormal="100" workbookViewId="0"/>
  </sheetViews>
  <sheetFormatPr baseColWidth="10" defaultRowHeight="15"/>
  <cols>
    <col min="1" max="1" width="16.85546875" style="156" customWidth="1"/>
    <col min="2" max="2" width="12.28515625" style="156" customWidth="1"/>
    <col min="3" max="3" width="9.42578125" style="156" customWidth="1"/>
    <col min="4" max="118" width="12.42578125" style="156" customWidth="1"/>
    <col min="119" max="130" width="12.42578125" style="158" customWidth="1"/>
    <col min="131" max="16384" width="11.42578125" style="156"/>
  </cols>
  <sheetData>
    <row r="1" spans="1:130" ht="18.75">
      <c r="A1" s="237" t="s">
        <v>525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</row>
    <row r="2" spans="1:130" s="166" customFormat="1" ht="63">
      <c r="A2" s="159" t="s">
        <v>103</v>
      </c>
      <c r="B2" s="160" t="s">
        <v>104</v>
      </c>
      <c r="C2" s="161" t="s">
        <v>105</v>
      </c>
      <c r="D2" s="163" t="s">
        <v>106</v>
      </c>
      <c r="E2" s="164" t="s">
        <v>107</v>
      </c>
      <c r="F2" s="164" t="s">
        <v>108</v>
      </c>
      <c r="G2" s="164" t="s">
        <v>109</v>
      </c>
      <c r="H2" s="164" t="s">
        <v>110</v>
      </c>
      <c r="I2" s="164" t="s">
        <v>111</v>
      </c>
      <c r="J2" s="164" t="s">
        <v>112</v>
      </c>
      <c r="K2" s="164" t="s">
        <v>113</v>
      </c>
      <c r="L2" s="164" t="s">
        <v>114</v>
      </c>
      <c r="M2" s="164" t="s">
        <v>115</v>
      </c>
      <c r="N2" s="164" t="s">
        <v>116</v>
      </c>
      <c r="O2" s="164" t="s">
        <v>117</v>
      </c>
      <c r="P2" s="164" t="s">
        <v>118</v>
      </c>
      <c r="Q2" s="164" t="s">
        <v>119</v>
      </c>
      <c r="R2" s="164" t="s">
        <v>120</v>
      </c>
      <c r="S2" s="164" t="s">
        <v>121</v>
      </c>
      <c r="T2" s="164" t="s">
        <v>122</v>
      </c>
      <c r="U2" s="164" t="s">
        <v>123</v>
      </c>
      <c r="V2" s="164" t="s">
        <v>124</v>
      </c>
      <c r="W2" s="164" t="s">
        <v>125</v>
      </c>
      <c r="X2" s="162" t="s">
        <v>126</v>
      </c>
      <c r="Y2" s="162" t="s">
        <v>127</v>
      </c>
      <c r="Z2" s="162" t="s">
        <v>128</v>
      </c>
      <c r="AA2" s="162" t="s">
        <v>129</v>
      </c>
      <c r="AB2" s="162" t="s">
        <v>130</v>
      </c>
      <c r="AC2" s="162" t="s">
        <v>131</v>
      </c>
      <c r="AD2" s="162" t="s">
        <v>132</v>
      </c>
      <c r="AE2" s="162" t="s">
        <v>133</v>
      </c>
      <c r="AF2" s="162" t="s">
        <v>134</v>
      </c>
      <c r="AG2" s="162" t="s">
        <v>135</v>
      </c>
      <c r="AH2" s="162" t="s">
        <v>136</v>
      </c>
      <c r="AI2" s="162" t="s">
        <v>137</v>
      </c>
      <c r="AJ2" s="162" t="s">
        <v>138</v>
      </c>
      <c r="AK2" s="162" t="s">
        <v>139</v>
      </c>
      <c r="AL2" s="162" t="s">
        <v>140</v>
      </c>
      <c r="AM2" s="162" t="s">
        <v>141</v>
      </c>
      <c r="AN2" s="162" t="s">
        <v>142</v>
      </c>
      <c r="AO2" s="162" t="s">
        <v>143</v>
      </c>
      <c r="AP2" s="162" t="s">
        <v>144</v>
      </c>
      <c r="AQ2" s="162" t="s">
        <v>145</v>
      </c>
      <c r="AR2" s="162" t="s">
        <v>146</v>
      </c>
      <c r="AS2" s="162" t="s">
        <v>147</v>
      </c>
      <c r="AT2" s="162" t="s">
        <v>148</v>
      </c>
      <c r="AU2" s="162" t="s">
        <v>149</v>
      </c>
      <c r="AV2" s="162" t="s">
        <v>150</v>
      </c>
      <c r="AW2" s="162" t="s">
        <v>151</v>
      </c>
      <c r="AX2" s="162" t="s">
        <v>152</v>
      </c>
      <c r="AY2" s="162" t="s">
        <v>153</v>
      </c>
      <c r="AZ2" s="162" t="s">
        <v>154</v>
      </c>
      <c r="BA2" s="162" t="s">
        <v>155</v>
      </c>
      <c r="BB2" s="162" t="s">
        <v>156</v>
      </c>
      <c r="BC2" s="162" t="s">
        <v>157</v>
      </c>
      <c r="BD2" s="162" t="s">
        <v>158</v>
      </c>
      <c r="BE2" s="162" t="s">
        <v>159</v>
      </c>
      <c r="BF2" s="162" t="s">
        <v>160</v>
      </c>
      <c r="BG2" s="162" t="s">
        <v>161</v>
      </c>
      <c r="BH2" s="162" t="s">
        <v>162</v>
      </c>
      <c r="BI2" s="162" t="s">
        <v>163</v>
      </c>
      <c r="BJ2" s="162" t="s">
        <v>164</v>
      </c>
      <c r="BK2" s="162" t="s">
        <v>165</v>
      </c>
      <c r="BL2" s="162" t="s">
        <v>166</v>
      </c>
      <c r="BM2" s="162" t="s">
        <v>167</v>
      </c>
      <c r="BN2" s="162" t="s">
        <v>168</v>
      </c>
      <c r="BO2" s="162" t="s">
        <v>169</v>
      </c>
      <c r="BP2" s="162" t="s">
        <v>170</v>
      </c>
      <c r="BQ2" s="162" t="s">
        <v>171</v>
      </c>
      <c r="BR2" s="162" t="s">
        <v>172</v>
      </c>
      <c r="BS2" s="162" t="s">
        <v>173</v>
      </c>
      <c r="BT2" s="162" t="s">
        <v>174</v>
      </c>
      <c r="BU2" s="162" t="s">
        <v>175</v>
      </c>
      <c r="BV2" s="162" t="s">
        <v>176</v>
      </c>
      <c r="BW2" s="162" t="s">
        <v>177</v>
      </c>
      <c r="BX2" s="162" t="s">
        <v>178</v>
      </c>
      <c r="BY2" s="162" t="s">
        <v>179</v>
      </c>
      <c r="BZ2" s="162" t="s">
        <v>180</v>
      </c>
      <c r="CA2" s="162" t="s">
        <v>181</v>
      </c>
      <c r="CB2" s="162" t="s">
        <v>182</v>
      </c>
      <c r="CC2" s="162" t="s">
        <v>183</v>
      </c>
      <c r="CD2" s="162" t="s">
        <v>184</v>
      </c>
      <c r="CE2" s="162" t="s">
        <v>185</v>
      </c>
      <c r="CF2" s="162" t="s">
        <v>186</v>
      </c>
      <c r="CG2" s="162" t="s">
        <v>187</v>
      </c>
      <c r="CH2" s="162" t="s">
        <v>188</v>
      </c>
      <c r="CI2" s="162" t="s">
        <v>189</v>
      </c>
      <c r="CJ2" s="162" t="s">
        <v>190</v>
      </c>
      <c r="CK2" s="162" t="s">
        <v>191</v>
      </c>
      <c r="CL2" s="162" t="s">
        <v>192</v>
      </c>
      <c r="CM2" s="162" t="s">
        <v>193</v>
      </c>
      <c r="CN2" s="162" t="s">
        <v>194</v>
      </c>
      <c r="CO2" s="162" t="s">
        <v>195</v>
      </c>
      <c r="CP2" s="162" t="s">
        <v>196</v>
      </c>
      <c r="CQ2" s="162" t="s">
        <v>197</v>
      </c>
      <c r="CR2" s="162" t="s">
        <v>198</v>
      </c>
      <c r="CS2" s="162" t="s">
        <v>199</v>
      </c>
      <c r="CT2" s="162" t="s">
        <v>200</v>
      </c>
      <c r="CU2" s="162" t="s">
        <v>201</v>
      </c>
      <c r="CV2" s="162" t="s">
        <v>202</v>
      </c>
      <c r="CW2" s="162" t="s">
        <v>203</v>
      </c>
      <c r="CX2" s="162" t="s">
        <v>204</v>
      </c>
      <c r="CY2" s="162" t="s">
        <v>205</v>
      </c>
      <c r="CZ2" s="162" t="s">
        <v>206</v>
      </c>
      <c r="DA2" s="162" t="s">
        <v>207</v>
      </c>
      <c r="DB2" s="162" t="s">
        <v>208</v>
      </c>
      <c r="DC2" s="162" t="s">
        <v>209</v>
      </c>
      <c r="DD2" s="162" t="s">
        <v>210</v>
      </c>
      <c r="DE2" s="162" t="s">
        <v>211</v>
      </c>
      <c r="DF2" s="162" t="s">
        <v>212</v>
      </c>
      <c r="DG2" s="162" t="s">
        <v>213</v>
      </c>
      <c r="DH2" s="162" t="s">
        <v>214</v>
      </c>
      <c r="DI2" s="162" t="s">
        <v>215</v>
      </c>
      <c r="DJ2" s="162" t="s">
        <v>216</v>
      </c>
      <c r="DK2" s="162" t="s">
        <v>217</v>
      </c>
      <c r="DL2" s="162" t="s">
        <v>218</v>
      </c>
      <c r="DM2" s="162" t="s">
        <v>219</v>
      </c>
      <c r="DN2" s="162" t="s">
        <v>220</v>
      </c>
      <c r="DO2" s="165" t="s">
        <v>221</v>
      </c>
      <c r="DP2" s="165" t="s">
        <v>222</v>
      </c>
      <c r="DQ2" s="165" t="s">
        <v>223</v>
      </c>
      <c r="DR2" s="165" t="s">
        <v>224</v>
      </c>
      <c r="DS2" s="165" t="s">
        <v>225</v>
      </c>
      <c r="DT2" s="165" t="s">
        <v>226</v>
      </c>
      <c r="DU2" s="165" t="s">
        <v>227</v>
      </c>
      <c r="DV2" s="165" t="s">
        <v>228</v>
      </c>
      <c r="DW2" s="165" t="s">
        <v>229</v>
      </c>
      <c r="DX2" s="165" t="s">
        <v>230</v>
      </c>
      <c r="DY2" s="165" t="s">
        <v>231</v>
      </c>
      <c r="DZ2" s="165" t="s">
        <v>232</v>
      </c>
    </row>
    <row r="3" spans="1:130" s="166" customFormat="1">
      <c r="A3" s="167">
        <v>2009</v>
      </c>
      <c r="B3" s="167" t="s">
        <v>233</v>
      </c>
      <c r="C3" s="168">
        <v>1</v>
      </c>
      <c r="D3" s="169">
        <v>1</v>
      </c>
      <c r="E3" s="170">
        <v>1</v>
      </c>
      <c r="F3" s="170">
        <v>3</v>
      </c>
      <c r="G3" s="170">
        <v>3</v>
      </c>
      <c r="H3" s="170">
        <v>3</v>
      </c>
      <c r="I3" s="170">
        <v>3</v>
      </c>
      <c r="J3" s="170">
        <v>3</v>
      </c>
      <c r="K3" s="170">
        <v>3</v>
      </c>
      <c r="L3" s="170">
        <v>3</v>
      </c>
      <c r="M3" s="170">
        <v>3</v>
      </c>
      <c r="N3" s="170">
        <v>10430</v>
      </c>
      <c r="O3" s="170">
        <v>11830</v>
      </c>
      <c r="P3" s="170">
        <v>78978</v>
      </c>
      <c r="Q3" s="170">
        <v>49651</v>
      </c>
      <c r="R3" s="170">
        <v>58850</v>
      </c>
      <c r="S3" s="170">
        <v>52009</v>
      </c>
      <c r="T3" s="170">
        <v>48518</v>
      </c>
      <c r="U3" s="170">
        <v>48518</v>
      </c>
      <c r="V3" s="170">
        <v>48518</v>
      </c>
      <c r="W3" s="170">
        <v>48518</v>
      </c>
      <c r="X3" s="171">
        <v>37890.256759999997</v>
      </c>
      <c r="Y3" s="171">
        <v>7400.1829600000001</v>
      </c>
      <c r="Z3" s="171">
        <v>0</v>
      </c>
      <c r="AA3" s="171">
        <v>0</v>
      </c>
      <c r="AB3" s="171">
        <v>0</v>
      </c>
      <c r="AC3" s="171">
        <v>0</v>
      </c>
      <c r="AD3" s="171">
        <v>0</v>
      </c>
      <c r="AE3" s="171">
        <v>0</v>
      </c>
      <c r="AF3" s="171">
        <v>0</v>
      </c>
      <c r="AG3" s="171">
        <v>0</v>
      </c>
      <c r="AH3" s="171">
        <v>0</v>
      </c>
      <c r="AI3" s="171">
        <v>13673.278759111525</v>
      </c>
      <c r="AJ3" s="171">
        <v>177.3</v>
      </c>
      <c r="AK3" s="171">
        <v>1492.2628417246021</v>
      </c>
      <c r="AL3" s="171">
        <v>11001.58028</v>
      </c>
      <c r="AM3" s="171">
        <v>1481.4262800000001</v>
      </c>
      <c r="AN3" s="171">
        <v>0</v>
      </c>
      <c r="AO3" s="171">
        <v>0</v>
      </c>
      <c r="AP3" s="171">
        <v>0</v>
      </c>
      <c r="AQ3" s="171"/>
      <c r="AR3" s="171"/>
      <c r="AS3" s="171"/>
      <c r="AT3" s="171">
        <f>0.154*(X3+AI3)</f>
        <v>7940.7844699431744</v>
      </c>
      <c r="AU3" s="171">
        <f t="shared" ref="AU3:BD13" si="0">0.154*(Y3+AJ3)</f>
        <v>1166.9323758400001</v>
      </c>
      <c r="AV3" s="171">
        <f t="shared" si="0"/>
        <v>229.80847762558872</v>
      </c>
      <c r="AW3" s="171">
        <f t="shared" si="0"/>
        <v>1694.2433631199999</v>
      </c>
      <c r="AX3" s="171">
        <f t="shared" si="0"/>
        <v>228.13964712000001</v>
      </c>
      <c r="AY3" s="171">
        <f t="shared" si="0"/>
        <v>0</v>
      </c>
      <c r="AZ3" s="171">
        <f t="shared" si="0"/>
        <v>0</v>
      </c>
      <c r="BA3" s="171">
        <f t="shared" si="0"/>
        <v>0</v>
      </c>
      <c r="BB3" s="171">
        <f t="shared" si="0"/>
        <v>0</v>
      </c>
      <c r="BC3" s="171">
        <f t="shared" si="0"/>
        <v>0</v>
      </c>
      <c r="BD3" s="171">
        <f t="shared" si="0"/>
        <v>0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>
        <v>0</v>
      </c>
      <c r="BP3" s="171">
        <v>0</v>
      </c>
      <c r="BQ3" s="171">
        <v>0</v>
      </c>
      <c r="BR3" s="171">
        <v>12600</v>
      </c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2">
        <v>23.840460210930008</v>
      </c>
      <c r="CV3" s="172">
        <v>22.650887573964503</v>
      </c>
      <c r="CW3" s="172">
        <v>15.527476005976348</v>
      </c>
      <c r="CX3" s="172">
        <v>18.215504219451777</v>
      </c>
      <c r="CY3" s="172">
        <v>19.226304163126585</v>
      </c>
      <c r="CZ3" s="172">
        <v>20.879674671691426</v>
      </c>
      <c r="DA3" s="172">
        <v>20.354095387278949</v>
      </c>
      <c r="DB3" s="172">
        <v>20.354095387278949</v>
      </c>
      <c r="DC3" s="172">
        <v>20.354095387278949</v>
      </c>
      <c r="DD3" s="172">
        <v>20.354095387278949</v>
      </c>
      <c r="DE3" s="171">
        <v>2486.56</v>
      </c>
      <c r="DF3" s="171">
        <v>2679.6000000000008</v>
      </c>
      <c r="DG3" s="171">
        <v>12263.29</v>
      </c>
      <c r="DH3" s="171">
        <v>9044.18</v>
      </c>
      <c r="DI3" s="171">
        <v>11314.679999999995</v>
      </c>
      <c r="DJ3" s="171">
        <v>10859.309999999994</v>
      </c>
      <c r="DK3" s="171">
        <v>9875.4000000000015</v>
      </c>
      <c r="DL3" s="171">
        <v>9875.4000000000015</v>
      </c>
      <c r="DM3" s="171">
        <v>9875.4000000000015</v>
      </c>
      <c r="DN3" s="171">
        <v>9875.4000000000015</v>
      </c>
      <c r="DO3" s="173">
        <f>SUM(Tableau57[[#This Row],[Investissement total réel An0]:[Investissement total réel An10]])</f>
        <v>96976.19621448488</v>
      </c>
      <c r="DP3" s="173">
        <f>X3+AI3+AT3+BY3+CJ3</f>
        <v>59504.319989054697</v>
      </c>
      <c r="DQ3" s="173">
        <f>Y3+AJ3+AU3+BE3+BO3+BZ3+CK3</f>
        <v>8744.4153358399999</v>
      </c>
      <c r="DR3" s="173">
        <f t="shared" ref="DR3:DZ13" si="1">Z3+AK3+AV3+BF3+BP3+CA3+CL3</f>
        <v>1722.0713193501908</v>
      </c>
      <c r="DS3" s="173">
        <f t="shared" si="1"/>
        <v>12695.82364312</v>
      </c>
      <c r="DT3" s="173">
        <f t="shared" si="1"/>
        <v>14309.56592712</v>
      </c>
      <c r="DU3" s="173">
        <f t="shared" si="1"/>
        <v>0</v>
      </c>
      <c r="DV3" s="173">
        <f t="shared" si="1"/>
        <v>0</v>
      </c>
      <c r="DW3" s="173">
        <f t="shared" si="1"/>
        <v>0</v>
      </c>
      <c r="DX3" s="173">
        <f t="shared" si="1"/>
        <v>0</v>
      </c>
      <c r="DY3" s="173">
        <f t="shared" si="1"/>
        <v>0</v>
      </c>
      <c r="DZ3" s="173">
        <f t="shared" si="1"/>
        <v>0</v>
      </c>
    </row>
    <row r="4" spans="1:130">
      <c r="A4" s="167">
        <v>2009</v>
      </c>
      <c r="B4" s="167" t="s">
        <v>234</v>
      </c>
      <c r="C4" s="168">
        <v>1</v>
      </c>
      <c r="D4" s="169">
        <v>2</v>
      </c>
      <c r="E4" s="170">
        <v>2</v>
      </c>
      <c r="F4" s="170">
        <v>2</v>
      </c>
      <c r="G4" s="170">
        <v>2</v>
      </c>
      <c r="H4" s="170">
        <v>2</v>
      </c>
      <c r="I4" s="170">
        <v>2</v>
      </c>
      <c r="J4" s="170">
        <v>2</v>
      </c>
      <c r="K4" s="170">
        <v>2</v>
      </c>
      <c r="L4" s="170">
        <v>2</v>
      </c>
      <c r="M4" s="170">
        <v>2</v>
      </c>
      <c r="N4" s="170">
        <v>50868</v>
      </c>
      <c r="O4" s="170">
        <v>24244</v>
      </c>
      <c r="P4" s="170">
        <v>24662</v>
      </c>
      <c r="Q4" s="170">
        <v>23797</v>
      </c>
      <c r="R4" s="170">
        <v>24959</v>
      </c>
      <c r="S4" s="170">
        <v>24020</v>
      </c>
      <c r="T4" s="170">
        <v>23550</v>
      </c>
      <c r="U4" s="170">
        <v>23550</v>
      </c>
      <c r="V4" s="170">
        <v>23550</v>
      </c>
      <c r="W4" s="170">
        <v>23550</v>
      </c>
      <c r="X4" s="171">
        <v>86497.812879999998</v>
      </c>
      <c r="Y4" s="171">
        <v>1228.1799999999998</v>
      </c>
      <c r="Z4" s="171">
        <v>5090.68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13001.837147233056</v>
      </c>
      <c r="AJ4" s="171">
        <v>0</v>
      </c>
      <c r="AK4" s="171">
        <v>0</v>
      </c>
      <c r="AL4" s="171">
        <v>252.98000000000002</v>
      </c>
      <c r="AM4" s="171">
        <v>0</v>
      </c>
      <c r="AN4" s="171">
        <v>0</v>
      </c>
      <c r="AO4" s="171">
        <v>0</v>
      </c>
      <c r="AP4" s="171">
        <v>0</v>
      </c>
      <c r="AQ4" s="171"/>
      <c r="AR4" s="171"/>
      <c r="AS4" s="171"/>
      <c r="AT4" s="171">
        <f t="shared" ref="AT4:AT13" si="2">0.154*(X4+AI4)</f>
        <v>15322.94610419389</v>
      </c>
      <c r="AU4" s="171">
        <f t="shared" si="0"/>
        <v>189.13971999999998</v>
      </c>
      <c r="AV4" s="171">
        <f t="shared" si="0"/>
        <v>783.96472000000006</v>
      </c>
      <c r="AW4" s="171">
        <f t="shared" si="0"/>
        <v>38.958919999999999</v>
      </c>
      <c r="AX4" s="171">
        <f t="shared" si="0"/>
        <v>0</v>
      </c>
      <c r="AY4" s="171">
        <f t="shared" si="0"/>
        <v>0</v>
      </c>
      <c r="AZ4" s="171">
        <f t="shared" si="0"/>
        <v>0</v>
      </c>
      <c r="BA4" s="171">
        <f t="shared" si="0"/>
        <v>0</v>
      </c>
      <c r="BB4" s="171">
        <f t="shared" si="0"/>
        <v>0</v>
      </c>
      <c r="BC4" s="171">
        <f t="shared" si="0"/>
        <v>0</v>
      </c>
      <c r="BD4" s="171">
        <f t="shared" si="0"/>
        <v>0</v>
      </c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>
        <v>-300</v>
      </c>
      <c r="CL4" s="171">
        <v>0</v>
      </c>
      <c r="CM4" s="171">
        <v>0</v>
      </c>
      <c r="CN4" s="171">
        <v>0</v>
      </c>
      <c r="CO4" s="171">
        <v>0</v>
      </c>
      <c r="CP4" s="171">
        <v>0</v>
      </c>
      <c r="CQ4" s="171">
        <v>0</v>
      </c>
      <c r="CR4" s="171"/>
      <c r="CS4" s="171"/>
      <c r="CT4" s="171"/>
      <c r="CU4" s="172">
        <v>20.544094519147603</v>
      </c>
      <c r="CV4" s="172">
        <v>21.237295825771326</v>
      </c>
      <c r="CW4" s="172">
        <v>20.761211580569295</v>
      </c>
      <c r="CX4" s="172">
        <v>20.518762869269267</v>
      </c>
      <c r="CY4" s="172">
        <v>23.785408069233537</v>
      </c>
      <c r="CZ4" s="172">
        <v>22.99771024146542</v>
      </c>
      <c r="DA4" s="172">
        <v>23.092399150743098</v>
      </c>
      <c r="DB4" s="172">
        <v>23.092399150743098</v>
      </c>
      <c r="DC4" s="172">
        <v>23.092399150743098</v>
      </c>
      <c r="DD4" s="172">
        <v>23.092399150743098</v>
      </c>
      <c r="DE4" s="171">
        <v>10450.370000000003</v>
      </c>
      <c r="DF4" s="171">
        <v>5148.7700000000004</v>
      </c>
      <c r="DG4" s="171">
        <v>5120.1299999999992</v>
      </c>
      <c r="DH4" s="171">
        <v>4882.8500000000076</v>
      </c>
      <c r="DI4" s="171">
        <v>5936.5999999999985</v>
      </c>
      <c r="DJ4" s="171">
        <v>5524.0499999999938</v>
      </c>
      <c r="DK4" s="171">
        <v>5438.2599999999993</v>
      </c>
      <c r="DL4" s="171">
        <v>5438.2599999999993</v>
      </c>
      <c r="DM4" s="171">
        <v>5438.2599999999993</v>
      </c>
      <c r="DN4" s="171">
        <v>5438.2599999999993</v>
      </c>
      <c r="DO4" s="173">
        <f>SUM(Tableau57[[#This Row],[Investissement total réel An0]:[Investissement total réel An10]])</f>
        <v>122106.49949142695</v>
      </c>
      <c r="DP4" s="173">
        <f t="shared" ref="DP4:DP13" si="3">X4+AI4+AT4+BY4+CJ4</f>
        <v>114822.59613142695</v>
      </c>
      <c r="DQ4" s="173">
        <f t="shared" ref="DQ4:DQ13" si="4">Y4+AJ4+AU4+BE4+BO4+BZ4+CK4</f>
        <v>1117.3197199999997</v>
      </c>
      <c r="DR4" s="173">
        <f t="shared" si="1"/>
        <v>5874.6447200000002</v>
      </c>
      <c r="DS4" s="173">
        <f t="shared" si="1"/>
        <v>291.93892</v>
      </c>
      <c r="DT4" s="173">
        <f t="shared" si="1"/>
        <v>0</v>
      </c>
      <c r="DU4" s="173">
        <f t="shared" si="1"/>
        <v>0</v>
      </c>
      <c r="DV4" s="173">
        <f t="shared" si="1"/>
        <v>0</v>
      </c>
      <c r="DW4" s="173">
        <f t="shared" si="1"/>
        <v>0</v>
      </c>
      <c r="DX4" s="173">
        <f t="shared" si="1"/>
        <v>0</v>
      </c>
      <c r="DY4" s="173">
        <f t="shared" si="1"/>
        <v>0</v>
      </c>
      <c r="DZ4" s="173">
        <f t="shared" si="1"/>
        <v>0</v>
      </c>
    </row>
    <row r="5" spans="1:130">
      <c r="A5" s="167">
        <v>2009</v>
      </c>
      <c r="B5" s="167" t="s">
        <v>235</v>
      </c>
      <c r="C5" s="168">
        <v>1</v>
      </c>
      <c r="D5" s="169">
        <v>1</v>
      </c>
      <c r="E5" s="170">
        <v>1</v>
      </c>
      <c r="F5" s="170">
        <v>1</v>
      </c>
      <c r="G5" s="170">
        <v>1</v>
      </c>
      <c r="H5" s="170">
        <v>1</v>
      </c>
      <c r="I5" s="170">
        <v>1</v>
      </c>
      <c r="J5" s="170">
        <v>1</v>
      </c>
      <c r="K5" s="170">
        <v>1</v>
      </c>
      <c r="L5" s="170">
        <v>1</v>
      </c>
      <c r="M5" s="170">
        <v>1</v>
      </c>
      <c r="N5" s="170">
        <v>154244</v>
      </c>
      <c r="O5" s="170">
        <v>142393</v>
      </c>
      <c r="P5" s="170">
        <v>184156</v>
      </c>
      <c r="Q5" s="170">
        <v>158759</v>
      </c>
      <c r="R5" s="170">
        <v>156304</v>
      </c>
      <c r="S5" s="170">
        <v>161231</v>
      </c>
      <c r="T5" s="170">
        <v>161045</v>
      </c>
      <c r="U5" s="170">
        <v>161045</v>
      </c>
      <c r="V5" s="170">
        <v>161045</v>
      </c>
      <c r="W5" s="170">
        <v>161045</v>
      </c>
      <c r="X5" s="171">
        <v>56770.273880000001</v>
      </c>
      <c r="Y5" s="171">
        <v>264.74</v>
      </c>
      <c r="Z5" s="171">
        <v>0</v>
      </c>
      <c r="AA5" s="171">
        <v>0</v>
      </c>
      <c r="AB5" s="171">
        <v>0</v>
      </c>
      <c r="AC5" s="171">
        <v>0</v>
      </c>
      <c r="AD5" s="171">
        <v>0</v>
      </c>
      <c r="AE5" s="171">
        <v>0</v>
      </c>
      <c r="AF5" s="171">
        <v>0</v>
      </c>
      <c r="AG5" s="171">
        <v>0</v>
      </c>
      <c r="AH5" s="171">
        <v>0</v>
      </c>
      <c r="AI5" s="171">
        <v>6313.6720481215343</v>
      </c>
      <c r="AJ5" s="171">
        <v>2727.5245599999998</v>
      </c>
      <c r="AK5" s="171">
        <v>110</v>
      </c>
      <c r="AL5" s="171">
        <v>0</v>
      </c>
      <c r="AM5" s="171">
        <v>0</v>
      </c>
      <c r="AN5" s="171">
        <v>0</v>
      </c>
      <c r="AO5" s="171">
        <v>0</v>
      </c>
      <c r="AP5" s="171">
        <v>0</v>
      </c>
      <c r="AQ5" s="171"/>
      <c r="AR5" s="171"/>
      <c r="AS5" s="171"/>
      <c r="AT5" s="171">
        <f t="shared" si="2"/>
        <v>9714.9276729307167</v>
      </c>
      <c r="AU5" s="171">
        <f t="shared" si="0"/>
        <v>460.80874223999996</v>
      </c>
      <c r="AV5" s="171">
        <f t="shared" si="0"/>
        <v>16.940000000000001</v>
      </c>
      <c r="AW5" s="171">
        <f t="shared" si="0"/>
        <v>0</v>
      </c>
      <c r="AX5" s="171">
        <f t="shared" si="0"/>
        <v>0</v>
      </c>
      <c r="AY5" s="171">
        <f t="shared" si="0"/>
        <v>0</v>
      </c>
      <c r="AZ5" s="171">
        <f t="shared" si="0"/>
        <v>0</v>
      </c>
      <c r="BA5" s="171">
        <f t="shared" si="0"/>
        <v>0</v>
      </c>
      <c r="BB5" s="171">
        <f t="shared" si="0"/>
        <v>0</v>
      </c>
      <c r="BC5" s="171">
        <f t="shared" si="0"/>
        <v>0</v>
      </c>
      <c r="BD5" s="171">
        <f t="shared" si="0"/>
        <v>0</v>
      </c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2">
        <v>14.517841860947589</v>
      </c>
      <c r="CV5" s="172">
        <v>14.912172648936393</v>
      </c>
      <c r="CW5" s="172">
        <v>14.412183149069262</v>
      </c>
      <c r="CX5" s="172">
        <v>14.281898978955523</v>
      </c>
      <c r="CY5" s="172">
        <v>15.990045040434026</v>
      </c>
      <c r="CZ5" s="172">
        <v>16.191055070054755</v>
      </c>
      <c r="DA5" s="172">
        <v>15.875699338694155</v>
      </c>
      <c r="DB5" s="172">
        <v>15.875699338694155</v>
      </c>
      <c r="DC5" s="172">
        <v>15.875699338694155</v>
      </c>
      <c r="DD5" s="172">
        <v>15.875699338694155</v>
      </c>
      <c r="DE5" s="171">
        <v>22392.899999999998</v>
      </c>
      <c r="DF5" s="171">
        <v>21233.889999999996</v>
      </c>
      <c r="DG5" s="171">
        <v>26540.899999999991</v>
      </c>
      <c r="DH5" s="171">
        <v>22673.8</v>
      </c>
      <c r="DI5" s="171">
        <v>24993.079999999998</v>
      </c>
      <c r="DJ5" s="171">
        <v>26104.999999999982</v>
      </c>
      <c r="DK5" s="171">
        <v>25567.02</v>
      </c>
      <c r="DL5" s="171">
        <v>25567.02</v>
      </c>
      <c r="DM5" s="171">
        <v>25567.02</v>
      </c>
      <c r="DN5" s="171">
        <v>25567.02</v>
      </c>
      <c r="DO5" s="173">
        <f>SUM(Tableau57[[#This Row],[Investissement total réel An0]:[Investissement total réel An10]])</f>
        <v>76378.886903292252</v>
      </c>
      <c r="DP5" s="173">
        <f t="shared" si="3"/>
        <v>72798.873601052255</v>
      </c>
      <c r="DQ5" s="173">
        <f t="shared" si="4"/>
        <v>3453.0733022399995</v>
      </c>
      <c r="DR5" s="173">
        <f t="shared" si="1"/>
        <v>126.94</v>
      </c>
      <c r="DS5" s="173">
        <f t="shared" si="1"/>
        <v>0</v>
      </c>
      <c r="DT5" s="173">
        <f t="shared" si="1"/>
        <v>0</v>
      </c>
      <c r="DU5" s="173">
        <f t="shared" si="1"/>
        <v>0</v>
      </c>
      <c r="DV5" s="173">
        <f t="shared" si="1"/>
        <v>0</v>
      </c>
      <c r="DW5" s="173">
        <f t="shared" si="1"/>
        <v>0</v>
      </c>
      <c r="DX5" s="173">
        <f t="shared" si="1"/>
        <v>0</v>
      </c>
      <c r="DY5" s="173">
        <f t="shared" si="1"/>
        <v>0</v>
      </c>
      <c r="DZ5" s="173">
        <f t="shared" si="1"/>
        <v>0</v>
      </c>
    </row>
    <row r="6" spans="1:130">
      <c r="A6" s="167">
        <v>2009</v>
      </c>
      <c r="B6" s="167" t="s">
        <v>236</v>
      </c>
      <c r="C6" s="168">
        <v>1</v>
      </c>
      <c r="D6" s="169">
        <v>1</v>
      </c>
      <c r="E6" s="170">
        <v>1</v>
      </c>
      <c r="F6" s="170">
        <v>1</v>
      </c>
      <c r="G6" s="170">
        <v>1</v>
      </c>
      <c r="H6" s="170">
        <v>1</v>
      </c>
      <c r="I6" s="170">
        <v>1</v>
      </c>
      <c r="J6" s="170">
        <v>1</v>
      </c>
      <c r="K6" s="170">
        <v>1</v>
      </c>
      <c r="L6" s="170">
        <v>1</v>
      </c>
      <c r="M6" s="170">
        <v>1</v>
      </c>
      <c r="N6" s="170">
        <v>15191</v>
      </c>
      <c r="O6" s="170">
        <v>13421</v>
      </c>
      <c r="P6" s="170">
        <v>12868</v>
      </c>
      <c r="Q6" s="170">
        <v>11989</v>
      </c>
      <c r="R6" s="170">
        <v>14158</v>
      </c>
      <c r="S6" s="170">
        <v>11591</v>
      </c>
      <c r="T6" s="170">
        <v>11218</v>
      </c>
      <c r="U6" s="170">
        <v>11218</v>
      </c>
      <c r="V6" s="170">
        <v>11218</v>
      </c>
      <c r="W6" s="170">
        <v>11218</v>
      </c>
      <c r="X6" s="171">
        <v>24884.621739999999</v>
      </c>
      <c r="Y6" s="171">
        <v>348.40999999999997</v>
      </c>
      <c r="Z6" s="171">
        <v>0</v>
      </c>
      <c r="AA6" s="171">
        <v>0</v>
      </c>
      <c r="AB6" s="171">
        <v>0</v>
      </c>
      <c r="AC6" s="171">
        <v>0</v>
      </c>
      <c r="AD6" s="171">
        <v>0</v>
      </c>
      <c r="AE6" s="171">
        <v>0</v>
      </c>
      <c r="AF6" s="171">
        <v>0</v>
      </c>
      <c r="AG6" s="171">
        <v>0</v>
      </c>
      <c r="AH6" s="171">
        <v>0</v>
      </c>
      <c r="AI6" s="171">
        <v>2894.4441191115252</v>
      </c>
      <c r="AJ6" s="171">
        <v>187.85300000000001</v>
      </c>
      <c r="AK6" s="171">
        <v>0</v>
      </c>
      <c r="AL6" s="171">
        <v>0</v>
      </c>
      <c r="AM6" s="171">
        <v>0</v>
      </c>
      <c r="AN6" s="171">
        <v>0</v>
      </c>
      <c r="AO6" s="171">
        <v>0</v>
      </c>
      <c r="AP6" s="171">
        <v>0</v>
      </c>
      <c r="AQ6" s="171"/>
      <c r="AR6" s="171"/>
      <c r="AS6" s="171"/>
      <c r="AT6" s="171">
        <f t="shared" si="2"/>
        <v>4277.976142303175</v>
      </c>
      <c r="AU6" s="171">
        <f t="shared" si="0"/>
        <v>82.584501999999986</v>
      </c>
      <c r="AV6" s="171">
        <f t="shared" si="0"/>
        <v>0</v>
      </c>
      <c r="AW6" s="171">
        <f t="shared" si="0"/>
        <v>0</v>
      </c>
      <c r="AX6" s="171">
        <f t="shared" si="0"/>
        <v>0</v>
      </c>
      <c r="AY6" s="171">
        <f t="shared" si="0"/>
        <v>0</v>
      </c>
      <c r="AZ6" s="171">
        <f t="shared" si="0"/>
        <v>0</v>
      </c>
      <c r="BA6" s="171">
        <f t="shared" si="0"/>
        <v>0</v>
      </c>
      <c r="BB6" s="171">
        <f t="shared" si="0"/>
        <v>0</v>
      </c>
      <c r="BC6" s="171">
        <f t="shared" si="0"/>
        <v>0</v>
      </c>
      <c r="BD6" s="171">
        <f t="shared" si="0"/>
        <v>0</v>
      </c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>
        <v>22.972549535909419</v>
      </c>
      <c r="CV6" s="172">
        <v>22.397511362789661</v>
      </c>
      <c r="CW6" s="172">
        <v>22.747357786757831</v>
      </c>
      <c r="CX6" s="172">
        <v>22.393861039286026</v>
      </c>
      <c r="CY6" s="172">
        <v>24.649314874982323</v>
      </c>
      <c r="CZ6" s="172">
        <v>25.177206453282746</v>
      </c>
      <c r="DA6" s="172">
        <v>25.352201818505971</v>
      </c>
      <c r="DB6" s="172">
        <v>25.352201818505971</v>
      </c>
      <c r="DC6" s="172">
        <v>25.352201818505971</v>
      </c>
      <c r="DD6" s="172">
        <v>25.352201818505971</v>
      </c>
      <c r="DE6" s="171">
        <v>3489.7599999999998</v>
      </c>
      <c r="DF6" s="171">
        <v>3005.9700000000007</v>
      </c>
      <c r="DG6" s="171">
        <v>2927.1299999999978</v>
      </c>
      <c r="DH6" s="171">
        <v>2684.8000000000015</v>
      </c>
      <c r="DI6" s="171">
        <v>3489.8499999999972</v>
      </c>
      <c r="DJ6" s="171">
        <v>2918.2900000000031</v>
      </c>
      <c r="DK6" s="171">
        <v>2844.0099999999998</v>
      </c>
      <c r="DL6" s="171">
        <v>2844.0099999999998</v>
      </c>
      <c r="DM6" s="171">
        <v>2844.0099999999998</v>
      </c>
      <c r="DN6" s="171">
        <v>2844.0099999999998</v>
      </c>
      <c r="DO6" s="173">
        <f>SUM(Tableau57[[#This Row],[Investissement total réel An0]:[Investissement total réel An10]])</f>
        <v>32675.889503414699</v>
      </c>
      <c r="DP6" s="173">
        <f t="shared" si="3"/>
        <v>32057.042001414698</v>
      </c>
      <c r="DQ6" s="173">
        <f t="shared" si="4"/>
        <v>618.84750199999985</v>
      </c>
      <c r="DR6" s="173">
        <f t="shared" si="1"/>
        <v>0</v>
      </c>
      <c r="DS6" s="173">
        <f t="shared" si="1"/>
        <v>0</v>
      </c>
      <c r="DT6" s="173">
        <f t="shared" si="1"/>
        <v>0</v>
      </c>
      <c r="DU6" s="173">
        <f t="shared" si="1"/>
        <v>0</v>
      </c>
      <c r="DV6" s="173">
        <f t="shared" si="1"/>
        <v>0</v>
      </c>
      <c r="DW6" s="173">
        <f t="shared" si="1"/>
        <v>0</v>
      </c>
      <c r="DX6" s="173">
        <f t="shared" si="1"/>
        <v>0</v>
      </c>
      <c r="DY6" s="173">
        <f t="shared" si="1"/>
        <v>0</v>
      </c>
      <c r="DZ6" s="173">
        <f t="shared" si="1"/>
        <v>0</v>
      </c>
    </row>
    <row r="7" spans="1:130">
      <c r="A7" s="167">
        <v>2009</v>
      </c>
      <c r="B7" s="167" t="s">
        <v>237</v>
      </c>
      <c r="C7" s="168">
        <v>1</v>
      </c>
      <c r="D7" s="169">
        <v>1</v>
      </c>
      <c r="E7" s="170">
        <v>1</v>
      </c>
      <c r="F7" s="170">
        <v>1</v>
      </c>
      <c r="G7" s="170">
        <v>1</v>
      </c>
      <c r="H7" s="170">
        <v>1</v>
      </c>
      <c r="I7" s="170">
        <v>1</v>
      </c>
      <c r="J7" s="170">
        <v>1</v>
      </c>
      <c r="K7" s="170">
        <v>1</v>
      </c>
      <c r="L7" s="170">
        <v>1</v>
      </c>
      <c r="M7" s="170">
        <v>1</v>
      </c>
      <c r="N7" s="170">
        <v>18908</v>
      </c>
      <c r="O7" s="170">
        <v>18928</v>
      </c>
      <c r="P7" s="170">
        <v>19504</v>
      </c>
      <c r="Q7" s="170">
        <v>19299</v>
      </c>
      <c r="R7" s="170">
        <v>19446</v>
      </c>
      <c r="S7" s="170">
        <v>19223</v>
      </c>
      <c r="T7" s="170">
        <v>19211</v>
      </c>
      <c r="U7" s="170">
        <v>19211</v>
      </c>
      <c r="V7" s="170">
        <v>19211</v>
      </c>
      <c r="W7" s="170">
        <v>19211</v>
      </c>
      <c r="X7" s="171">
        <v>27169.523439999997</v>
      </c>
      <c r="Y7" s="171">
        <v>36.68</v>
      </c>
      <c r="Z7" s="171">
        <v>0</v>
      </c>
      <c r="AA7" s="171">
        <v>0</v>
      </c>
      <c r="AB7" s="171">
        <v>0</v>
      </c>
      <c r="AC7" s="171">
        <v>0</v>
      </c>
      <c r="AD7" s="171">
        <v>0</v>
      </c>
      <c r="AE7" s="171">
        <v>0</v>
      </c>
      <c r="AF7" s="171">
        <v>0</v>
      </c>
      <c r="AG7" s="171">
        <v>0</v>
      </c>
      <c r="AH7" s="171">
        <v>0</v>
      </c>
      <c r="AI7" s="171">
        <v>7363.6402888729053</v>
      </c>
      <c r="AJ7" s="171">
        <v>179.62304</v>
      </c>
      <c r="AK7" s="171">
        <v>148.08000000000001</v>
      </c>
      <c r="AL7" s="171">
        <v>0</v>
      </c>
      <c r="AM7" s="171">
        <v>0</v>
      </c>
      <c r="AN7" s="171">
        <v>0</v>
      </c>
      <c r="AO7" s="171">
        <v>0</v>
      </c>
      <c r="AP7" s="171">
        <v>0</v>
      </c>
      <c r="AQ7" s="171"/>
      <c r="AR7" s="171"/>
      <c r="AS7" s="171"/>
      <c r="AT7" s="171">
        <f t="shared" si="2"/>
        <v>5318.1072142464272</v>
      </c>
      <c r="AU7" s="171">
        <f t="shared" si="0"/>
        <v>33.310668159999999</v>
      </c>
      <c r="AV7" s="171">
        <f t="shared" si="0"/>
        <v>22.804320000000001</v>
      </c>
      <c r="AW7" s="171">
        <f t="shared" si="0"/>
        <v>0</v>
      </c>
      <c r="AX7" s="171">
        <f t="shared" si="0"/>
        <v>0</v>
      </c>
      <c r="AY7" s="171">
        <f t="shared" si="0"/>
        <v>0</v>
      </c>
      <c r="AZ7" s="171">
        <f t="shared" si="0"/>
        <v>0</v>
      </c>
      <c r="BA7" s="171">
        <f t="shared" si="0"/>
        <v>0</v>
      </c>
      <c r="BB7" s="171">
        <f t="shared" si="0"/>
        <v>0</v>
      </c>
      <c r="BC7" s="171">
        <f t="shared" si="0"/>
        <v>0</v>
      </c>
      <c r="BD7" s="171">
        <f t="shared" si="0"/>
        <v>0</v>
      </c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>
        <v>-9527</v>
      </c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2">
        <v>23.860852549185534</v>
      </c>
      <c r="CV7" s="172">
        <v>22.647664835164836</v>
      </c>
      <c r="CW7" s="172">
        <v>22.240668580803945</v>
      </c>
      <c r="CX7" s="172">
        <v>22.362039483911101</v>
      </c>
      <c r="CY7" s="172">
        <v>26.177414378278296</v>
      </c>
      <c r="CZ7" s="172">
        <v>25.267648129844471</v>
      </c>
      <c r="DA7" s="172">
        <v>25.175316225079381</v>
      </c>
      <c r="DB7" s="172">
        <v>25.175316225079381</v>
      </c>
      <c r="DC7" s="172">
        <v>25.175316225079381</v>
      </c>
      <c r="DD7" s="172">
        <v>25.175316225079381</v>
      </c>
      <c r="DE7" s="171">
        <v>4511.6100000000006</v>
      </c>
      <c r="DF7" s="171">
        <v>4286.75</v>
      </c>
      <c r="DG7" s="171">
        <v>4337.8200000000015</v>
      </c>
      <c r="DH7" s="171">
        <v>4315.6500000000033</v>
      </c>
      <c r="DI7" s="171">
        <v>5090.4599999999973</v>
      </c>
      <c r="DJ7" s="171">
        <v>4857.2000000000025</v>
      </c>
      <c r="DK7" s="171">
        <v>4836.43</v>
      </c>
      <c r="DL7" s="171">
        <v>4836.43</v>
      </c>
      <c r="DM7" s="171">
        <v>4836.43</v>
      </c>
      <c r="DN7" s="171">
        <v>4836.43</v>
      </c>
      <c r="DO7" s="173">
        <f>SUM(Tableau57[[#This Row],[Investissement total réel An0]:[Investissement total réel An10]])</f>
        <v>30744.768971279329</v>
      </c>
      <c r="DP7" s="173">
        <f t="shared" si="3"/>
        <v>30324.270943119329</v>
      </c>
      <c r="DQ7" s="173">
        <f t="shared" si="4"/>
        <v>249.61370816000002</v>
      </c>
      <c r="DR7" s="173">
        <f t="shared" si="1"/>
        <v>170.88432</v>
      </c>
      <c r="DS7" s="173">
        <f t="shared" si="1"/>
        <v>0</v>
      </c>
      <c r="DT7" s="173">
        <f t="shared" si="1"/>
        <v>0</v>
      </c>
      <c r="DU7" s="173">
        <f t="shared" si="1"/>
        <v>0</v>
      </c>
      <c r="DV7" s="173">
        <f t="shared" si="1"/>
        <v>0</v>
      </c>
      <c r="DW7" s="173">
        <f t="shared" si="1"/>
        <v>0</v>
      </c>
      <c r="DX7" s="173">
        <f t="shared" si="1"/>
        <v>0</v>
      </c>
      <c r="DY7" s="173">
        <f t="shared" si="1"/>
        <v>0</v>
      </c>
      <c r="DZ7" s="173">
        <f t="shared" si="1"/>
        <v>0</v>
      </c>
    </row>
    <row r="8" spans="1:130">
      <c r="A8" s="167">
        <v>2009</v>
      </c>
      <c r="B8" s="167" t="s">
        <v>238</v>
      </c>
      <c r="C8" s="168">
        <v>1</v>
      </c>
      <c r="D8" s="169">
        <v>1</v>
      </c>
      <c r="E8" s="170">
        <v>1</v>
      </c>
      <c r="F8" s="170">
        <v>1</v>
      </c>
      <c r="G8" s="170">
        <v>1</v>
      </c>
      <c r="H8" s="170">
        <v>1</v>
      </c>
      <c r="I8" s="170">
        <v>1</v>
      </c>
      <c r="J8" s="170">
        <v>1</v>
      </c>
      <c r="K8" s="170">
        <v>1</v>
      </c>
      <c r="L8" s="170">
        <v>1</v>
      </c>
      <c r="M8" s="170">
        <v>1</v>
      </c>
      <c r="N8" s="170">
        <v>14466</v>
      </c>
      <c r="O8" s="170">
        <v>20499</v>
      </c>
      <c r="P8" s="170">
        <v>28229</v>
      </c>
      <c r="Q8" s="170">
        <v>21261</v>
      </c>
      <c r="R8" s="170">
        <v>12602</v>
      </c>
      <c r="S8" s="170">
        <v>10752</v>
      </c>
      <c r="T8" s="170">
        <v>10752</v>
      </c>
      <c r="U8" s="170">
        <v>10752</v>
      </c>
      <c r="V8" s="170">
        <v>10752</v>
      </c>
      <c r="W8" s="170">
        <v>10752</v>
      </c>
      <c r="X8" s="171">
        <v>56615.651679999995</v>
      </c>
      <c r="Y8" s="171">
        <v>3404.37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v>0</v>
      </c>
      <c r="AG8" s="171">
        <v>0</v>
      </c>
      <c r="AH8" s="171">
        <v>0</v>
      </c>
      <c r="AI8" s="171">
        <v>20258.472739111523</v>
      </c>
      <c r="AJ8" s="171">
        <v>517.4799999999999</v>
      </c>
      <c r="AK8" s="171">
        <v>170.56</v>
      </c>
      <c r="AL8" s="171">
        <v>855.17</v>
      </c>
      <c r="AM8" s="171">
        <v>157.93</v>
      </c>
      <c r="AN8" s="171">
        <v>0</v>
      </c>
      <c r="AO8" s="171">
        <v>0</v>
      </c>
      <c r="AP8" s="171">
        <v>0</v>
      </c>
      <c r="AQ8" s="171"/>
      <c r="AR8" s="171"/>
      <c r="AS8" s="171"/>
      <c r="AT8" s="171">
        <f t="shared" si="2"/>
        <v>11838.615160543175</v>
      </c>
      <c r="AU8" s="171">
        <f t="shared" si="0"/>
        <v>603.96489999999994</v>
      </c>
      <c r="AV8" s="171">
        <f t="shared" si="0"/>
        <v>26.26624</v>
      </c>
      <c r="AW8" s="171">
        <f t="shared" si="0"/>
        <v>131.69618</v>
      </c>
      <c r="AX8" s="171">
        <f t="shared" si="0"/>
        <v>24.32122</v>
      </c>
      <c r="AY8" s="171">
        <f t="shared" si="0"/>
        <v>0</v>
      </c>
      <c r="AZ8" s="171">
        <f t="shared" si="0"/>
        <v>0</v>
      </c>
      <c r="BA8" s="171">
        <f t="shared" si="0"/>
        <v>0</v>
      </c>
      <c r="BB8" s="171">
        <f t="shared" si="0"/>
        <v>0</v>
      </c>
      <c r="BC8" s="171">
        <f t="shared" si="0"/>
        <v>0</v>
      </c>
      <c r="BD8" s="171">
        <f t="shared" si="0"/>
        <v>0</v>
      </c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2">
        <v>24.596363887736764</v>
      </c>
      <c r="CV8" s="172">
        <v>19.492902092785009</v>
      </c>
      <c r="CW8" s="172">
        <v>19.649438520670234</v>
      </c>
      <c r="CX8" s="172">
        <v>19.054842199332111</v>
      </c>
      <c r="CY8" s="172">
        <v>26.481193461355403</v>
      </c>
      <c r="CZ8" s="172">
        <v>25.332310267857146</v>
      </c>
      <c r="DA8" s="172">
        <v>25.332310267857149</v>
      </c>
      <c r="DB8" s="172">
        <v>25.332310267857149</v>
      </c>
      <c r="DC8" s="172">
        <v>25.332310267857149</v>
      </c>
      <c r="DD8" s="172">
        <v>25.332310267857149</v>
      </c>
      <c r="DE8" s="171">
        <v>3558.11</v>
      </c>
      <c r="DF8" s="171">
        <v>3995.849999999999</v>
      </c>
      <c r="DG8" s="171">
        <v>5546.84</v>
      </c>
      <c r="DH8" s="171">
        <v>4051.2500000000005</v>
      </c>
      <c r="DI8" s="171">
        <v>3337.1600000000076</v>
      </c>
      <c r="DJ8" s="171">
        <v>2723.73</v>
      </c>
      <c r="DK8" s="171">
        <v>2723.7300000000005</v>
      </c>
      <c r="DL8" s="171">
        <v>2723.7300000000005</v>
      </c>
      <c r="DM8" s="171">
        <v>2723.7300000000005</v>
      </c>
      <c r="DN8" s="171">
        <v>2723.7300000000005</v>
      </c>
      <c r="DO8" s="173">
        <f>SUM(Tableau57[[#This Row],[Investissement total réel An0]:[Investissement total réel An10]])</f>
        <v>94604.498119654701</v>
      </c>
      <c r="DP8" s="173">
        <f t="shared" si="3"/>
        <v>88712.739579654706</v>
      </c>
      <c r="DQ8" s="173">
        <f t="shared" si="4"/>
        <v>4525.8148999999994</v>
      </c>
      <c r="DR8" s="173">
        <f t="shared" si="1"/>
        <v>196.82624000000001</v>
      </c>
      <c r="DS8" s="173">
        <f t="shared" si="1"/>
        <v>986.86617999999999</v>
      </c>
      <c r="DT8" s="173">
        <f t="shared" si="1"/>
        <v>182.25122000000002</v>
      </c>
      <c r="DU8" s="173">
        <f t="shared" si="1"/>
        <v>0</v>
      </c>
      <c r="DV8" s="173">
        <f t="shared" si="1"/>
        <v>0</v>
      </c>
      <c r="DW8" s="173">
        <f t="shared" si="1"/>
        <v>0</v>
      </c>
      <c r="DX8" s="173">
        <f t="shared" si="1"/>
        <v>0</v>
      </c>
      <c r="DY8" s="173">
        <f t="shared" si="1"/>
        <v>0</v>
      </c>
      <c r="DZ8" s="173">
        <f t="shared" si="1"/>
        <v>0</v>
      </c>
    </row>
    <row r="9" spans="1:130">
      <c r="A9" s="167">
        <v>2009</v>
      </c>
      <c r="B9" s="167" t="s">
        <v>239</v>
      </c>
      <c r="C9" s="168">
        <v>1</v>
      </c>
      <c r="D9" s="169">
        <v>1</v>
      </c>
      <c r="E9" s="170">
        <v>1</v>
      </c>
      <c r="F9" s="170">
        <v>1</v>
      </c>
      <c r="G9" s="170">
        <v>1</v>
      </c>
      <c r="H9" s="170">
        <v>1</v>
      </c>
      <c r="I9" s="170">
        <v>1</v>
      </c>
      <c r="J9" s="170">
        <v>1</v>
      </c>
      <c r="K9" s="170">
        <v>1</v>
      </c>
      <c r="L9" s="170">
        <v>1</v>
      </c>
      <c r="M9" s="170">
        <v>1</v>
      </c>
      <c r="N9" s="170">
        <v>6346</v>
      </c>
      <c r="O9" s="170">
        <v>6156</v>
      </c>
      <c r="P9" s="170">
        <v>7627</v>
      </c>
      <c r="Q9" s="170">
        <v>7074</v>
      </c>
      <c r="R9" s="170">
        <v>7764</v>
      </c>
      <c r="S9" s="170">
        <v>7371</v>
      </c>
      <c r="T9" s="170">
        <v>7868</v>
      </c>
      <c r="U9" s="170">
        <v>7868</v>
      </c>
      <c r="V9" s="170">
        <v>7868</v>
      </c>
      <c r="W9" s="170">
        <v>7868</v>
      </c>
      <c r="X9" s="171">
        <v>7244.2752199999995</v>
      </c>
      <c r="Y9" s="171">
        <v>727.54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0</v>
      </c>
      <c r="AG9" s="171">
        <v>0</v>
      </c>
      <c r="AH9" s="171">
        <v>0</v>
      </c>
      <c r="AI9" s="171">
        <v>6307.7599688729051</v>
      </c>
      <c r="AJ9" s="171">
        <v>18.34</v>
      </c>
      <c r="AK9" s="171">
        <v>0</v>
      </c>
      <c r="AL9" s="171">
        <v>0</v>
      </c>
      <c r="AM9" s="171">
        <v>0</v>
      </c>
      <c r="AN9" s="171">
        <v>0</v>
      </c>
      <c r="AO9" s="171">
        <v>0</v>
      </c>
      <c r="AP9" s="171">
        <v>0</v>
      </c>
      <c r="AQ9" s="171"/>
      <c r="AR9" s="171"/>
      <c r="AS9" s="171"/>
      <c r="AT9" s="171">
        <f t="shared" si="2"/>
        <v>2087.0134190864273</v>
      </c>
      <c r="AU9" s="171">
        <f t="shared" si="0"/>
        <v>114.86552</v>
      </c>
      <c r="AV9" s="171">
        <f t="shared" si="0"/>
        <v>0</v>
      </c>
      <c r="AW9" s="171">
        <f t="shared" si="0"/>
        <v>0</v>
      </c>
      <c r="AX9" s="171">
        <f t="shared" si="0"/>
        <v>0</v>
      </c>
      <c r="AY9" s="171">
        <f t="shared" si="0"/>
        <v>0</v>
      </c>
      <c r="AZ9" s="171">
        <f t="shared" si="0"/>
        <v>0</v>
      </c>
      <c r="BA9" s="171">
        <f t="shared" si="0"/>
        <v>0</v>
      </c>
      <c r="BB9" s="171">
        <f t="shared" si="0"/>
        <v>0</v>
      </c>
      <c r="BC9" s="171">
        <f t="shared" si="0"/>
        <v>0</v>
      </c>
      <c r="BD9" s="171">
        <f t="shared" si="0"/>
        <v>0</v>
      </c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>
        <v>-2800</v>
      </c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2">
        <v>27.027418846517488</v>
      </c>
      <c r="CV9" s="172">
        <v>25.645386614684845</v>
      </c>
      <c r="CW9" s="172">
        <v>24.338403041825089</v>
      </c>
      <c r="CX9" s="172">
        <v>24.65592309867117</v>
      </c>
      <c r="CY9" s="172">
        <v>26.933153013910388</v>
      </c>
      <c r="CZ9" s="172">
        <v>26.756749423416093</v>
      </c>
      <c r="DA9" s="172">
        <v>26.807956278596851</v>
      </c>
      <c r="DB9" s="172">
        <v>26.807956278596851</v>
      </c>
      <c r="DC9" s="172">
        <v>26.807956278596851</v>
      </c>
      <c r="DD9" s="172">
        <v>26.807956278596851</v>
      </c>
      <c r="DE9" s="171">
        <v>1715.1599999999999</v>
      </c>
      <c r="DF9" s="171">
        <v>1578.7299999999991</v>
      </c>
      <c r="DG9" s="171">
        <v>1856.2899999999995</v>
      </c>
      <c r="DH9" s="171">
        <v>1744.1599999999985</v>
      </c>
      <c r="DI9" s="171">
        <v>2091.0900000000024</v>
      </c>
      <c r="DJ9" s="171">
        <v>1972.2400000000002</v>
      </c>
      <c r="DK9" s="171">
        <v>2109.25</v>
      </c>
      <c r="DL9" s="171">
        <v>2109.25</v>
      </c>
      <c r="DM9" s="171">
        <v>2109.25</v>
      </c>
      <c r="DN9" s="171">
        <v>2109.25</v>
      </c>
      <c r="DO9" s="173">
        <f>SUM(Tableau57[[#This Row],[Investissement total réel An0]:[Investissement total réel An10]])</f>
        <v>13699.794127959332</v>
      </c>
      <c r="DP9" s="173">
        <f t="shared" si="3"/>
        <v>12839.048607959332</v>
      </c>
      <c r="DQ9" s="173">
        <f t="shared" si="4"/>
        <v>860.74551999999994</v>
      </c>
      <c r="DR9" s="173">
        <f t="shared" si="1"/>
        <v>0</v>
      </c>
      <c r="DS9" s="173">
        <f t="shared" si="1"/>
        <v>0</v>
      </c>
      <c r="DT9" s="173">
        <f t="shared" si="1"/>
        <v>0</v>
      </c>
      <c r="DU9" s="173">
        <f t="shared" si="1"/>
        <v>0</v>
      </c>
      <c r="DV9" s="173">
        <f t="shared" si="1"/>
        <v>0</v>
      </c>
      <c r="DW9" s="173">
        <f t="shared" si="1"/>
        <v>0</v>
      </c>
      <c r="DX9" s="173">
        <f t="shared" si="1"/>
        <v>0</v>
      </c>
      <c r="DY9" s="173">
        <f t="shared" si="1"/>
        <v>0</v>
      </c>
      <c r="DZ9" s="173">
        <f t="shared" si="1"/>
        <v>0</v>
      </c>
    </row>
    <row r="10" spans="1:130">
      <c r="A10" s="167">
        <v>2009</v>
      </c>
      <c r="B10" s="167" t="s">
        <v>240</v>
      </c>
      <c r="C10" s="168">
        <v>1</v>
      </c>
      <c r="D10" s="169">
        <v>1</v>
      </c>
      <c r="E10" s="170">
        <v>1</v>
      </c>
      <c r="F10" s="170">
        <v>1</v>
      </c>
      <c r="G10" s="170">
        <v>1</v>
      </c>
      <c r="H10" s="170">
        <v>1</v>
      </c>
      <c r="I10" s="170">
        <v>1</v>
      </c>
      <c r="J10" s="170">
        <v>1</v>
      </c>
      <c r="K10" s="170">
        <v>1</v>
      </c>
      <c r="L10" s="170">
        <v>1</v>
      </c>
      <c r="M10" s="170">
        <v>1</v>
      </c>
      <c r="N10" s="170">
        <v>8531</v>
      </c>
      <c r="O10" s="170">
        <v>8999</v>
      </c>
      <c r="P10" s="170">
        <v>8704</v>
      </c>
      <c r="Q10" s="170">
        <v>8270</v>
      </c>
      <c r="R10" s="170">
        <v>8476</v>
      </c>
      <c r="S10" s="170">
        <v>8212</v>
      </c>
      <c r="T10" s="170">
        <v>8236</v>
      </c>
      <c r="U10" s="170">
        <v>8236</v>
      </c>
      <c r="V10" s="170">
        <v>8236</v>
      </c>
      <c r="W10" s="170">
        <v>8236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71">
        <v>0</v>
      </c>
      <c r="AH10" s="171">
        <v>0</v>
      </c>
      <c r="AI10" s="171">
        <v>16376.719808872906</v>
      </c>
      <c r="AJ10" s="171">
        <v>10588.48898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171"/>
      <c r="AR10" s="171"/>
      <c r="AS10" s="171"/>
      <c r="AT10" s="171">
        <f t="shared" si="2"/>
        <v>2522.0148505664274</v>
      </c>
      <c r="AU10" s="171">
        <f t="shared" si="0"/>
        <v>1630.6273029199999</v>
      </c>
      <c r="AV10" s="171">
        <f t="shared" si="0"/>
        <v>0</v>
      </c>
      <c r="AW10" s="171">
        <f t="shared" si="0"/>
        <v>0</v>
      </c>
      <c r="AX10" s="171">
        <f t="shared" si="0"/>
        <v>0</v>
      </c>
      <c r="AY10" s="171">
        <f t="shared" si="0"/>
        <v>0</v>
      </c>
      <c r="AZ10" s="171">
        <f t="shared" si="0"/>
        <v>0</v>
      </c>
      <c r="BA10" s="171">
        <f t="shared" si="0"/>
        <v>0</v>
      </c>
      <c r="BB10" s="171">
        <f t="shared" si="0"/>
        <v>0</v>
      </c>
      <c r="BC10" s="171">
        <f t="shared" si="0"/>
        <v>0</v>
      </c>
      <c r="BD10" s="171">
        <f t="shared" si="0"/>
        <v>0</v>
      </c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2">
        <v>26.219786660414961</v>
      </c>
      <c r="CV10" s="172">
        <v>23.786976330703425</v>
      </c>
      <c r="CW10" s="172">
        <v>23.64464613970587</v>
      </c>
      <c r="CX10" s="172">
        <v>23.401571946795642</v>
      </c>
      <c r="CY10" s="172">
        <v>26.566068900424707</v>
      </c>
      <c r="CZ10" s="172">
        <v>26.236483195323885</v>
      </c>
      <c r="DA10" s="172">
        <v>26.167314230208838</v>
      </c>
      <c r="DB10" s="172">
        <v>26.167314230208838</v>
      </c>
      <c r="DC10" s="172">
        <v>26.167314230208838</v>
      </c>
      <c r="DD10" s="172">
        <v>26.167314230208838</v>
      </c>
      <c r="DE10" s="171">
        <v>2236.8100000000004</v>
      </c>
      <c r="DF10" s="171">
        <v>2140.5900000000011</v>
      </c>
      <c r="DG10" s="171">
        <v>2058.0299999999988</v>
      </c>
      <c r="DH10" s="171">
        <v>1935.3099999999995</v>
      </c>
      <c r="DI10" s="171">
        <v>2251.739999999998</v>
      </c>
      <c r="DJ10" s="171">
        <v>2154.5399999999972</v>
      </c>
      <c r="DK10" s="171">
        <v>2155.14</v>
      </c>
      <c r="DL10" s="171">
        <v>2155.14</v>
      </c>
      <c r="DM10" s="171">
        <v>2155.14</v>
      </c>
      <c r="DN10" s="171">
        <v>2155.14</v>
      </c>
      <c r="DO10" s="173">
        <f>SUM(Tableau57[[#This Row],[Investissement total réel An0]:[Investissement total réel An10]])</f>
        <v>31117.850942359331</v>
      </c>
      <c r="DP10" s="173">
        <f t="shared" si="3"/>
        <v>18898.734659439331</v>
      </c>
      <c r="DQ10" s="173">
        <f t="shared" si="4"/>
        <v>12219.11628292</v>
      </c>
      <c r="DR10" s="173">
        <f t="shared" si="1"/>
        <v>0</v>
      </c>
      <c r="DS10" s="173">
        <f t="shared" si="1"/>
        <v>0</v>
      </c>
      <c r="DT10" s="173">
        <f t="shared" si="1"/>
        <v>0</v>
      </c>
      <c r="DU10" s="173">
        <f t="shared" si="1"/>
        <v>0</v>
      </c>
      <c r="DV10" s="173">
        <f t="shared" si="1"/>
        <v>0</v>
      </c>
      <c r="DW10" s="173">
        <f t="shared" si="1"/>
        <v>0</v>
      </c>
      <c r="DX10" s="173">
        <f t="shared" si="1"/>
        <v>0</v>
      </c>
      <c r="DY10" s="173">
        <f t="shared" si="1"/>
        <v>0</v>
      </c>
      <c r="DZ10" s="173">
        <f t="shared" si="1"/>
        <v>0</v>
      </c>
    </row>
    <row r="11" spans="1:130">
      <c r="A11" s="167">
        <v>2009</v>
      </c>
      <c r="B11" s="167" t="s">
        <v>241</v>
      </c>
      <c r="C11" s="168">
        <v>1</v>
      </c>
      <c r="D11" s="169">
        <v>1</v>
      </c>
      <c r="E11" s="170">
        <v>1</v>
      </c>
      <c r="F11" s="170">
        <v>1</v>
      </c>
      <c r="G11" s="170">
        <v>1</v>
      </c>
      <c r="H11" s="170">
        <v>1</v>
      </c>
      <c r="I11" s="170">
        <v>1</v>
      </c>
      <c r="J11" s="170">
        <v>1</v>
      </c>
      <c r="K11" s="170">
        <v>1</v>
      </c>
      <c r="L11" s="170">
        <v>1</v>
      </c>
      <c r="M11" s="170">
        <v>1</v>
      </c>
      <c r="N11" s="170">
        <v>244</v>
      </c>
      <c r="O11" s="170">
        <v>195</v>
      </c>
      <c r="P11" s="170">
        <v>203</v>
      </c>
      <c r="Q11" s="170">
        <v>2110</v>
      </c>
      <c r="R11" s="170">
        <v>173</v>
      </c>
      <c r="S11" s="170">
        <v>234</v>
      </c>
      <c r="T11" s="170">
        <v>234</v>
      </c>
      <c r="U11" s="170">
        <v>234</v>
      </c>
      <c r="V11" s="170">
        <v>234</v>
      </c>
      <c r="W11" s="170">
        <v>234</v>
      </c>
      <c r="X11" s="171">
        <v>14444.31998</v>
      </c>
      <c r="Y11" s="171">
        <v>220.85999999999999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v>0</v>
      </c>
      <c r="AH11" s="171">
        <v>0</v>
      </c>
      <c r="AI11" s="171">
        <v>18668.028639111522</v>
      </c>
      <c r="AJ11" s="171">
        <v>280.33999999999997</v>
      </c>
      <c r="AK11" s="171">
        <v>0</v>
      </c>
      <c r="AL11" s="171">
        <v>0</v>
      </c>
      <c r="AM11" s="171">
        <v>0</v>
      </c>
      <c r="AN11" s="171">
        <v>0</v>
      </c>
      <c r="AO11" s="171">
        <v>0</v>
      </c>
      <c r="AP11" s="171">
        <v>0</v>
      </c>
      <c r="AQ11" s="171"/>
      <c r="AR11" s="171"/>
      <c r="AS11" s="171"/>
      <c r="AT11" s="171">
        <f t="shared" si="2"/>
        <v>5099.3016873431743</v>
      </c>
      <c r="AU11" s="171">
        <f t="shared" si="0"/>
        <v>77.184799999999981</v>
      </c>
      <c r="AV11" s="171">
        <f t="shared" si="0"/>
        <v>0</v>
      </c>
      <c r="AW11" s="171">
        <f t="shared" si="0"/>
        <v>0</v>
      </c>
      <c r="AX11" s="171">
        <f t="shared" si="0"/>
        <v>0</v>
      </c>
      <c r="AY11" s="171">
        <f t="shared" si="0"/>
        <v>0</v>
      </c>
      <c r="AZ11" s="171">
        <f t="shared" si="0"/>
        <v>0</v>
      </c>
      <c r="BA11" s="171">
        <f t="shared" si="0"/>
        <v>0</v>
      </c>
      <c r="BB11" s="171">
        <f t="shared" si="0"/>
        <v>0</v>
      </c>
      <c r="BC11" s="171">
        <f t="shared" si="0"/>
        <v>0</v>
      </c>
      <c r="BD11" s="171">
        <f t="shared" si="0"/>
        <v>0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>
        <v>81.823770491803273</v>
      </c>
      <c r="CV11" s="172">
        <v>102.5076923076923</v>
      </c>
      <c r="CW11" s="172">
        <v>107.11330049261088</v>
      </c>
      <c r="CX11" s="172">
        <v>32.476303317535546</v>
      </c>
      <c r="CY11" s="172">
        <v>144.88439306358413</v>
      </c>
      <c r="CZ11" s="172">
        <v>109.81623931623932</v>
      </c>
      <c r="DA11" s="172">
        <v>109.81623931623932</v>
      </c>
      <c r="DB11" s="172">
        <v>109.81623931623932</v>
      </c>
      <c r="DC11" s="172">
        <v>109.81623931623932</v>
      </c>
      <c r="DD11" s="172">
        <v>109.81623931623932</v>
      </c>
      <c r="DE11" s="171">
        <v>199.64999999999998</v>
      </c>
      <c r="DF11" s="171">
        <v>199.89</v>
      </c>
      <c r="DG11" s="171">
        <v>217.44000000000005</v>
      </c>
      <c r="DH11" s="171">
        <v>685.25</v>
      </c>
      <c r="DI11" s="171">
        <v>250.65000000000055</v>
      </c>
      <c r="DJ11" s="171">
        <v>256.97000000000003</v>
      </c>
      <c r="DK11" s="171">
        <v>256.97000000000003</v>
      </c>
      <c r="DL11" s="171">
        <v>256.97000000000003</v>
      </c>
      <c r="DM11" s="171">
        <v>256.97000000000003</v>
      </c>
      <c r="DN11" s="171">
        <v>256.97000000000003</v>
      </c>
      <c r="DO11" s="173">
        <f>SUM(Tableau57[[#This Row],[Investissement total réel An0]:[Investissement total réel An10]])</f>
        <v>38790.035106454699</v>
      </c>
      <c r="DP11" s="173">
        <f t="shared" si="3"/>
        <v>38211.6503064547</v>
      </c>
      <c r="DQ11" s="173">
        <f t="shared" si="4"/>
        <v>578.38479999999993</v>
      </c>
      <c r="DR11" s="173">
        <f t="shared" si="1"/>
        <v>0</v>
      </c>
      <c r="DS11" s="173">
        <f t="shared" si="1"/>
        <v>0</v>
      </c>
      <c r="DT11" s="173">
        <f t="shared" si="1"/>
        <v>0</v>
      </c>
      <c r="DU11" s="173">
        <f t="shared" si="1"/>
        <v>0</v>
      </c>
      <c r="DV11" s="173">
        <f t="shared" si="1"/>
        <v>0</v>
      </c>
      <c r="DW11" s="173">
        <f t="shared" si="1"/>
        <v>0</v>
      </c>
      <c r="DX11" s="173">
        <f t="shared" si="1"/>
        <v>0</v>
      </c>
      <c r="DY11" s="173">
        <f t="shared" si="1"/>
        <v>0</v>
      </c>
      <c r="DZ11" s="173">
        <f t="shared" si="1"/>
        <v>0</v>
      </c>
    </row>
    <row r="12" spans="1:130">
      <c r="A12" s="167">
        <v>2009</v>
      </c>
      <c r="B12" s="167" t="s">
        <v>242</v>
      </c>
      <c r="C12" s="168">
        <v>1</v>
      </c>
      <c r="D12" s="169">
        <v>3</v>
      </c>
      <c r="E12" s="170">
        <v>3</v>
      </c>
      <c r="F12" s="170">
        <v>3</v>
      </c>
      <c r="G12" s="170">
        <v>3</v>
      </c>
      <c r="H12" s="170">
        <v>3</v>
      </c>
      <c r="I12" s="170">
        <v>3</v>
      </c>
      <c r="J12" s="170">
        <v>3</v>
      </c>
      <c r="K12" s="170">
        <v>3</v>
      </c>
      <c r="L12" s="170">
        <v>3</v>
      </c>
      <c r="M12" s="170">
        <v>3</v>
      </c>
      <c r="N12" s="170">
        <v>82264</v>
      </c>
      <c r="O12" s="170">
        <v>69345</v>
      </c>
      <c r="P12" s="170">
        <v>75384</v>
      </c>
      <c r="Q12" s="170">
        <v>81327</v>
      </c>
      <c r="R12" s="170">
        <v>59592</v>
      </c>
      <c r="S12" s="170">
        <v>60727</v>
      </c>
      <c r="T12" s="170">
        <v>60727</v>
      </c>
      <c r="U12" s="170">
        <v>60727</v>
      </c>
      <c r="V12" s="170">
        <v>60727</v>
      </c>
      <c r="W12" s="170">
        <v>60727</v>
      </c>
      <c r="X12" s="171">
        <v>157990.31538000001</v>
      </c>
      <c r="Y12" s="171">
        <v>14899.982680000001</v>
      </c>
      <c r="Z12" s="171">
        <v>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0</v>
      </c>
      <c r="AH12" s="171">
        <v>0</v>
      </c>
      <c r="AI12" s="171">
        <v>14842.231743449207</v>
      </c>
      <c r="AJ12" s="171">
        <v>697.48</v>
      </c>
      <c r="AK12" s="171">
        <v>345.95</v>
      </c>
      <c r="AL12" s="171">
        <v>175.49</v>
      </c>
      <c r="AM12" s="171">
        <v>0</v>
      </c>
      <c r="AN12" s="171">
        <v>0</v>
      </c>
      <c r="AO12" s="171">
        <v>0</v>
      </c>
      <c r="AP12" s="171">
        <v>0</v>
      </c>
      <c r="AQ12" s="171"/>
      <c r="AR12" s="171"/>
      <c r="AS12" s="171"/>
      <c r="AT12" s="171">
        <f t="shared" si="2"/>
        <v>26616.212257011179</v>
      </c>
      <c r="AU12" s="171">
        <f t="shared" si="0"/>
        <v>2402.0092527199999</v>
      </c>
      <c r="AV12" s="171">
        <f t="shared" si="0"/>
        <v>53.276299999999999</v>
      </c>
      <c r="AW12" s="171">
        <f t="shared" si="0"/>
        <v>27.025460000000002</v>
      </c>
      <c r="AX12" s="171">
        <f t="shared" si="0"/>
        <v>0</v>
      </c>
      <c r="AY12" s="171">
        <f t="shared" si="0"/>
        <v>0</v>
      </c>
      <c r="AZ12" s="171">
        <f t="shared" si="0"/>
        <v>0</v>
      </c>
      <c r="BA12" s="171">
        <f t="shared" si="0"/>
        <v>0</v>
      </c>
      <c r="BB12" s="171">
        <f t="shared" si="0"/>
        <v>0</v>
      </c>
      <c r="BC12" s="171">
        <f t="shared" si="0"/>
        <v>0</v>
      </c>
      <c r="BD12" s="171">
        <f t="shared" si="0"/>
        <v>0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2">
        <v>16.840428376932802</v>
      </c>
      <c r="CV12" s="172">
        <v>16.680092292162378</v>
      </c>
      <c r="CW12" s="172">
        <v>16.978961052743291</v>
      </c>
      <c r="CX12" s="172">
        <v>16.670183333948131</v>
      </c>
      <c r="CY12" s="172">
        <v>19.40815881326353</v>
      </c>
      <c r="CZ12" s="172">
        <v>18.485961763301376</v>
      </c>
      <c r="DA12" s="172">
        <v>18.485961763301333</v>
      </c>
      <c r="DB12" s="172">
        <v>18.485961763301333</v>
      </c>
      <c r="DC12" s="172">
        <v>18.485961763301333</v>
      </c>
      <c r="DD12" s="172">
        <v>18.485961763301333</v>
      </c>
      <c r="DE12" s="171">
        <v>13853.61</v>
      </c>
      <c r="DF12" s="171">
        <v>11566.810000000001</v>
      </c>
      <c r="DG12" s="171">
        <v>12799.420000000002</v>
      </c>
      <c r="DH12" s="171">
        <v>13557.359999999997</v>
      </c>
      <c r="DI12" s="171">
        <v>11565.710000000003</v>
      </c>
      <c r="DJ12" s="171">
        <v>11225.970000000027</v>
      </c>
      <c r="DK12" s="171">
        <v>11225.97</v>
      </c>
      <c r="DL12" s="171">
        <v>11225.97</v>
      </c>
      <c r="DM12" s="171">
        <v>11225.97</v>
      </c>
      <c r="DN12" s="171">
        <v>11225.97</v>
      </c>
      <c r="DO12" s="173">
        <f>SUM(Tableau57[[#This Row],[Investissement total réel An0]:[Investissement total réel An10]])</f>
        <v>218049.97307318042</v>
      </c>
      <c r="DP12" s="173">
        <f t="shared" si="3"/>
        <v>199448.7593804604</v>
      </c>
      <c r="DQ12" s="173">
        <f t="shared" si="4"/>
        <v>17999.47193272</v>
      </c>
      <c r="DR12" s="173">
        <f t="shared" si="1"/>
        <v>399.22629999999998</v>
      </c>
      <c r="DS12" s="173">
        <f t="shared" si="1"/>
        <v>202.51546000000002</v>
      </c>
      <c r="DT12" s="173">
        <f t="shared" si="1"/>
        <v>0</v>
      </c>
      <c r="DU12" s="173">
        <f t="shared" si="1"/>
        <v>0</v>
      </c>
      <c r="DV12" s="173">
        <f t="shared" si="1"/>
        <v>0</v>
      </c>
      <c r="DW12" s="173">
        <f t="shared" si="1"/>
        <v>0</v>
      </c>
      <c r="DX12" s="173">
        <f t="shared" si="1"/>
        <v>0</v>
      </c>
      <c r="DY12" s="173">
        <f t="shared" si="1"/>
        <v>0</v>
      </c>
      <c r="DZ12" s="173">
        <f t="shared" si="1"/>
        <v>0</v>
      </c>
    </row>
    <row r="13" spans="1:130">
      <c r="A13" s="167">
        <v>2009</v>
      </c>
      <c r="B13" s="167" t="s">
        <v>243</v>
      </c>
      <c r="C13" s="168">
        <v>1</v>
      </c>
      <c r="D13" s="169">
        <v>3</v>
      </c>
      <c r="E13" s="170">
        <v>6</v>
      </c>
      <c r="F13" s="170">
        <v>16</v>
      </c>
      <c r="G13" s="170">
        <v>17</v>
      </c>
      <c r="H13" s="170">
        <v>24</v>
      </c>
      <c r="I13" s="170">
        <v>25</v>
      </c>
      <c r="J13" s="170">
        <v>25</v>
      </c>
      <c r="K13" s="170">
        <v>25</v>
      </c>
      <c r="L13" s="170">
        <v>25</v>
      </c>
      <c r="M13" s="170">
        <v>25</v>
      </c>
      <c r="N13" s="170">
        <v>67228</v>
      </c>
      <c r="O13" s="170">
        <v>68303</v>
      </c>
      <c r="P13" s="170">
        <v>154822</v>
      </c>
      <c r="Q13" s="170">
        <v>223026</v>
      </c>
      <c r="R13" s="170">
        <v>228766</v>
      </c>
      <c r="S13" s="170">
        <v>234576</v>
      </c>
      <c r="T13" s="170">
        <v>234576</v>
      </c>
      <c r="U13" s="170">
        <v>234576</v>
      </c>
      <c r="V13" s="170">
        <v>234576</v>
      </c>
      <c r="W13" s="170">
        <v>234576</v>
      </c>
      <c r="X13" s="171">
        <v>828346.97477999993</v>
      </c>
      <c r="Y13" s="171">
        <v>183409.09898000001</v>
      </c>
      <c r="Z13" s="171">
        <v>-62.709999999999951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32781.128243870364</v>
      </c>
      <c r="AJ13" s="171">
        <v>31330.684626618709</v>
      </c>
      <c r="AK13" s="171">
        <v>13720.693461836207</v>
      </c>
      <c r="AL13" s="171">
        <v>29570.065759111523</v>
      </c>
      <c r="AM13" s="171">
        <v>25583.697743476048</v>
      </c>
      <c r="AN13" s="171">
        <v>46958.931148872914</v>
      </c>
      <c r="AO13" s="171">
        <v>11362.624720000002</v>
      </c>
      <c r="AP13" s="171">
        <v>0</v>
      </c>
      <c r="AQ13" s="171"/>
      <c r="AR13" s="171"/>
      <c r="AS13" s="171"/>
      <c r="AT13" s="171">
        <f t="shared" si="2"/>
        <v>132613.72786567602</v>
      </c>
      <c r="AU13" s="171">
        <f t="shared" si="0"/>
        <v>33069.926675419287</v>
      </c>
      <c r="AV13" s="171">
        <f t="shared" si="0"/>
        <v>2103.3294531227757</v>
      </c>
      <c r="AW13" s="171">
        <f t="shared" si="0"/>
        <v>4553.7901269031745</v>
      </c>
      <c r="AX13" s="171">
        <f t="shared" si="0"/>
        <v>3939.8894524953116</v>
      </c>
      <c r="AY13" s="171">
        <f t="shared" si="0"/>
        <v>7231.6753969264291</v>
      </c>
      <c r="AZ13" s="171">
        <f t="shared" si="0"/>
        <v>1749.8442068800002</v>
      </c>
      <c r="BA13" s="171">
        <f t="shared" si="0"/>
        <v>0</v>
      </c>
      <c r="BB13" s="171">
        <f t="shared" si="0"/>
        <v>0</v>
      </c>
      <c r="BC13" s="171">
        <f t="shared" si="0"/>
        <v>0</v>
      </c>
      <c r="BD13" s="171">
        <f t="shared" si="0"/>
        <v>0</v>
      </c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>
        <v>4100</v>
      </c>
      <c r="BP13" s="171">
        <v>2800</v>
      </c>
      <c r="BQ13" s="171">
        <v>14700</v>
      </c>
      <c r="BR13" s="171">
        <v>29600</v>
      </c>
      <c r="BS13" s="171">
        <v>21725</v>
      </c>
      <c r="BT13" s="171">
        <v>5550</v>
      </c>
      <c r="BU13" s="171">
        <v>0</v>
      </c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>
        <v>0</v>
      </c>
      <c r="CL13" s="171">
        <v>-750</v>
      </c>
      <c r="CM13" s="171">
        <v>-1250</v>
      </c>
      <c r="CN13" s="171">
        <v>300</v>
      </c>
      <c r="CO13" s="171">
        <v>-2600</v>
      </c>
      <c r="CP13" s="171">
        <v>-650</v>
      </c>
      <c r="CQ13" s="171">
        <v>0</v>
      </c>
      <c r="CR13" s="171"/>
      <c r="CS13" s="171"/>
      <c r="CT13" s="171"/>
      <c r="CU13" s="172">
        <v>31.392247277919914</v>
      </c>
      <c r="CV13" s="172">
        <v>19.149319942023045</v>
      </c>
      <c r="CW13" s="172">
        <v>18.156612109390135</v>
      </c>
      <c r="CX13" s="172">
        <v>20.167675517652654</v>
      </c>
      <c r="CY13" s="172">
        <v>23.973037951443828</v>
      </c>
      <c r="CZ13" s="172">
        <v>23.45520002046247</v>
      </c>
      <c r="DA13" s="172">
        <v>23.455200020462453</v>
      </c>
      <c r="DB13" s="172">
        <v>23.455200020462453</v>
      </c>
      <c r="DC13" s="172">
        <v>23.455200020462453</v>
      </c>
      <c r="DD13" s="172">
        <v>23.455200020462453</v>
      </c>
      <c r="DE13" s="171">
        <v>21104.38</v>
      </c>
      <c r="DF13" s="171">
        <v>13079.56</v>
      </c>
      <c r="DG13" s="171">
        <v>28110.429999999997</v>
      </c>
      <c r="DH13" s="171">
        <v>44979.160000000011</v>
      </c>
      <c r="DI13" s="171">
        <v>54842.159999999989</v>
      </c>
      <c r="DJ13" s="171">
        <v>55020.27000000004</v>
      </c>
      <c r="DK13" s="171">
        <v>55020.270000000004</v>
      </c>
      <c r="DL13" s="171">
        <v>55020.270000000004</v>
      </c>
      <c r="DM13" s="171">
        <v>55020.270000000004</v>
      </c>
      <c r="DN13" s="171">
        <v>55020.270000000004</v>
      </c>
      <c r="DO13" s="173">
        <f>SUM(Tableau57[[#This Row],[Investissement total réel An0]:[Investissement total réel An10]])</f>
        <v>1461788.3726412086</v>
      </c>
      <c r="DP13" s="173">
        <f t="shared" si="3"/>
        <v>993741.83088954631</v>
      </c>
      <c r="DQ13" s="173">
        <f t="shared" si="4"/>
        <v>251909.71028203802</v>
      </c>
      <c r="DR13" s="173">
        <f t="shared" si="1"/>
        <v>17811.312914958984</v>
      </c>
      <c r="DS13" s="173">
        <f t="shared" si="1"/>
        <v>47573.855886014695</v>
      </c>
      <c r="DT13" s="173">
        <f t="shared" si="1"/>
        <v>59423.587195971355</v>
      </c>
      <c r="DU13" s="173">
        <f t="shared" si="1"/>
        <v>73315.606545799354</v>
      </c>
      <c r="DV13" s="173">
        <f t="shared" si="1"/>
        <v>18012.468926879999</v>
      </c>
      <c r="DW13" s="173">
        <f t="shared" si="1"/>
        <v>0</v>
      </c>
      <c r="DX13" s="173">
        <f t="shared" si="1"/>
        <v>0</v>
      </c>
      <c r="DY13" s="173">
        <f t="shared" si="1"/>
        <v>0</v>
      </c>
      <c r="DZ13" s="173">
        <f t="shared" si="1"/>
        <v>0</v>
      </c>
    </row>
    <row r="14" spans="1:130" s="180" customFormat="1">
      <c r="A14" s="201"/>
      <c r="B14" s="201" t="s">
        <v>267</v>
      </c>
      <c r="C14" s="201">
        <f>SUBTOTAL(109,Tableau57[nb projets])</f>
        <v>11</v>
      </c>
      <c r="D14" s="201">
        <f>SUBTOTAL(109,Tableau57[nb clients réels an1])</f>
        <v>16</v>
      </c>
      <c r="E14" s="201">
        <f>SUBTOTAL(109,Tableau57[nb clients réels an2])</f>
        <v>19</v>
      </c>
      <c r="F14" s="201">
        <f>SUBTOTAL(109,Tableau57[nb clients réels an3])</f>
        <v>31</v>
      </c>
      <c r="G14" s="201">
        <f>SUBTOTAL(109,Tableau57[nb clients réels an4])</f>
        <v>32</v>
      </c>
      <c r="H14" s="201">
        <f>SUBTOTAL(109,Tableau57[nb clients réels an5])</f>
        <v>39</v>
      </c>
      <c r="I14" s="201">
        <f>SUBTOTAL(109,Tableau57[nb clients réels an6])</f>
        <v>40</v>
      </c>
      <c r="J14" s="201">
        <f>SUBTOTAL(109,Tableau57[nb clients réels an7])</f>
        <v>40</v>
      </c>
      <c r="K14" s="201">
        <f>SUBTOTAL(109,Tableau57[nb clients réels an8])</f>
        <v>40</v>
      </c>
      <c r="L14" s="201">
        <f>SUBTOTAL(109,Tableau57[nb clients réels an9])</f>
        <v>40</v>
      </c>
      <c r="M14" s="201">
        <f>SUBTOTAL(109,Tableau57[nb clients réels an10])</f>
        <v>40</v>
      </c>
      <c r="N14" s="201">
        <f>SUBTOTAL(109,Tableau57[vol réel an1])</f>
        <v>428720</v>
      </c>
      <c r="O14" s="201">
        <f>SUBTOTAL(109,Tableau57[vol réel an2])</f>
        <v>384313</v>
      </c>
      <c r="P14" s="201">
        <f>SUBTOTAL(109,Tableau57[vol réel an3])</f>
        <v>595137</v>
      </c>
      <c r="Q14" s="201">
        <f>SUBTOTAL(109,Tableau57[vol réel an4])</f>
        <v>606563</v>
      </c>
      <c r="R14" s="201">
        <f>SUBTOTAL(109,Tableau57[vol réel an5])</f>
        <v>591090</v>
      </c>
      <c r="S14" s="201">
        <f>SUBTOTAL(109,Tableau57[vol réel an6])</f>
        <v>589946</v>
      </c>
      <c r="T14" s="201">
        <f>SUBTOTAL(109,Tableau57[vol réel an7])</f>
        <v>585935</v>
      </c>
      <c r="U14" s="201">
        <f>SUBTOTAL(109,Tableau57[vol réel an8])</f>
        <v>585935</v>
      </c>
      <c r="V14" s="201">
        <f>SUBTOTAL(109,Tableau57[vol réel an9])</f>
        <v>585935</v>
      </c>
      <c r="W14" s="201">
        <f>SUBTOTAL(109,Tableau57[vol réel an10])</f>
        <v>585935</v>
      </c>
      <c r="X14" s="201">
        <f>SUBTOTAL(109,Tableau57[Frais CP réel  An0])</f>
        <v>1297854.02574</v>
      </c>
      <c r="Y14" s="201">
        <f>SUBTOTAL(109,Tableau57[Frais CP réel  An1])</f>
        <v>211940.04462</v>
      </c>
      <c r="Z14" s="201">
        <f>SUBTOTAL(109,Tableau57[Frais CP réel  An2])</f>
        <v>5027.97</v>
      </c>
      <c r="AA14" s="201">
        <f>SUBTOTAL(109,Tableau57[Frais CP réel  An3])</f>
        <v>0</v>
      </c>
      <c r="AB14" s="201">
        <f>SUBTOTAL(109,Tableau57[Frais CP réel  An4])</f>
        <v>0</v>
      </c>
      <c r="AC14" s="201">
        <f>SUBTOTAL(109,Tableau57[Frais CP réel  An5])</f>
        <v>0</v>
      </c>
      <c r="AD14" s="201">
        <f>SUBTOTAL(109,Tableau57[Frais CP réel  An6])</f>
        <v>0</v>
      </c>
      <c r="AE14" s="201">
        <f>SUBTOTAL(109,Tableau57[Frais CP réel  An7])</f>
        <v>0</v>
      </c>
      <c r="AF14" s="201">
        <f>SUBTOTAL(109,Tableau57[Frais CP réel  An8])</f>
        <v>0</v>
      </c>
      <c r="AG14" s="201">
        <f>SUBTOTAL(109,Tableau57[Frais CP réel  An9])</f>
        <v>0</v>
      </c>
      <c r="AH14" s="201">
        <f>SUBTOTAL(109,Tableau57[Frais CP réel  An10])</f>
        <v>0</v>
      </c>
      <c r="AI14" s="201">
        <f>SUBTOTAL(109,Tableau57[Frais BI réel An0])</f>
        <v>152481.21350573897</v>
      </c>
      <c r="AJ14" s="201">
        <f>SUBTOTAL(109,Tableau57[Frais BI réel An1])</f>
        <v>46705.114206618709</v>
      </c>
      <c r="AK14" s="201">
        <f>SUBTOTAL(109,Tableau57[Frais BI réel An2])</f>
        <v>15987.546303560808</v>
      </c>
      <c r="AL14" s="201">
        <f>SUBTOTAL(109,Tableau57[Frais BI réel An3])</f>
        <v>41855.286039111525</v>
      </c>
      <c r="AM14" s="201">
        <f>SUBTOTAL(109,Tableau57[Frais BI réel An4])</f>
        <v>27223.054023476048</v>
      </c>
      <c r="AN14" s="201">
        <f>SUBTOTAL(109,Tableau57[Frais BI réel An5])</f>
        <v>46958.931148872914</v>
      </c>
      <c r="AO14" s="201">
        <f>SUBTOTAL(109,Tableau57[Frais BI réel An6])</f>
        <v>11362.624720000002</v>
      </c>
      <c r="AP14" s="201">
        <f>SUBTOTAL(109,Tableau57[Frais BI réel An7])</f>
        <v>0</v>
      </c>
      <c r="AQ14" s="201">
        <f>SUBTOTAL(109,Tableau57[Frais BI réel An8])</f>
        <v>0</v>
      </c>
      <c r="AR14" s="201">
        <f>SUBTOTAL(109,Tableau57[Frais BI réel An9])</f>
        <v>0</v>
      </c>
      <c r="AS14" s="201">
        <f>SUBTOTAL(109,Tableau57[Frais BI réel An10])</f>
        <v>0</v>
      </c>
      <c r="AT14" s="201">
        <f>SUBTOTAL(109,Tableau57[[FG corpo réel An0 ]])</f>
        <v>223351.62684384378</v>
      </c>
      <c r="AU14" s="201">
        <f>SUBTOTAL(109,Tableau57[FG corpo réel An1])</f>
        <v>39831.354459299284</v>
      </c>
      <c r="AV14" s="201">
        <f>SUBTOTAL(109,Tableau57[FG corpo réel An2])</f>
        <v>3236.389510748364</v>
      </c>
      <c r="AW14" s="201">
        <f>SUBTOTAL(109,Tableau57[FG corpo réel An3])</f>
        <v>6445.7140500231744</v>
      </c>
      <c r="AX14" s="201">
        <f>SUBTOTAL(109,Tableau57[FG corpo réel An4])</f>
        <v>4192.3503196153115</v>
      </c>
      <c r="AY14" s="201">
        <f>SUBTOTAL(109,Tableau57[FG corpo réel An5])</f>
        <v>7231.6753969264291</v>
      </c>
      <c r="AZ14" s="201">
        <f>SUBTOTAL(109,Tableau57[FG corpo réel An6])</f>
        <v>1749.8442068800002</v>
      </c>
      <c r="BA14" s="201">
        <f>SUBTOTAL(109,Tableau57[FG corpo réel An7])</f>
        <v>0</v>
      </c>
      <c r="BB14" s="201">
        <f>SUBTOTAL(109,Tableau57[FG corpo réel An8])</f>
        <v>0</v>
      </c>
      <c r="BC14" s="201">
        <f>SUBTOTAL(109,Tableau57[FG corpo réel An9])</f>
        <v>0</v>
      </c>
      <c r="BD14" s="201">
        <f>SUBTOTAL(109,Tableau57[FG corpo réel An10])</f>
        <v>0</v>
      </c>
      <c r="BE14" s="201">
        <f>SUBTOTAL(109,Tableau57[PRC 5 ans réel An1])</f>
        <v>0</v>
      </c>
      <c r="BF14" s="201">
        <f>SUBTOTAL(109,Tableau57[PRC 5 ans réel An2])</f>
        <v>0</v>
      </c>
      <c r="BG14" s="201">
        <f>SUBTOTAL(109,Tableau57[PRC 5 ans réel An3])</f>
        <v>0</v>
      </c>
      <c r="BH14" s="201">
        <f>SUBTOTAL(109,Tableau57[PRC 5 ans réel An4])</f>
        <v>0</v>
      </c>
      <c r="BI14" s="201">
        <f>SUBTOTAL(109,Tableau57[PRC 5 ans réel An5])</f>
        <v>0</v>
      </c>
      <c r="BJ14" s="201">
        <f>SUBTOTAL(109,Tableau57[PRC 5 ans réel An6])</f>
        <v>0</v>
      </c>
      <c r="BK14" s="201">
        <f>SUBTOTAL(109,Tableau57[PRC 5 ans réel An7])</f>
        <v>0</v>
      </c>
      <c r="BL14" s="201">
        <f>SUBTOTAL(109,Tableau57[PRC 5 ans réel An8])</f>
        <v>0</v>
      </c>
      <c r="BM14" s="201">
        <f>SUBTOTAL(109,Tableau57[PRC 5 ans réel An9])</f>
        <v>0</v>
      </c>
      <c r="BN14" s="201">
        <f>SUBTOTAL(109,Tableau57[PRC 5 ans réel An10])</f>
        <v>0</v>
      </c>
      <c r="BO14" s="201">
        <f>SUBTOTAL(109,Tableau57[PRC 10 ans réel An1])</f>
        <v>4100</v>
      </c>
      <c r="BP14" s="201">
        <f>SUBTOTAL(109,Tableau57[PRC 10 ans réel An2])</f>
        <v>2800</v>
      </c>
      <c r="BQ14" s="201">
        <f>SUBTOTAL(109,Tableau57[PRC 10 ans réel An3])</f>
        <v>14700</v>
      </c>
      <c r="BR14" s="201">
        <f>SUBTOTAL(109,Tableau57[PRC 10 ans réel An4])</f>
        <v>42200</v>
      </c>
      <c r="BS14" s="201">
        <f>SUBTOTAL(109,Tableau57[PRC 10 ans réel An5])</f>
        <v>21725</v>
      </c>
      <c r="BT14" s="201">
        <f>SUBTOTAL(109,Tableau57[PRC 10 ans réel An6])</f>
        <v>5550</v>
      </c>
      <c r="BU14" s="201">
        <f>SUBTOTAL(109,Tableau57[PRC 10 ans réel An7])</f>
        <v>0</v>
      </c>
      <c r="BV14" s="201">
        <f>SUBTOTAL(109,Tableau57[PRC 10 ans réel An8])</f>
        <v>0</v>
      </c>
      <c r="BW14" s="201">
        <f>SUBTOTAL(109,Tableau57[PRC 10 ans réel An9])</f>
        <v>0</v>
      </c>
      <c r="BX14" s="201">
        <f>SUBTOTAL(109,Tableau57[PRC 10 ans réel An10])</f>
        <v>0</v>
      </c>
      <c r="BY14" s="201">
        <f>SUBTOTAL(109,Tableau57[CASEP-Immo réel An0])</f>
        <v>-2800</v>
      </c>
      <c r="BZ14" s="201">
        <f>SUBTOTAL(109,Tableau57[CASEP-Immo réel An1])</f>
        <v>0</v>
      </c>
      <c r="CA14" s="201">
        <f>SUBTOTAL(109,Tableau57[CASEP-Immo réel An2])</f>
        <v>0</v>
      </c>
      <c r="CB14" s="201">
        <f>SUBTOTAL(109,Tableau57[CASEP-Immo réel An3])</f>
        <v>0</v>
      </c>
      <c r="CC14" s="201">
        <f>SUBTOTAL(109,Tableau57[CASEP-Immo réel An4])</f>
        <v>0</v>
      </c>
      <c r="CD14" s="201">
        <f>SUBTOTAL(109,Tableau57[CASEP-Immo réel An5])</f>
        <v>0</v>
      </c>
      <c r="CE14" s="201">
        <f>SUBTOTAL(109,Tableau57[CASEP-Immo réel An6])</f>
        <v>0</v>
      </c>
      <c r="CF14" s="201">
        <f>SUBTOTAL(109,Tableau57[CASEP-Immo réel An7])</f>
        <v>0</v>
      </c>
      <c r="CG14" s="201">
        <f>SUBTOTAL(109,Tableau57[CASEP-Immo réel An8])</f>
        <v>0</v>
      </c>
      <c r="CH14" s="201">
        <f>SUBTOTAL(109,Tableau57[CASEP-Immo réel An9])</f>
        <v>0</v>
      </c>
      <c r="CI14" s="201">
        <f>SUBTOTAL(109,Tableau57[CASEP-Immo réel An10])</f>
        <v>0</v>
      </c>
      <c r="CJ14" s="201">
        <f>SUBTOTAL(109,Tableau57[Contrib.-raccord réel An0])</f>
        <v>-9527</v>
      </c>
      <c r="CK14" s="201">
        <f>SUBTOTAL(109,Tableau57[Contrib.-raccord réel An1])</f>
        <v>-300</v>
      </c>
      <c r="CL14" s="201">
        <f>SUBTOTAL(109,Tableau57[Contrib.-raccord réel An2])</f>
        <v>-750</v>
      </c>
      <c r="CM14" s="201">
        <f>SUBTOTAL(109,Tableau57[Contrib.-raccord réel An3])</f>
        <v>-1250</v>
      </c>
      <c r="CN14" s="201">
        <f>SUBTOTAL(109,Tableau57[Contrib.-raccord réel An4])</f>
        <v>300</v>
      </c>
      <c r="CO14" s="201">
        <f>SUBTOTAL(109,Tableau57[Contrib.-raccord réel An5])</f>
        <v>-2600</v>
      </c>
      <c r="CP14" s="201">
        <f>SUBTOTAL(109,Tableau57[Contrib.-raccord réel An6])</f>
        <v>-650</v>
      </c>
      <c r="CQ14" s="201">
        <f>SUBTOTAL(109,Tableau57[Contrib.-raccord réel An7])</f>
        <v>0</v>
      </c>
      <c r="CR14" s="201">
        <f>SUBTOTAL(109,Tableau57[Contrib.-raccord réel An8])</f>
        <v>0</v>
      </c>
      <c r="CS14" s="201">
        <f>SUBTOTAL(109,Tableau57[Contrib.-raccord réel An9])</f>
        <v>0</v>
      </c>
      <c r="CT14" s="201">
        <f>SUBTOTAL(109,Tableau57[Contrib.-raccord réel An10])</f>
        <v>0</v>
      </c>
      <c r="CU14" s="202">
        <f>Tableau57[[#Totals],[Revenu réel An1]]/Tableau57[[#Totals],[vol réel an1]]*100</f>
        <v>20.059460720283635</v>
      </c>
      <c r="CV14" s="202">
        <f>Tableau57[[#Totals],[Revenu réel An2]]/Tableau57[[#Totals],[vol réel an2]]*100</f>
        <v>17.932365025382953</v>
      </c>
      <c r="CW14" s="202">
        <f>Tableau57[[#Totals],[Revenu réel An3]]/Tableau57[[#Totals],[vol réel an3]]*100</f>
        <v>17.101561489203323</v>
      </c>
      <c r="CX14" s="202">
        <f>Tableau57[[#Totals],[Revenu réel An4]]/Tableau57[[#Totals],[vol réel an4]]*100</f>
        <v>18.226263388963719</v>
      </c>
      <c r="CY14" s="202">
        <f>Tableau57[[#Totals],[Revenu réel An5]]/Tableau57[[#Totals],[vol réel an5]]*100</f>
        <v>21.174978429680756</v>
      </c>
      <c r="CZ14" s="202">
        <f>Tableau57[[#Totals],[Revenu réel An6]]/Tableau57[[#Totals],[vol réel an6]]*100</f>
        <v>20.954048336627427</v>
      </c>
      <c r="DA14" s="202">
        <f>Tableau57[[#Totals],[Revenu réel An7]]/Tableau57[[#Totals],[vol réel an7]]*100</f>
        <v>20.830373676261022</v>
      </c>
      <c r="DB14" s="202">
        <f>Tableau57[[#Totals],[Revenu réel An8]]/Tableau57[[#Totals],[vol réel an8]]*100</f>
        <v>20.830373676261022</v>
      </c>
      <c r="DC14" s="202">
        <f>Tableau57[[#Totals],[Revenu réel An9]]/Tableau57[[#Totals],[vol réel an9]]*100</f>
        <v>20.830373676261022</v>
      </c>
      <c r="DD14" s="202">
        <f>Tableau57[[#Totals],[Revenu réel An10]]/Tableau57[[#Totals],[vol réel an10]]*100</f>
        <v>20.830373676261022</v>
      </c>
      <c r="DE14" s="203">
        <f>SUBTOTAL(109,Tableau57[Revenu réel An1])</f>
        <v>85998.92</v>
      </c>
      <c r="DF14" s="203">
        <f>SUBTOTAL(109,Tableau57[Revenu réel An2])</f>
        <v>68916.409999999989</v>
      </c>
      <c r="DG14" s="203">
        <f>SUBTOTAL(109,Tableau57[Revenu réel An3])</f>
        <v>101777.71999999999</v>
      </c>
      <c r="DH14" s="203">
        <f>SUBTOTAL(109,Tableau57[Revenu réel An4])</f>
        <v>110553.77000000002</v>
      </c>
      <c r="DI14" s="203">
        <f>SUBTOTAL(109,Tableau57[Revenu réel An5])</f>
        <v>125163.18</v>
      </c>
      <c r="DJ14" s="203">
        <f>SUBTOTAL(109,Tableau57[Revenu réel An6])</f>
        <v>123617.57000000004</v>
      </c>
      <c r="DK14" s="203">
        <f>SUBTOTAL(109,Tableau57[Revenu réel An7])</f>
        <v>122052.45000000001</v>
      </c>
      <c r="DL14" s="203">
        <f>SUBTOTAL(109,Tableau57[Revenu réel An8])</f>
        <v>122052.45000000001</v>
      </c>
      <c r="DM14" s="203">
        <f>SUBTOTAL(109,Tableau57[Revenu réel An9])</f>
        <v>122052.45000000001</v>
      </c>
      <c r="DN14" s="203">
        <f>SUBTOTAL(109,Tableau57[Revenu réel An10])</f>
        <v>122052.45000000001</v>
      </c>
      <c r="DO14" s="203">
        <f>SUBTOTAL(109,Tableau57[Investissement total réel An0 à An10])</f>
        <v>2216932.7650947152</v>
      </c>
      <c r="DP14" s="203">
        <f>SUBTOTAL(109,Tableau57[Investissement total réel An0])</f>
        <v>1661359.8660895827</v>
      </c>
      <c r="DQ14" s="203">
        <f>SUBTOTAL(109,Tableau57[Investissement total réel An1])</f>
        <v>302276.51328591804</v>
      </c>
      <c r="DR14" s="203">
        <f>SUBTOTAL(109,Tableau57[Investissement total réel An2])</f>
        <v>26301.905814309175</v>
      </c>
      <c r="DS14" s="203">
        <f>SUBTOTAL(109,Tableau57[Investissement total réel An3])</f>
        <v>61751.000089134694</v>
      </c>
      <c r="DT14" s="203">
        <f>SUBTOTAL(109,Tableau57[Investissement total réel An4])</f>
        <v>73915.404343091359</v>
      </c>
      <c r="DU14" s="203">
        <f>SUBTOTAL(109,Tableau57[Investissement total réel An5])</f>
        <v>73315.606545799354</v>
      </c>
      <c r="DV14" s="203">
        <f>SUBTOTAL(109,Tableau57[Investissement total réel An6])</f>
        <v>18012.468926879999</v>
      </c>
      <c r="DW14" s="203">
        <f>SUBTOTAL(109,Tableau57[Investissement total réel An7])</f>
        <v>0</v>
      </c>
      <c r="DX14" s="203">
        <f>SUBTOTAL(109,Tableau57[Investissement total réel An8])</f>
        <v>0</v>
      </c>
      <c r="DY14" s="203">
        <f>SUBTOTAL(109,Tableau57[Investissement total réel An9])</f>
        <v>0</v>
      </c>
      <c r="DZ14" s="203">
        <f>SUBTOTAL(109,Tableau57[Investissement total réel An10])</f>
        <v>0</v>
      </c>
    </row>
    <row r="15" spans="1:130" s="181" customFormat="1">
      <c r="D15" s="181" t="s">
        <v>268</v>
      </c>
      <c r="E15" s="181" t="s">
        <v>269</v>
      </c>
      <c r="F15" s="181" t="s">
        <v>270</v>
      </c>
      <c r="G15" s="181" t="s">
        <v>271</v>
      </c>
      <c r="H15" s="181" t="s">
        <v>272</v>
      </c>
      <c r="I15" s="181" t="s">
        <v>273</v>
      </c>
      <c r="J15" s="181" t="s">
        <v>274</v>
      </c>
      <c r="K15" s="181" t="s">
        <v>275</v>
      </c>
      <c r="L15" s="181" t="s">
        <v>276</v>
      </c>
      <c r="M15" s="181" t="s">
        <v>277</v>
      </c>
      <c r="N15" s="181" t="s">
        <v>278</v>
      </c>
      <c r="O15" s="181" t="s">
        <v>279</v>
      </c>
      <c r="P15" s="181" t="s">
        <v>280</v>
      </c>
      <c r="Q15" s="181" t="s">
        <v>281</v>
      </c>
      <c r="R15" s="181" t="s">
        <v>282</v>
      </c>
      <c r="S15" s="181" t="s">
        <v>283</v>
      </c>
      <c r="T15" s="181" t="s">
        <v>284</v>
      </c>
      <c r="U15" s="181" t="s">
        <v>285</v>
      </c>
      <c r="V15" s="181" t="s">
        <v>286</v>
      </c>
      <c r="W15" s="181" t="s">
        <v>287</v>
      </c>
      <c r="X15" s="181" t="s">
        <v>288</v>
      </c>
      <c r="Y15" s="181" t="s">
        <v>289</v>
      </c>
      <c r="Z15" s="181" t="s">
        <v>290</v>
      </c>
      <c r="AA15" s="181" t="s">
        <v>291</v>
      </c>
      <c r="AB15" s="181" t="s">
        <v>292</v>
      </c>
      <c r="AC15" s="181" t="s">
        <v>293</v>
      </c>
      <c r="AD15" s="181" t="s">
        <v>294</v>
      </c>
      <c r="AE15" s="181" t="s">
        <v>295</v>
      </c>
      <c r="AF15" s="181" t="s">
        <v>296</v>
      </c>
      <c r="AG15" s="181" t="s">
        <v>297</v>
      </c>
      <c r="AH15" s="181" t="s">
        <v>298</v>
      </c>
      <c r="AI15" s="181" t="s">
        <v>299</v>
      </c>
      <c r="AJ15" s="181" t="s">
        <v>300</v>
      </c>
      <c r="AK15" s="181" t="s">
        <v>301</v>
      </c>
      <c r="AL15" s="181" t="s">
        <v>302</v>
      </c>
      <c r="AM15" s="181" t="s">
        <v>303</v>
      </c>
      <c r="AN15" s="181" t="s">
        <v>304</v>
      </c>
      <c r="AO15" s="181" t="s">
        <v>305</v>
      </c>
      <c r="AP15" s="181" t="s">
        <v>306</v>
      </c>
      <c r="AQ15" s="181" t="s">
        <v>307</v>
      </c>
      <c r="AR15" s="181" t="s">
        <v>308</v>
      </c>
      <c r="AS15" s="181" t="s">
        <v>309</v>
      </c>
      <c r="AT15" s="181" t="s">
        <v>310</v>
      </c>
      <c r="AU15" s="181" t="s">
        <v>311</v>
      </c>
      <c r="AV15" s="181" t="s">
        <v>312</v>
      </c>
      <c r="AW15" s="181" t="s">
        <v>313</v>
      </c>
      <c r="AX15" s="181" t="s">
        <v>314</v>
      </c>
      <c r="AY15" s="181" t="s">
        <v>315</v>
      </c>
      <c r="AZ15" s="181" t="s">
        <v>316</v>
      </c>
      <c r="BA15" s="181" t="s">
        <v>317</v>
      </c>
      <c r="BB15" s="181" t="s">
        <v>318</v>
      </c>
      <c r="BC15" s="181" t="s">
        <v>319</v>
      </c>
      <c r="BD15" s="181" t="s">
        <v>320</v>
      </c>
      <c r="BE15" s="181" t="s">
        <v>321</v>
      </c>
      <c r="BF15" s="181" t="s">
        <v>322</v>
      </c>
      <c r="BG15" s="181" t="s">
        <v>323</v>
      </c>
      <c r="BH15" s="181" t="s">
        <v>324</v>
      </c>
      <c r="BI15" s="181" t="s">
        <v>325</v>
      </c>
      <c r="BJ15" s="181" t="s">
        <v>326</v>
      </c>
      <c r="BK15" s="181" t="s">
        <v>327</v>
      </c>
      <c r="BL15" s="181" t="s">
        <v>328</v>
      </c>
      <c r="BM15" s="181" t="s">
        <v>329</v>
      </c>
      <c r="BN15" s="181" t="s">
        <v>330</v>
      </c>
      <c r="BO15" s="181" t="s">
        <v>331</v>
      </c>
      <c r="BP15" s="181" t="s">
        <v>332</v>
      </c>
      <c r="BQ15" s="181" t="s">
        <v>333</v>
      </c>
      <c r="BR15" s="181" t="s">
        <v>334</v>
      </c>
      <c r="BS15" s="181" t="s">
        <v>335</v>
      </c>
      <c r="BT15" s="181" t="s">
        <v>336</v>
      </c>
      <c r="BU15" s="181" t="s">
        <v>337</v>
      </c>
      <c r="BV15" s="181" t="s">
        <v>338</v>
      </c>
      <c r="BW15" s="181" t="s">
        <v>339</v>
      </c>
      <c r="BX15" s="181" t="s">
        <v>340</v>
      </c>
      <c r="BY15" s="181" t="s">
        <v>341</v>
      </c>
      <c r="BZ15" s="181" t="s">
        <v>342</v>
      </c>
      <c r="CA15" s="181" t="s">
        <v>343</v>
      </c>
      <c r="CB15" s="181" t="s">
        <v>344</v>
      </c>
      <c r="CC15" s="181" t="s">
        <v>345</v>
      </c>
      <c r="CD15" s="181" t="s">
        <v>346</v>
      </c>
      <c r="CE15" s="181" t="s">
        <v>429</v>
      </c>
      <c r="CF15" s="181" t="s">
        <v>430</v>
      </c>
      <c r="CG15" s="181" t="s">
        <v>431</v>
      </c>
      <c r="CH15" s="181" t="s">
        <v>432</v>
      </c>
      <c r="CI15" s="181" t="s">
        <v>433</v>
      </c>
      <c r="CJ15" s="181" t="s">
        <v>434</v>
      </c>
      <c r="CK15" s="181" t="s">
        <v>435</v>
      </c>
      <c r="CL15" s="181" t="s">
        <v>436</v>
      </c>
      <c r="CM15" s="181" t="s">
        <v>437</v>
      </c>
      <c r="CN15" s="181" t="s">
        <v>438</v>
      </c>
      <c r="CO15" s="181" t="s">
        <v>439</v>
      </c>
      <c r="CP15" s="181" t="s">
        <v>440</v>
      </c>
      <c r="CQ15" s="181" t="s">
        <v>441</v>
      </c>
      <c r="CR15" s="181" t="s">
        <v>442</v>
      </c>
      <c r="CS15" s="181" t="s">
        <v>443</v>
      </c>
      <c r="CT15" s="181" t="s">
        <v>444</v>
      </c>
      <c r="CU15" s="181" t="s">
        <v>445</v>
      </c>
      <c r="CV15" s="181" t="s">
        <v>446</v>
      </c>
      <c r="CW15" s="181" t="s">
        <v>447</v>
      </c>
      <c r="CX15" s="181" t="s">
        <v>448</v>
      </c>
      <c r="CY15" s="181" t="s">
        <v>449</v>
      </c>
      <c r="CZ15" s="181" t="s">
        <v>450</v>
      </c>
      <c r="DA15" s="181" t="s">
        <v>451</v>
      </c>
      <c r="DB15" s="181" t="s">
        <v>452</v>
      </c>
      <c r="DC15" s="181" t="s">
        <v>453</v>
      </c>
      <c r="DD15" s="181" t="s">
        <v>454</v>
      </c>
      <c r="DE15" s="181" t="s">
        <v>455</v>
      </c>
      <c r="DF15" s="181" t="s">
        <v>456</v>
      </c>
      <c r="DG15" s="181" t="s">
        <v>457</v>
      </c>
      <c r="DH15" s="181" t="s">
        <v>458</v>
      </c>
      <c r="DI15" s="181" t="s">
        <v>459</v>
      </c>
      <c r="DJ15" s="181" t="s">
        <v>460</v>
      </c>
      <c r="DK15" s="181" t="s">
        <v>461</v>
      </c>
      <c r="DL15" s="181" t="s">
        <v>462</v>
      </c>
      <c r="DM15" s="181" t="s">
        <v>463</v>
      </c>
      <c r="DN15" s="181" t="s">
        <v>464</v>
      </c>
      <c r="DO15" s="181" t="s">
        <v>465</v>
      </c>
      <c r="DP15" s="181" t="s">
        <v>466</v>
      </c>
      <c r="DQ15" s="181" t="s">
        <v>467</v>
      </c>
      <c r="DR15" s="181" t="s">
        <v>468</v>
      </c>
      <c r="DS15" s="181" t="s">
        <v>469</v>
      </c>
      <c r="DT15" s="181" t="s">
        <v>470</v>
      </c>
      <c r="DU15" s="181" t="s">
        <v>471</v>
      </c>
      <c r="DV15" s="181" t="s">
        <v>472</v>
      </c>
      <c r="DW15" s="181" t="s">
        <v>473</v>
      </c>
      <c r="DX15" s="181" t="s">
        <v>474</v>
      </c>
      <c r="DY15" s="181" t="s">
        <v>475</v>
      </c>
      <c r="DZ15" s="181" t="s">
        <v>476</v>
      </c>
    </row>
    <row r="16" spans="1:130" ht="45" customHeight="1">
      <c r="A16" s="238" t="s">
        <v>426</v>
      </c>
      <c r="B16" s="238"/>
      <c r="C16" s="238"/>
      <c r="D16" s="181" t="s">
        <v>347</v>
      </c>
      <c r="E16" s="181" t="s">
        <v>348</v>
      </c>
      <c r="F16" s="181" t="s">
        <v>349</v>
      </c>
      <c r="G16" s="181" t="s">
        <v>350</v>
      </c>
      <c r="H16" s="181" t="s">
        <v>351</v>
      </c>
      <c r="I16" s="181" t="s">
        <v>352</v>
      </c>
      <c r="J16" s="181" t="s">
        <v>353</v>
      </c>
      <c r="K16" s="181" t="s">
        <v>354</v>
      </c>
      <c r="L16" s="181" t="s">
        <v>355</v>
      </c>
      <c r="M16" s="181" t="s">
        <v>356</v>
      </c>
      <c r="N16" s="181" t="s">
        <v>357</v>
      </c>
      <c r="O16" s="181" t="s">
        <v>358</v>
      </c>
      <c r="P16" s="181" t="s">
        <v>359</v>
      </c>
      <c r="Q16" s="181" t="s">
        <v>360</v>
      </c>
      <c r="R16" s="181" t="s">
        <v>361</v>
      </c>
      <c r="S16" s="181" t="s">
        <v>362</v>
      </c>
      <c r="T16" s="181" t="s">
        <v>363</v>
      </c>
      <c r="U16" s="181" t="s">
        <v>364</v>
      </c>
      <c r="V16" s="181" t="s">
        <v>365</v>
      </c>
      <c r="W16" s="181" t="s">
        <v>366</v>
      </c>
      <c r="X16" s="181" t="s">
        <v>367</v>
      </c>
      <c r="Y16" s="181" t="s">
        <v>368</v>
      </c>
      <c r="Z16" s="181" t="s">
        <v>369</v>
      </c>
      <c r="AA16" s="181" t="s">
        <v>370</v>
      </c>
      <c r="AB16" s="181" t="s">
        <v>371</v>
      </c>
      <c r="AC16" s="181" t="s">
        <v>372</v>
      </c>
      <c r="AD16" s="181" t="s">
        <v>373</v>
      </c>
      <c r="AE16" s="181" t="s">
        <v>374</v>
      </c>
      <c r="AF16" s="181" t="s">
        <v>375</v>
      </c>
      <c r="AG16" s="181" t="s">
        <v>376</v>
      </c>
      <c r="AH16" s="181" t="s">
        <v>377</v>
      </c>
      <c r="AI16" s="181" t="s">
        <v>378</v>
      </c>
      <c r="AJ16" s="181" t="s">
        <v>379</v>
      </c>
      <c r="AK16" s="181" t="s">
        <v>380</v>
      </c>
      <c r="AL16" s="181" t="s">
        <v>381</v>
      </c>
      <c r="AM16" s="181" t="s">
        <v>382</v>
      </c>
      <c r="AN16" s="181" t="s">
        <v>383</v>
      </c>
      <c r="AO16" s="181" t="s">
        <v>384</v>
      </c>
      <c r="AP16" s="181" t="s">
        <v>385</v>
      </c>
      <c r="AQ16" s="181" t="s">
        <v>386</v>
      </c>
      <c r="AR16" s="181" t="s">
        <v>387</v>
      </c>
      <c r="AS16" s="181" t="s">
        <v>388</v>
      </c>
      <c r="AT16" s="181" t="s">
        <v>389</v>
      </c>
      <c r="AU16" s="181" t="s">
        <v>390</v>
      </c>
      <c r="AV16" s="181" t="s">
        <v>391</v>
      </c>
      <c r="AW16" s="181" t="s">
        <v>392</v>
      </c>
      <c r="AX16" s="181" t="s">
        <v>393</v>
      </c>
      <c r="AY16" s="181" t="s">
        <v>394</v>
      </c>
      <c r="AZ16" s="181" t="s">
        <v>395</v>
      </c>
      <c r="BA16" s="181" t="s">
        <v>396</v>
      </c>
      <c r="BB16" s="181" t="s">
        <v>397</v>
      </c>
      <c r="BC16" s="181" t="s">
        <v>398</v>
      </c>
      <c r="BD16" s="181" t="s">
        <v>399</v>
      </c>
      <c r="BE16" s="181" t="s">
        <v>400</v>
      </c>
      <c r="BF16" s="181" t="s">
        <v>401</v>
      </c>
      <c r="BG16" s="181" t="s">
        <v>402</v>
      </c>
      <c r="BH16" s="181" t="s">
        <v>403</v>
      </c>
      <c r="BI16" s="181" t="s">
        <v>404</v>
      </c>
      <c r="BJ16" s="181" t="s">
        <v>405</v>
      </c>
      <c r="BK16" s="181" t="s">
        <v>406</v>
      </c>
      <c r="BL16" s="181" t="s">
        <v>407</v>
      </c>
      <c r="BM16" s="181" t="s">
        <v>408</v>
      </c>
      <c r="BN16" s="181" t="s">
        <v>409</v>
      </c>
      <c r="BO16" s="181" t="s">
        <v>410</v>
      </c>
      <c r="BP16" s="181" t="s">
        <v>411</v>
      </c>
      <c r="BQ16" s="181" t="s">
        <v>412</v>
      </c>
      <c r="BR16" s="181" t="s">
        <v>413</v>
      </c>
      <c r="BS16" s="181" t="s">
        <v>414</v>
      </c>
      <c r="BT16" s="181" t="s">
        <v>415</v>
      </c>
      <c r="BU16" s="181" t="s">
        <v>416</v>
      </c>
      <c r="BV16" s="181" t="s">
        <v>417</v>
      </c>
      <c r="BW16" s="181" t="s">
        <v>418</v>
      </c>
      <c r="BX16" s="181" t="s">
        <v>419</v>
      </c>
      <c r="BY16" s="181" t="s">
        <v>420</v>
      </c>
      <c r="BZ16" s="181" t="s">
        <v>421</v>
      </c>
      <c r="CA16" s="181" t="s">
        <v>422</v>
      </c>
      <c r="CB16" s="181" t="s">
        <v>423</v>
      </c>
      <c r="CC16" s="181" t="s">
        <v>424</v>
      </c>
      <c r="CD16" s="181" t="s">
        <v>425</v>
      </c>
      <c r="CE16" s="181" t="s">
        <v>477</v>
      </c>
      <c r="CF16" s="181" t="s">
        <v>478</v>
      </c>
      <c r="CG16" s="181" t="s">
        <v>479</v>
      </c>
      <c r="CH16" s="181" t="s">
        <v>480</v>
      </c>
      <c r="CI16" s="181" t="s">
        <v>481</v>
      </c>
      <c r="CJ16" s="181" t="s">
        <v>482</v>
      </c>
      <c r="CK16" s="181" t="s">
        <v>483</v>
      </c>
      <c r="CL16" s="181" t="s">
        <v>484</v>
      </c>
      <c r="CM16" s="181" t="s">
        <v>485</v>
      </c>
      <c r="CN16" s="181" t="s">
        <v>486</v>
      </c>
      <c r="CO16" s="181" t="s">
        <v>487</v>
      </c>
      <c r="CP16" s="181" t="s">
        <v>488</v>
      </c>
      <c r="CQ16" s="181" t="s">
        <v>489</v>
      </c>
      <c r="CR16" s="181" t="s">
        <v>490</v>
      </c>
      <c r="CS16" s="181" t="s">
        <v>491</v>
      </c>
      <c r="CT16" s="181" t="s">
        <v>492</v>
      </c>
      <c r="CU16" s="181" t="s">
        <v>493</v>
      </c>
      <c r="CV16" s="181" t="s">
        <v>494</v>
      </c>
      <c r="CW16" s="181" t="s">
        <v>495</v>
      </c>
      <c r="CX16" s="181" t="s">
        <v>496</v>
      </c>
      <c r="CY16" s="181" t="s">
        <v>497</v>
      </c>
      <c r="CZ16" s="181" t="s">
        <v>498</v>
      </c>
      <c r="DA16" s="181" t="s">
        <v>499</v>
      </c>
      <c r="DB16" s="181" t="s">
        <v>500</v>
      </c>
      <c r="DC16" s="181" t="s">
        <v>501</v>
      </c>
      <c r="DD16" s="181" t="s">
        <v>502</v>
      </c>
      <c r="DE16" s="181" t="s">
        <v>503</v>
      </c>
      <c r="DF16" s="181" t="s">
        <v>504</v>
      </c>
      <c r="DG16" s="181" t="s">
        <v>505</v>
      </c>
      <c r="DH16" s="181" t="s">
        <v>506</v>
      </c>
      <c r="DI16" s="181" t="s">
        <v>507</v>
      </c>
      <c r="DJ16" s="181" t="s">
        <v>508</v>
      </c>
      <c r="DK16" s="181" t="s">
        <v>509</v>
      </c>
      <c r="DL16" s="181" t="s">
        <v>510</v>
      </c>
      <c r="DM16" s="181" t="s">
        <v>511</v>
      </c>
      <c r="DN16" s="181" t="s">
        <v>512</v>
      </c>
      <c r="DO16" s="181" t="s">
        <v>513</v>
      </c>
      <c r="DP16" s="181" t="s">
        <v>514</v>
      </c>
      <c r="DQ16" s="181" t="s">
        <v>515</v>
      </c>
      <c r="DR16" s="181" t="s">
        <v>516</v>
      </c>
      <c r="DS16" s="181" t="s">
        <v>517</v>
      </c>
      <c r="DT16" s="181" t="s">
        <v>518</v>
      </c>
      <c r="DU16" s="181" t="s">
        <v>519</v>
      </c>
      <c r="DV16" s="181" t="s">
        <v>520</v>
      </c>
      <c r="DW16" s="181" t="s">
        <v>521</v>
      </c>
      <c r="DX16" s="181" t="s">
        <v>522</v>
      </c>
      <c r="DY16" s="181" t="s">
        <v>523</v>
      </c>
      <c r="DZ16" s="181" t="s">
        <v>524</v>
      </c>
    </row>
  </sheetData>
  <mergeCells count="1">
    <mergeCell ref="A16:C16"/>
  </mergeCells>
  <printOptions headings="1" gridLines="1"/>
  <pageMargins left="0.19685039370078741" right="0.19685039370078741" top="0.74803149606299213" bottom="0.74803149606299213" header="0.31496062992125984" footer="0.31496062992125984"/>
  <pageSetup paperSize="5" scale="70" fitToWidth="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7"/>
  <sheetViews>
    <sheetView zoomScaleNormal="100" workbookViewId="0">
      <selection activeCell="F11" sqref="F11"/>
    </sheetView>
  </sheetViews>
  <sheetFormatPr baseColWidth="10" defaultColWidth="15.7109375" defaultRowHeight="15"/>
  <cols>
    <col min="1" max="1" width="11.42578125" style="156" customWidth="1"/>
    <col min="2" max="2" width="13" style="156" customWidth="1"/>
    <col min="3" max="3" width="11" style="156" customWidth="1"/>
    <col min="4" max="118" width="13.85546875" style="156" customWidth="1"/>
    <col min="119" max="130" width="13.85546875" style="158" customWidth="1"/>
    <col min="131" max="16384" width="15.7109375" style="156"/>
  </cols>
  <sheetData>
    <row r="1" spans="1:130" ht="18.75">
      <c r="A1" s="237" t="s">
        <v>526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</row>
    <row r="2" spans="1:130" s="166" customFormat="1" ht="63">
      <c r="A2" s="159" t="s">
        <v>103</v>
      </c>
      <c r="B2" s="160" t="s">
        <v>104</v>
      </c>
      <c r="C2" s="161" t="s">
        <v>105</v>
      </c>
      <c r="D2" s="163" t="s">
        <v>106</v>
      </c>
      <c r="E2" s="164" t="s">
        <v>107</v>
      </c>
      <c r="F2" s="164" t="s">
        <v>108</v>
      </c>
      <c r="G2" s="164" t="s">
        <v>109</v>
      </c>
      <c r="H2" s="164" t="s">
        <v>110</v>
      </c>
      <c r="I2" s="164" t="s">
        <v>111</v>
      </c>
      <c r="J2" s="164" t="s">
        <v>112</v>
      </c>
      <c r="K2" s="164" t="s">
        <v>113</v>
      </c>
      <c r="L2" s="164" t="s">
        <v>114</v>
      </c>
      <c r="M2" s="164" t="s">
        <v>115</v>
      </c>
      <c r="N2" s="164" t="s">
        <v>116</v>
      </c>
      <c r="O2" s="164" t="s">
        <v>117</v>
      </c>
      <c r="P2" s="164" t="s">
        <v>118</v>
      </c>
      <c r="Q2" s="164" t="s">
        <v>119</v>
      </c>
      <c r="R2" s="164" t="s">
        <v>120</v>
      </c>
      <c r="S2" s="164" t="s">
        <v>121</v>
      </c>
      <c r="T2" s="164" t="s">
        <v>122</v>
      </c>
      <c r="U2" s="164" t="s">
        <v>123</v>
      </c>
      <c r="V2" s="164" t="s">
        <v>124</v>
      </c>
      <c r="W2" s="164" t="s">
        <v>125</v>
      </c>
      <c r="X2" s="162" t="s">
        <v>126</v>
      </c>
      <c r="Y2" s="162" t="s">
        <v>127</v>
      </c>
      <c r="Z2" s="162" t="s">
        <v>128</v>
      </c>
      <c r="AA2" s="162" t="s">
        <v>129</v>
      </c>
      <c r="AB2" s="162" t="s">
        <v>130</v>
      </c>
      <c r="AC2" s="162" t="s">
        <v>131</v>
      </c>
      <c r="AD2" s="162" t="s">
        <v>132</v>
      </c>
      <c r="AE2" s="162" t="s">
        <v>133</v>
      </c>
      <c r="AF2" s="162" t="s">
        <v>134</v>
      </c>
      <c r="AG2" s="162" t="s">
        <v>135</v>
      </c>
      <c r="AH2" s="162" t="s">
        <v>136</v>
      </c>
      <c r="AI2" s="162" t="s">
        <v>137</v>
      </c>
      <c r="AJ2" s="162" t="s">
        <v>138</v>
      </c>
      <c r="AK2" s="162" t="s">
        <v>139</v>
      </c>
      <c r="AL2" s="162" t="s">
        <v>140</v>
      </c>
      <c r="AM2" s="162" t="s">
        <v>141</v>
      </c>
      <c r="AN2" s="162" t="s">
        <v>142</v>
      </c>
      <c r="AO2" s="162" t="s">
        <v>143</v>
      </c>
      <c r="AP2" s="162" t="s">
        <v>144</v>
      </c>
      <c r="AQ2" s="162" t="s">
        <v>145</v>
      </c>
      <c r="AR2" s="162" t="s">
        <v>146</v>
      </c>
      <c r="AS2" s="162" t="s">
        <v>147</v>
      </c>
      <c r="AT2" s="162" t="s">
        <v>148</v>
      </c>
      <c r="AU2" s="162" t="s">
        <v>149</v>
      </c>
      <c r="AV2" s="162" t="s">
        <v>150</v>
      </c>
      <c r="AW2" s="162" t="s">
        <v>151</v>
      </c>
      <c r="AX2" s="162" t="s">
        <v>152</v>
      </c>
      <c r="AY2" s="162" t="s">
        <v>153</v>
      </c>
      <c r="AZ2" s="162" t="s">
        <v>154</v>
      </c>
      <c r="BA2" s="162" t="s">
        <v>155</v>
      </c>
      <c r="BB2" s="162" t="s">
        <v>156</v>
      </c>
      <c r="BC2" s="162" t="s">
        <v>157</v>
      </c>
      <c r="BD2" s="162" t="s">
        <v>158</v>
      </c>
      <c r="BE2" s="162" t="s">
        <v>159</v>
      </c>
      <c r="BF2" s="162" t="s">
        <v>160</v>
      </c>
      <c r="BG2" s="162" t="s">
        <v>161</v>
      </c>
      <c r="BH2" s="162" t="s">
        <v>162</v>
      </c>
      <c r="BI2" s="162" t="s">
        <v>163</v>
      </c>
      <c r="BJ2" s="162" t="s">
        <v>164</v>
      </c>
      <c r="BK2" s="162" t="s">
        <v>165</v>
      </c>
      <c r="BL2" s="162" t="s">
        <v>166</v>
      </c>
      <c r="BM2" s="162" t="s">
        <v>167</v>
      </c>
      <c r="BN2" s="162" t="s">
        <v>168</v>
      </c>
      <c r="BO2" s="162" t="s">
        <v>169</v>
      </c>
      <c r="BP2" s="162" t="s">
        <v>170</v>
      </c>
      <c r="BQ2" s="162" t="s">
        <v>171</v>
      </c>
      <c r="BR2" s="162" t="s">
        <v>172</v>
      </c>
      <c r="BS2" s="162" t="s">
        <v>173</v>
      </c>
      <c r="BT2" s="162" t="s">
        <v>174</v>
      </c>
      <c r="BU2" s="162" t="s">
        <v>175</v>
      </c>
      <c r="BV2" s="162" t="s">
        <v>176</v>
      </c>
      <c r="BW2" s="162" t="s">
        <v>177</v>
      </c>
      <c r="BX2" s="162" t="s">
        <v>178</v>
      </c>
      <c r="BY2" s="162" t="s">
        <v>179</v>
      </c>
      <c r="BZ2" s="162" t="s">
        <v>180</v>
      </c>
      <c r="CA2" s="162" t="s">
        <v>181</v>
      </c>
      <c r="CB2" s="162" t="s">
        <v>182</v>
      </c>
      <c r="CC2" s="162" t="s">
        <v>183</v>
      </c>
      <c r="CD2" s="162" t="s">
        <v>184</v>
      </c>
      <c r="CE2" s="162" t="s">
        <v>185</v>
      </c>
      <c r="CF2" s="162" t="s">
        <v>186</v>
      </c>
      <c r="CG2" s="162" t="s">
        <v>187</v>
      </c>
      <c r="CH2" s="162" t="s">
        <v>188</v>
      </c>
      <c r="CI2" s="162" t="s">
        <v>189</v>
      </c>
      <c r="CJ2" s="162" t="s">
        <v>190</v>
      </c>
      <c r="CK2" s="162" t="s">
        <v>191</v>
      </c>
      <c r="CL2" s="162" t="s">
        <v>192</v>
      </c>
      <c r="CM2" s="162" t="s">
        <v>193</v>
      </c>
      <c r="CN2" s="162" t="s">
        <v>194</v>
      </c>
      <c r="CO2" s="162" t="s">
        <v>195</v>
      </c>
      <c r="CP2" s="162" t="s">
        <v>196</v>
      </c>
      <c r="CQ2" s="162" t="s">
        <v>197</v>
      </c>
      <c r="CR2" s="162" t="s">
        <v>198</v>
      </c>
      <c r="CS2" s="162" t="s">
        <v>199</v>
      </c>
      <c r="CT2" s="162" t="s">
        <v>200</v>
      </c>
      <c r="CU2" s="162" t="s">
        <v>201</v>
      </c>
      <c r="CV2" s="162" t="s">
        <v>202</v>
      </c>
      <c r="CW2" s="162" t="s">
        <v>203</v>
      </c>
      <c r="CX2" s="162" t="s">
        <v>204</v>
      </c>
      <c r="CY2" s="162" t="s">
        <v>205</v>
      </c>
      <c r="CZ2" s="162" t="s">
        <v>206</v>
      </c>
      <c r="DA2" s="162" t="s">
        <v>207</v>
      </c>
      <c r="DB2" s="162" t="s">
        <v>208</v>
      </c>
      <c r="DC2" s="162" t="s">
        <v>209</v>
      </c>
      <c r="DD2" s="162" t="s">
        <v>210</v>
      </c>
      <c r="DE2" s="162" t="s">
        <v>211</v>
      </c>
      <c r="DF2" s="162" t="s">
        <v>212</v>
      </c>
      <c r="DG2" s="162" t="s">
        <v>213</v>
      </c>
      <c r="DH2" s="162" t="s">
        <v>214</v>
      </c>
      <c r="DI2" s="162" t="s">
        <v>215</v>
      </c>
      <c r="DJ2" s="162" t="s">
        <v>216</v>
      </c>
      <c r="DK2" s="162" t="s">
        <v>217</v>
      </c>
      <c r="DL2" s="162" t="s">
        <v>218</v>
      </c>
      <c r="DM2" s="162" t="s">
        <v>219</v>
      </c>
      <c r="DN2" s="162" t="s">
        <v>220</v>
      </c>
      <c r="DO2" s="165" t="s">
        <v>221</v>
      </c>
      <c r="DP2" s="165" t="s">
        <v>222</v>
      </c>
      <c r="DQ2" s="165" t="s">
        <v>223</v>
      </c>
      <c r="DR2" s="165" t="s">
        <v>224</v>
      </c>
      <c r="DS2" s="165" t="s">
        <v>225</v>
      </c>
      <c r="DT2" s="165" t="s">
        <v>226</v>
      </c>
      <c r="DU2" s="165" t="s">
        <v>227</v>
      </c>
      <c r="DV2" s="165" t="s">
        <v>228</v>
      </c>
      <c r="DW2" s="165" t="s">
        <v>229</v>
      </c>
      <c r="DX2" s="165" t="s">
        <v>230</v>
      </c>
      <c r="DY2" s="165" t="s">
        <v>231</v>
      </c>
      <c r="DZ2" s="165" t="s">
        <v>232</v>
      </c>
    </row>
    <row r="3" spans="1:130">
      <c r="A3" s="167">
        <v>2010</v>
      </c>
      <c r="B3" s="167" t="s">
        <v>244</v>
      </c>
      <c r="C3" s="168">
        <v>1</v>
      </c>
      <c r="D3" s="169">
        <v>2</v>
      </c>
      <c r="E3" s="170">
        <v>2</v>
      </c>
      <c r="F3" s="170">
        <v>2</v>
      </c>
      <c r="G3" s="170">
        <v>2</v>
      </c>
      <c r="H3" s="170">
        <v>2</v>
      </c>
      <c r="I3" s="170">
        <v>2</v>
      </c>
      <c r="J3" s="170">
        <v>2</v>
      </c>
      <c r="K3" s="170">
        <v>2</v>
      </c>
      <c r="L3" s="170">
        <v>2</v>
      </c>
      <c r="M3" s="170">
        <v>2</v>
      </c>
      <c r="N3" s="170">
        <v>40447</v>
      </c>
      <c r="O3" s="170">
        <v>41864</v>
      </c>
      <c r="P3" s="170">
        <v>42004</v>
      </c>
      <c r="Q3" s="170">
        <v>41773</v>
      </c>
      <c r="R3" s="170">
        <v>43027</v>
      </c>
      <c r="S3" s="170">
        <v>39941</v>
      </c>
      <c r="T3" s="170">
        <v>39941</v>
      </c>
      <c r="U3" s="170">
        <v>39941</v>
      </c>
      <c r="V3" s="170">
        <v>39941</v>
      </c>
      <c r="W3" s="170">
        <v>39941</v>
      </c>
      <c r="X3" s="171">
        <v>37672.893215999997</v>
      </c>
      <c r="Y3" s="171">
        <v>0</v>
      </c>
      <c r="Z3" s="171">
        <v>0</v>
      </c>
      <c r="AA3" s="171">
        <v>0</v>
      </c>
      <c r="AB3" s="171">
        <v>0</v>
      </c>
      <c r="AC3" s="171">
        <v>0</v>
      </c>
      <c r="AD3" s="171">
        <v>0</v>
      </c>
      <c r="AE3" s="171">
        <v>0</v>
      </c>
      <c r="AF3" s="171">
        <v>0</v>
      </c>
      <c r="AG3" s="171">
        <v>0</v>
      </c>
      <c r="AH3" s="171">
        <v>0</v>
      </c>
      <c r="AI3" s="171">
        <v>18405.089539680328</v>
      </c>
      <c r="AJ3" s="171">
        <v>252.48999999999998</v>
      </c>
      <c r="AK3" s="171">
        <v>0</v>
      </c>
      <c r="AL3" s="171">
        <v>0</v>
      </c>
      <c r="AM3" s="171">
        <v>0</v>
      </c>
      <c r="AN3" s="171">
        <v>0</v>
      </c>
      <c r="AO3" s="171">
        <v>0</v>
      </c>
      <c r="AP3" s="171">
        <v>0</v>
      </c>
      <c r="AQ3" s="171"/>
      <c r="AR3" s="171"/>
      <c r="AS3" s="171"/>
      <c r="AT3" s="171">
        <f>0.1593*(X3+AI3)</f>
        <v>8933.2226529798754</v>
      </c>
      <c r="AU3" s="171">
        <f t="shared" ref="AU3:BD14" si="0">0.1593*(Y3+AJ3)</f>
        <v>40.221656999999993</v>
      </c>
      <c r="AV3" s="171">
        <f t="shared" si="0"/>
        <v>0</v>
      </c>
      <c r="AW3" s="171">
        <f t="shared" si="0"/>
        <v>0</v>
      </c>
      <c r="AX3" s="171">
        <f t="shared" si="0"/>
        <v>0</v>
      </c>
      <c r="AY3" s="171">
        <f t="shared" si="0"/>
        <v>0</v>
      </c>
      <c r="AZ3" s="171">
        <f t="shared" si="0"/>
        <v>0</v>
      </c>
      <c r="BA3" s="171">
        <f t="shared" si="0"/>
        <v>0</v>
      </c>
      <c r="BB3" s="171">
        <f t="shared" si="0"/>
        <v>0</v>
      </c>
      <c r="BC3" s="171">
        <f t="shared" si="0"/>
        <v>0</v>
      </c>
      <c r="BD3" s="171">
        <f t="shared" si="0"/>
        <v>0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2">
        <v>22.665562340841102</v>
      </c>
      <c r="CV3" s="172">
        <v>21.650272310338234</v>
      </c>
      <c r="CW3" s="172">
        <v>21.385772783544425</v>
      </c>
      <c r="CX3" s="172">
        <v>23.893807004524461</v>
      </c>
      <c r="CY3" s="172">
        <v>24.983452250912219</v>
      </c>
      <c r="CZ3" s="172">
        <v>24.87020855762249</v>
      </c>
      <c r="DA3" s="172">
        <v>24.87020855762249</v>
      </c>
      <c r="DB3" s="172">
        <v>24.87020855762249</v>
      </c>
      <c r="DC3" s="172">
        <v>24.87020855762249</v>
      </c>
      <c r="DD3" s="172">
        <v>24.87020855762249</v>
      </c>
      <c r="DE3" s="171">
        <v>9167.5400000000009</v>
      </c>
      <c r="DF3" s="171">
        <v>9063.6699999999983</v>
      </c>
      <c r="DG3" s="171">
        <v>8982.880000000001</v>
      </c>
      <c r="DH3" s="171">
        <v>9981.1600000000035</v>
      </c>
      <c r="DI3" s="171">
        <v>10749.630000000001</v>
      </c>
      <c r="DJ3" s="171">
        <v>9933.41</v>
      </c>
      <c r="DK3" s="171">
        <v>9933.41</v>
      </c>
      <c r="DL3" s="171">
        <v>9933.41</v>
      </c>
      <c r="DM3" s="171">
        <v>9933.41</v>
      </c>
      <c r="DN3" s="171">
        <v>9933.41</v>
      </c>
      <c r="DO3" s="173">
        <f>SUM(Tableau573[[#This Row],[Investissement total réel An0]:[Investissement total réel An10]])</f>
        <v>65303.9170656602</v>
      </c>
      <c r="DP3" s="173">
        <f t="shared" ref="DP3:DP14" si="1">X3+AI3+AT3+BY3+CJ3</f>
        <v>65011.2054086602</v>
      </c>
      <c r="DQ3" s="173">
        <f t="shared" ref="DQ3:DZ14" si="2">Y3+AJ3+AU3+BE3+BO3+BZ3+CK3</f>
        <v>292.71165699999995</v>
      </c>
      <c r="DR3" s="173">
        <f t="shared" ref="DR3:DZ7" si="3">Z3+AK3+AV3+BF3+BP3+CA3+CL3</f>
        <v>0</v>
      </c>
      <c r="DS3" s="173">
        <f t="shared" si="3"/>
        <v>0</v>
      </c>
      <c r="DT3" s="173">
        <f t="shared" si="3"/>
        <v>0</v>
      </c>
      <c r="DU3" s="173">
        <f t="shared" si="3"/>
        <v>0</v>
      </c>
      <c r="DV3" s="173">
        <f t="shared" si="3"/>
        <v>0</v>
      </c>
      <c r="DW3" s="173">
        <f t="shared" si="3"/>
        <v>0</v>
      </c>
      <c r="DX3" s="173">
        <f t="shared" si="3"/>
        <v>0</v>
      </c>
      <c r="DY3" s="173">
        <f t="shared" si="3"/>
        <v>0</v>
      </c>
      <c r="DZ3" s="173">
        <f t="shared" si="3"/>
        <v>0</v>
      </c>
    </row>
    <row r="4" spans="1:130">
      <c r="A4" s="167">
        <v>2010</v>
      </c>
      <c r="B4" s="167" t="s">
        <v>245</v>
      </c>
      <c r="C4" s="168">
        <v>1</v>
      </c>
      <c r="D4" s="169">
        <v>4</v>
      </c>
      <c r="E4" s="170">
        <v>4</v>
      </c>
      <c r="F4" s="170">
        <v>4</v>
      </c>
      <c r="G4" s="170">
        <v>4</v>
      </c>
      <c r="H4" s="170">
        <v>4</v>
      </c>
      <c r="I4" s="170">
        <v>4</v>
      </c>
      <c r="J4" s="170">
        <v>4</v>
      </c>
      <c r="K4" s="170">
        <v>4</v>
      </c>
      <c r="L4" s="170">
        <v>4</v>
      </c>
      <c r="M4" s="170">
        <v>4</v>
      </c>
      <c r="N4" s="170">
        <v>150598</v>
      </c>
      <c r="O4" s="170">
        <v>195498</v>
      </c>
      <c r="P4" s="170">
        <v>162553</v>
      </c>
      <c r="Q4" s="170">
        <v>150118</v>
      </c>
      <c r="R4" s="170">
        <v>115420</v>
      </c>
      <c r="S4" s="170">
        <v>112000</v>
      </c>
      <c r="T4" s="170">
        <v>112000</v>
      </c>
      <c r="U4" s="170">
        <v>112000</v>
      </c>
      <c r="V4" s="170">
        <v>112000</v>
      </c>
      <c r="W4" s="170">
        <v>112000</v>
      </c>
      <c r="X4" s="171">
        <v>15345.42</v>
      </c>
      <c r="Y4" s="171">
        <v>707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68959.843503273718</v>
      </c>
      <c r="AJ4" s="171">
        <v>6095.1099999999988</v>
      </c>
      <c r="AK4" s="171">
        <v>0</v>
      </c>
      <c r="AL4" s="171">
        <v>0</v>
      </c>
      <c r="AM4" s="171">
        <v>547.74</v>
      </c>
      <c r="AN4" s="171">
        <v>0</v>
      </c>
      <c r="AO4" s="171">
        <v>0</v>
      </c>
      <c r="AP4" s="171">
        <v>0</v>
      </c>
      <c r="AQ4" s="171"/>
      <c r="AR4" s="171"/>
      <c r="AS4" s="171"/>
      <c r="AT4" s="171">
        <f t="shared" ref="AT4:AT14" si="4">0.1593*(X4+AI4)</f>
        <v>13429.828476071503</v>
      </c>
      <c r="AU4" s="171">
        <f t="shared" si="0"/>
        <v>1083.5761229999998</v>
      </c>
      <c r="AV4" s="171">
        <f t="shared" si="0"/>
        <v>0</v>
      </c>
      <c r="AW4" s="171">
        <f t="shared" si="0"/>
        <v>0</v>
      </c>
      <c r="AX4" s="171">
        <f t="shared" si="0"/>
        <v>87.254981999999998</v>
      </c>
      <c r="AY4" s="171">
        <f t="shared" si="0"/>
        <v>0</v>
      </c>
      <c r="AZ4" s="171">
        <f t="shared" si="0"/>
        <v>0</v>
      </c>
      <c r="BA4" s="171">
        <f t="shared" si="0"/>
        <v>0</v>
      </c>
      <c r="BB4" s="171">
        <f t="shared" si="0"/>
        <v>0</v>
      </c>
      <c r="BC4" s="171">
        <f t="shared" si="0"/>
        <v>0</v>
      </c>
      <c r="BD4" s="171">
        <f t="shared" si="0"/>
        <v>0</v>
      </c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>
        <v>8000</v>
      </c>
      <c r="BP4" s="171">
        <v>0</v>
      </c>
      <c r="BQ4" s="171">
        <v>0</v>
      </c>
      <c r="BR4" s="171">
        <v>0</v>
      </c>
      <c r="BS4" s="171">
        <v>0</v>
      </c>
      <c r="BT4" s="171">
        <v>0</v>
      </c>
      <c r="BU4" s="171">
        <v>0</v>
      </c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2">
        <v>15.539575558772361</v>
      </c>
      <c r="CV4" s="172">
        <v>16.084113392464374</v>
      </c>
      <c r="CW4" s="172">
        <v>16.041198870522226</v>
      </c>
      <c r="CX4" s="172">
        <v>19.210687592427288</v>
      </c>
      <c r="CY4" s="172">
        <v>19.880817882516038</v>
      </c>
      <c r="CZ4" s="172">
        <v>20.041383928571427</v>
      </c>
      <c r="DA4" s="172">
        <v>20.041383928571427</v>
      </c>
      <c r="DB4" s="172">
        <v>20.041383928571427</v>
      </c>
      <c r="DC4" s="172">
        <v>20.041383928571427</v>
      </c>
      <c r="DD4" s="172">
        <v>20.041383928571427</v>
      </c>
      <c r="DE4" s="171">
        <v>23402.29</v>
      </c>
      <c r="DF4" s="171">
        <v>31444.120000000003</v>
      </c>
      <c r="DG4" s="171">
        <v>26075.449999999993</v>
      </c>
      <c r="DH4" s="171">
        <v>28838.699999999997</v>
      </c>
      <c r="DI4" s="171">
        <v>22946.44000000001</v>
      </c>
      <c r="DJ4" s="171">
        <v>22446.35</v>
      </c>
      <c r="DK4" s="171">
        <v>22446.35</v>
      </c>
      <c r="DL4" s="171">
        <v>22446.35</v>
      </c>
      <c r="DM4" s="171">
        <v>22446.35</v>
      </c>
      <c r="DN4" s="171">
        <v>22446.35</v>
      </c>
      <c r="DO4" s="173">
        <f>SUM(Tableau573[[#This Row],[Investissement total réel An0]:[Investissement total réel An10]])</f>
        <v>114255.77308434522</v>
      </c>
      <c r="DP4" s="173">
        <f t="shared" si="1"/>
        <v>97735.091979345219</v>
      </c>
      <c r="DQ4" s="173">
        <f t="shared" si="2"/>
        <v>15885.686122999999</v>
      </c>
      <c r="DR4" s="173">
        <f t="shared" si="3"/>
        <v>0</v>
      </c>
      <c r="DS4" s="173">
        <f t="shared" si="3"/>
        <v>0</v>
      </c>
      <c r="DT4" s="173">
        <f t="shared" si="3"/>
        <v>634.99498200000005</v>
      </c>
      <c r="DU4" s="173">
        <f t="shared" si="3"/>
        <v>0</v>
      </c>
      <c r="DV4" s="173">
        <f t="shared" si="3"/>
        <v>0</v>
      </c>
      <c r="DW4" s="173">
        <f t="shared" si="3"/>
        <v>0</v>
      </c>
      <c r="DX4" s="173">
        <f t="shared" si="3"/>
        <v>0</v>
      </c>
      <c r="DY4" s="173">
        <f t="shared" si="3"/>
        <v>0</v>
      </c>
      <c r="DZ4" s="173">
        <f t="shared" si="3"/>
        <v>0</v>
      </c>
    </row>
    <row r="5" spans="1:130">
      <c r="A5" s="167">
        <v>2010</v>
      </c>
      <c r="B5" s="167" t="s">
        <v>246</v>
      </c>
      <c r="C5" s="168">
        <v>1</v>
      </c>
      <c r="D5" s="169">
        <v>1</v>
      </c>
      <c r="E5" s="170">
        <v>1</v>
      </c>
      <c r="F5" s="170">
        <v>1</v>
      </c>
      <c r="G5" s="170">
        <v>1</v>
      </c>
      <c r="H5" s="170">
        <v>1</v>
      </c>
      <c r="I5" s="170">
        <v>1</v>
      </c>
      <c r="J5" s="170">
        <v>1</v>
      </c>
      <c r="K5" s="170">
        <v>1</v>
      </c>
      <c r="L5" s="170">
        <v>1</v>
      </c>
      <c r="M5" s="170">
        <v>1</v>
      </c>
      <c r="N5" s="170">
        <v>4236</v>
      </c>
      <c r="O5" s="170">
        <v>20596</v>
      </c>
      <c r="P5" s="170">
        <v>6996</v>
      </c>
      <c r="Q5" s="170">
        <v>8498</v>
      </c>
      <c r="R5" s="170">
        <v>5972</v>
      </c>
      <c r="S5" s="170">
        <v>5995</v>
      </c>
      <c r="T5" s="170">
        <v>5995</v>
      </c>
      <c r="U5" s="170">
        <v>5995</v>
      </c>
      <c r="V5" s="170">
        <v>5995</v>
      </c>
      <c r="W5" s="170">
        <v>5995</v>
      </c>
      <c r="X5" s="171">
        <v>10787.356451000001</v>
      </c>
      <c r="Y5" s="171">
        <v>0</v>
      </c>
      <c r="Z5" s="171">
        <v>0</v>
      </c>
      <c r="AA5" s="171">
        <v>0</v>
      </c>
      <c r="AB5" s="171">
        <v>0</v>
      </c>
      <c r="AC5" s="171">
        <v>0</v>
      </c>
      <c r="AD5" s="171">
        <v>0</v>
      </c>
      <c r="AE5" s="171">
        <v>0</v>
      </c>
      <c r="AF5" s="171">
        <v>0</v>
      </c>
      <c r="AG5" s="171">
        <v>0</v>
      </c>
      <c r="AH5" s="171">
        <v>0</v>
      </c>
      <c r="AI5" s="171">
        <v>4874.1693015949068</v>
      </c>
      <c r="AJ5" s="171">
        <v>287.67</v>
      </c>
      <c r="AK5" s="171">
        <v>0</v>
      </c>
      <c r="AL5" s="171">
        <v>0</v>
      </c>
      <c r="AM5" s="171">
        <v>0</v>
      </c>
      <c r="AN5" s="171">
        <v>0</v>
      </c>
      <c r="AO5" s="171">
        <v>0</v>
      </c>
      <c r="AP5" s="171">
        <v>0</v>
      </c>
      <c r="AQ5" s="171"/>
      <c r="AR5" s="171"/>
      <c r="AS5" s="171"/>
      <c r="AT5" s="171">
        <f t="shared" si="4"/>
        <v>2494.881052388369</v>
      </c>
      <c r="AU5" s="171">
        <f t="shared" si="0"/>
        <v>45.825831000000001</v>
      </c>
      <c r="AV5" s="171">
        <f t="shared" si="0"/>
        <v>0</v>
      </c>
      <c r="AW5" s="171">
        <f t="shared" si="0"/>
        <v>0</v>
      </c>
      <c r="AX5" s="171">
        <f t="shared" si="0"/>
        <v>0</v>
      </c>
      <c r="AY5" s="171">
        <f t="shared" si="0"/>
        <v>0</v>
      </c>
      <c r="AZ5" s="171">
        <f t="shared" si="0"/>
        <v>0</v>
      </c>
      <c r="BA5" s="171">
        <f t="shared" si="0"/>
        <v>0</v>
      </c>
      <c r="BB5" s="171">
        <f t="shared" si="0"/>
        <v>0</v>
      </c>
      <c r="BC5" s="171">
        <f t="shared" si="0"/>
        <v>0</v>
      </c>
      <c r="BD5" s="171">
        <f t="shared" si="0"/>
        <v>0</v>
      </c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2">
        <v>28.010151085930126</v>
      </c>
      <c r="CV5" s="172">
        <v>21.342639347446106</v>
      </c>
      <c r="CW5" s="172">
        <v>26.697255574614093</v>
      </c>
      <c r="CX5" s="172">
        <v>24.542009884678748</v>
      </c>
      <c r="CY5" s="172">
        <v>23.649698593436046</v>
      </c>
      <c r="CZ5" s="172">
        <v>24.708090075062547</v>
      </c>
      <c r="DA5" s="172">
        <v>24.708090075062547</v>
      </c>
      <c r="DB5" s="172">
        <v>24.708090075062547</v>
      </c>
      <c r="DC5" s="172">
        <v>24.708090075062547</v>
      </c>
      <c r="DD5" s="172">
        <v>24.708090075062547</v>
      </c>
      <c r="DE5" s="171">
        <v>1186.51</v>
      </c>
      <c r="DF5" s="171">
        <v>4395.7299999999996</v>
      </c>
      <c r="DG5" s="171">
        <v>1867.7400000000018</v>
      </c>
      <c r="DH5" s="171">
        <v>2085.58</v>
      </c>
      <c r="DI5" s="171">
        <v>1412.3600000000008</v>
      </c>
      <c r="DJ5" s="171">
        <v>1481.2499999999998</v>
      </c>
      <c r="DK5" s="171">
        <v>1481.2499999999998</v>
      </c>
      <c r="DL5" s="171">
        <v>1481.2499999999998</v>
      </c>
      <c r="DM5" s="171">
        <v>1481.2499999999998</v>
      </c>
      <c r="DN5" s="171">
        <v>1481.2499999999998</v>
      </c>
      <c r="DO5" s="173">
        <f>SUM(Tableau573[[#This Row],[Investissement total réel An0]:[Investissement total réel An10]])</f>
        <v>18489.902635983279</v>
      </c>
      <c r="DP5" s="173">
        <f t="shared" si="1"/>
        <v>18156.406804983279</v>
      </c>
      <c r="DQ5" s="173">
        <f t="shared" si="2"/>
        <v>333.49583100000001</v>
      </c>
      <c r="DR5" s="173">
        <f t="shared" si="3"/>
        <v>0</v>
      </c>
      <c r="DS5" s="173">
        <f t="shared" si="3"/>
        <v>0</v>
      </c>
      <c r="DT5" s="173">
        <f t="shared" si="3"/>
        <v>0</v>
      </c>
      <c r="DU5" s="173">
        <f t="shared" si="3"/>
        <v>0</v>
      </c>
      <c r="DV5" s="173">
        <f t="shared" si="3"/>
        <v>0</v>
      </c>
      <c r="DW5" s="173">
        <f t="shared" si="3"/>
        <v>0</v>
      </c>
      <c r="DX5" s="173">
        <f t="shared" si="3"/>
        <v>0</v>
      </c>
      <c r="DY5" s="173">
        <f t="shared" si="3"/>
        <v>0</v>
      </c>
      <c r="DZ5" s="173">
        <f t="shared" si="3"/>
        <v>0</v>
      </c>
    </row>
    <row r="6" spans="1:130">
      <c r="A6" s="167">
        <v>2010</v>
      </c>
      <c r="B6" s="167" t="s">
        <v>247</v>
      </c>
      <c r="C6" s="168">
        <v>1</v>
      </c>
      <c r="D6" s="169">
        <v>3</v>
      </c>
      <c r="E6" s="170">
        <v>3</v>
      </c>
      <c r="F6" s="170">
        <v>3</v>
      </c>
      <c r="G6" s="170">
        <v>3</v>
      </c>
      <c r="H6" s="170">
        <v>3</v>
      </c>
      <c r="I6" s="170">
        <v>3</v>
      </c>
      <c r="J6" s="170">
        <v>3</v>
      </c>
      <c r="K6" s="170">
        <v>3</v>
      </c>
      <c r="L6" s="170">
        <v>3</v>
      </c>
      <c r="M6" s="170">
        <v>3</v>
      </c>
      <c r="N6" s="170">
        <v>23349</v>
      </c>
      <c r="O6" s="170">
        <v>29162</v>
      </c>
      <c r="P6" s="170">
        <v>27953</v>
      </c>
      <c r="Q6" s="170">
        <v>27273</v>
      </c>
      <c r="R6" s="170">
        <v>27943</v>
      </c>
      <c r="S6" s="170">
        <v>27483</v>
      </c>
      <c r="T6" s="170">
        <v>27483</v>
      </c>
      <c r="U6" s="170">
        <v>27483</v>
      </c>
      <c r="V6" s="170">
        <v>27483</v>
      </c>
      <c r="W6" s="170">
        <v>27483</v>
      </c>
      <c r="X6" s="171">
        <v>56385.87604399999</v>
      </c>
      <c r="Y6" s="171">
        <v>0</v>
      </c>
      <c r="Z6" s="171">
        <v>0</v>
      </c>
      <c r="AA6" s="171">
        <v>0</v>
      </c>
      <c r="AB6" s="171">
        <v>0</v>
      </c>
      <c r="AC6" s="171">
        <v>0</v>
      </c>
      <c r="AD6" s="171">
        <v>0</v>
      </c>
      <c r="AE6" s="171">
        <v>0</v>
      </c>
      <c r="AF6" s="171">
        <v>0</v>
      </c>
      <c r="AG6" s="171">
        <v>0</v>
      </c>
      <c r="AH6" s="171">
        <v>0</v>
      </c>
      <c r="AI6" s="171">
        <v>24328.508596684769</v>
      </c>
      <c r="AJ6" s="171">
        <v>15289.673767</v>
      </c>
      <c r="AK6" s="171">
        <v>610.48</v>
      </c>
      <c r="AL6" s="171">
        <v>0</v>
      </c>
      <c r="AM6" s="171">
        <v>0</v>
      </c>
      <c r="AN6" s="171">
        <v>0</v>
      </c>
      <c r="AO6" s="171">
        <v>0</v>
      </c>
      <c r="AP6" s="171">
        <v>0</v>
      </c>
      <c r="AQ6" s="171"/>
      <c r="AR6" s="171"/>
      <c r="AS6" s="171"/>
      <c r="AT6" s="171">
        <f t="shared" si="4"/>
        <v>12857.801473261083</v>
      </c>
      <c r="AU6" s="171">
        <f t="shared" si="0"/>
        <v>2435.6450310831001</v>
      </c>
      <c r="AV6" s="171">
        <f t="shared" si="0"/>
        <v>97.249464000000003</v>
      </c>
      <c r="AW6" s="171">
        <f t="shared" si="0"/>
        <v>0</v>
      </c>
      <c r="AX6" s="171">
        <f t="shared" si="0"/>
        <v>0</v>
      </c>
      <c r="AY6" s="171">
        <f t="shared" si="0"/>
        <v>0</v>
      </c>
      <c r="AZ6" s="171">
        <f t="shared" si="0"/>
        <v>0</v>
      </c>
      <c r="BA6" s="171">
        <f t="shared" si="0"/>
        <v>0</v>
      </c>
      <c r="BB6" s="171">
        <f t="shared" si="0"/>
        <v>0</v>
      </c>
      <c r="BC6" s="171">
        <f t="shared" si="0"/>
        <v>0</v>
      </c>
      <c r="BD6" s="171">
        <f t="shared" si="0"/>
        <v>0</v>
      </c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>
        <v>3250</v>
      </c>
      <c r="BP6" s="171">
        <v>0</v>
      </c>
      <c r="BQ6" s="171">
        <v>0</v>
      </c>
      <c r="BR6" s="171">
        <v>0</v>
      </c>
      <c r="BS6" s="171">
        <v>0</v>
      </c>
      <c r="BT6" s="171">
        <v>0</v>
      </c>
      <c r="BU6" s="171">
        <v>0</v>
      </c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>
        <v>0</v>
      </c>
      <c r="CK6" s="171">
        <v>-300</v>
      </c>
      <c r="CL6" s="171">
        <v>0</v>
      </c>
      <c r="CM6" s="171">
        <v>0</v>
      </c>
      <c r="CN6" s="171">
        <v>0</v>
      </c>
      <c r="CO6" s="171">
        <v>0</v>
      </c>
      <c r="CP6" s="171">
        <v>0</v>
      </c>
      <c r="CQ6" s="171">
        <v>0</v>
      </c>
      <c r="CR6" s="171"/>
      <c r="CS6" s="171"/>
      <c r="CT6" s="171"/>
      <c r="CU6" s="172">
        <v>22.851770953788169</v>
      </c>
      <c r="CV6" s="172">
        <v>22.908888279267543</v>
      </c>
      <c r="CW6" s="172">
        <v>23.399527778771521</v>
      </c>
      <c r="CX6" s="172">
        <v>27.467421992446745</v>
      </c>
      <c r="CY6" s="172">
        <v>26.269548724188553</v>
      </c>
      <c r="CZ6" s="172">
        <v>26.214678164683626</v>
      </c>
      <c r="DA6" s="172">
        <v>26.214678164683626</v>
      </c>
      <c r="DB6" s="172">
        <v>26.214678164683626</v>
      </c>
      <c r="DC6" s="172">
        <v>26.214678164683626</v>
      </c>
      <c r="DD6" s="172">
        <v>26.214678164683626</v>
      </c>
      <c r="DE6" s="171">
        <v>5335.66</v>
      </c>
      <c r="DF6" s="171">
        <v>6680.6900000000005</v>
      </c>
      <c r="DG6" s="171">
        <v>6540.8700000000035</v>
      </c>
      <c r="DH6" s="171">
        <v>7491.1900000000005</v>
      </c>
      <c r="DI6" s="171">
        <v>7340.5000000000064</v>
      </c>
      <c r="DJ6" s="171">
        <v>7204.58</v>
      </c>
      <c r="DK6" s="171">
        <v>7204.58</v>
      </c>
      <c r="DL6" s="171">
        <v>7204.58</v>
      </c>
      <c r="DM6" s="171">
        <v>7204.58</v>
      </c>
      <c r="DN6" s="171">
        <v>7204.58</v>
      </c>
      <c r="DO6" s="173">
        <f>SUM(Tableau573[[#This Row],[Investissement total réel An0]:[Investissement total réel An10]])</f>
        <v>114955.23437602895</v>
      </c>
      <c r="DP6" s="173">
        <f t="shared" si="1"/>
        <v>93572.186113945849</v>
      </c>
      <c r="DQ6" s="173">
        <f t="shared" si="2"/>
        <v>20675.318798083099</v>
      </c>
      <c r="DR6" s="173">
        <f t="shared" si="3"/>
        <v>707.72946400000001</v>
      </c>
      <c r="DS6" s="173">
        <f t="shared" si="3"/>
        <v>0</v>
      </c>
      <c r="DT6" s="173">
        <f t="shared" si="3"/>
        <v>0</v>
      </c>
      <c r="DU6" s="173">
        <f t="shared" si="3"/>
        <v>0</v>
      </c>
      <c r="DV6" s="173">
        <f t="shared" si="3"/>
        <v>0</v>
      </c>
      <c r="DW6" s="173">
        <f t="shared" si="3"/>
        <v>0</v>
      </c>
      <c r="DX6" s="173">
        <f t="shared" si="3"/>
        <v>0</v>
      </c>
      <c r="DY6" s="173">
        <f t="shared" si="3"/>
        <v>0</v>
      </c>
      <c r="DZ6" s="173">
        <f t="shared" si="3"/>
        <v>0</v>
      </c>
    </row>
    <row r="7" spans="1:130">
      <c r="A7" s="167">
        <v>2010</v>
      </c>
      <c r="B7" s="167" t="s">
        <v>248</v>
      </c>
      <c r="C7" s="168">
        <v>1</v>
      </c>
      <c r="D7" s="169">
        <v>1</v>
      </c>
      <c r="E7" s="170">
        <v>6</v>
      </c>
      <c r="F7" s="170">
        <v>7</v>
      </c>
      <c r="G7" s="170">
        <v>7</v>
      </c>
      <c r="H7" s="170">
        <v>7</v>
      </c>
      <c r="I7" s="170">
        <v>8</v>
      </c>
      <c r="J7" s="170">
        <v>8</v>
      </c>
      <c r="K7" s="170">
        <v>8</v>
      </c>
      <c r="L7" s="170">
        <v>8</v>
      </c>
      <c r="M7" s="170">
        <v>8</v>
      </c>
      <c r="N7" s="170">
        <v>44879</v>
      </c>
      <c r="O7" s="170">
        <v>46831</v>
      </c>
      <c r="P7" s="170">
        <v>90724</v>
      </c>
      <c r="Q7" s="170">
        <v>85472</v>
      </c>
      <c r="R7" s="170">
        <v>103387</v>
      </c>
      <c r="S7" s="170">
        <v>108780</v>
      </c>
      <c r="T7" s="170">
        <v>108780</v>
      </c>
      <c r="U7" s="170">
        <v>108780</v>
      </c>
      <c r="V7" s="170">
        <v>108780</v>
      </c>
      <c r="W7" s="170">
        <v>108780</v>
      </c>
      <c r="X7" s="171">
        <v>65327.687718000001</v>
      </c>
      <c r="Y7" s="171">
        <v>182.98</v>
      </c>
      <c r="Z7" s="171">
        <v>0</v>
      </c>
      <c r="AA7" s="171">
        <v>0</v>
      </c>
      <c r="AB7" s="171">
        <v>0</v>
      </c>
      <c r="AC7" s="171">
        <v>0</v>
      </c>
      <c r="AD7" s="171">
        <v>0</v>
      </c>
      <c r="AE7" s="171">
        <v>0</v>
      </c>
      <c r="AF7" s="171">
        <v>0</v>
      </c>
      <c r="AG7" s="171">
        <v>0</v>
      </c>
      <c r="AH7" s="171">
        <v>0</v>
      </c>
      <c r="AI7" s="171">
        <v>5819.3729238401638</v>
      </c>
      <c r="AJ7" s="171">
        <v>6205.9194580152207</v>
      </c>
      <c r="AK7" s="171">
        <v>22187.903851840165</v>
      </c>
      <c r="AL7" s="171">
        <v>8818.2360210000006</v>
      </c>
      <c r="AM7" s="171">
        <v>641.81000000000006</v>
      </c>
      <c r="AN7" s="171">
        <v>5510.2784335949073</v>
      </c>
      <c r="AO7" s="171">
        <v>6212.2570820000001</v>
      </c>
      <c r="AP7" s="171">
        <v>0</v>
      </c>
      <c r="AQ7" s="171"/>
      <c r="AR7" s="171"/>
      <c r="AS7" s="171"/>
      <c r="AT7" s="171">
        <f t="shared" si="4"/>
        <v>11333.726760245137</v>
      </c>
      <c r="AU7" s="171">
        <f t="shared" si="0"/>
        <v>1017.7516836618246</v>
      </c>
      <c r="AV7" s="171">
        <f t="shared" si="0"/>
        <v>3534.5330835981381</v>
      </c>
      <c r="AW7" s="171">
        <f t="shared" si="0"/>
        <v>1404.7449981453001</v>
      </c>
      <c r="AX7" s="171">
        <f t="shared" si="0"/>
        <v>102.24033300000001</v>
      </c>
      <c r="AY7" s="171">
        <f t="shared" si="0"/>
        <v>877.78735447166866</v>
      </c>
      <c r="AZ7" s="171">
        <f t="shared" si="0"/>
        <v>989.61255316259997</v>
      </c>
      <c r="BA7" s="171">
        <f t="shared" si="0"/>
        <v>0</v>
      </c>
      <c r="BB7" s="171">
        <f t="shared" si="0"/>
        <v>0</v>
      </c>
      <c r="BC7" s="171">
        <f t="shared" si="0"/>
        <v>0</v>
      </c>
      <c r="BD7" s="171">
        <f t="shared" si="0"/>
        <v>0</v>
      </c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>
        <v>0</v>
      </c>
      <c r="BP7" s="171">
        <v>5900</v>
      </c>
      <c r="BQ7" s="171">
        <v>12850</v>
      </c>
      <c r="BR7" s="171">
        <v>0</v>
      </c>
      <c r="BS7" s="171">
        <v>0</v>
      </c>
      <c r="BT7" s="171">
        <v>0</v>
      </c>
      <c r="BU7" s="171">
        <v>0</v>
      </c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>
        <v>0</v>
      </c>
      <c r="CK7" s="171">
        <v>0</v>
      </c>
      <c r="CL7" s="171">
        <v>-900</v>
      </c>
      <c r="CM7" s="171">
        <v>-1500</v>
      </c>
      <c r="CN7" s="171">
        <v>0</v>
      </c>
      <c r="CO7" s="171">
        <v>0</v>
      </c>
      <c r="CP7" s="171">
        <v>0</v>
      </c>
      <c r="CQ7" s="171">
        <v>0</v>
      </c>
      <c r="CR7" s="171"/>
      <c r="CS7" s="171"/>
      <c r="CT7" s="171"/>
      <c r="CU7" s="172">
        <v>18.137636756612224</v>
      </c>
      <c r="CV7" s="172">
        <v>20.155687471973685</v>
      </c>
      <c r="CW7" s="172">
        <v>19.954201754772718</v>
      </c>
      <c r="CX7" s="172">
        <v>24.218738300262078</v>
      </c>
      <c r="CY7" s="172">
        <v>21.964492634470481</v>
      </c>
      <c r="CZ7" s="172">
        <v>22.029168964883254</v>
      </c>
      <c r="DA7" s="172">
        <v>22.029168964883254</v>
      </c>
      <c r="DB7" s="172">
        <v>22.029168964883254</v>
      </c>
      <c r="DC7" s="172">
        <v>22.029168964883254</v>
      </c>
      <c r="DD7" s="172">
        <v>22.029168964883254</v>
      </c>
      <c r="DE7" s="171">
        <v>8139.99</v>
      </c>
      <c r="DF7" s="171">
        <v>9439.1099999999969</v>
      </c>
      <c r="DG7" s="171">
        <v>18103.25</v>
      </c>
      <c r="DH7" s="171">
        <v>20700.240000000005</v>
      </c>
      <c r="DI7" s="171">
        <v>22708.429999999997</v>
      </c>
      <c r="DJ7" s="171">
        <v>23963.33</v>
      </c>
      <c r="DK7" s="171">
        <v>23963.33</v>
      </c>
      <c r="DL7" s="171">
        <v>23963.33</v>
      </c>
      <c r="DM7" s="171">
        <v>23963.33</v>
      </c>
      <c r="DN7" s="171">
        <v>23963.33</v>
      </c>
      <c r="DO7" s="173">
        <f>SUM(Tableau573[[#This Row],[Investissement total réel An0]:[Investissement total réel An10]])</f>
        <v>156516.84225457514</v>
      </c>
      <c r="DP7" s="173">
        <f t="shared" si="1"/>
        <v>82480.787402085291</v>
      </c>
      <c r="DQ7" s="173">
        <f t="shared" si="2"/>
        <v>7406.6511416770445</v>
      </c>
      <c r="DR7" s="173">
        <f t="shared" si="3"/>
        <v>30722.436935438302</v>
      </c>
      <c r="DS7" s="173">
        <f t="shared" si="3"/>
        <v>21572.9810191453</v>
      </c>
      <c r="DT7" s="173">
        <f t="shared" si="3"/>
        <v>744.05033300000002</v>
      </c>
      <c r="DU7" s="173">
        <f t="shared" si="3"/>
        <v>6388.0657880665758</v>
      </c>
      <c r="DV7" s="173">
        <f t="shared" si="3"/>
        <v>7201.8696351626004</v>
      </c>
      <c r="DW7" s="173">
        <f t="shared" si="3"/>
        <v>0</v>
      </c>
      <c r="DX7" s="173">
        <f t="shared" si="3"/>
        <v>0</v>
      </c>
      <c r="DY7" s="173">
        <f t="shared" si="3"/>
        <v>0</v>
      </c>
      <c r="DZ7" s="173">
        <f t="shared" si="3"/>
        <v>0</v>
      </c>
    </row>
    <row r="8" spans="1:130">
      <c r="A8" s="167">
        <v>2010</v>
      </c>
      <c r="B8" s="167" t="s">
        <v>249</v>
      </c>
      <c r="C8" s="168">
        <v>1</v>
      </c>
      <c r="D8" s="169">
        <v>2</v>
      </c>
      <c r="E8" s="170">
        <v>2</v>
      </c>
      <c r="F8" s="170">
        <v>2</v>
      </c>
      <c r="G8" s="170">
        <v>4</v>
      </c>
      <c r="H8" s="170">
        <v>4</v>
      </c>
      <c r="I8" s="170">
        <v>4</v>
      </c>
      <c r="J8" s="170">
        <v>4</v>
      </c>
      <c r="K8" s="170">
        <v>4</v>
      </c>
      <c r="L8" s="170">
        <v>4</v>
      </c>
      <c r="M8" s="170">
        <v>4</v>
      </c>
      <c r="N8" s="170">
        <v>20477</v>
      </c>
      <c r="O8" s="170">
        <v>28619</v>
      </c>
      <c r="P8" s="170">
        <v>31257</v>
      </c>
      <c r="Q8" s="170">
        <v>106721</v>
      </c>
      <c r="R8" s="170">
        <v>77786</v>
      </c>
      <c r="S8" s="170">
        <v>77786</v>
      </c>
      <c r="T8" s="170">
        <v>77786</v>
      </c>
      <c r="U8" s="170">
        <v>77786</v>
      </c>
      <c r="V8" s="170">
        <v>77786</v>
      </c>
      <c r="W8" s="170">
        <v>77786</v>
      </c>
      <c r="X8" s="171">
        <v>57103.441627999993</v>
      </c>
      <c r="Y8" s="171">
        <v>109.78999999999999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v>0</v>
      </c>
      <c r="AG8" s="171">
        <v>0</v>
      </c>
      <c r="AH8" s="171">
        <v>0</v>
      </c>
      <c r="AI8" s="171">
        <v>15052.46355009792</v>
      </c>
      <c r="AJ8" s="171">
        <v>5174.7662760000003</v>
      </c>
      <c r="AK8" s="171">
        <v>0</v>
      </c>
      <c r="AL8" s="171">
        <v>9587.4898208401646</v>
      </c>
      <c r="AM8" s="171">
        <v>7010.986284999999</v>
      </c>
      <c r="AN8" s="171">
        <v>115.05</v>
      </c>
      <c r="AO8" s="171">
        <v>0</v>
      </c>
      <c r="AP8" s="171">
        <v>0</v>
      </c>
      <c r="AQ8" s="171"/>
      <c r="AR8" s="171"/>
      <c r="AS8" s="171"/>
      <c r="AT8" s="171">
        <f t="shared" si="4"/>
        <v>11494.435694870999</v>
      </c>
      <c r="AU8" s="171">
        <f t="shared" si="0"/>
        <v>841.82981476680004</v>
      </c>
      <c r="AV8" s="171">
        <f t="shared" si="0"/>
        <v>0</v>
      </c>
      <c r="AW8" s="171">
        <f t="shared" si="0"/>
        <v>1527.2871284598382</v>
      </c>
      <c r="AX8" s="171">
        <f t="shared" si="0"/>
        <v>1116.8501152004999</v>
      </c>
      <c r="AY8" s="171">
        <f t="shared" si="0"/>
        <v>18.327465</v>
      </c>
      <c r="AZ8" s="171">
        <f t="shared" si="0"/>
        <v>0</v>
      </c>
      <c r="BA8" s="171">
        <f t="shared" si="0"/>
        <v>0</v>
      </c>
      <c r="BB8" s="171">
        <f t="shared" si="0"/>
        <v>0</v>
      </c>
      <c r="BC8" s="171">
        <f t="shared" si="0"/>
        <v>0</v>
      </c>
      <c r="BD8" s="171">
        <f t="shared" si="0"/>
        <v>0</v>
      </c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>
        <v>-300</v>
      </c>
      <c r="CK8" s="171">
        <v>0</v>
      </c>
      <c r="CL8" s="171">
        <v>0</v>
      </c>
      <c r="CM8" s="171">
        <v>0</v>
      </c>
      <c r="CN8" s="171">
        <v>0</v>
      </c>
      <c r="CO8" s="171">
        <v>0</v>
      </c>
      <c r="CP8" s="171">
        <v>0</v>
      </c>
      <c r="CQ8" s="171">
        <v>0</v>
      </c>
      <c r="CR8" s="171"/>
      <c r="CS8" s="171"/>
      <c r="CT8" s="171"/>
      <c r="CU8" s="172">
        <v>22.146408165258581</v>
      </c>
      <c r="CV8" s="172">
        <v>20.443376777665183</v>
      </c>
      <c r="CW8" s="172">
        <v>21.425824615286167</v>
      </c>
      <c r="CX8" s="172">
        <v>18.704238153690468</v>
      </c>
      <c r="CY8" s="172">
        <v>20.680520916360273</v>
      </c>
      <c r="CZ8" s="172">
        <v>20.680520916360273</v>
      </c>
      <c r="DA8" s="172">
        <v>20.680520916360273</v>
      </c>
      <c r="DB8" s="172">
        <v>20.680520916360273</v>
      </c>
      <c r="DC8" s="172">
        <v>20.680520916360273</v>
      </c>
      <c r="DD8" s="172">
        <v>20.680520916360273</v>
      </c>
      <c r="DE8" s="171">
        <v>4534.92</v>
      </c>
      <c r="DF8" s="171">
        <v>5850.6899999999987</v>
      </c>
      <c r="DG8" s="171">
        <v>6697.0699999999979</v>
      </c>
      <c r="DH8" s="171">
        <v>19961.350000000002</v>
      </c>
      <c r="DI8" s="171">
        <v>16086.550000000003</v>
      </c>
      <c r="DJ8" s="171">
        <v>16086.550000000003</v>
      </c>
      <c r="DK8" s="171">
        <v>16086.550000000003</v>
      </c>
      <c r="DL8" s="171">
        <v>16086.550000000003</v>
      </c>
      <c r="DM8" s="171">
        <v>16086.550000000003</v>
      </c>
      <c r="DN8" s="171">
        <v>16086.550000000003</v>
      </c>
      <c r="DO8" s="173">
        <f>SUM(Tableau573[[#This Row],[Investissement total réel An0]:[Investissement total réel An10]])</f>
        <v>108852.71777823623</v>
      </c>
      <c r="DP8" s="173">
        <f t="shared" si="1"/>
        <v>83350.340872968925</v>
      </c>
      <c r="DQ8" s="173">
        <f t="shared" si="2"/>
        <v>6126.3860907668004</v>
      </c>
      <c r="DR8" s="173">
        <f t="shared" si="2"/>
        <v>0</v>
      </c>
      <c r="DS8" s="173">
        <f t="shared" si="2"/>
        <v>11114.776949300003</v>
      </c>
      <c r="DT8" s="173">
        <f t="shared" si="2"/>
        <v>8127.8364002004992</v>
      </c>
      <c r="DU8" s="173">
        <f t="shared" si="2"/>
        <v>133.377465</v>
      </c>
      <c r="DV8" s="173">
        <f t="shared" si="2"/>
        <v>0</v>
      </c>
      <c r="DW8" s="173">
        <f t="shared" si="2"/>
        <v>0</v>
      </c>
      <c r="DX8" s="173">
        <f t="shared" si="2"/>
        <v>0</v>
      </c>
      <c r="DY8" s="173">
        <f t="shared" si="2"/>
        <v>0</v>
      </c>
      <c r="DZ8" s="173">
        <f t="shared" si="2"/>
        <v>0</v>
      </c>
    </row>
    <row r="9" spans="1:130">
      <c r="A9" s="167">
        <v>2010</v>
      </c>
      <c r="B9" s="167" t="s">
        <v>250</v>
      </c>
      <c r="C9" s="168">
        <v>1</v>
      </c>
      <c r="D9" s="169">
        <v>1</v>
      </c>
      <c r="E9" s="170">
        <v>1</v>
      </c>
      <c r="F9" s="170">
        <v>1</v>
      </c>
      <c r="G9" s="170">
        <v>4</v>
      </c>
      <c r="H9" s="170">
        <v>4</v>
      </c>
      <c r="I9" s="170">
        <v>4</v>
      </c>
      <c r="J9" s="170">
        <v>4</v>
      </c>
      <c r="K9" s="170">
        <v>4</v>
      </c>
      <c r="L9" s="170">
        <v>4</v>
      </c>
      <c r="M9" s="170">
        <v>4</v>
      </c>
      <c r="N9" s="170">
        <v>22323</v>
      </c>
      <c r="O9" s="170">
        <v>40683</v>
      </c>
      <c r="P9" s="170">
        <v>32650</v>
      </c>
      <c r="Q9" s="170">
        <v>40978</v>
      </c>
      <c r="R9" s="170">
        <v>93448</v>
      </c>
      <c r="S9" s="170">
        <v>93448</v>
      </c>
      <c r="T9" s="170">
        <v>93448</v>
      </c>
      <c r="U9" s="170">
        <v>93448</v>
      </c>
      <c r="V9" s="170">
        <v>93448</v>
      </c>
      <c r="W9" s="170">
        <v>93448</v>
      </c>
      <c r="X9" s="171">
        <v>48130.804744999994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0</v>
      </c>
      <c r="AG9" s="171">
        <v>0</v>
      </c>
      <c r="AH9" s="171">
        <v>0</v>
      </c>
      <c r="AI9" s="171">
        <v>7484.4757238401635</v>
      </c>
      <c r="AJ9" s="171">
        <v>0</v>
      </c>
      <c r="AK9" s="171">
        <v>0</v>
      </c>
      <c r="AL9" s="171">
        <v>2046.7613373431782</v>
      </c>
      <c r="AM9" s="171">
        <v>12584.352858999999</v>
      </c>
      <c r="AN9" s="171">
        <v>5616.7199999999993</v>
      </c>
      <c r="AO9" s="171">
        <v>0</v>
      </c>
      <c r="AP9" s="171">
        <v>0</v>
      </c>
      <c r="AQ9" s="171"/>
      <c r="AR9" s="171"/>
      <c r="AS9" s="171"/>
      <c r="AT9" s="171">
        <f t="shared" si="4"/>
        <v>8859.5141786862368</v>
      </c>
      <c r="AU9" s="171">
        <f t="shared" si="0"/>
        <v>0</v>
      </c>
      <c r="AV9" s="171">
        <f t="shared" si="0"/>
        <v>0</v>
      </c>
      <c r="AW9" s="171">
        <f t="shared" si="0"/>
        <v>326.04908103876829</v>
      </c>
      <c r="AX9" s="171">
        <f t="shared" si="0"/>
        <v>2004.6874104386998</v>
      </c>
      <c r="AY9" s="171">
        <f t="shared" si="0"/>
        <v>894.74349599999994</v>
      </c>
      <c r="AZ9" s="171">
        <f t="shared" si="0"/>
        <v>0</v>
      </c>
      <c r="BA9" s="171">
        <f t="shared" si="0"/>
        <v>0</v>
      </c>
      <c r="BB9" s="171">
        <f t="shared" si="0"/>
        <v>0</v>
      </c>
      <c r="BC9" s="171">
        <f t="shared" si="0"/>
        <v>0</v>
      </c>
      <c r="BD9" s="171">
        <f t="shared" si="0"/>
        <v>0</v>
      </c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2">
        <v>20.489047171079157</v>
      </c>
      <c r="CV9" s="172">
        <v>18.199641127743774</v>
      </c>
      <c r="CW9" s="172">
        <v>20.814609494640116</v>
      </c>
      <c r="CX9" s="172">
        <v>21.146151593538008</v>
      </c>
      <c r="CY9" s="172">
        <v>21.073912764318127</v>
      </c>
      <c r="CZ9" s="172">
        <v>21.073912764318127</v>
      </c>
      <c r="DA9" s="172">
        <v>21.073912764318127</v>
      </c>
      <c r="DB9" s="172">
        <v>21.073912764318127</v>
      </c>
      <c r="DC9" s="172">
        <v>21.073912764318127</v>
      </c>
      <c r="DD9" s="172">
        <v>21.073912764318127</v>
      </c>
      <c r="DE9" s="171">
        <v>4573.7700000000004</v>
      </c>
      <c r="DF9" s="171">
        <v>7404.16</v>
      </c>
      <c r="DG9" s="171">
        <v>6795.9699999999975</v>
      </c>
      <c r="DH9" s="171">
        <v>8665.2700000000041</v>
      </c>
      <c r="DI9" s="171">
        <v>19693.150000000001</v>
      </c>
      <c r="DJ9" s="171">
        <v>19693.150000000001</v>
      </c>
      <c r="DK9" s="171">
        <v>19693.150000000001</v>
      </c>
      <c r="DL9" s="171">
        <v>19693.150000000001</v>
      </c>
      <c r="DM9" s="171">
        <v>19693.150000000001</v>
      </c>
      <c r="DN9" s="171">
        <v>19693.150000000001</v>
      </c>
      <c r="DO9" s="173">
        <f>SUM(Tableau573[[#This Row],[Investissement total réel An0]:[Investissement total réel An10]])</f>
        <v>87948.108831347039</v>
      </c>
      <c r="DP9" s="173">
        <f t="shared" si="1"/>
        <v>64474.794647526396</v>
      </c>
      <c r="DQ9" s="173">
        <f t="shared" si="2"/>
        <v>0</v>
      </c>
      <c r="DR9" s="173">
        <f t="shared" si="2"/>
        <v>0</v>
      </c>
      <c r="DS9" s="173">
        <f t="shared" si="2"/>
        <v>2372.8104183819464</v>
      </c>
      <c r="DT9" s="173">
        <f t="shared" si="2"/>
        <v>14589.040269438698</v>
      </c>
      <c r="DU9" s="173">
        <f t="shared" si="2"/>
        <v>6511.4634959999994</v>
      </c>
      <c r="DV9" s="173">
        <f t="shared" si="2"/>
        <v>0</v>
      </c>
      <c r="DW9" s="173">
        <f t="shared" si="2"/>
        <v>0</v>
      </c>
      <c r="DX9" s="173">
        <f t="shared" si="2"/>
        <v>0</v>
      </c>
      <c r="DY9" s="173">
        <f t="shared" si="2"/>
        <v>0</v>
      </c>
      <c r="DZ9" s="173">
        <f t="shared" si="2"/>
        <v>0</v>
      </c>
    </row>
    <row r="10" spans="1:130">
      <c r="A10" s="167">
        <v>2010</v>
      </c>
      <c r="B10" s="167" t="s">
        <v>251</v>
      </c>
      <c r="C10" s="168">
        <v>1</v>
      </c>
      <c r="D10" s="169">
        <v>2</v>
      </c>
      <c r="E10" s="170">
        <v>2</v>
      </c>
      <c r="F10" s="170">
        <v>2</v>
      </c>
      <c r="G10" s="170">
        <v>2</v>
      </c>
      <c r="H10" s="170">
        <v>2</v>
      </c>
      <c r="I10" s="170">
        <v>2</v>
      </c>
      <c r="J10" s="170">
        <v>2</v>
      </c>
      <c r="K10" s="170">
        <v>2</v>
      </c>
      <c r="L10" s="170">
        <v>2</v>
      </c>
      <c r="M10" s="170">
        <v>2</v>
      </c>
      <c r="N10" s="170">
        <v>26891</v>
      </c>
      <c r="O10" s="170">
        <v>18747</v>
      </c>
      <c r="P10" s="170">
        <v>18704</v>
      </c>
      <c r="Q10" s="170">
        <v>25180</v>
      </c>
      <c r="R10" s="170">
        <v>30068</v>
      </c>
      <c r="S10" s="170">
        <v>30068</v>
      </c>
      <c r="T10" s="170">
        <v>30068</v>
      </c>
      <c r="U10" s="170">
        <v>30068</v>
      </c>
      <c r="V10" s="170">
        <v>30068</v>
      </c>
      <c r="W10" s="170">
        <v>30068</v>
      </c>
      <c r="X10" s="171">
        <v>14890.070373999999</v>
      </c>
      <c r="Y10" s="171">
        <v>219.06535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71">
        <v>0</v>
      </c>
      <c r="AH10" s="171">
        <v>0</v>
      </c>
      <c r="AI10" s="171">
        <v>8657.8313058401636</v>
      </c>
      <c r="AJ10" s="171">
        <v>803.83999999999992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171"/>
      <c r="AR10" s="171"/>
      <c r="AS10" s="171"/>
      <c r="AT10" s="171">
        <f t="shared" si="4"/>
        <v>3751.1807375985381</v>
      </c>
      <c r="AU10" s="171">
        <f t="shared" si="0"/>
        <v>162.94882225499998</v>
      </c>
      <c r="AV10" s="171">
        <f t="shared" si="0"/>
        <v>0</v>
      </c>
      <c r="AW10" s="171">
        <f t="shared" si="0"/>
        <v>0</v>
      </c>
      <c r="AX10" s="171">
        <f t="shared" si="0"/>
        <v>0</v>
      </c>
      <c r="AY10" s="171">
        <f t="shared" si="0"/>
        <v>0</v>
      </c>
      <c r="AZ10" s="171">
        <f t="shared" si="0"/>
        <v>0</v>
      </c>
      <c r="BA10" s="171">
        <f t="shared" si="0"/>
        <v>0</v>
      </c>
      <c r="BB10" s="171">
        <f t="shared" si="0"/>
        <v>0</v>
      </c>
      <c r="BC10" s="171">
        <f t="shared" si="0"/>
        <v>0</v>
      </c>
      <c r="BD10" s="171">
        <f t="shared" si="0"/>
        <v>0</v>
      </c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2">
        <v>20.392733628351493</v>
      </c>
      <c r="CV10" s="172">
        <v>23.284685549687943</v>
      </c>
      <c r="CW10" s="172">
        <v>22.916007271171939</v>
      </c>
      <c r="CX10" s="172">
        <v>24.303177124702149</v>
      </c>
      <c r="CY10" s="172">
        <v>22.218105627244903</v>
      </c>
      <c r="CZ10" s="172">
        <v>22.21810562724491</v>
      </c>
      <c r="DA10" s="172">
        <v>22.21810562724491</v>
      </c>
      <c r="DB10" s="172">
        <v>22.21810562724491</v>
      </c>
      <c r="DC10" s="172">
        <v>22.21810562724491</v>
      </c>
      <c r="DD10" s="172">
        <v>22.21810562724491</v>
      </c>
      <c r="DE10" s="171">
        <v>5483.8099999999995</v>
      </c>
      <c r="DF10" s="171">
        <v>4365.1799999999985</v>
      </c>
      <c r="DG10" s="171">
        <v>4286.2099999999991</v>
      </c>
      <c r="DH10" s="171">
        <v>6119.5400000000009</v>
      </c>
      <c r="DI10" s="171">
        <v>6680.5399999999972</v>
      </c>
      <c r="DJ10" s="171">
        <v>6680.54</v>
      </c>
      <c r="DK10" s="171">
        <v>6680.54</v>
      </c>
      <c r="DL10" s="171">
        <v>6680.54</v>
      </c>
      <c r="DM10" s="171">
        <v>6680.54</v>
      </c>
      <c r="DN10" s="171">
        <v>6680.54</v>
      </c>
      <c r="DO10" s="173">
        <f>SUM(Tableau573[[#This Row],[Investissement total réel An0]:[Investissement total réel An10]])</f>
        <v>28484.936589693702</v>
      </c>
      <c r="DP10" s="173">
        <f t="shared" si="1"/>
        <v>27299.082417438702</v>
      </c>
      <c r="DQ10" s="173">
        <f t="shared" si="2"/>
        <v>1185.8541722549999</v>
      </c>
      <c r="DR10" s="173">
        <f t="shared" si="2"/>
        <v>0</v>
      </c>
      <c r="DS10" s="173">
        <f t="shared" si="2"/>
        <v>0</v>
      </c>
      <c r="DT10" s="173">
        <f t="shared" si="2"/>
        <v>0</v>
      </c>
      <c r="DU10" s="173">
        <f t="shared" si="2"/>
        <v>0</v>
      </c>
      <c r="DV10" s="173">
        <f t="shared" si="2"/>
        <v>0</v>
      </c>
      <c r="DW10" s="173">
        <f t="shared" si="2"/>
        <v>0</v>
      </c>
      <c r="DX10" s="173">
        <f t="shared" si="2"/>
        <v>0</v>
      </c>
      <c r="DY10" s="173">
        <f t="shared" si="2"/>
        <v>0</v>
      </c>
      <c r="DZ10" s="173">
        <f t="shared" si="2"/>
        <v>0</v>
      </c>
    </row>
    <row r="11" spans="1:130">
      <c r="A11" s="167">
        <v>2010</v>
      </c>
      <c r="B11" s="167" t="s">
        <v>252</v>
      </c>
      <c r="C11" s="168">
        <v>1</v>
      </c>
      <c r="D11" s="169">
        <v>9</v>
      </c>
      <c r="E11" s="170">
        <v>11</v>
      </c>
      <c r="F11" s="170">
        <v>12</v>
      </c>
      <c r="G11" s="170">
        <v>12</v>
      </c>
      <c r="H11" s="170">
        <v>13</v>
      </c>
      <c r="I11" s="170">
        <v>13</v>
      </c>
      <c r="J11" s="170">
        <v>13</v>
      </c>
      <c r="K11" s="170">
        <v>13</v>
      </c>
      <c r="L11" s="170">
        <v>13</v>
      </c>
      <c r="M11" s="170">
        <v>13</v>
      </c>
      <c r="N11" s="170">
        <v>14429</v>
      </c>
      <c r="O11" s="170">
        <v>14744</v>
      </c>
      <c r="P11" s="170">
        <v>34518</v>
      </c>
      <c r="Q11" s="170">
        <v>64825</v>
      </c>
      <c r="R11" s="170">
        <v>59077</v>
      </c>
      <c r="S11" s="170">
        <v>59640</v>
      </c>
      <c r="T11" s="170">
        <v>59640</v>
      </c>
      <c r="U11" s="170">
        <v>59640</v>
      </c>
      <c r="V11" s="170">
        <v>59640</v>
      </c>
      <c r="W11" s="170">
        <v>59640</v>
      </c>
      <c r="X11" s="171">
        <v>63195.733672999995</v>
      </c>
      <c r="Y11" s="171">
        <v>1839.57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v>0</v>
      </c>
      <c r="AH11" s="171">
        <v>0</v>
      </c>
      <c r="AI11" s="171">
        <v>11203.28046614503</v>
      </c>
      <c r="AJ11" s="171">
        <v>1746.9319965061791</v>
      </c>
      <c r="AK11" s="171">
        <v>6268.5426416374139</v>
      </c>
      <c r="AL11" s="171">
        <v>11995.447452</v>
      </c>
      <c r="AM11" s="171">
        <v>905.6155168401641</v>
      </c>
      <c r="AN11" s="171">
        <v>7160.106178</v>
      </c>
      <c r="AO11" s="171">
        <v>0</v>
      </c>
      <c r="AP11" s="171">
        <v>0</v>
      </c>
      <c r="AQ11" s="171"/>
      <c r="AR11" s="171"/>
      <c r="AS11" s="171"/>
      <c r="AT11" s="171">
        <f t="shared" si="4"/>
        <v>11851.762952365803</v>
      </c>
      <c r="AU11" s="171">
        <f t="shared" si="0"/>
        <v>571.32976804343434</v>
      </c>
      <c r="AV11" s="171">
        <f t="shared" si="0"/>
        <v>998.57884281283998</v>
      </c>
      <c r="AW11" s="171">
        <f t="shared" si="0"/>
        <v>1910.8747791036001</v>
      </c>
      <c r="AX11" s="171">
        <f t="shared" si="0"/>
        <v>144.26455183263815</v>
      </c>
      <c r="AY11" s="171">
        <f t="shared" si="0"/>
        <v>1140.6049141553999</v>
      </c>
      <c r="AZ11" s="171">
        <f t="shared" si="0"/>
        <v>0</v>
      </c>
      <c r="BA11" s="171">
        <f t="shared" si="0"/>
        <v>0</v>
      </c>
      <c r="BB11" s="171">
        <f t="shared" si="0"/>
        <v>0</v>
      </c>
      <c r="BC11" s="171">
        <f t="shared" si="0"/>
        <v>0</v>
      </c>
      <c r="BD11" s="171">
        <f t="shared" si="0"/>
        <v>0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>
        <v>10100</v>
      </c>
      <c r="BP11" s="171">
        <v>0</v>
      </c>
      <c r="BQ11" s="171">
        <v>7825</v>
      </c>
      <c r="BR11" s="171">
        <v>0</v>
      </c>
      <c r="BS11" s="171">
        <v>0</v>
      </c>
      <c r="BT11" s="171">
        <v>0</v>
      </c>
      <c r="BU11" s="171">
        <v>0</v>
      </c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>
        <v>-2100</v>
      </c>
      <c r="CK11" s="171">
        <v>-300</v>
      </c>
      <c r="CL11" s="171">
        <v>0</v>
      </c>
      <c r="CM11" s="171">
        <v>0</v>
      </c>
      <c r="CN11" s="171">
        <v>0</v>
      </c>
      <c r="CO11" s="171">
        <v>0</v>
      </c>
      <c r="CP11" s="171">
        <v>0</v>
      </c>
      <c r="CQ11" s="171">
        <v>0</v>
      </c>
      <c r="CR11" s="171"/>
      <c r="CS11" s="171"/>
      <c r="CT11" s="171"/>
      <c r="CU11" s="172">
        <v>31.786610298703998</v>
      </c>
      <c r="CV11" s="172">
        <v>32.654706999457403</v>
      </c>
      <c r="CW11" s="172">
        <v>29.507735094733189</v>
      </c>
      <c r="CX11" s="172">
        <v>25.503293482452762</v>
      </c>
      <c r="CY11" s="172">
        <v>27.301911065219965</v>
      </c>
      <c r="CZ11" s="172">
        <v>27.611670020120716</v>
      </c>
      <c r="DA11" s="172">
        <v>27.611670020120716</v>
      </c>
      <c r="DB11" s="172">
        <v>27.611670020120716</v>
      </c>
      <c r="DC11" s="172">
        <v>27.611670020120716</v>
      </c>
      <c r="DD11" s="172">
        <v>27.611670020120716</v>
      </c>
      <c r="DE11" s="171">
        <v>4586.49</v>
      </c>
      <c r="DF11" s="171">
        <v>4814.6099999999997</v>
      </c>
      <c r="DG11" s="171">
        <v>10185.480000000003</v>
      </c>
      <c r="DH11" s="171">
        <v>16532.510000000002</v>
      </c>
      <c r="DI11" s="171">
        <v>16129.149999999998</v>
      </c>
      <c r="DJ11" s="171">
        <v>16467.599999999995</v>
      </c>
      <c r="DK11" s="171">
        <v>16467.599999999995</v>
      </c>
      <c r="DL11" s="171">
        <v>16467.599999999995</v>
      </c>
      <c r="DM11" s="171">
        <v>16467.599999999995</v>
      </c>
      <c r="DN11" s="171">
        <v>16467.599999999995</v>
      </c>
      <c r="DO11" s="173">
        <f>SUM(Tableau573[[#This Row],[Investissement total réel An0]:[Investissement total réel An10]])</f>
        <v>136457.64373244252</v>
      </c>
      <c r="DP11" s="173">
        <f t="shared" si="1"/>
        <v>84150.777091510827</v>
      </c>
      <c r="DQ11" s="173">
        <f t="shared" si="2"/>
        <v>13957.831764549614</v>
      </c>
      <c r="DR11" s="173">
        <f t="shared" si="2"/>
        <v>7267.1214844502538</v>
      </c>
      <c r="DS11" s="173">
        <f t="shared" si="2"/>
        <v>21731.322231103601</v>
      </c>
      <c r="DT11" s="173">
        <f t="shared" si="2"/>
        <v>1049.8800686728023</v>
      </c>
      <c r="DU11" s="173">
        <f t="shared" si="2"/>
        <v>8300.7110921553995</v>
      </c>
      <c r="DV11" s="173">
        <f t="shared" si="2"/>
        <v>0</v>
      </c>
      <c r="DW11" s="173">
        <f t="shared" si="2"/>
        <v>0</v>
      </c>
      <c r="DX11" s="173">
        <f t="shared" si="2"/>
        <v>0</v>
      </c>
      <c r="DY11" s="173">
        <f t="shared" si="2"/>
        <v>0</v>
      </c>
      <c r="DZ11" s="173">
        <f t="shared" si="2"/>
        <v>0</v>
      </c>
    </row>
    <row r="12" spans="1:130">
      <c r="A12" s="167">
        <v>2010</v>
      </c>
      <c r="B12" s="167" t="s">
        <v>253</v>
      </c>
      <c r="C12" s="168">
        <v>1</v>
      </c>
      <c r="D12" s="169">
        <v>8</v>
      </c>
      <c r="E12" s="170">
        <v>11</v>
      </c>
      <c r="F12" s="170">
        <v>12</v>
      </c>
      <c r="G12" s="170">
        <v>12</v>
      </c>
      <c r="H12" s="170">
        <v>12</v>
      </c>
      <c r="I12" s="170">
        <v>12</v>
      </c>
      <c r="J12" s="170">
        <v>12</v>
      </c>
      <c r="K12" s="170">
        <v>12</v>
      </c>
      <c r="L12" s="170">
        <v>12</v>
      </c>
      <c r="M12" s="170">
        <v>12</v>
      </c>
      <c r="N12" s="170">
        <v>33479</v>
      </c>
      <c r="O12" s="170">
        <v>66993</v>
      </c>
      <c r="P12" s="170">
        <v>79123</v>
      </c>
      <c r="Q12" s="170">
        <v>83900</v>
      </c>
      <c r="R12" s="170">
        <v>95699</v>
      </c>
      <c r="S12" s="170">
        <v>94884</v>
      </c>
      <c r="T12" s="170">
        <v>94884</v>
      </c>
      <c r="U12" s="170">
        <v>94884</v>
      </c>
      <c r="V12" s="170">
        <v>94884</v>
      </c>
      <c r="W12" s="170">
        <v>94884</v>
      </c>
      <c r="X12" s="171">
        <v>8266.41</v>
      </c>
      <c r="Y12" s="171">
        <v>27296.601331999998</v>
      </c>
      <c r="Z12" s="171">
        <v>2412.7241049999998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0</v>
      </c>
      <c r="AH12" s="171">
        <v>0</v>
      </c>
      <c r="AI12" s="171">
        <v>14387.985720740282</v>
      </c>
      <c r="AJ12" s="171">
        <v>21653.060453784718</v>
      </c>
      <c r="AK12" s="171">
        <v>4907.1165855949057</v>
      </c>
      <c r="AL12" s="171">
        <v>5381.0733390000005</v>
      </c>
      <c r="AM12" s="171">
        <v>490.25</v>
      </c>
      <c r="AN12" s="171">
        <v>0</v>
      </c>
      <c r="AO12" s="171">
        <v>0</v>
      </c>
      <c r="AP12" s="171">
        <v>0</v>
      </c>
      <c r="AQ12" s="171"/>
      <c r="AR12" s="171"/>
      <c r="AS12" s="171"/>
      <c r="AT12" s="171">
        <f t="shared" si="4"/>
        <v>3608.845238313927</v>
      </c>
      <c r="AU12" s="171">
        <f t="shared" si="0"/>
        <v>7797.6811224755047</v>
      </c>
      <c r="AV12" s="171">
        <f t="shared" si="0"/>
        <v>1166.0506220117684</v>
      </c>
      <c r="AW12" s="171">
        <f t="shared" si="0"/>
        <v>857.20498290270007</v>
      </c>
      <c r="AX12" s="171">
        <f t="shared" si="0"/>
        <v>78.096824999999995</v>
      </c>
      <c r="AY12" s="171">
        <f t="shared" si="0"/>
        <v>0</v>
      </c>
      <c r="AZ12" s="171">
        <f t="shared" si="0"/>
        <v>0</v>
      </c>
      <c r="BA12" s="171">
        <f t="shared" si="0"/>
        <v>0</v>
      </c>
      <c r="BB12" s="171">
        <f t="shared" si="0"/>
        <v>0</v>
      </c>
      <c r="BC12" s="171">
        <f t="shared" si="0"/>
        <v>0</v>
      </c>
      <c r="BD12" s="171">
        <f t="shared" si="0"/>
        <v>0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>
        <v>1000</v>
      </c>
      <c r="BP12" s="171">
        <v>0</v>
      </c>
      <c r="BQ12" s="171">
        <v>5850</v>
      </c>
      <c r="BR12" s="171">
        <v>2125</v>
      </c>
      <c r="BS12" s="171">
        <v>0</v>
      </c>
      <c r="BT12" s="171">
        <v>0</v>
      </c>
      <c r="BU12" s="171">
        <v>0</v>
      </c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>
        <v>-450</v>
      </c>
      <c r="CK12" s="171">
        <v>-1200</v>
      </c>
      <c r="CL12" s="171">
        <v>0</v>
      </c>
      <c r="CM12" s="171">
        <v>-300</v>
      </c>
      <c r="CN12" s="171">
        <v>0</v>
      </c>
      <c r="CO12" s="171">
        <v>0</v>
      </c>
      <c r="CP12" s="171">
        <v>0</v>
      </c>
      <c r="CQ12" s="171">
        <v>0</v>
      </c>
      <c r="CR12" s="171"/>
      <c r="CS12" s="171"/>
      <c r="CT12" s="171"/>
      <c r="CU12" s="172">
        <v>23.712386869380804</v>
      </c>
      <c r="CV12" s="172">
        <v>23.363366321854521</v>
      </c>
      <c r="CW12" s="172">
        <v>23.222210987955457</v>
      </c>
      <c r="CX12" s="172">
        <v>25.891871275327766</v>
      </c>
      <c r="CY12" s="172">
        <v>23.654249260702841</v>
      </c>
      <c r="CZ12" s="172">
        <v>23.81418363475402</v>
      </c>
      <c r="DA12" s="172">
        <v>23.81418363475402</v>
      </c>
      <c r="DB12" s="172">
        <v>23.81418363475402</v>
      </c>
      <c r="DC12" s="172">
        <v>23.81418363475402</v>
      </c>
      <c r="DD12" s="172">
        <v>23.81418363475402</v>
      </c>
      <c r="DE12" s="171">
        <v>7938.6699999999992</v>
      </c>
      <c r="DF12" s="171">
        <v>15651.819999999998</v>
      </c>
      <c r="DG12" s="171">
        <v>18374.109999999997</v>
      </c>
      <c r="DH12" s="171">
        <v>21723.279999999995</v>
      </c>
      <c r="DI12" s="171">
        <v>22636.880000000012</v>
      </c>
      <c r="DJ12" s="171">
        <v>22595.850000000002</v>
      </c>
      <c r="DK12" s="171">
        <v>22595.850000000002</v>
      </c>
      <c r="DL12" s="171">
        <v>22595.850000000002</v>
      </c>
      <c r="DM12" s="171">
        <v>22595.850000000002</v>
      </c>
      <c r="DN12" s="171">
        <v>22595.850000000002</v>
      </c>
      <c r="DO12" s="173">
        <f>SUM(Tableau573[[#This Row],[Investissement total réel An0]:[Investissement total réel An10]])</f>
        <v>105328.10032682381</v>
      </c>
      <c r="DP12" s="173">
        <f t="shared" si="1"/>
        <v>25813.240959054208</v>
      </c>
      <c r="DQ12" s="173">
        <f t="shared" si="2"/>
        <v>56547.342908260223</v>
      </c>
      <c r="DR12" s="173">
        <f t="shared" si="2"/>
        <v>8485.8913126066727</v>
      </c>
      <c r="DS12" s="173">
        <f t="shared" si="2"/>
        <v>11788.278321902701</v>
      </c>
      <c r="DT12" s="173">
        <f t="shared" si="2"/>
        <v>2693.3468250000001</v>
      </c>
      <c r="DU12" s="173">
        <f t="shared" si="2"/>
        <v>0</v>
      </c>
      <c r="DV12" s="173">
        <f t="shared" si="2"/>
        <v>0</v>
      </c>
      <c r="DW12" s="173">
        <f t="shared" si="2"/>
        <v>0</v>
      </c>
      <c r="DX12" s="173">
        <f t="shared" si="2"/>
        <v>0</v>
      </c>
      <c r="DY12" s="173">
        <f t="shared" si="2"/>
        <v>0</v>
      </c>
      <c r="DZ12" s="173">
        <f t="shared" si="2"/>
        <v>0</v>
      </c>
    </row>
    <row r="13" spans="1:130">
      <c r="A13" s="167">
        <v>2010</v>
      </c>
      <c r="B13" s="167" t="s">
        <v>254</v>
      </c>
      <c r="C13" s="168">
        <v>1</v>
      </c>
      <c r="D13" s="169">
        <v>1</v>
      </c>
      <c r="E13" s="170">
        <v>1</v>
      </c>
      <c r="F13" s="170">
        <v>1</v>
      </c>
      <c r="G13" s="170">
        <v>1</v>
      </c>
      <c r="H13" s="170">
        <v>1</v>
      </c>
      <c r="I13" s="170">
        <v>1</v>
      </c>
      <c r="J13" s="170">
        <v>1</v>
      </c>
      <c r="K13" s="170">
        <v>1</v>
      </c>
      <c r="L13" s="170">
        <v>1</v>
      </c>
      <c r="M13" s="170">
        <v>1</v>
      </c>
      <c r="N13" s="170">
        <v>8872</v>
      </c>
      <c r="O13" s="170">
        <v>10512</v>
      </c>
      <c r="P13" s="170">
        <v>7813</v>
      </c>
      <c r="Q13" s="170">
        <v>4873</v>
      </c>
      <c r="R13" s="170">
        <v>4806</v>
      </c>
      <c r="S13" s="170">
        <v>4806</v>
      </c>
      <c r="T13" s="170">
        <v>4806</v>
      </c>
      <c r="U13" s="170">
        <v>4806</v>
      </c>
      <c r="V13" s="170">
        <v>4806</v>
      </c>
      <c r="W13" s="170">
        <v>4806</v>
      </c>
      <c r="X13" s="171">
        <v>29047.456241000004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7250.9667435949059</v>
      </c>
      <c r="AJ13" s="171">
        <v>0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  <c r="AQ13" s="171"/>
      <c r="AR13" s="171"/>
      <c r="AS13" s="171"/>
      <c r="AT13" s="171">
        <f t="shared" si="4"/>
        <v>5782.3387814459684</v>
      </c>
      <c r="AU13" s="171">
        <f t="shared" si="0"/>
        <v>0</v>
      </c>
      <c r="AV13" s="171">
        <f t="shared" si="0"/>
        <v>0</v>
      </c>
      <c r="AW13" s="171">
        <f t="shared" si="0"/>
        <v>0</v>
      </c>
      <c r="AX13" s="171">
        <f t="shared" si="0"/>
        <v>0</v>
      </c>
      <c r="AY13" s="171">
        <f t="shared" si="0"/>
        <v>0</v>
      </c>
      <c r="AZ13" s="171">
        <f t="shared" si="0"/>
        <v>0</v>
      </c>
      <c r="BA13" s="171">
        <f t="shared" si="0"/>
        <v>0</v>
      </c>
      <c r="BB13" s="171">
        <f t="shared" si="0"/>
        <v>0</v>
      </c>
      <c r="BC13" s="171">
        <f t="shared" si="0"/>
        <v>0</v>
      </c>
      <c r="BD13" s="171">
        <f t="shared" si="0"/>
        <v>0</v>
      </c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2">
        <v>23.803088367899008</v>
      </c>
      <c r="CV13" s="172">
        <v>22.938356164383556</v>
      </c>
      <c r="CW13" s="172">
        <v>33.046717010111379</v>
      </c>
      <c r="CX13" s="172">
        <v>47.119638826185081</v>
      </c>
      <c r="CY13" s="172">
        <v>47.076987099459011</v>
      </c>
      <c r="CZ13" s="172">
        <v>47.076987099459011</v>
      </c>
      <c r="DA13" s="172">
        <v>47.076987099459011</v>
      </c>
      <c r="DB13" s="172">
        <v>47.076987099459011</v>
      </c>
      <c r="DC13" s="172">
        <v>47.076987099459011</v>
      </c>
      <c r="DD13" s="172">
        <v>47.076987099459011</v>
      </c>
      <c r="DE13" s="171">
        <v>2111.81</v>
      </c>
      <c r="DF13" s="171">
        <v>2411.2799999999993</v>
      </c>
      <c r="DG13" s="171">
        <v>2581.9400000000019</v>
      </c>
      <c r="DH13" s="171">
        <v>2296.139999999999</v>
      </c>
      <c r="DI13" s="171">
        <v>2262.52</v>
      </c>
      <c r="DJ13" s="171">
        <v>2262.52</v>
      </c>
      <c r="DK13" s="171">
        <v>2262.52</v>
      </c>
      <c r="DL13" s="171">
        <v>2262.52</v>
      </c>
      <c r="DM13" s="171">
        <v>2262.52</v>
      </c>
      <c r="DN13" s="171">
        <v>2262.52</v>
      </c>
      <c r="DO13" s="173">
        <f>SUM(Tableau573[[#This Row],[Investissement total réel An0]:[Investissement total réel An10]])</f>
        <v>42080.76176604088</v>
      </c>
      <c r="DP13" s="173">
        <f t="shared" si="1"/>
        <v>42080.76176604088</v>
      </c>
      <c r="DQ13" s="173">
        <f t="shared" si="2"/>
        <v>0</v>
      </c>
      <c r="DR13" s="173">
        <f t="shared" si="2"/>
        <v>0</v>
      </c>
      <c r="DS13" s="173">
        <f t="shared" si="2"/>
        <v>0</v>
      </c>
      <c r="DT13" s="173">
        <f t="shared" si="2"/>
        <v>0</v>
      </c>
      <c r="DU13" s="173">
        <f t="shared" si="2"/>
        <v>0</v>
      </c>
      <c r="DV13" s="173">
        <f t="shared" si="2"/>
        <v>0</v>
      </c>
      <c r="DW13" s="173">
        <f t="shared" si="2"/>
        <v>0</v>
      </c>
      <c r="DX13" s="173">
        <f t="shared" si="2"/>
        <v>0</v>
      </c>
      <c r="DY13" s="173">
        <f t="shared" si="2"/>
        <v>0</v>
      </c>
      <c r="DZ13" s="173">
        <f t="shared" si="2"/>
        <v>0</v>
      </c>
    </row>
    <row r="14" spans="1:130">
      <c r="A14" s="167">
        <v>2010</v>
      </c>
      <c r="B14" s="167" t="s">
        <v>255</v>
      </c>
      <c r="C14" s="168">
        <v>1</v>
      </c>
      <c r="D14" s="169">
        <v>1</v>
      </c>
      <c r="E14" s="170">
        <v>1</v>
      </c>
      <c r="F14" s="170">
        <v>1</v>
      </c>
      <c r="G14" s="170">
        <v>1</v>
      </c>
      <c r="H14" s="170">
        <v>1</v>
      </c>
      <c r="I14" s="170">
        <v>1</v>
      </c>
      <c r="J14" s="170">
        <v>1</v>
      </c>
      <c r="K14" s="170">
        <v>1</v>
      </c>
      <c r="L14" s="170">
        <v>1</v>
      </c>
      <c r="M14" s="170">
        <v>1</v>
      </c>
      <c r="N14" s="170">
        <v>35296</v>
      </c>
      <c r="O14" s="170">
        <v>34427</v>
      </c>
      <c r="P14" s="170">
        <v>34330</v>
      </c>
      <c r="Q14" s="170">
        <v>39782</v>
      </c>
      <c r="R14" s="170">
        <v>39591</v>
      </c>
      <c r="S14" s="170">
        <v>39591</v>
      </c>
      <c r="T14" s="170">
        <v>39591</v>
      </c>
      <c r="U14" s="170">
        <v>39591</v>
      </c>
      <c r="V14" s="170">
        <v>39591</v>
      </c>
      <c r="W14" s="170">
        <v>39591</v>
      </c>
      <c r="X14" s="171">
        <v>56751.634122000003</v>
      </c>
      <c r="Y14" s="171">
        <v>12046.747118000001</v>
      </c>
      <c r="Z14" s="171">
        <v>0</v>
      </c>
      <c r="AA14" s="171">
        <v>0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9034.5438868401652</v>
      </c>
      <c r="AJ14" s="171">
        <v>102.82</v>
      </c>
      <c r="AK14" s="171">
        <v>0</v>
      </c>
      <c r="AL14" s="171">
        <v>0</v>
      </c>
      <c r="AM14" s="171">
        <v>0</v>
      </c>
      <c r="AN14" s="171">
        <v>0</v>
      </c>
      <c r="AO14" s="171">
        <v>0</v>
      </c>
      <c r="AP14" s="171">
        <v>0</v>
      </c>
      <c r="AQ14" s="171"/>
      <c r="AR14" s="171"/>
      <c r="AS14" s="171"/>
      <c r="AT14" s="171">
        <f t="shared" si="4"/>
        <v>10479.73815680824</v>
      </c>
      <c r="AU14" s="171">
        <f t="shared" si="0"/>
        <v>1935.4260418974002</v>
      </c>
      <c r="AV14" s="171">
        <f t="shared" si="0"/>
        <v>0</v>
      </c>
      <c r="AW14" s="171">
        <f t="shared" si="0"/>
        <v>0</v>
      </c>
      <c r="AX14" s="171">
        <f t="shared" si="0"/>
        <v>0</v>
      </c>
      <c r="AY14" s="171">
        <f t="shared" si="0"/>
        <v>0</v>
      </c>
      <c r="AZ14" s="171">
        <f t="shared" si="0"/>
        <v>0</v>
      </c>
      <c r="BA14" s="171">
        <f t="shared" si="0"/>
        <v>0</v>
      </c>
      <c r="BB14" s="171">
        <f t="shared" si="0"/>
        <v>0</v>
      </c>
      <c r="BC14" s="171">
        <f t="shared" si="0"/>
        <v>0</v>
      </c>
      <c r="BD14" s="171">
        <f t="shared" si="0"/>
        <v>0</v>
      </c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2">
        <v>19.26328762466002</v>
      </c>
      <c r="CV14" s="172">
        <v>19.181892119557325</v>
      </c>
      <c r="CW14" s="172">
        <v>21.517739586367615</v>
      </c>
      <c r="CX14" s="172">
        <v>21.552837966919729</v>
      </c>
      <c r="CY14" s="172">
        <v>21.237579247808842</v>
      </c>
      <c r="CZ14" s="172">
        <v>21.237579247808842</v>
      </c>
      <c r="DA14" s="172">
        <v>21.237579247808842</v>
      </c>
      <c r="DB14" s="172">
        <v>21.237579247808842</v>
      </c>
      <c r="DC14" s="172">
        <v>21.237579247808842</v>
      </c>
      <c r="DD14" s="172">
        <v>21.237579247808842</v>
      </c>
      <c r="DE14" s="171">
        <v>6799.17</v>
      </c>
      <c r="DF14" s="171">
        <v>6603.75</v>
      </c>
      <c r="DG14" s="171">
        <v>7387.0400000000027</v>
      </c>
      <c r="DH14" s="171">
        <v>8574.1500000000069</v>
      </c>
      <c r="DI14" s="171">
        <v>8408.1699999999983</v>
      </c>
      <c r="DJ14" s="171">
        <v>8408.1699999999983</v>
      </c>
      <c r="DK14" s="171">
        <v>8408.1699999999983</v>
      </c>
      <c r="DL14" s="171">
        <v>8408.1699999999983</v>
      </c>
      <c r="DM14" s="171">
        <v>8408.1699999999983</v>
      </c>
      <c r="DN14" s="171">
        <v>8408.1699999999983</v>
      </c>
      <c r="DO14" s="173">
        <f>SUM(Tableau573[[#This Row],[Investissement total réel An0]:[Investissement total réel An10]])</f>
        <v>90350.909325545814</v>
      </c>
      <c r="DP14" s="173">
        <f t="shared" si="1"/>
        <v>76265.916165648407</v>
      </c>
      <c r="DQ14" s="173">
        <f t="shared" si="2"/>
        <v>14084.993159897402</v>
      </c>
      <c r="DR14" s="173">
        <f t="shared" si="2"/>
        <v>0</v>
      </c>
      <c r="DS14" s="173">
        <f t="shared" si="2"/>
        <v>0</v>
      </c>
      <c r="DT14" s="173">
        <f t="shared" si="2"/>
        <v>0</v>
      </c>
      <c r="DU14" s="173">
        <f t="shared" si="2"/>
        <v>0</v>
      </c>
      <c r="DV14" s="173">
        <f t="shared" si="2"/>
        <v>0</v>
      </c>
      <c r="DW14" s="173">
        <f t="shared" si="2"/>
        <v>0</v>
      </c>
      <c r="DX14" s="173">
        <f t="shared" si="2"/>
        <v>0</v>
      </c>
      <c r="DY14" s="173">
        <f t="shared" si="2"/>
        <v>0</v>
      </c>
      <c r="DZ14" s="173">
        <f t="shared" si="2"/>
        <v>0</v>
      </c>
    </row>
    <row r="15" spans="1:130" s="181" customFormat="1">
      <c r="A15" s="204"/>
      <c r="B15" s="205" t="s">
        <v>267</v>
      </c>
      <c r="C15" s="206">
        <f>SUBTOTAL(109,C3:C14)</f>
        <v>12</v>
      </c>
      <c r="D15" s="206">
        <f t="shared" ref="D15:BO15" si="5">SUBTOTAL(109,D3:D14)</f>
        <v>35</v>
      </c>
      <c r="E15" s="206">
        <f t="shared" si="5"/>
        <v>45</v>
      </c>
      <c r="F15" s="206">
        <f t="shared" si="5"/>
        <v>48</v>
      </c>
      <c r="G15" s="206">
        <f t="shared" si="5"/>
        <v>53</v>
      </c>
      <c r="H15" s="206">
        <f t="shared" si="5"/>
        <v>54</v>
      </c>
      <c r="I15" s="206">
        <f t="shared" si="5"/>
        <v>55</v>
      </c>
      <c r="J15" s="206">
        <f t="shared" si="5"/>
        <v>55</v>
      </c>
      <c r="K15" s="206">
        <f t="shared" si="5"/>
        <v>55</v>
      </c>
      <c r="L15" s="206">
        <f t="shared" si="5"/>
        <v>55</v>
      </c>
      <c r="M15" s="206">
        <f t="shared" si="5"/>
        <v>55</v>
      </c>
      <c r="N15" s="206">
        <f t="shared" si="5"/>
        <v>425276</v>
      </c>
      <c r="O15" s="206">
        <f t="shared" si="5"/>
        <v>548676</v>
      </c>
      <c r="P15" s="206">
        <f t="shared" si="5"/>
        <v>568625</v>
      </c>
      <c r="Q15" s="206">
        <f t="shared" si="5"/>
        <v>679393</v>
      </c>
      <c r="R15" s="206">
        <f t="shared" si="5"/>
        <v>696224</v>
      </c>
      <c r="S15" s="206">
        <f t="shared" si="5"/>
        <v>694422</v>
      </c>
      <c r="T15" s="206">
        <f t="shared" si="5"/>
        <v>694422</v>
      </c>
      <c r="U15" s="206">
        <f t="shared" si="5"/>
        <v>694422</v>
      </c>
      <c r="V15" s="206">
        <f t="shared" si="5"/>
        <v>694422</v>
      </c>
      <c r="W15" s="206">
        <f t="shared" si="5"/>
        <v>694422</v>
      </c>
      <c r="X15" s="206">
        <f t="shared" si="5"/>
        <v>462904.78421199997</v>
      </c>
      <c r="Y15" s="206">
        <f t="shared" si="5"/>
        <v>42401.753799999999</v>
      </c>
      <c r="Z15" s="206">
        <f t="shared" si="5"/>
        <v>2412.7241049999998</v>
      </c>
      <c r="AA15" s="206">
        <f t="shared" si="5"/>
        <v>0</v>
      </c>
      <c r="AB15" s="206">
        <f t="shared" si="5"/>
        <v>0</v>
      </c>
      <c r="AC15" s="206">
        <f t="shared" si="5"/>
        <v>0</v>
      </c>
      <c r="AD15" s="206">
        <f t="shared" si="5"/>
        <v>0</v>
      </c>
      <c r="AE15" s="206">
        <f t="shared" si="5"/>
        <v>0</v>
      </c>
      <c r="AF15" s="206">
        <f t="shared" si="5"/>
        <v>0</v>
      </c>
      <c r="AG15" s="206">
        <f t="shared" si="5"/>
        <v>0</v>
      </c>
      <c r="AH15" s="206">
        <f t="shared" si="5"/>
        <v>0</v>
      </c>
      <c r="AI15" s="206">
        <f t="shared" si="5"/>
        <v>195458.5312621725</v>
      </c>
      <c r="AJ15" s="206">
        <f t="shared" si="5"/>
        <v>57612.281951306111</v>
      </c>
      <c r="AK15" s="206">
        <f t="shared" si="5"/>
        <v>33974.043079072486</v>
      </c>
      <c r="AL15" s="206">
        <f t="shared" si="5"/>
        <v>37829.007970183346</v>
      </c>
      <c r="AM15" s="206">
        <f t="shared" si="5"/>
        <v>22180.754660840161</v>
      </c>
      <c r="AN15" s="206">
        <f t="shared" si="5"/>
        <v>18402.15461159491</v>
      </c>
      <c r="AO15" s="206">
        <f t="shared" si="5"/>
        <v>6212.2570820000001</v>
      </c>
      <c r="AP15" s="206">
        <f t="shared" si="5"/>
        <v>0</v>
      </c>
      <c r="AQ15" s="206">
        <f t="shared" si="5"/>
        <v>0</v>
      </c>
      <c r="AR15" s="206">
        <f t="shared" si="5"/>
        <v>0</v>
      </c>
      <c r="AS15" s="206">
        <f t="shared" si="5"/>
        <v>0</v>
      </c>
      <c r="AT15" s="206">
        <f t="shared" si="5"/>
        <v>104877.27615503568</v>
      </c>
      <c r="AU15" s="206">
        <f t="shared" si="5"/>
        <v>15932.235895183065</v>
      </c>
      <c r="AV15" s="206">
        <f t="shared" si="5"/>
        <v>5796.4120124227466</v>
      </c>
      <c r="AW15" s="206">
        <f t="shared" si="5"/>
        <v>6026.1609696502064</v>
      </c>
      <c r="AX15" s="206">
        <f t="shared" si="5"/>
        <v>3533.3942174718377</v>
      </c>
      <c r="AY15" s="206">
        <f t="shared" si="5"/>
        <v>2931.4632296270684</v>
      </c>
      <c r="AZ15" s="206">
        <f t="shared" si="5"/>
        <v>989.61255316259997</v>
      </c>
      <c r="BA15" s="206">
        <f t="shared" si="5"/>
        <v>0</v>
      </c>
      <c r="BB15" s="206">
        <f t="shared" si="5"/>
        <v>0</v>
      </c>
      <c r="BC15" s="206">
        <f t="shared" si="5"/>
        <v>0</v>
      </c>
      <c r="BD15" s="206">
        <f t="shared" si="5"/>
        <v>0</v>
      </c>
      <c r="BE15" s="206">
        <f t="shared" si="5"/>
        <v>0</v>
      </c>
      <c r="BF15" s="206">
        <f t="shared" si="5"/>
        <v>0</v>
      </c>
      <c r="BG15" s="206">
        <f t="shared" si="5"/>
        <v>0</v>
      </c>
      <c r="BH15" s="206">
        <f t="shared" si="5"/>
        <v>0</v>
      </c>
      <c r="BI15" s="206">
        <f t="shared" si="5"/>
        <v>0</v>
      </c>
      <c r="BJ15" s="206">
        <f t="shared" si="5"/>
        <v>0</v>
      </c>
      <c r="BK15" s="206">
        <f t="shared" si="5"/>
        <v>0</v>
      </c>
      <c r="BL15" s="206">
        <f t="shared" si="5"/>
        <v>0</v>
      </c>
      <c r="BM15" s="206">
        <f t="shared" si="5"/>
        <v>0</v>
      </c>
      <c r="BN15" s="206">
        <f t="shared" si="5"/>
        <v>0</v>
      </c>
      <c r="BO15" s="206">
        <f t="shared" si="5"/>
        <v>22350</v>
      </c>
      <c r="BP15" s="206">
        <f t="shared" ref="BP15:DZ15" si="6">SUBTOTAL(109,BP3:BP14)</f>
        <v>5900</v>
      </c>
      <c r="BQ15" s="206">
        <f t="shared" si="6"/>
        <v>26525</v>
      </c>
      <c r="BR15" s="206">
        <f t="shared" si="6"/>
        <v>2125</v>
      </c>
      <c r="BS15" s="206">
        <f t="shared" si="6"/>
        <v>0</v>
      </c>
      <c r="BT15" s="206">
        <f t="shared" si="6"/>
        <v>0</v>
      </c>
      <c r="BU15" s="206">
        <f t="shared" si="6"/>
        <v>0</v>
      </c>
      <c r="BV15" s="206">
        <f t="shared" si="6"/>
        <v>0</v>
      </c>
      <c r="BW15" s="206">
        <f t="shared" si="6"/>
        <v>0</v>
      </c>
      <c r="BX15" s="206">
        <f t="shared" si="6"/>
        <v>0</v>
      </c>
      <c r="BY15" s="206">
        <f t="shared" si="6"/>
        <v>0</v>
      </c>
      <c r="BZ15" s="206">
        <f t="shared" si="6"/>
        <v>0</v>
      </c>
      <c r="CA15" s="206">
        <f t="shared" si="6"/>
        <v>0</v>
      </c>
      <c r="CB15" s="206">
        <f t="shared" si="6"/>
        <v>0</v>
      </c>
      <c r="CC15" s="206">
        <f t="shared" si="6"/>
        <v>0</v>
      </c>
      <c r="CD15" s="206">
        <f t="shared" si="6"/>
        <v>0</v>
      </c>
      <c r="CE15" s="206">
        <f t="shared" si="6"/>
        <v>0</v>
      </c>
      <c r="CF15" s="206">
        <f t="shared" si="6"/>
        <v>0</v>
      </c>
      <c r="CG15" s="206">
        <f t="shared" si="6"/>
        <v>0</v>
      </c>
      <c r="CH15" s="206">
        <f t="shared" si="6"/>
        <v>0</v>
      </c>
      <c r="CI15" s="206">
        <f t="shared" si="6"/>
        <v>0</v>
      </c>
      <c r="CJ15" s="206">
        <f t="shared" si="6"/>
        <v>-2850</v>
      </c>
      <c r="CK15" s="206">
        <f t="shared" si="6"/>
        <v>-1800</v>
      </c>
      <c r="CL15" s="206">
        <f t="shared" si="6"/>
        <v>-900</v>
      </c>
      <c r="CM15" s="206">
        <f t="shared" si="6"/>
        <v>-1800</v>
      </c>
      <c r="CN15" s="206">
        <f t="shared" si="6"/>
        <v>0</v>
      </c>
      <c r="CO15" s="206">
        <f t="shared" si="6"/>
        <v>0</v>
      </c>
      <c r="CP15" s="206">
        <f t="shared" si="6"/>
        <v>0</v>
      </c>
      <c r="CQ15" s="206">
        <f t="shared" si="6"/>
        <v>0</v>
      </c>
      <c r="CR15" s="206">
        <f t="shared" si="6"/>
        <v>0</v>
      </c>
      <c r="CS15" s="206">
        <f t="shared" si="6"/>
        <v>0</v>
      </c>
      <c r="CT15" s="206">
        <f t="shared" si="6"/>
        <v>0</v>
      </c>
      <c r="CU15" s="207">
        <f>Tableau573[[#This Row],[Revenu réel An1]]/Tableau573[[#This Row],[vol réel an1]]*100</f>
        <v>19.578022272594737</v>
      </c>
      <c r="CV15" s="207">
        <f>Tableau573[[#This Row],[Revenu réel An2]]/Tableau573[[#This Row],[vol réel an2]]*100</f>
        <v>19.706495272255392</v>
      </c>
      <c r="CW15" s="207">
        <f>Tableau573[[#This Row],[Revenu réel An3]]/Tableau573[[#This Row],[vol réel an3]]*100</f>
        <v>20.730360079138276</v>
      </c>
      <c r="CX15" s="207">
        <f>Tableau573[[#This Row],[Revenu réel An4]]/Tableau573[[#This Row],[vol réel an4]]*100</f>
        <v>22.515555797601685</v>
      </c>
      <c r="CY15" s="207">
        <f>Tableau573[[#This Row],[Revenu réel An5]]/Tableau573[[#This Row],[vol réel an5]]*100</f>
        <v>22.558015811003358</v>
      </c>
      <c r="CZ15" s="207">
        <f>Tableau573[[#This Row],[Revenu réel An6]]/Tableau573[[#This Row],[vol réel an6]]*100</f>
        <v>22.640886953466335</v>
      </c>
      <c r="DA15" s="207">
        <f>Tableau573[[#This Row],[Revenu réel An7]]/Tableau573[[#This Row],[vol réel an7]]*100</f>
        <v>22.640886953466335</v>
      </c>
      <c r="DB15" s="207">
        <f>Tableau573[[#This Row],[Revenu réel An8]]/Tableau573[[#This Row],[vol réel an8]]*100</f>
        <v>22.640886953466335</v>
      </c>
      <c r="DC15" s="207">
        <f>Tableau573[[#This Row],[Revenu réel An9]]/Tableau573[[#This Row],[vol réel an9]]*100</f>
        <v>22.640886953466335</v>
      </c>
      <c r="DD15" s="207">
        <f>Tableau573[[#This Row],[Revenu réel An10]]/Tableau573[[#This Row],[vol réel an10]]*100</f>
        <v>22.640886953466335</v>
      </c>
      <c r="DE15" s="206">
        <f t="shared" si="6"/>
        <v>83260.62999999999</v>
      </c>
      <c r="DF15" s="206">
        <f t="shared" si="6"/>
        <v>108124.81</v>
      </c>
      <c r="DG15" s="206">
        <f t="shared" si="6"/>
        <v>117878.01000000002</v>
      </c>
      <c r="DH15" s="206">
        <f t="shared" si="6"/>
        <v>152969.11000000002</v>
      </c>
      <c r="DI15" s="206">
        <f t="shared" si="6"/>
        <v>157054.32</v>
      </c>
      <c r="DJ15" s="206">
        <f t="shared" si="6"/>
        <v>157223.29999999999</v>
      </c>
      <c r="DK15" s="206">
        <f t="shared" si="6"/>
        <v>157223.29999999999</v>
      </c>
      <c r="DL15" s="206">
        <f t="shared" si="6"/>
        <v>157223.29999999999</v>
      </c>
      <c r="DM15" s="206">
        <f t="shared" si="6"/>
        <v>157223.29999999999</v>
      </c>
      <c r="DN15" s="206">
        <f t="shared" si="6"/>
        <v>157223.29999999999</v>
      </c>
      <c r="DO15" s="206">
        <f t="shared" si="6"/>
        <v>1069024.8477667228</v>
      </c>
      <c r="DP15" s="206">
        <f t="shared" si="6"/>
        <v>760390.59162920818</v>
      </c>
      <c r="DQ15" s="206">
        <f t="shared" si="6"/>
        <v>136496.27164648919</v>
      </c>
      <c r="DR15" s="206">
        <f>SUBTOTAL(109,DR3:DR14)</f>
        <v>47183.179196495228</v>
      </c>
      <c r="DS15" s="206">
        <f t="shared" si="6"/>
        <v>68580.168939833544</v>
      </c>
      <c r="DT15" s="206">
        <f t="shared" si="6"/>
        <v>27839.148878312</v>
      </c>
      <c r="DU15" s="206">
        <f t="shared" si="6"/>
        <v>21333.617841221974</v>
      </c>
      <c r="DV15" s="206">
        <f t="shared" si="6"/>
        <v>7201.8696351626004</v>
      </c>
      <c r="DW15" s="206">
        <f t="shared" si="6"/>
        <v>0</v>
      </c>
      <c r="DX15" s="206">
        <f t="shared" si="6"/>
        <v>0</v>
      </c>
      <c r="DY15" s="206">
        <f t="shared" si="6"/>
        <v>0</v>
      </c>
      <c r="DZ15" s="206">
        <f t="shared" si="6"/>
        <v>0</v>
      </c>
    </row>
    <row r="16" spans="1:130">
      <c r="D16" s="181" t="s">
        <v>268</v>
      </c>
      <c r="E16" s="181" t="s">
        <v>269</v>
      </c>
      <c r="F16" s="181" t="s">
        <v>270</v>
      </c>
      <c r="G16" s="181" t="s">
        <v>271</v>
      </c>
      <c r="H16" s="181" t="s">
        <v>272</v>
      </c>
      <c r="I16" s="181" t="s">
        <v>273</v>
      </c>
      <c r="J16" s="181" t="s">
        <v>274</v>
      </c>
      <c r="K16" s="181" t="s">
        <v>275</v>
      </c>
      <c r="L16" s="181" t="s">
        <v>276</v>
      </c>
      <c r="M16" s="181" t="s">
        <v>277</v>
      </c>
      <c r="N16" s="181" t="s">
        <v>278</v>
      </c>
      <c r="O16" s="181" t="s">
        <v>279</v>
      </c>
      <c r="P16" s="181" t="s">
        <v>280</v>
      </c>
      <c r="Q16" s="181" t="s">
        <v>281</v>
      </c>
      <c r="R16" s="181" t="s">
        <v>282</v>
      </c>
      <c r="S16" s="181" t="s">
        <v>283</v>
      </c>
      <c r="T16" s="181" t="s">
        <v>284</v>
      </c>
      <c r="U16" s="181" t="s">
        <v>285</v>
      </c>
      <c r="V16" s="181" t="s">
        <v>286</v>
      </c>
      <c r="W16" s="181" t="s">
        <v>287</v>
      </c>
      <c r="X16" s="181" t="s">
        <v>288</v>
      </c>
      <c r="Y16" s="181" t="s">
        <v>289</v>
      </c>
      <c r="Z16" s="181" t="s">
        <v>290</v>
      </c>
      <c r="AA16" s="181" t="s">
        <v>291</v>
      </c>
      <c r="AB16" s="181" t="s">
        <v>292</v>
      </c>
      <c r="AC16" s="181" t="s">
        <v>293</v>
      </c>
      <c r="AD16" s="181" t="s">
        <v>294</v>
      </c>
      <c r="AE16" s="181" t="s">
        <v>295</v>
      </c>
      <c r="AF16" s="181" t="s">
        <v>296</v>
      </c>
      <c r="AG16" s="181" t="s">
        <v>297</v>
      </c>
      <c r="AH16" s="181" t="s">
        <v>298</v>
      </c>
      <c r="AI16" s="181" t="s">
        <v>299</v>
      </c>
      <c r="AJ16" s="181" t="s">
        <v>300</v>
      </c>
      <c r="AK16" s="181" t="s">
        <v>301</v>
      </c>
      <c r="AL16" s="181" t="s">
        <v>302</v>
      </c>
      <c r="AM16" s="181" t="s">
        <v>303</v>
      </c>
      <c r="AN16" s="181" t="s">
        <v>304</v>
      </c>
      <c r="AO16" s="181" t="s">
        <v>305</v>
      </c>
      <c r="AP16" s="181" t="s">
        <v>306</v>
      </c>
      <c r="AQ16" s="181" t="s">
        <v>307</v>
      </c>
      <c r="AR16" s="181" t="s">
        <v>308</v>
      </c>
      <c r="AS16" s="181" t="s">
        <v>309</v>
      </c>
      <c r="AT16" s="181" t="s">
        <v>310</v>
      </c>
      <c r="AU16" s="181" t="s">
        <v>311</v>
      </c>
      <c r="AV16" s="181" t="s">
        <v>312</v>
      </c>
      <c r="AW16" s="181" t="s">
        <v>313</v>
      </c>
      <c r="AX16" s="181" t="s">
        <v>314</v>
      </c>
      <c r="AY16" s="181" t="s">
        <v>315</v>
      </c>
      <c r="AZ16" s="181" t="s">
        <v>316</v>
      </c>
      <c r="BA16" s="181" t="s">
        <v>317</v>
      </c>
      <c r="BB16" s="181" t="s">
        <v>318</v>
      </c>
      <c r="BC16" s="181" t="s">
        <v>319</v>
      </c>
      <c r="BD16" s="181" t="s">
        <v>320</v>
      </c>
      <c r="BE16" s="181" t="s">
        <v>321</v>
      </c>
      <c r="BF16" s="181" t="s">
        <v>322</v>
      </c>
      <c r="BG16" s="181" t="s">
        <v>323</v>
      </c>
      <c r="BH16" s="181" t="s">
        <v>324</v>
      </c>
      <c r="BI16" s="181" t="s">
        <v>325</v>
      </c>
      <c r="BJ16" s="181" t="s">
        <v>326</v>
      </c>
      <c r="BK16" s="181" t="s">
        <v>327</v>
      </c>
      <c r="BL16" s="181" t="s">
        <v>328</v>
      </c>
      <c r="BM16" s="181" t="s">
        <v>329</v>
      </c>
      <c r="BN16" s="181" t="s">
        <v>330</v>
      </c>
      <c r="BO16" s="181" t="s">
        <v>331</v>
      </c>
      <c r="BP16" s="181" t="s">
        <v>332</v>
      </c>
      <c r="BQ16" s="181" t="s">
        <v>333</v>
      </c>
      <c r="BR16" s="181" t="s">
        <v>334</v>
      </c>
      <c r="BS16" s="181" t="s">
        <v>335</v>
      </c>
      <c r="BT16" s="181" t="s">
        <v>336</v>
      </c>
      <c r="BU16" s="181" t="s">
        <v>337</v>
      </c>
      <c r="BV16" s="181" t="s">
        <v>338</v>
      </c>
      <c r="BW16" s="181" t="s">
        <v>339</v>
      </c>
      <c r="BX16" s="181" t="s">
        <v>340</v>
      </c>
      <c r="BY16" s="181" t="s">
        <v>341</v>
      </c>
      <c r="BZ16" s="181" t="s">
        <v>342</v>
      </c>
      <c r="CA16" s="181" t="s">
        <v>343</v>
      </c>
      <c r="CB16" s="181" t="s">
        <v>344</v>
      </c>
      <c r="CC16" s="181" t="s">
        <v>345</v>
      </c>
      <c r="CD16" s="181" t="s">
        <v>346</v>
      </c>
      <c r="CE16" s="181" t="s">
        <v>429</v>
      </c>
      <c r="CF16" s="181" t="s">
        <v>430</v>
      </c>
      <c r="CG16" s="181" t="s">
        <v>431</v>
      </c>
      <c r="CH16" s="181" t="s">
        <v>432</v>
      </c>
      <c r="CI16" s="181" t="s">
        <v>433</v>
      </c>
      <c r="CJ16" s="181" t="s">
        <v>434</v>
      </c>
      <c r="CK16" s="181" t="s">
        <v>435</v>
      </c>
      <c r="CL16" s="181" t="s">
        <v>436</v>
      </c>
      <c r="CM16" s="181" t="s">
        <v>437</v>
      </c>
      <c r="CN16" s="181" t="s">
        <v>438</v>
      </c>
      <c r="CO16" s="181" t="s">
        <v>439</v>
      </c>
      <c r="CP16" s="181" t="s">
        <v>440</v>
      </c>
      <c r="CQ16" s="181" t="s">
        <v>441</v>
      </c>
      <c r="CR16" s="181" t="s">
        <v>442</v>
      </c>
      <c r="CS16" s="181" t="s">
        <v>443</v>
      </c>
      <c r="CT16" s="181" t="s">
        <v>444</v>
      </c>
      <c r="CU16" s="181" t="s">
        <v>445</v>
      </c>
      <c r="CV16" s="181" t="s">
        <v>446</v>
      </c>
      <c r="CW16" s="181" t="s">
        <v>447</v>
      </c>
      <c r="CX16" s="181" t="s">
        <v>448</v>
      </c>
      <c r="CY16" s="181" t="s">
        <v>449</v>
      </c>
      <c r="CZ16" s="181" t="s">
        <v>450</v>
      </c>
      <c r="DA16" s="181" t="s">
        <v>451</v>
      </c>
      <c r="DB16" s="181" t="s">
        <v>452</v>
      </c>
      <c r="DC16" s="181" t="s">
        <v>453</v>
      </c>
      <c r="DD16" s="181" t="s">
        <v>454</v>
      </c>
      <c r="DE16" s="181" t="s">
        <v>455</v>
      </c>
      <c r="DF16" s="181" t="s">
        <v>456</v>
      </c>
      <c r="DG16" s="181" t="s">
        <v>457</v>
      </c>
      <c r="DH16" s="181" t="s">
        <v>458</v>
      </c>
      <c r="DI16" s="181" t="s">
        <v>459</v>
      </c>
      <c r="DJ16" s="181" t="s">
        <v>460</v>
      </c>
      <c r="DK16" s="181" t="s">
        <v>461</v>
      </c>
      <c r="DL16" s="181" t="s">
        <v>462</v>
      </c>
      <c r="DM16" s="181" t="s">
        <v>463</v>
      </c>
      <c r="DN16" s="181" t="s">
        <v>464</v>
      </c>
      <c r="DO16" s="181" t="s">
        <v>465</v>
      </c>
      <c r="DP16" s="181" t="s">
        <v>466</v>
      </c>
      <c r="DQ16" s="181" t="s">
        <v>467</v>
      </c>
      <c r="DR16" s="181" t="s">
        <v>468</v>
      </c>
      <c r="DS16" s="181" t="s">
        <v>469</v>
      </c>
      <c r="DT16" s="181" t="s">
        <v>470</v>
      </c>
      <c r="DU16" s="181" t="s">
        <v>471</v>
      </c>
      <c r="DV16" s="181" t="s">
        <v>472</v>
      </c>
      <c r="DW16" s="181" t="s">
        <v>473</v>
      </c>
      <c r="DX16" s="181" t="s">
        <v>474</v>
      </c>
      <c r="DY16" s="181" t="s">
        <v>475</v>
      </c>
      <c r="DZ16" s="181" t="s">
        <v>476</v>
      </c>
    </row>
    <row r="17" spans="1:130" ht="42" customHeight="1">
      <c r="A17" s="238" t="s">
        <v>427</v>
      </c>
      <c r="B17" s="238"/>
      <c r="C17" s="238"/>
      <c r="D17" s="181" t="s">
        <v>347</v>
      </c>
      <c r="E17" s="181" t="s">
        <v>348</v>
      </c>
      <c r="F17" s="181" t="s">
        <v>349</v>
      </c>
      <c r="G17" s="181" t="s">
        <v>350</v>
      </c>
      <c r="H17" s="181" t="s">
        <v>351</v>
      </c>
      <c r="I17" s="181" t="s">
        <v>352</v>
      </c>
      <c r="J17" s="181" t="s">
        <v>353</v>
      </c>
      <c r="K17" s="181" t="s">
        <v>354</v>
      </c>
      <c r="L17" s="181" t="s">
        <v>355</v>
      </c>
      <c r="M17" s="181" t="s">
        <v>356</v>
      </c>
      <c r="N17" s="181" t="s">
        <v>357</v>
      </c>
      <c r="O17" s="181" t="s">
        <v>358</v>
      </c>
      <c r="P17" s="181" t="s">
        <v>359</v>
      </c>
      <c r="Q17" s="181" t="s">
        <v>360</v>
      </c>
      <c r="R17" s="181" t="s">
        <v>361</v>
      </c>
      <c r="S17" s="181" t="s">
        <v>362</v>
      </c>
      <c r="T17" s="181" t="s">
        <v>363</v>
      </c>
      <c r="U17" s="181" t="s">
        <v>364</v>
      </c>
      <c r="V17" s="181" t="s">
        <v>365</v>
      </c>
      <c r="W17" s="181" t="s">
        <v>366</v>
      </c>
      <c r="X17" s="181" t="s">
        <v>367</v>
      </c>
      <c r="Y17" s="181" t="s">
        <v>368</v>
      </c>
      <c r="Z17" s="181" t="s">
        <v>369</v>
      </c>
      <c r="AA17" s="181" t="s">
        <v>370</v>
      </c>
      <c r="AB17" s="181" t="s">
        <v>371</v>
      </c>
      <c r="AC17" s="181" t="s">
        <v>372</v>
      </c>
      <c r="AD17" s="181" t="s">
        <v>373</v>
      </c>
      <c r="AE17" s="181" t="s">
        <v>374</v>
      </c>
      <c r="AF17" s="181" t="s">
        <v>375</v>
      </c>
      <c r="AG17" s="181" t="s">
        <v>376</v>
      </c>
      <c r="AH17" s="181" t="s">
        <v>377</v>
      </c>
      <c r="AI17" s="181" t="s">
        <v>378</v>
      </c>
      <c r="AJ17" s="181" t="s">
        <v>379</v>
      </c>
      <c r="AK17" s="181" t="s">
        <v>380</v>
      </c>
      <c r="AL17" s="181" t="s">
        <v>381</v>
      </c>
      <c r="AM17" s="181" t="s">
        <v>382</v>
      </c>
      <c r="AN17" s="181" t="s">
        <v>383</v>
      </c>
      <c r="AO17" s="181" t="s">
        <v>384</v>
      </c>
      <c r="AP17" s="181" t="s">
        <v>385</v>
      </c>
      <c r="AQ17" s="181" t="s">
        <v>386</v>
      </c>
      <c r="AR17" s="181" t="s">
        <v>387</v>
      </c>
      <c r="AS17" s="181" t="s">
        <v>388</v>
      </c>
      <c r="AT17" s="181" t="s">
        <v>389</v>
      </c>
      <c r="AU17" s="181" t="s">
        <v>390</v>
      </c>
      <c r="AV17" s="181" t="s">
        <v>391</v>
      </c>
      <c r="AW17" s="181" t="s">
        <v>392</v>
      </c>
      <c r="AX17" s="181" t="s">
        <v>393</v>
      </c>
      <c r="AY17" s="181" t="s">
        <v>394</v>
      </c>
      <c r="AZ17" s="181" t="s">
        <v>395</v>
      </c>
      <c r="BA17" s="181" t="s">
        <v>396</v>
      </c>
      <c r="BB17" s="181" t="s">
        <v>397</v>
      </c>
      <c r="BC17" s="181" t="s">
        <v>398</v>
      </c>
      <c r="BD17" s="181" t="s">
        <v>399</v>
      </c>
      <c r="BE17" s="181" t="s">
        <v>400</v>
      </c>
      <c r="BF17" s="181" t="s">
        <v>401</v>
      </c>
      <c r="BG17" s="181" t="s">
        <v>402</v>
      </c>
      <c r="BH17" s="181" t="s">
        <v>403</v>
      </c>
      <c r="BI17" s="181" t="s">
        <v>404</v>
      </c>
      <c r="BJ17" s="181" t="s">
        <v>405</v>
      </c>
      <c r="BK17" s="181" t="s">
        <v>406</v>
      </c>
      <c r="BL17" s="181" t="s">
        <v>407</v>
      </c>
      <c r="BM17" s="181" t="s">
        <v>408</v>
      </c>
      <c r="BN17" s="181" t="s">
        <v>409</v>
      </c>
      <c r="BO17" s="181" t="s">
        <v>410</v>
      </c>
      <c r="BP17" s="181" t="s">
        <v>411</v>
      </c>
      <c r="BQ17" s="181" t="s">
        <v>412</v>
      </c>
      <c r="BR17" s="181" t="s">
        <v>413</v>
      </c>
      <c r="BS17" s="181" t="s">
        <v>414</v>
      </c>
      <c r="BT17" s="181" t="s">
        <v>415</v>
      </c>
      <c r="BU17" s="181" t="s">
        <v>416</v>
      </c>
      <c r="BV17" s="181" t="s">
        <v>417</v>
      </c>
      <c r="BW17" s="181" t="s">
        <v>418</v>
      </c>
      <c r="BX17" s="181" t="s">
        <v>419</v>
      </c>
      <c r="BY17" s="181" t="s">
        <v>420</v>
      </c>
      <c r="BZ17" s="181" t="s">
        <v>421</v>
      </c>
      <c r="CA17" s="181" t="s">
        <v>422</v>
      </c>
      <c r="CB17" s="181" t="s">
        <v>423</v>
      </c>
      <c r="CC17" s="181" t="s">
        <v>424</v>
      </c>
      <c r="CD17" s="181" t="s">
        <v>425</v>
      </c>
      <c r="CE17" s="181" t="s">
        <v>477</v>
      </c>
      <c r="CF17" s="181" t="s">
        <v>478</v>
      </c>
      <c r="CG17" s="181" t="s">
        <v>479</v>
      </c>
      <c r="CH17" s="181" t="s">
        <v>480</v>
      </c>
      <c r="CI17" s="181" t="s">
        <v>481</v>
      </c>
      <c r="CJ17" s="181" t="s">
        <v>482</v>
      </c>
      <c r="CK17" s="181" t="s">
        <v>483</v>
      </c>
      <c r="CL17" s="181" t="s">
        <v>484</v>
      </c>
      <c r="CM17" s="181" t="s">
        <v>485</v>
      </c>
      <c r="CN17" s="181" t="s">
        <v>486</v>
      </c>
      <c r="CO17" s="181" t="s">
        <v>487</v>
      </c>
      <c r="CP17" s="181" t="s">
        <v>488</v>
      </c>
      <c r="CQ17" s="181" t="s">
        <v>489</v>
      </c>
      <c r="CR17" s="181" t="s">
        <v>490</v>
      </c>
      <c r="CS17" s="181" t="s">
        <v>491</v>
      </c>
      <c r="CT17" s="181" t="s">
        <v>492</v>
      </c>
      <c r="CU17" s="181" t="s">
        <v>493</v>
      </c>
      <c r="CV17" s="181" t="s">
        <v>494</v>
      </c>
      <c r="CW17" s="181" t="s">
        <v>495</v>
      </c>
      <c r="CX17" s="181" t="s">
        <v>496</v>
      </c>
      <c r="CY17" s="181" t="s">
        <v>497</v>
      </c>
      <c r="CZ17" s="181" t="s">
        <v>498</v>
      </c>
      <c r="DA17" s="181" t="s">
        <v>499</v>
      </c>
      <c r="DB17" s="181" t="s">
        <v>500</v>
      </c>
      <c r="DC17" s="181" t="s">
        <v>501</v>
      </c>
      <c r="DD17" s="181" t="s">
        <v>502</v>
      </c>
      <c r="DE17" s="181" t="s">
        <v>503</v>
      </c>
      <c r="DF17" s="181" t="s">
        <v>504</v>
      </c>
      <c r="DG17" s="181" t="s">
        <v>505</v>
      </c>
      <c r="DH17" s="181" t="s">
        <v>506</v>
      </c>
      <c r="DI17" s="181" t="s">
        <v>507</v>
      </c>
      <c r="DJ17" s="181" t="s">
        <v>508</v>
      </c>
      <c r="DK17" s="181" t="s">
        <v>509</v>
      </c>
      <c r="DL17" s="181" t="s">
        <v>510</v>
      </c>
      <c r="DM17" s="181" t="s">
        <v>511</v>
      </c>
      <c r="DN17" s="181" t="s">
        <v>512</v>
      </c>
      <c r="DO17" s="181" t="s">
        <v>513</v>
      </c>
      <c r="DP17" s="181" t="s">
        <v>514</v>
      </c>
      <c r="DQ17" s="181" t="s">
        <v>515</v>
      </c>
      <c r="DR17" s="181" t="s">
        <v>516</v>
      </c>
      <c r="DS17" s="181" t="s">
        <v>517</v>
      </c>
      <c r="DT17" s="181" t="s">
        <v>518</v>
      </c>
      <c r="DU17" s="181" t="s">
        <v>519</v>
      </c>
      <c r="DV17" s="181" t="s">
        <v>520</v>
      </c>
      <c r="DW17" s="181" t="s">
        <v>521</v>
      </c>
      <c r="DX17" s="181" t="s">
        <v>522</v>
      </c>
      <c r="DY17" s="181" t="s">
        <v>523</v>
      </c>
      <c r="DZ17" s="181" t="s">
        <v>524</v>
      </c>
    </row>
  </sheetData>
  <mergeCells count="1">
    <mergeCell ref="A17:C17"/>
  </mergeCells>
  <printOptions headings="1" gridLines="1"/>
  <pageMargins left="0.70866141732283472" right="0.70866141732283472" top="0.74803149606299213" bottom="0.74803149606299213" header="0.31496062992125984" footer="0.31496062992125984"/>
  <pageSetup paperSize="5" scale="60" fitToWidth="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"/>
  <sheetViews>
    <sheetView zoomScaleNormal="100" workbookViewId="0">
      <selection activeCell="E16" sqref="E16"/>
    </sheetView>
  </sheetViews>
  <sheetFormatPr baseColWidth="10" defaultColWidth="13.5703125" defaultRowHeight="15"/>
  <cols>
    <col min="1" max="1" width="10.140625" style="156" customWidth="1"/>
    <col min="2" max="2" width="13.5703125" style="156" customWidth="1"/>
    <col min="3" max="3" width="10.7109375" style="156" customWidth="1"/>
    <col min="4" max="118" width="13.5703125" style="156"/>
    <col min="119" max="130" width="13.5703125" style="158"/>
    <col min="131" max="16384" width="13.5703125" style="156"/>
  </cols>
  <sheetData>
    <row r="1" spans="1:130" ht="18.75">
      <c r="A1" s="237" t="s">
        <v>527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</row>
    <row r="2" spans="1:130" s="166" customFormat="1" ht="72.75" customHeight="1">
      <c r="A2" s="159" t="s">
        <v>103</v>
      </c>
      <c r="B2" s="160" t="s">
        <v>104</v>
      </c>
      <c r="C2" s="161" t="s">
        <v>105</v>
      </c>
      <c r="D2" s="163" t="s">
        <v>106</v>
      </c>
      <c r="E2" s="164" t="s">
        <v>107</v>
      </c>
      <c r="F2" s="164" t="s">
        <v>108</v>
      </c>
      <c r="G2" s="164" t="s">
        <v>109</v>
      </c>
      <c r="H2" s="164" t="s">
        <v>110</v>
      </c>
      <c r="I2" s="164" t="s">
        <v>111</v>
      </c>
      <c r="J2" s="164" t="s">
        <v>112</v>
      </c>
      <c r="K2" s="164" t="s">
        <v>113</v>
      </c>
      <c r="L2" s="164" t="s">
        <v>114</v>
      </c>
      <c r="M2" s="164" t="s">
        <v>115</v>
      </c>
      <c r="N2" s="164" t="s">
        <v>116</v>
      </c>
      <c r="O2" s="164" t="s">
        <v>117</v>
      </c>
      <c r="P2" s="164" t="s">
        <v>118</v>
      </c>
      <c r="Q2" s="164" t="s">
        <v>119</v>
      </c>
      <c r="R2" s="164" t="s">
        <v>120</v>
      </c>
      <c r="S2" s="164" t="s">
        <v>121</v>
      </c>
      <c r="T2" s="164" t="s">
        <v>122</v>
      </c>
      <c r="U2" s="164" t="s">
        <v>123</v>
      </c>
      <c r="V2" s="164" t="s">
        <v>124</v>
      </c>
      <c r="W2" s="164" t="s">
        <v>125</v>
      </c>
      <c r="X2" s="162" t="s">
        <v>126</v>
      </c>
      <c r="Y2" s="162" t="s">
        <v>127</v>
      </c>
      <c r="Z2" s="162" t="s">
        <v>128</v>
      </c>
      <c r="AA2" s="162" t="s">
        <v>129</v>
      </c>
      <c r="AB2" s="162" t="s">
        <v>130</v>
      </c>
      <c r="AC2" s="162" t="s">
        <v>131</v>
      </c>
      <c r="AD2" s="162" t="s">
        <v>132</v>
      </c>
      <c r="AE2" s="162" t="s">
        <v>133</v>
      </c>
      <c r="AF2" s="162" t="s">
        <v>134</v>
      </c>
      <c r="AG2" s="162" t="s">
        <v>135</v>
      </c>
      <c r="AH2" s="162" t="s">
        <v>136</v>
      </c>
      <c r="AI2" s="162" t="s">
        <v>137</v>
      </c>
      <c r="AJ2" s="162" t="s">
        <v>138</v>
      </c>
      <c r="AK2" s="162" t="s">
        <v>139</v>
      </c>
      <c r="AL2" s="162" t="s">
        <v>140</v>
      </c>
      <c r="AM2" s="162" t="s">
        <v>141</v>
      </c>
      <c r="AN2" s="162" t="s">
        <v>142</v>
      </c>
      <c r="AO2" s="162" t="s">
        <v>143</v>
      </c>
      <c r="AP2" s="162" t="s">
        <v>144</v>
      </c>
      <c r="AQ2" s="162" t="s">
        <v>145</v>
      </c>
      <c r="AR2" s="162" t="s">
        <v>146</v>
      </c>
      <c r="AS2" s="162" t="s">
        <v>147</v>
      </c>
      <c r="AT2" s="162" t="s">
        <v>148</v>
      </c>
      <c r="AU2" s="162" t="s">
        <v>149</v>
      </c>
      <c r="AV2" s="162" t="s">
        <v>150</v>
      </c>
      <c r="AW2" s="162" t="s">
        <v>151</v>
      </c>
      <c r="AX2" s="162" t="s">
        <v>152</v>
      </c>
      <c r="AY2" s="162" t="s">
        <v>153</v>
      </c>
      <c r="AZ2" s="162" t="s">
        <v>154</v>
      </c>
      <c r="BA2" s="162" t="s">
        <v>155</v>
      </c>
      <c r="BB2" s="162" t="s">
        <v>156</v>
      </c>
      <c r="BC2" s="162" t="s">
        <v>157</v>
      </c>
      <c r="BD2" s="162" t="s">
        <v>158</v>
      </c>
      <c r="BE2" s="162" t="s">
        <v>159</v>
      </c>
      <c r="BF2" s="162" t="s">
        <v>160</v>
      </c>
      <c r="BG2" s="162" t="s">
        <v>161</v>
      </c>
      <c r="BH2" s="162" t="s">
        <v>162</v>
      </c>
      <c r="BI2" s="162" t="s">
        <v>163</v>
      </c>
      <c r="BJ2" s="162" t="s">
        <v>164</v>
      </c>
      <c r="BK2" s="162" t="s">
        <v>165</v>
      </c>
      <c r="BL2" s="162" t="s">
        <v>166</v>
      </c>
      <c r="BM2" s="162" t="s">
        <v>167</v>
      </c>
      <c r="BN2" s="162" t="s">
        <v>168</v>
      </c>
      <c r="BO2" s="162" t="s">
        <v>169</v>
      </c>
      <c r="BP2" s="162" t="s">
        <v>170</v>
      </c>
      <c r="BQ2" s="162" t="s">
        <v>171</v>
      </c>
      <c r="BR2" s="162" t="s">
        <v>172</v>
      </c>
      <c r="BS2" s="162" t="s">
        <v>173</v>
      </c>
      <c r="BT2" s="162" t="s">
        <v>174</v>
      </c>
      <c r="BU2" s="162" t="s">
        <v>175</v>
      </c>
      <c r="BV2" s="162" t="s">
        <v>176</v>
      </c>
      <c r="BW2" s="162" t="s">
        <v>177</v>
      </c>
      <c r="BX2" s="162" t="s">
        <v>178</v>
      </c>
      <c r="BY2" s="162" t="s">
        <v>179</v>
      </c>
      <c r="BZ2" s="162" t="s">
        <v>180</v>
      </c>
      <c r="CA2" s="162" t="s">
        <v>181</v>
      </c>
      <c r="CB2" s="162" t="s">
        <v>182</v>
      </c>
      <c r="CC2" s="162" t="s">
        <v>183</v>
      </c>
      <c r="CD2" s="162" t="s">
        <v>184</v>
      </c>
      <c r="CE2" s="162" t="s">
        <v>185</v>
      </c>
      <c r="CF2" s="162" t="s">
        <v>186</v>
      </c>
      <c r="CG2" s="162" t="s">
        <v>187</v>
      </c>
      <c r="CH2" s="162" t="s">
        <v>188</v>
      </c>
      <c r="CI2" s="162" t="s">
        <v>189</v>
      </c>
      <c r="CJ2" s="162" t="s">
        <v>190</v>
      </c>
      <c r="CK2" s="162" t="s">
        <v>191</v>
      </c>
      <c r="CL2" s="162" t="s">
        <v>192</v>
      </c>
      <c r="CM2" s="162" t="s">
        <v>193</v>
      </c>
      <c r="CN2" s="162" t="s">
        <v>194</v>
      </c>
      <c r="CO2" s="162" t="s">
        <v>195</v>
      </c>
      <c r="CP2" s="162" t="s">
        <v>196</v>
      </c>
      <c r="CQ2" s="162" t="s">
        <v>197</v>
      </c>
      <c r="CR2" s="162" t="s">
        <v>198</v>
      </c>
      <c r="CS2" s="162" t="s">
        <v>199</v>
      </c>
      <c r="CT2" s="162" t="s">
        <v>200</v>
      </c>
      <c r="CU2" s="162" t="s">
        <v>201</v>
      </c>
      <c r="CV2" s="162" t="s">
        <v>202</v>
      </c>
      <c r="CW2" s="162" t="s">
        <v>203</v>
      </c>
      <c r="CX2" s="162" t="s">
        <v>204</v>
      </c>
      <c r="CY2" s="162" t="s">
        <v>205</v>
      </c>
      <c r="CZ2" s="162" t="s">
        <v>206</v>
      </c>
      <c r="DA2" s="162" t="s">
        <v>207</v>
      </c>
      <c r="DB2" s="162" t="s">
        <v>208</v>
      </c>
      <c r="DC2" s="162" t="s">
        <v>209</v>
      </c>
      <c r="DD2" s="162" t="s">
        <v>210</v>
      </c>
      <c r="DE2" s="162" t="s">
        <v>211</v>
      </c>
      <c r="DF2" s="162" t="s">
        <v>212</v>
      </c>
      <c r="DG2" s="162" t="s">
        <v>213</v>
      </c>
      <c r="DH2" s="162" t="s">
        <v>214</v>
      </c>
      <c r="DI2" s="162" t="s">
        <v>215</v>
      </c>
      <c r="DJ2" s="162" t="s">
        <v>216</v>
      </c>
      <c r="DK2" s="162" t="s">
        <v>217</v>
      </c>
      <c r="DL2" s="162" t="s">
        <v>218</v>
      </c>
      <c r="DM2" s="162" t="s">
        <v>219</v>
      </c>
      <c r="DN2" s="162" t="s">
        <v>220</v>
      </c>
      <c r="DO2" s="165" t="s">
        <v>221</v>
      </c>
      <c r="DP2" s="165" t="s">
        <v>222</v>
      </c>
      <c r="DQ2" s="165" t="s">
        <v>223</v>
      </c>
      <c r="DR2" s="165" t="s">
        <v>224</v>
      </c>
      <c r="DS2" s="165" t="s">
        <v>225</v>
      </c>
      <c r="DT2" s="165" t="s">
        <v>226</v>
      </c>
      <c r="DU2" s="165" t="s">
        <v>227</v>
      </c>
      <c r="DV2" s="165" t="s">
        <v>228</v>
      </c>
      <c r="DW2" s="165" t="s">
        <v>229</v>
      </c>
      <c r="DX2" s="165" t="s">
        <v>230</v>
      </c>
      <c r="DY2" s="165" t="s">
        <v>231</v>
      </c>
      <c r="DZ2" s="165" t="s">
        <v>232</v>
      </c>
    </row>
    <row r="3" spans="1:130">
      <c r="A3" s="167">
        <v>2011</v>
      </c>
      <c r="B3" s="167" t="s">
        <v>256</v>
      </c>
      <c r="C3" s="168">
        <v>1</v>
      </c>
      <c r="D3" s="170">
        <v>1</v>
      </c>
      <c r="E3" s="170">
        <v>1</v>
      </c>
      <c r="F3" s="170">
        <v>1</v>
      </c>
      <c r="G3" s="170">
        <v>1</v>
      </c>
      <c r="H3" s="170">
        <v>1</v>
      </c>
      <c r="I3" s="170">
        <v>1</v>
      </c>
      <c r="J3" s="170">
        <v>1</v>
      </c>
      <c r="K3" s="170">
        <v>1</v>
      </c>
      <c r="L3" s="170">
        <v>1</v>
      </c>
      <c r="M3" s="170">
        <v>1</v>
      </c>
      <c r="N3" s="170">
        <v>36147</v>
      </c>
      <c r="O3" s="170">
        <v>36774</v>
      </c>
      <c r="P3" s="170">
        <v>41999</v>
      </c>
      <c r="Q3" s="170">
        <v>40955</v>
      </c>
      <c r="R3" s="170">
        <v>38478</v>
      </c>
      <c r="S3" s="170">
        <v>38478</v>
      </c>
      <c r="T3" s="170">
        <v>38478</v>
      </c>
      <c r="U3" s="170">
        <v>38478</v>
      </c>
      <c r="V3" s="170">
        <v>38478</v>
      </c>
      <c r="W3" s="170">
        <v>38478</v>
      </c>
      <c r="X3" s="171">
        <v>111899.38356999999</v>
      </c>
      <c r="Y3" s="171">
        <v>555.99</v>
      </c>
      <c r="Z3" s="171">
        <v>0</v>
      </c>
      <c r="AA3" s="171">
        <v>0</v>
      </c>
      <c r="AB3" s="171">
        <v>0</v>
      </c>
      <c r="AC3" s="171">
        <v>0</v>
      </c>
      <c r="AD3" s="171">
        <v>0</v>
      </c>
      <c r="AE3" s="171">
        <v>0</v>
      </c>
      <c r="AF3" s="171">
        <v>0</v>
      </c>
      <c r="AG3" s="171">
        <v>0</v>
      </c>
      <c r="AH3" s="171">
        <v>0</v>
      </c>
      <c r="AI3" s="171">
        <v>3899.780769837691</v>
      </c>
      <c r="AJ3" s="171">
        <v>79.19</v>
      </c>
      <c r="AK3" s="171">
        <v>0</v>
      </c>
      <c r="AL3" s="171">
        <v>0</v>
      </c>
      <c r="AM3" s="171">
        <v>0</v>
      </c>
      <c r="AN3" s="171">
        <v>0</v>
      </c>
      <c r="AO3" s="171">
        <v>0</v>
      </c>
      <c r="AP3" s="171">
        <v>0</v>
      </c>
      <c r="AQ3" s="171"/>
      <c r="AR3" s="171"/>
      <c r="AS3" s="171"/>
      <c r="AT3" s="171">
        <f>0.1294*(X3+AI3)</f>
        <v>14984.411865574993</v>
      </c>
      <c r="AU3" s="171">
        <f t="shared" ref="AU3:BD13" si="0">0.1294*(Y3+AJ3)</f>
        <v>82.192291999999995</v>
      </c>
      <c r="AV3" s="171">
        <f t="shared" si="0"/>
        <v>0</v>
      </c>
      <c r="AW3" s="171">
        <f t="shared" si="0"/>
        <v>0</v>
      </c>
      <c r="AX3" s="171">
        <f t="shared" si="0"/>
        <v>0</v>
      </c>
      <c r="AY3" s="171">
        <f t="shared" si="0"/>
        <v>0</v>
      </c>
      <c r="AZ3" s="171">
        <f t="shared" si="0"/>
        <v>0</v>
      </c>
      <c r="BA3" s="171">
        <f t="shared" si="0"/>
        <v>0</v>
      </c>
      <c r="BB3" s="171">
        <f t="shared" si="0"/>
        <v>0</v>
      </c>
      <c r="BC3" s="171">
        <f t="shared" si="0"/>
        <v>0</v>
      </c>
      <c r="BD3" s="171">
        <f t="shared" si="0"/>
        <v>0</v>
      </c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2">
        <v>19.384762220931201</v>
      </c>
      <c r="CV3" s="172">
        <v>18.924892587153959</v>
      </c>
      <c r="CW3" s="172">
        <v>21.384604395342745</v>
      </c>
      <c r="CX3" s="172">
        <v>21.790428519106335</v>
      </c>
      <c r="CY3" s="172">
        <v>21.715733665990957</v>
      </c>
      <c r="CZ3" s="172">
        <v>21.715733665990957</v>
      </c>
      <c r="DA3" s="172">
        <v>21.715733665990957</v>
      </c>
      <c r="DB3" s="172">
        <v>21.715733665990957</v>
      </c>
      <c r="DC3" s="172">
        <v>21.715733665990957</v>
      </c>
      <c r="DD3" s="172">
        <v>21.715733665990957</v>
      </c>
      <c r="DE3" s="171">
        <v>7007.0100000000011</v>
      </c>
      <c r="DF3" s="171">
        <v>6959.4399999999978</v>
      </c>
      <c r="DG3" s="171">
        <v>8981.32</v>
      </c>
      <c r="DH3" s="171">
        <v>8924.27</v>
      </c>
      <c r="DI3" s="171">
        <v>8355.7800000000007</v>
      </c>
      <c r="DJ3" s="171">
        <v>8355.7800000000007</v>
      </c>
      <c r="DK3" s="171">
        <v>8355.7800000000007</v>
      </c>
      <c r="DL3" s="171">
        <v>8355.7800000000007</v>
      </c>
      <c r="DM3" s="171">
        <v>8355.7800000000007</v>
      </c>
      <c r="DN3" s="171">
        <v>8355.7800000000007</v>
      </c>
      <c r="DO3" s="173">
        <f>SUM(Tableau574[[#This Row],[Investissement total réel An0]:[Investissement total réel An10]])</f>
        <v>131500.94849741267</v>
      </c>
      <c r="DP3" s="173">
        <f t="shared" ref="DP3:DP13" si="1">X3+AI3+AT3+BY3+CJ3</f>
        <v>130783.57620541267</v>
      </c>
      <c r="DQ3" s="173">
        <f t="shared" ref="DQ3:DZ13" si="2">Y3+AJ3+AU3+BE3+BO3+BZ3+CK3</f>
        <v>717.37229200000002</v>
      </c>
      <c r="DR3" s="173">
        <f t="shared" si="2"/>
        <v>0</v>
      </c>
      <c r="DS3" s="173">
        <f t="shared" si="2"/>
        <v>0</v>
      </c>
      <c r="DT3" s="173">
        <f t="shared" si="2"/>
        <v>0</v>
      </c>
      <c r="DU3" s="173">
        <f t="shared" si="2"/>
        <v>0</v>
      </c>
      <c r="DV3" s="173">
        <f t="shared" si="2"/>
        <v>0</v>
      </c>
      <c r="DW3" s="173">
        <f t="shared" si="2"/>
        <v>0</v>
      </c>
      <c r="DX3" s="173">
        <f t="shared" si="2"/>
        <v>0</v>
      </c>
      <c r="DY3" s="173">
        <f t="shared" si="2"/>
        <v>0</v>
      </c>
      <c r="DZ3" s="173">
        <f t="shared" si="2"/>
        <v>0</v>
      </c>
    </row>
    <row r="4" spans="1:130">
      <c r="A4" s="167">
        <v>2011</v>
      </c>
      <c r="B4" s="167" t="s">
        <v>257</v>
      </c>
      <c r="C4" s="168">
        <v>1</v>
      </c>
      <c r="D4" s="170">
        <v>1</v>
      </c>
      <c r="E4" s="170">
        <v>1</v>
      </c>
      <c r="F4" s="170">
        <v>1</v>
      </c>
      <c r="G4" s="170">
        <v>1</v>
      </c>
      <c r="H4" s="170">
        <v>1</v>
      </c>
      <c r="I4" s="170">
        <v>1</v>
      </c>
      <c r="J4" s="170">
        <v>1</v>
      </c>
      <c r="K4" s="170">
        <v>1</v>
      </c>
      <c r="L4" s="170">
        <v>1</v>
      </c>
      <c r="M4" s="170">
        <v>1</v>
      </c>
      <c r="N4" s="170">
        <v>11302</v>
      </c>
      <c r="O4" s="170">
        <v>24667</v>
      </c>
      <c r="P4" s="170">
        <v>11882</v>
      </c>
      <c r="Q4" s="170">
        <v>9054</v>
      </c>
      <c r="R4" s="170">
        <v>12318</v>
      </c>
      <c r="S4" s="170">
        <v>12318</v>
      </c>
      <c r="T4" s="170">
        <v>12318</v>
      </c>
      <c r="U4" s="170">
        <v>12318</v>
      </c>
      <c r="V4" s="170">
        <v>12318</v>
      </c>
      <c r="W4" s="170">
        <v>12318</v>
      </c>
      <c r="X4" s="171">
        <v>36438.982779999998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0</v>
      </c>
      <c r="AE4" s="171">
        <v>0</v>
      </c>
      <c r="AF4" s="171">
        <v>0</v>
      </c>
      <c r="AG4" s="171">
        <v>0</v>
      </c>
      <c r="AH4" s="171">
        <v>0</v>
      </c>
      <c r="AI4" s="171">
        <v>7763.3546548376917</v>
      </c>
      <c r="AJ4" s="171">
        <v>763.38</v>
      </c>
      <c r="AK4" s="171">
        <v>0</v>
      </c>
      <c r="AL4" s="171">
        <v>0</v>
      </c>
      <c r="AM4" s="171">
        <v>0</v>
      </c>
      <c r="AN4" s="171">
        <v>0</v>
      </c>
      <c r="AO4" s="171">
        <v>0</v>
      </c>
      <c r="AP4" s="171">
        <v>0</v>
      </c>
      <c r="AQ4" s="171"/>
      <c r="AR4" s="171"/>
      <c r="AS4" s="171"/>
      <c r="AT4" s="171">
        <f t="shared" ref="AT4:BD13" si="3">0.1294*(X4+AI4)</f>
        <v>5719.7824640679964</v>
      </c>
      <c r="AU4" s="171">
        <f t="shared" si="0"/>
        <v>98.78137199999999</v>
      </c>
      <c r="AV4" s="171">
        <f t="shared" si="0"/>
        <v>0</v>
      </c>
      <c r="AW4" s="171">
        <f t="shared" si="0"/>
        <v>0</v>
      </c>
      <c r="AX4" s="171">
        <f t="shared" si="0"/>
        <v>0</v>
      </c>
      <c r="AY4" s="171">
        <f t="shared" si="0"/>
        <v>0</v>
      </c>
      <c r="AZ4" s="171">
        <f t="shared" si="0"/>
        <v>0</v>
      </c>
      <c r="BA4" s="171">
        <f t="shared" si="0"/>
        <v>0</v>
      </c>
      <c r="BB4" s="171">
        <f t="shared" si="0"/>
        <v>0</v>
      </c>
      <c r="BC4" s="171">
        <f t="shared" si="0"/>
        <v>0</v>
      </c>
      <c r="BD4" s="171">
        <f t="shared" si="0"/>
        <v>0</v>
      </c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2">
        <v>23.877543797557955</v>
      </c>
      <c r="CV4" s="172">
        <v>30.4255077634086</v>
      </c>
      <c r="CW4" s="172">
        <v>41.620434270324864</v>
      </c>
      <c r="CX4" s="172">
        <v>63.857411089021468</v>
      </c>
      <c r="CY4" s="172">
        <v>54.899496671537605</v>
      </c>
      <c r="CZ4" s="172">
        <v>54.899496671537605</v>
      </c>
      <c r="DA4" s="172">
        <v>54.899496671537605</v>
      </c>
      <c r="DB4" s="172">
        <v>54.899496671537605</v>
      </c>
      <c r="DC4" s="172">
        <v>54.899496671537605</v>
      </c>
      <c r="DD4" s="172">
        <v>54.899496671537605</v>
      </c>
      <c r="DE4" s="171">
        <v>2698.64</v>
      </c>
      <c r="DF4" s="171">
        <v>7505.0599999999995</v>
      </c>
      <c r="DG4" s="171">
        <v>4945.34</v>
      </c>
      <c r="DH4" s="171">
        <v>5781.6500000000033</v>
      </c>
      <c r="DI4" s="171">
        <v>6762.5200000000023</v>
      </c>
      <c r="DJ4" s="171">
        <v>6762.5200000000023</v>
      </c>
      <c r="DK4" s="171">
        <v>6762.5200000000023</v>
      </c>
      <c r="DL4" s="171">
        <v>6762.5200000000023</v>
      </c>
      <c r="DM4" s="171">
        <v>6762.5200000000023</v>
      </c>
      <c r="DN4" s="171">
        <v>6762.5200000000023</v>
      </c>
      <c r="DO4" s="173">
        <f>SUM(Tableau574[[#This Row],[Investissement total réel An0]:[Investissement total réel An10]])</f>
        <v>50784.281270905689</v>
      </c>
      <c r="DP4" s="173">
        <f t="shared" si="1"/>
        <v>49922.119898905687</v>
      </c>
      <c r="DQ4" s="173">
        <f t="shared" si="2"/>
        <v>862.16137200000003</v>
      </c>
      <c r="DR4" s="173">
        <f t="shared" si="2"/>
        <v>0</v>
      </c>
      <c r="DS4" s="173">
        <f t="shared" si="2"/>
        <v>0</v>
      </c>
      <c r="DT4" s="173">
        <f t="shared" si="2"/>
        <v>0</v>
      </c>
      <c r="DU4" s="173">
        <f t="shared" si="2"/>
        <v>0</v>
      </c>
      <c r="DV4" s="173">
        <f t="shared" si="2"/>
        <v>0</v>
      </c>
      <c r="DW4" s="173">
        <f t="shared" si="2"/>
        <v>0</v>
      </c>
      <c r="DX4" s="173">
        <f t="shared" si="2"/>
        <v>0</v>
      </c>
      <c r="DY4" s="173">
        <f t="shared" si="2"/>
        <v>0</v>
      </c>
      <c r="DZ4" s="173">
        <f t="shared" si="2"/>
        <v>0</v>
      </c>
    </row>
    <row r="5" spans="1:130">
      <c r="A5" s="167">
        <v>2011</v>
      </c>
      <c r="B5" s="167" t="s">
        <v>258</v>
      </c>
      <c r="C5" s="168">
        <v>1</v>
      </c>
      <c r="D5" s="170">
        <v>1</v>
      </c>
      <c r="E5" s="170">
        <v>1</v>
      </c>
      <c r="F5" s="170">
        <v>1</v>
      </c>
      <c r="G5" s="170">
        <v>1</v>
      </c>
      <c r="H5" s="170">
        <v>1</v>
      </c>
      <c r="I5" s="170">
        <v>1</v>
      </c>
      <c r="J5" s="170">
        <v>1</v>
      </c>
      <c r="K5" s="170">
        <v>1</v>
      </c>
      <c r="L5" s="170">
        <v>1</v>
      </c>
      <c r="M5" s="170">
        <v>1</v>
      </c>
      <c r="N5" s="170">
        <v>0</v>
      </c>
      <c r="O5" s="170">
        <v>0</v>
      </c>
      <c r="P5" s="170">
        <v>0</v>
      </c>
      <c r="Q5" s="170">
        <v>0</v>
      </c>
      <c r="R5" s="170">
        <v>0</v>
      </c>
      <c r="S5" s="170">
        <v>0</v>
      </c>
      <c r="T5" s="170">
        <v>0</v>
      </c>
      <c r="U5" s="170">
        <v>0</v>
      </c>
      <c r="V5" s="170">
        <v>0</v>
      </c>
      <c r="W5" s="170">
        <v>0</v>
      </c>
      <c r="X5" s="171">
        <v>23995.465459999999</v>
      </c>
      <c r="Y5" s="171">
        <v>3255.3340999999996</v>
      </c>
      <c r="Z5" s="171">
        <v>0</v>
      </c>
      <c r="AA5" s="171">
        <v>0</v>
      </c>
      <c r="AB5" s="171">
        <v>0</v>
      </c>
      <c r="AC5" s="171">
        <v>0</v>
      </c>
      <c r="AD5" s="171">
        <v>0</v>
      </c>
      <c r="AE5" s="171">
        <v>0</v>
      </c>
      <c r="AF5" s="171">
        <v>0</v>
      </c>
      <c r="AG5" s="171">
        <v>0</v>
      </c>
      <c r="AH5" s="171">
        <v>0</v>
      </c>
      <c r="AI5" s="171">
        <v>5064.6751848376916</v>
      </c>
      <c r="AJ5" s="171">
        <v>0</v>
      </c>
      <c r="AK5" s="171">
        <v>0</v>
      </c>
      <c r="AL5" s="171">
        <v>0</v>
      </c>
      <c r="AM5" s="171">
        <v>0</v>
      </c>
      <c r="AN5" s="171">
        <v>0</v>
      </c>
      <c r="AO5" s="171">
        <v>0</v>
      </c>
      <c r="AP5" s="171">
        <v>0</v>
      </c>
      <c r="AQ5" s="171"/>
      <c r="AR5" s="171"/>
      <c r="AS5" s="171"/>
      <c r="AT5" s="171">
        <f t="shared" si="3"/>
        <v>3760.3821994419968</v>
      </c>
      <c r="AU5" s="171">
        <f t="shared" si="0"/>
        <v>421.24023253999991</v>
      </c>
      <c r="AV5" s="171">
        <f t="shared" si="0"/>
        <v>0</v>
      </c>
      <c r="AW5" s="171">
        <f t="shared" si="0"/>
        <v>0</v>
      </c>
      <c r="AX5" s="171">
        <f t="shared" si="0"/>
        <v>0</v>
      </c>
      <c r="AY5" s="171">
        <f t="shared" si="0"/>
        <v>0</v>
      </c>
      <c r="AZ5" s="171">
        <f t="shared" si="0"/>
        <v>0</v>
      </c>
      <c r="BA5" s="171">
        <f t="shared" si="0"/>
        <v>0</v>
      </c>
      <c r="BB5" s="171">
        <f t="shared" si="0"/>
        <v>0</v>
      </c>
      <c r="BC5" s="171">
        <f t="shared" si="0"/>
        <v>0</v>
      </c>
      <c r="BD5" s="171">
        <f t="shared" si="0"/>
        <v>0</v>
      </c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2">
        <v>0</v>
      </c>
      <c r="CV5" s="172">
        <v>0</v>
      </c>
      <c r="CW5" s="172">
        <v>0</v>
      </c>
      <c r="CX5" s="172">
        <v>0</v>
      </c>
      <c r="CY5" s="172">
        <v>0</v>
      </c>
      <c r="CZ5" s="172">
        <v>0</v>
      </c>
      <c r="DA5" s="172">
        <v>0</v>
      </c>
      <c r="DB5" s="172">
        <v>0</v>
      </c>
      <c r="DC5" s="172">
        <v>0</v>
      </c>
      <c r="DD5" s="172">
        <v>0</v>
      </c>
      <c r="DE5" s="171">
        <v>0</v>
      </c>
      <c r="DF5" s="171">
        <v>0</v>
      </c>
      <c r="DG5" s="171">
        <v>0</v>
      </c>
      <c r="DH5" s="171">
        <v>0</v>
      </c>
      <c r="DI5" s="171">
        <v>0</v>
      </c>
      <c r="DJ5" s="171">
        <v>0</v>
      </c>
      <c r="DK5" s="171">
        <v>0</v>
      </c>
      <c r="DL5" s="171">
        <v>0</v>
      </c>
      <c r="DM5" s="171">
        <v>0</v>
      </c>
      <c r="DN5" s="171">
        <v>0</v>
      </c>
      <c r="DO5" s="173">
        <f>SUM(Tableau574[[#This Row],[Investissement total réel An0]:[Investissement total réel An10]])</f>
        <v>36497.097176819683</v>
      </c>
      <c r="DP5" s="173">
        <f t="shared" si="1"/>
        <v>32820.522844279687</v>
      </c>
      <c r="DQ5" s="173">
        <f t="shared" si="2"/>
        <v>3676.5743325399994</v>
      </c>
      <c r="DR5" s="173">
        <f t="shared" si="2"/>
        <v>0</v>
      </c>
      <c r="DS5" s="173">
        <f t="shared" si="2"/>
        <v>0</v>
      </c>
      <c r="DT5" s="173">
        <f t="shared" si="2"/>
        <v>0</v>
      </c>
      <c r="DU5" s="173">
        <f t="shared" si="2"/>
        <v>0</v>
      </c>
      <c r="DV5" s="173">
        <f t="shared" si="2"/>
        <v>0</v>
      </c>
      <c r="DW5" s="173">
        <f t="shared" si="2"/>
        <v>0</v>
      </c>
      <c r="DX5" s="173">
        <f t="shared" si="2"/>
        <v>0</v>
      </c>
      <c r="DY5" s="173">
        <f t="shared" si="2"/>
        <v>0</v>
      </c>
      <c r="DZ5" s="173">
        <f t="shared" si="2"/>
        <v>0</v>
      </c>
    </row>
    <row r="6" spans="1:130">
      <c r="A6" s="167">
        <v>2011</v>
      </c>
      <c r="B6" s="167" t="s">
        <v>259</v>
      </c>
      <c r="C6" s="168">
        <v>1</v>
      </c>
      <c r="D6" s="170">
        <v>1</v>
      </c>
      <c r="E6" s="170">
        <v>1</v>
      </c>
      <c r="F6" s="170">
        <v>1</v>
      </c>
      <c r="G6" s="170">
        <v>1</v>
      </c>
      <c r="H6" s="170">
        <v>1</v>
      </c>
      <c r="I6" s="170">
        <v>1</v>
      </c>
      <c r="J6" s="170">
        <v>1</v>
      </c>
      <c r="K6" s="170">
        <v>1</v>
      </c>
      <c r="L6" s="170">
        <v>1</v>
      </c>
      <c r="M6" s="170">
        <v>1</v>
      </c>
      <c r="N6" s="170">
        <v>14012</v>
      </c>
      <c r="O6" s="170">
        <v>13395</v>
      </c>
      <c r="P6" s="170">
        <v>12866</v>
      </c>
      <c r="Q6" s="170">
        <v>13182</v>
      </c>
      <c r="R6" s="170">
        <v>12920</v>
      </c>
      <c r="S6" s="170">
        <v>12920</v>
      </c>
      <c r="T6" s="170">
        <v>12920</v>
      </c>
      <c r="U6" s="170">
        <v>12920</v>
      </c>
      <c r="V6" s="170">
        <v>12920</v>
      </c>
      <c r="W6" s="170">
        <v>12920</v>
      </c>
      <c r="X6" s="171">
        <v>8550.3635900000008</v>
      </c>
      <c r="Y6" s="171">
        <v>489.1</v>
      </c>
      <c r="Z6" s="171">
        <v>0</v>
      </c>
      <c r="AA6" s="171">
        <v>0</v>
      </c>
      <c r="AB6" s="171">
        <v>0</v>
      </c>
      <c r="AC6" s="171">
        <v>0</v>
      </c>
      <c r="AD6" s="171">
        <v>0</v>
      </c>
      <c r="AE6" s="171">
        <v>0</v>
      </c>
      <c r="AF6" s="171">
        <v>0</v>
      </c>
      <c r="AG6" s="171">
        <v>0</v>
      </c>
      <c r="AH6" s="171">
        <v>0</v>
      </c>
      <c r="AI6" s="171">
        <v>1977.6411621201712</v>
      </c>
      <c r="AJ6" s="171">
        <v>2643.5432049999999</v>
      </c>
      <c r="AK6" s="171">
        <v>0</v>
      </c>
      <c r="AL6" s="171">
        <v>0</v>
      </c>
      <c r="AM6" s="171">
        <v>0</v>
      </c>
      <c r="AN6" s="171">
        <v>0</v>
      </c>
      <c r="AO6" s="171">
        <v>0</v>
      </c>
      <c r="AP6" s="171">
        <v>0</v>
      </c>
      <c r="AQ6" s="171"/>
      <c r="AR6" s="171"/>
      <c r="AS6" s="171"/>
      <c r="AT6" s="171">
        <f t="shared" si="3"/>
        <v>1362.3238149243502</v>
      </c>
      <c r="AU6" s="171">
        <f t="shared" si="0"/>
        <v>405.36403072699994</v>
      </c>
      <c r="AV6" s="171">
        <f t="shared" si="0"/>
        <v>0</v>
      </c>
      <c r="AW6" s="171">
        <f t="shared" si="0"/>
        <v>0</v>
      </c>
      <c r="AX6" s="171">
        <f t="shared" si="0"/>
        <v>0</v>
      </c>
      <c r="AY6" s="171">
        <f t="shared" si="0"/>
        <v>0</v>
      </c>
      <c r="AZ6" s="171">
        <f t="shared" si="0"/>
        <v>0</v>
      </c>
      <c r="BA6" s="171">
        <f t="shared" si="0"/>
        <v>0</v>
      </c>
      <c r="BB6" s="171">
        <f t="shared" si="0"/>
        <v>0</v>
      </c>
      <c r="BC6" s="171">
        <f t="shared" si="0"/>
        <v>0</v>
      </c>
      <c r="BD6" s="171">
        <f t="shared" si="0"/>
        <v>0</v>
      </c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2">
        <v>21.772123893805308</v>
      </c>
      <c r="CV6" s="172">
        <v>22.552967525195964</v>
      </c>
      <c r="CW6" s="172">
        <v>26.190191201616635</v>
      </c>
      <c r="CX6" s="172">
        <v>26.336216052192384</v>
      </c>
      <c r="CY6" s="172">
        <v>26.197058823529414</v>
      </c>
      <c r="CZ6" s="172">
        <v>26.197058823529414</v>
      </c>
      <c r="DA6" s="172">
        <v>26.197058823529414</v>
      </c>
      <c r="DB6" s="172">
        <v>26.197058823529414</v>
      </c>
      <c r="DC6" s="172">
        <v>26.197058823529414</v>
      </c>
      <c r="DD6" s="172">
        <v>26.197058823529414</v>
      </c>
      <c r="DE6" s="171">
        <v>3050.71</v>
      </c>
      <c r="DF6" s="171">
        <v>3020.9699999999993</v>
      </c>
      <c r="DG6" s="171">
        <v>3369.6299999999965</v>
      </c>
      <c r="DH6" s="171">
        <v>3471.6400000000003</v>
      </c>
      <c r="DI6" s="171">
        <v>3384.66</v>
      </c>
      <c r="DJ6" s="171">
        <v>3384.66</v>
      </c>
      <c r="DK6" s="171">
        <v>3384.66</v>
      </c>
      <c r="DL6" s="171">
        <v>3384.66</v>
      </c>
      <c r="DM6" s="171">
        <v>3384.66</v>
      </c>
      <c r="DN6" s="171">
        <v>3384.66</v>
      </c>
      <c r="DO6" s="173">
        <f>SUM(Tableau574[[#This Row],[Investissement total réel An0]:[Investissement total réel An10]])</f>
        <v>15428.335802771522</v>
      </c>
      <c r="DP6" s="173">
        <f t="shared" si="1"/>
        <v>11890.328567044522</v>
      </c>
      <c r="DQ6" s="173">
        <f t="shared" si="2"/>
        <v>3538.0072357269996</v>
      </c>
      <c r="DR6" s="173">
        <f t="shared" si="2"/>
        <v>0</v>
      </c>
      <c r="DS6" s="173">
        <f t="shared" si="2"/>
        <v>0</v>
      </c>
      <c r="DT6" s="173">
        <f t="shared" si="2"/>
        <v>0</v>
      </c>
      <c r="DU6" s="173">
        <f t="shared" si="2"/>
        <v>0</v>
      </c>
      <c r="DV6" s="173">
        <f t="shared" si="2"/>
        <v>0</v>
      </c>
      <c r="DW6" s="173">
        <f t="shared" si="2"/>
        <v>0</v>
      </c>
      <c r="DX6" s="173">
        <f t="shared" si="2"/>
        <v>0</v>
      </c>
      <c r="DY6" s="173">
        <f t="shared" si="2"/>
        <v>0</v>
      </c>
      <c r="DZ6" s="173">
        <f t="shared" si="2"/>
        <v>0</v>
      </c>
    </row>
    <row r="7" spans="1:130">
      <c r="A7" s="167">
        <v>2011</v>
      </c>
      <c r="B7" s="167" t="s">
        <v>260</v>
      </c>
      <c r="C7" s="168">
        <v>1</v>
      </c>
      <c r="D7" s="170">
        <v>1</v>
      </c>
      <c r="E7" s="170">
        <v>2</v>
      </c>
      <c r="F7" s="170">
        <v>2</v>
      </c>
      <c r="G7" s="170">
        <v>2</v>
      </c>
      <c r="H7" s="170">
        <v>2</v>
      </c>
      <c r="I7" s="170">
        <v>2</v>
      </c>
      <c r="J7" s="170">
        <v>2</v>
      </c>
      <c r="K7" s="170">
        <v>2</v>
      </c>
      <c r="L7" s="170">
        <v>2</v>
      </c>
      <c r="M7" s="170">
        <v>2</v>
      </c>
      <c r="N7" s="170">
        <v>9346</v>
      </c>
      <c r="O7" s="170">
        <v>16809</v>
      </c>
      <c r="P7" s="170">
        <v>17216</v>
      </c>
      <c r="Q7" s="170">
        <v>16623</v>
      </c>
      <c r="R7" s="170">
        <v>16046</v>
      </c>
      <c r="S7" s="170">
        <v>16046</v>
      </c>
      <c r="T7" s="170">
        <v>16046</v>
      </c>
      <c r="U7" s="170">
        <v>16046</v>
      </c>
      <c r="V7" s="170">
        <v>16046</v>
      </c>
      <c r="W7" s="170">
        <v>16046</v>
      </c>
      <c r="X7" s="171">
        <v>13943.002745</v>
      </c>
      <c r="Y7" s="171">
        <v>58.86</v>
      </c>
      <c r="Z7" s="171">
        <v>0</v>
      </c>
      <c r="AA7" s="171">
        <v>0</v>
      </c>
      <c r="AB7" s="171">
        <v>0</v>
      </c>
      <c r="AC7" s="171">
        <v>0</v>
      </c>
      <c r="AD7" s="171">
        <v>0</v>
      </c>
      <c r="AE7" s="171">
        <v>0</v>
      </c>
      <c r="AF7" s="171">
        <v>0</v>
      </c>
      <c r="AG7" s="171">
        <v>0</v>
      </c>
      <c r="AH7" s="171">
        <v>0</v>
      </c>
      <c r="AI7" s="171">
        <v>5131.1905921201715</v>
      </c>
      <c r="AJ7" s="171">
        <v>4215.137112135415</v>
      </c>
      <c r="AK7" s="171">
        <v>449.61</v>
      </c>
      <c r="AL7" s="171">
        <v>0</v>
      </c>
      <c r="AM7" s="171">
        <v>0</v>
      </c>
      <c r="AN7" s="171">
        <v>0</v>
      </c>
      <c r="AO7" s="171">
        <v>0</v>
      </c>
      <c r="AP7" s="171">
        <v>0</v>
      </c>
      <c r="AQ7" s="171"/>
      <c r="AR7" s="171"/>
      <c r="AS7" s="171"/>
      <c r="AT7" s="171">
        <f t="shared" si="3"/>
        <v>2468.2006178233496</v>
      </c>
      <c r="AU7" s="171">
        <f t="shared" si="0"/>
        <v>553.05522631032261</v>
      </c>
      <c r="AV7" s="171">
        <f t="shared" si="0"/>
        <v>58.179533999999997</v>
      </c>
      <c r="AW7" s="171">
        <f t="shared" si="0"/>
        <v>0</v>
      </c>
      <c r="AX7" s="171">
        <f t="shared" si="0"/>
        <v>0</v>
      </c>
      <c r="AY7" s="171">
        <f t="shared" si="0"/>
        <v>0</v>
      </c>
      <c r="AZ7" s="171">
        <f t="shared" si="0"/>
        <v>0</v>
      </c>
      <c r="BA7" s="171">
        <f t="shared" si="0"/>
        <v>0</v>
      </c>
      <c r="BB7" s="171">
        <f t="shared" si="0"/>
        <v>0</v>
      </c>
      <c r="BC7" s="171">
        <f t="shared" si="0"/>
        <v>0</v>
      </c>
      <c r="BD7" s="171">
        <f t="shared" si="0"/>
        <v>0</v>
      </c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>
        <v>5500</v>
      </c>
      <c r="BP7" s="171">
        <v>0</v>
      </c>
      <c r="BQ7" s="171">
        <v>0</v>
      </c>
      <c r="BR7" s="171">
        <v>0</v>
      </c>
      <c r="BS7" s="171">
        <v>0</v>
      </c>
      <c r="BT7" s="171">
        <v>0</v>
      </c>
      <c r="BU7" s="171">
        <v>0</v>
      </c>
      <c r="BV7" s="171"/>
      <c r="BW7" s="171"/>
      <c r="BX7" s="171"/>
      <c r="BY7" s="171">
        <v>-2100</v>
      </c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>
        <v>0</v>
      </c>
      <c r="CK7" s="171">
        <v>0</v>
      </c>
      <c r="CL7" s="171">
        <v>-300</v>
      </c>
      <c r="CM7" s="171">
        <v>0</v>
      </c>
      <c r="CN7" s="171">
        <v>0</v>
      </c>
      <c r="CO7" s="171">
        <v>0</v>
      </c>
      <c r="CP7" s="171">
        <v>0</v>
      </c>
      <c r="CQ7" s="171">
        <v>0</v>
      </c>
      <c r="CR7" s="171"/>
      <c r="CS7" s="171"/>
      <c r="CT7" s="171"/>
      <c r="CU7" s="172">
        <v>24.248555531778301</v>
      </c>
      <c r="CV7" s="172">
        <v>24.030816824320304</v>
      </c>
      <c r="CW7" s="172">
        <v>27.675882899628256</v>
      </c>
      <c r="CX7" s="172">
        <v>27.677615352222855</v>
      </c>
      <c r="CY7" s="172">
        <v>27.574909634799948</v>
      </c>
      <c r="CZ7" s="172">
        <v>27.574909634799948</v>
      </c>
      <c r="DA7" s="172">
        <v>27.574909634799948</v>
      </c>
      <c r="DB7" s="172">
        <v>27.574909634799948</v>
      </c>
      <c r="DC7" s="172">
        <v>27.574909634799948</v>
      </c>
      <c r="DD7" s="172">
        <v>27.574909634799948</v>
      </c>
      <c r="DE7" s="171">
        <v>2266.27</v>
      </c>
      <c r="DF7" s="171">
        <v>4039.34</v>
      </c>
      <c r="DG7" s="171">
        <v>4764.68</v>
      </c>
      <c r="DH7" s="171">
        <v>4600.8500000000058</v>
      </c>
      <c r="DI7" s="171">
        <v>4424.67</v>
      </c>
      <c r="DJ7" s="171">
        <v>4424.67</v>
      </c>
      <c r="DK7" s="171">
        <v>4424.67</v>
      </c>
      <c r="DL7" s="171">
        <v>4424.67</v>
      </c>
      <c r="DM7" s="171">
        <v>4424.67</v>
      </c>
      <c r="DN7" s="171">
        <v>4424.67</v>
      </c>
      <c r="DO7" s="173">
        <f>SUM(Tableau574[[#This Row],[Investissement total réel An0]:[Investissement total réel An10]])</f>
        <v>29977.235827389257</v>
      </c>
      <c r="DP7" s="173">
        <f t="shared" si="1"/>
        <v>19442.39395494352</v>
      </c>
      <c r="DQ7" s="173">
        <f t="shared" si="2"/>
        <v>10327.052338445737</v>
      </c>
      <c r="DR7" s="173">
        <f t="shared" si="2"/>
        <v>207.789534</v>
      </c>
      <c r="DS7" s="173">
        <f t="shared" si="2"/>
        <v>0</v>
      </c>
      <c r="DT7" s="173">
        <f t="shared" si="2"/>
        <v>0</v>
      </c>
      <c r="DU7" s="173">
        <f t="shared" si="2"/>
        <v>0</v>
      </c>
      <c r="DV7" s="173">
        <f t="shared" si="2"/>
        <v>0</v>
      </c>
      <c r="DW7" s="173">
        <f t="shared" si="2"/>
        <v>0</v>
      </c>
      <c r="DX7" s="173">
        <f t="shared" si="2"/>
        <v>0</v>
      </c>
      <c r="DY7" s="173">
        <f t="shared" si="2"/>
        <v>0</v>
      </c>
      <c r="DZ7" s="173">
        <f t="shared" si="2"/>
        <v>0</v>
      </c>
    </row>
    <row r="8" spans="1:130">
      <c r="A8" s="167">
        <v>2011</v>
      </c>
      <c r="B8" s="167" t="s">
        <v>261</v>
      </c>
      <c r="C8" s="168">
        <v>1</v>
      </c>
      <c r="D8" s="170">
        <v>4</v>
      </c>
      <c r="E8" s="170">
        <v>4</v>
      </c>
      <c r="F8" s="170">
        <v>4</v>
      </c>
      <c r="G8" s="170">
        <v>4</v>
      </c>
      <c r="H8" s="170">
        <v>4</v>
      </c>
      <c r="I8" s="170">
        <v>4</v>
      </c>
      <c r="J8" s="170">
        <v>4</v>
      </c>
      <c r="K8" s="170">
        <v>4</v>
      </c>
      <c r="L8" s="170">
        <v>4</v>
      </c>
      <c r="M8" s="170">
        <v>4</v>
      </c>
      <c r="N8" s="170">
        <v>71255</v>
      </c>
      <c r="O8" s="170">
        <v>86735</v>
      </c>
      <c r="P8" s="170">
        <v>87394</v>
      </c>
      <c r="Q8" s="170">
        <v>89083</v>
      </c>
      <c r="R8" s="170">
        <v>87457</v>
      </c>
      <c r="S8" s="170">
        <v>87457</v>
      </c>
      <c r="T8" s="170">
        <v>87457</v>
      </c>
      <c r="U8" s="170">
        <v>87457</v>
      </c>
      <c r="V8" s="170">
        <v>87457</v>
      </c>
      <c r="W8" s="170">
        <v>87457</v>
      </c>
      <c r="X8" s="171">
        <v>111645.04527000002</v>
      </c>
      <c r="Y8" s="171">
        <v>-29.429999999999978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v>0</v>
      </c>
      <c r="AG8" s="171">
        <v>0</v>
      </c>
      <c r="AH8" s="171">
        <v>0</v>
      </c>
      <c r="AI8" s="171">
        <v>22895.867426633242</v>
      </c>
      <c r="AJ8" s="171">
        <v>12979.500824999999</v>
      </c>
      <c r="AK8" s="171">
        <v>0</v>
      </c>
      <c r="AL8" s="171">
        <v>0</v>
      </c>
      <c r="AM8" s="171">
        <v>0</v>
      </c>
      <c r="AN8" s="171">
        <v>0</v>
      </c>
      <c r="AO8" s="171">
        <v>0</v>
      </c>
      <c r="AP8" s="171">
        <v>0</v>
      </c>
      <c r="AQ8" s="171"/>
      <c r="AR8" s="171"/>
      <c r="AS8" s="171"/>
      <c r="AT8" s="171">
        <f t="shared" si="3"/>
        <v>17409.594102944342</v>
      </c>
      <c r="AU8" s="171">
        <f t="shared" si="0"/>
        <v>1675.7391647549996</v>
      </c>
      <c r="AV8" s="171">
        <f t="shared" si="0"/>
        <v>0</v>
      </c>
      <c r="AW8" s="171">
        <f t="shared" si="0"/>
        <v>0</v>
      </c>
      <c r="AX8" s="171">
        <f t="shared" si="0"/>
        <v>0</v>
      </c>
      <c r="AY8" s="171">
        <f t="shared" si="0"/>
        <v>0</v>
      </c>
      <c r="AZ8" s="171">
        <f t="shared" si="0"/>
        <v>0</v>
      </c>
      <c r="BA8" s="171">
        <f t="shared" si="0"/>
        <v>0</v>
      </c>
      <c r="BB8" s="171">
        <f t="shared" si="0"/>
        <v>0</v>
      </c>
      <c r="BC8" s="171">
        <f t="shared" si="0"/>
        <v>0</v>
      </c>
      <c r="BD8" s="171">
        <f t="shared" si="0"/>
        <v>0</v>
      </c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2">
        <v>19.900680653989195</v>
      </c>
      <c r="CV8" s="172">
        <v>19.646832305297742</v>
      </c>
      <c r="CW8" s="172">
        <v>22.314232098313386</v>
      </c>
      <c r="CX8" s="172">
        <v>22.195547972115893</v>
      </c>
      <c r="CY8" s="172">
        <v>22.106235064088644</v>
      </c>
      <c r="CZ8" s="172">
        <v>22.106235064088644</v>
      </c>
      <c r="DA8" s="172">
        <v>22.106235064088644</v>
      </c>
      <c r="DB8" s="172">
        <v>22.106235064088644</v>
      </c>
      <c r="DC8" s="172">
        <v>22.106235064088644</v>
      </c>
      <c r="DD8" s="172">
        <v>22.106235064088644</v>
      </c>
      <c r="DE8" s="171">
        <v>14180.23</v>
      </c>
      <c r="DF8" s="171">
        <v>17040.679999999997</v>
      </c>
      <c r="DG8" s="171">
        <v>19501.3</v>
      </c>
      <c r="DH8" s="171">
        <v>19772.46</v>
      </c>
      <c r="DI8" s="171">
        <v>19333.450000000004</v>
      </c>
      <c r="DJ8" s="171">
        <v>19333.450000000004</v>
      </c>
      <c r="DK8" s="171">
        <v>19333.450000000004</v>
      </c>
      <c r="DL8" s="171">
        <v>19333.450000000004</v>
      </c>
      <c r="DM8" s="171">
        <v>19333.450000000004</v>
      </c>
      <c r="DN8" s="171">
        <v>19333.450000000004</v>
      </c>
      <c r="DO8" s="173">
        <f>SUM(Tableau574[[#This Row],[Investissement total réel An0]:[Investissement total réel An10]])</f>
        <v>166576.3167893326</v>
      </c>
      <c r="DP8" s="173">
        <f t="shared" si="1"/>
        <v>151950.50679957759</v>
      </c>
      <c r="DQ8" s="173">
        <f t="shared" si="2"/>
        <v>14625.809989754998</v>
      </c>
      <c r="DR8" s="173">
        <f t="shared" si="2"/>
        <v>0</v>
      </c>
      <c r="DS8" s="173">
        <f t="shared" si="2"/>
        <v>0</v>
      </c>
      <c r="DT8" s="173">
        <f t="shared" si="2"/>
        <v>0</v>
      </c>
      <c r="DU8" s="173">
        <f t="shared" si="2"/>
        <v>0</v>
      </c>
      <c r="DV8" s="173">
        <f t="shared" si="2"/>
        <v>0</v>
      </c>
      <c r="DW8" s="173">
        <f t="shared" si="2"/>
        <v>0</v>
      </c>
      <c r="DX8" s="173">
        <f t="shared" si="2"/>
        <v>0</v>
      </c>
      <c r="DY8" s="173">
        <f t="shared" si="2"/>
        <v>0</v>
      </c>
      <c r="DZ8" s="173">
        <f t="shared" si="2"/>
        <v>0</v>
      </c>
    </row>
    <row r="9" spans="1:130">
      <c r="A9" s="167">
        <v>2011</v>
      </c>
      <c r="B9" s="167" t="s">
        <v>262</v>
      </c>
      <c r="C9" s="168">
        <v>1</v>
      </c>
      <c r="D9" s="170">
        <v>1</v>
      </c>
      <c r="E9" s="170">
        <v>1</v>
      </c>
      <c r="F9" s="170">
        <v>1</v>
      </c>
      <c r="G9" s="170">
        <v>1</v>
      </c>
      <c r="H9" s="170">
        <v>1</v>
      </c>
      <c r="I9" s="170">
        <v>1</v>
      </c>
      <c r="J9" s="170">
        <v>1</v>
      </c>
      <c r="K9" s="170">
        <v>1</v>
      </c>
      <c r="L9" s="170">
        <v>1</v>
      </c>
      <c r="M9" s="170">
        <v>1</v>
      </c>
      <c r="N9" s="170">
        <v>32740</v>
      </c>
      <c r="O9" s="170">
        <v>27392</v>
      </c>
      <c r="P9" s="170">
        <v>30536</v>
      </c>
      <c r="Q9" s="170">
        <v>23277</v>
      </c>
      <c r="R9" s="170">
        <v>35027</v>
      </c>
      <c r="S9" s="170">
        <v>35027</v>
      </c>
      <c r="T9" s="170">
        <v>35027</v>
      </c>
      <c r="U9" s="170">
        <v>35027</v>
      </c>
      <c r="V9" s="170">
        <v>35027</v>
      </c>
      <c r="W9" s="170">
        <v>35027</v>
      </c>
      <c r="X9" s="171">
        <v>2759.4999999999995</v>
      </c>
      <c r="Y9" s="171">
        <v>15864.372625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0</v>
      </c>
      <c r="AG9" s="171">
        <v>0</v>
      </c>
      <c r="AH9" s="171">
        <v>0</v>
      </c>
      <c r="AI9" s="171">
        <v>7489.8420998376905</v>
      </c>
      <c r="AJ9" s="171">
        <v>271.2</v>
      </c>
      <c r="AK9" s="171">
        <v>0</v>
      </c>
      <c r="AL9" s="171">
        <v>0</v>
      </c>
      <c r="AM9" s="171">
        <v>0</v>
      </c>
      <c r="AN9" s="171">
        <v>0</v>
      </c>
      <c r="AO9" s="171">
        <v>0</v>
      </c>
      <c r="AP9" s="171">
        <v>0</v>
      </c>
      <c r="AQ9" s="171"/>
      <c r="AR9" s="171"/>
      <c r="AS9" s="171"/>
      <c r="AT9" s="171">
        <f t="shared" si="3"/>
        <v>1326.2648677189968</v>
      </c>
      <c r="AU9" s="171">
        <f t="shared" si="0"/>
        <v>2087.943097675</v>
      </c>
      <c r="AV9" s="171">
        <f t="shared" si="0"/>
        <v>0</v>
      </c>
      <c r="AW9" s="171">
        <f t="shared" si="0"/>
        <v>0</v>
      </c>
      <c r="AX9" s="171">
        <f t="shared" si="0"/>
        <v>0</v>
      </c>
      <c r="AY9" s="171">
        <f t="shared" si="0"/>
        <v>0</v>
      </c>
      <c r="AZ9" s="171">
        <f t="shared" si="0"/>
        <v>0</v>
      </c>
      <c r="BA9" s="171">
        <f t="shared" si="0"/>
        <v>0</v>
      </c>
      <c r="BB9" s="171">
        <f t="shared" si="0"/>
        <v>0</v>
      </c>
      <c r="BC9" s="171">
        <f t="shared" si="0"/>
        <v>0</v>
      </c>
      <c r="BD9" s="171">
        <f t="shared" si="0"/>
        <v>0</v>
      </c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2">
        <v>17.863775198533904</v>
      </c>
      <c r="CV9" s="172">
        <v>18.075569509345797</v>
      </c>
      <c r="CW9" s="172">
        <v>18.372412889703959</v>
      </c>
      <c r="CX9" s="172">
        <v>21.927009494350649</v>
      </c>
      <c r="CY9" s="172">
        <v>19.515887743740539</v>
      </c>
      <c r="CZ9" s="172">
        <v>19.515887743740542</v>
      </c>
      <c r="DA9" s="172">
        <v>19.515887743740542</v>
      </c>
      <c r="DB9" s="172">
        <v>19.515887743740542</v>
      </c>
      <c r="DC9" s="172">
        <v>19.515887743740542</v>
      </c>
      <c r="DD9" s="172">
        <v>19.515887743740542</v>
      </c>
      <c r="DE9" s="171">
        <v>5848.6</v>
      </c>
      <c r="DF9" s="171">
        <v>4951.26</v>
      </c>
      <c r="DG9" s="171">
        <v>5610.2000000000007</v>
      </c>
      <c r="DH9" s="171">
        <v>5103.9500000000007</v>
      </c>
      <c r="DI9" s="171">
        <v>6835.8299999999981</v>
      </c>
      <c r="DJ9" s="171">
        <v>6835.83</v>
      </c>
      <c r="DK9" s="171">
        <v>6835.83</v>
      </c>
      <c r="DL9" s="171">
        <v>6835.83</v>
      </c>
      <c r="DM9" s="171">
        <v>6835.83</v>
      </c>
      <c r="DN9" s="171">
        <v>6835.83</v>
      </c>
      <c r="DO9" s="173">
        <f>SUM(Tableau574[[#This Row],[Investissement total réel An0]:[Investissement total réel An10]])</f>
        <v>29799.122690231688</v>
      </c>
      <c r="DP9" s="173">
        <f t="shared" si="1"/>
        <v>11575.606967556687</v>
      </c>
      <c r="DQ9" s="173">
        <f t="shared" si="2"/>
        <v>18223.515722675002</v>
      </c>
      <c r="DR9" s="173">
        <f t="shared" si="2"/>
        <v>0</v>
      </c>
      <c r="DS9" s="173">
        <f t="shared" si="2"/>
        <v>0</v>
      </c>
      <c r="DT9" s="173">
        <f t="shared" si="2"/>
        <v>0</v>
      </c>
      <c r="DU9" s="173">
        <f t="shared" si="2"/>
        <v>0</v>
      </c>
      <c r="DV9" s="173">
        <f t="shared" si="2"/>
        <v>0</v>
      </c>
      <c r="DW9" s="173">
        <f t="shared" si="2"/>
        <v>0</v>
      </c>
      <c r="DX9" s="173">
        <f t="shared" si="2"/>
        <v>0</v>
      </c>
      <c r="DY9" s="173">
        <f t="shared" si="2"/>
        <v>0</v>
      </c>
      <c r="DZ9" s="173">
        <f t="shared" si="2"/>
        <v>0</v>
      </c>
    </row>
    <row r="10" spans="1:130">
      <c r="A10" s="167">
        <v>2011</v>
      </c>
      <c r="B10" s="167" t="s">
        <v>263</v>
      </c>
      <c r="C10" s="168">
        <v>1</v>
      </c>
      <c r="D10" s="170">
        <v>1</v>
      </c>
      <c r="E10" s="170">
        <v>1</v>
      </c>
      <c r="F10" s="170">
        <v>1</v>
      </c>
      <c r="G10" s="170">
        <v>1</v>
      </c>
      <c r="H10" s="170">
        <v>1</v>
      </c>
      <c r="I10" s="170">
        <v>1</v>
      </c>
      <c r="J10" s="170">
        <v>1</v>
      </c>
      <c r="K10" s="170">
        <v>1</v>
      </c>
      <c r="L10" s="170">
        <v>1</v>
      </c>
      <c r="M10" s="170">
        <v>1</v>
      </c>
      <c r="N10" s="170">
        <v>1764</v>
      </c>
      <c r="O10" s="170">
        <v>1957</v>
      </c>
      <c r="P10" s="170">
        <v>4645</v>
      </c>
      <c r="Q10" s="170">
        <v>3398</v>
      </c>
      <c r="R10" s="170">
        <v>3187</v>
      </c>
      <c r="S10" s="170">
        <v>3187</v>
      </c>
      <c r="T10" s="170">
        <v>3187</v>
      </c>
      <c r="U10" s="170">
        <v>3187</v>
      </c>
      <c r="V10" s="170">
        <v>3187</v>
      </c>
      <c r="W10" s="170">
        <v>3187</v>
      </c>
      <c r="X10" s="171">
        <v>380.96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71">
        <v>0</v>
      </c>
      <c r="AH10" s="171">
        <v>0</v>
      </c>
      <c r="AI10" s="171">
        <v>38323.59388712018</v>
      </c>
      <c r="AJ10" s="171">
        <v>252.67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171"/>
      <c r="AR10" s="171"/>
      <c r="AS10" s="171"/>
      <c r="AT10" s="171">
        <f t="shared" si="3"/>
        <v>5008.3692729933509</v>
      </c>
      <c r="AU10" s="171">
        <f t="shared" si="0"/>
        <v>32.695497999999994</v>
      </c>
      <c r="AV10" s="171">
        <f t="shared" si="0"/>
        <v>0</v>
      </c>
      <c r="AW10" s="171">
        <f t="shared" si="0"/>
        <v>0</v>
      </c>
      <c r="AX10" s="171">
        <f t="shared" si="0"/>
        <v>0</v>
      </c>
      <c r="AY10" s="171">
        <f t="shared" si="0"/>
        <v>0</v>
      </c>
      <c r="AZ10" s="171">
        <f t="shared" si="0"/>
        <v>0</v>
      </c>
      <c r="BA10" s="171">
        <f t="shared" si="0"/>
        <v>0</v>
      </c>
      <c r="BB10" s="171">
        <f t="shared" si="0"/>
        <v>0</v>
      </c>
      <c r="BC10" s="171">
        <f t="shared" si="0"/>
        <v>0</v>
      </c>
      <c r="BD10" s="171">
        <f t="shared" si="0"/>
        <v>0</v>
      </c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2">
        <v>34.556122448979593</v>
      </c>
      <c r="CV10" s="172">
        <v>32.432294328053139</v>
      </c>
      <c r="CW10" s="172">
        <v>31.548977395048457</v>
      </c>
      <c r="CX10" s="172">
        <v>32.458799293702143</v>
      </c>
      <c r="CY10" s="172">
        <v>32.750235331032314</v>
      </c>
      <c r="CZ10" s="172">
        <v>32.750235331032314</v>
      </c>
      <c r="DA10" s="172">
        <v>32.750235331032314</v>
      </c>
      <c r="DB10" s="172">
        <v>32.750235331032314</v>
      </c>
      <c r="DC10" s="172">
        <v>32.750235331032314</v>
      </c>
      <c r="DD10" s="172">
        <v>32.750235331032314</v>
      </c>
      <c r="DE10" s="171">
        <v>609.57000000000005</v>
      </c>
      <c r="DF10" s="171">
        <v>634.69999999999993</v>
      </c>
      <c r="DG10" s="171">
        <v>1465.4500000000007</v>
      </c>
      <c r="DH10" s="171">
        <v>1102.9499999999989</v>
      </c>
      <c r="DI10" s="171">
        <v>1043.75</v>
      </c>
      <c r="DJ10" s="171">
        <v>1043.75</v>
      </c>
      <c r="DK10" s="171">
        <v>1043.75</v>
      </c>
      <c r="DL10" s="171">
        <v>1043.75</v>
      </c>
      <c r="DM10" s="171">
        <v>1043.75</v>
      </c>
      <c r="DN10" s="171">
        <v>1043.75</v>
      </c>
      <c r="DO10" s="173">
        <f>SUM(Tableau574[[#This Row],[Investissement total réel An0]:[Investissement total réel An10]])</f>
        <v>43998.288658113532</v>
      </c>
      <c r="DP10" s="173">
        <f t="shared" si="1"/>
        <v>43712.923160113533</v>
      </c>
      <c r="DQ10" s="173">
        <f t="shared" si="2"/>
        <v>285.365498</v>
      </c>
      <c r="DR10" s="173">
        <f t="shared" si="2"/>
        <v>0</v>
      </c>
      <c r="DS10" s="173">
        <f t="shared" si="2"/>
        <v>0</v>
      </c>
      <c r="DT10" s="173">
        <f t="shared" si="2"/>
        <v>0</v>
      </c>
      <c r="DU10" s="173">
        <f t="shared" si="2"/>
        <v>0</v>
      </c>
      <c r="DV10" s="173">
        <f t="shared" si="2"/>
        <v>0</v>
      </c>
      <c r="DW10" s="173">
        <f t="shared" si="2"/>
        <v>0</v>
      </c>
      <c r="DX10" s="173">
        <f t="shared" si="2"/>
        <v>0</v>
      </c>
      <c r="DY10" s="173">
        <f t="shared" si="2"/>
        <v>0</v>
      </c>
      <c r="DZ10" s="173">
        <f t="shared" si="2"/>
        <v>0</v>
      </c>
    </row>
    <row r="11" spans="1:130">
      <c r="A11" s="167">
        <v>2011</v>
      </c>
      <c r="B11" s="167" t="s">
        <v>264</v>
      </c>
      <c r="C11" s="168">
        <v>1</v>
      </c>
      <c r="D11" s="170">
        <v>4</v>
      </c>
      <c r="E11" s="170">
        <v>4</v>
      </c>
      <c r="F11" s="170">
        <v>4</v>
      </c>
      <c r="G11" s="170">
        <v>5</v>
      </c>
      <c r="H11" s="170">
        <v>5</v>
      </c>
      <c r="I11" s="170">
        <v>5</v>
      </c>
      <c r="J11" s="170">
        <v>5</v>
      </c>
      <c r="K11" s="170">
        <v>5</v>
      </c>
      <c r="L11" s="170">
        <v>5</v>
      </c>
      <c r="M11" s="170">
        <v>5</v>
      </c>
      <c r="N11" s="170">
        <v>267495</v>
      </c>
      <c r="O11" s="170">
        <v>984946</v>
      </c>
      <c r="P11" s="170">
        <v>1314631</v>
      </c>
      <c r="Q11" s="170">
        <v>1536811</v>
      </c>
      <c r="R11" s="170">
        <v>1536811</v>
      </c>
      <c r="S11" s="170">
        <v>1536811</v>
      </c>
      <c r="T11" s="170">
        <v>1536811</v>
      </c>
      <c r="U11" s="170">
        <v>1536811</v>
      </c>
      <c r="V11" s="170">
        <v>1536811</v>
      </c>
      <c r="W11" s="170">
        <v>1536811</v>
      </c>
      <c r="X11" s="171">
        <v>430126.34747500002</v>
      </c>
      <c r="Y11" s="171">
        <v>944139.49076000007</v>
      </c>
      <c r="Z11" s="171">
        <v>0</v>
      </c>
      <c r="AA11" s="171">
        <v>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v>0</v>
      </c>
      <c r="AH11" s="171">
        <v>0</v>
      </c>
      <c r="AI11" s="171">
        <v>145041.07058432963</v>
      </c>
      <c r="AJ11" s="171">
        <v>44898.787694999999</v>
      </c>
      <c r="AK11" s="171">
        <v>1025.03</v>
      </c>
      <c r="AL11" s="171">
        <v>251.35123713541523</v>
      </c>
      <c r="AM11" s="171">
        <v>5737.6016699999991</v>
      </c>
      <c r="AN11" s="171">
        <v>0</v>
      </c>
      <c r="AO11" s="171">
        <v>0</v>
      </c>
      <c r="AP11" s="171">
        <v>0</v>
      </c>
      <c r="AQ11" s="171"/>
      <c r="AR11" s="171"/>
      <c r="AS11" s="171"/>
      <c r="AT11" s="171">
        <f t="shared" si="3"/>
        <v>74426.663896877246</v>
      </c>
      <c r="AU11" s="171">
        <f t="shared" si="0"/>
        <v>127981.55323207699</v>
      </c>
      <c r="AV11" s="171">
        <f t="shared" si="0"/>
        <v>132.638882</v>
      </c>
      <c r="AW11" s="171">
        <f t="shared" si="0"/>
        <v>32.524850085322726</v>
      </c>
      <c r="AX11" s="171">
        <f t="shared" si="0"/>
        <v>742.44565609799986</v>
      </c>
      <c r="AY11" s="171">
        <f t="shared" si="0"/>
        <v>0</v>
      </c>
      <c r="AZ11" s="171">
        <f t="shared" si="0"/>
        <v>0</v>
      </c>
      <c r="BA11" s="171">
        <f t="shared" si="0"/>
        <v>0</v>
      </c>
      <c r="BB11" s="171">
        <f t="shared" si="0"/>
        <v>0</v>
      </c>
      <c r="BC11" s="171">
        <f t="shared" si="0"/>
        <v>0</v>
      </c>
      <c r="BD11" s="171">
        <f t="shared" si="0"/>
        <v>0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>
        <v>0</v>
      </c>
      <c r="BP11" s="171">
        <v>950</v>
      </c>
      <c r="BQ11" s="171">
        <v>0</v>
      </c>
      <c r="BR11" s="171">
        <v>0</v>
      </c>
      <c r="BS11" s="171">
        <v>0</v>
      </c>
      <c r="BT11" s="171">
        <v>0</v>
      </c>
      <c r="BU11" s="171">
        <v>0</v>
      </c>
      <c r="BV11" s="171"/>
      <c r="BW11" s="171"/>
      <c r="BX11" s="171"/>
      <c r="BY11" s="171">
        <v>0</v>
      </c>
      <c r="BZ11" s="171">
        <v>-454000</v>
      </c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2">
        <v>11.742985850202809</v>
      </c>
      <c r="CV11" s="172">
        <v>14.69496398787345</v>
      </c>
      <c r="CW11" s="172">
        <v>9.54222363537753</v>
      </c>
      <c r="CX11" s="172">
        <v>8.9067959560414387</v>
      </c>
      <c r="CY11" s="172">
        <v>8.9067959560414387</v>
      </c>
      <c r="CZ11" s="172">
        <v>8.9067959560414387</v>
      </c>
      <c r="DA11" s="172">
        <v>8.9067959560414387</v>
      </c>
      <c r="DB11" s="172">
        <v>8.9067959560414387</v>
      </c>
      <c r="DC11" s="172">
        <v>8.9067959560414387</v>
      </c>
      <c r="DD11" s="172">
        <v>8.9067959560414387</v>
      </c>
      <c r="DE11" s="171">
        <v>31411.9</v>
      </c>
      <c r="DF11" s="171">
        <v>144737.46000000002</v>
      </c>
      <c r="DG11" s="171">
        <v>125445.02999999997</v>
      </c>
      <c r="DH11" s="171">
        <v>136880.62</v>
      </c>
      <c r="DI11" s="171">
        <v>136880.62</v>
      </c>
      <c r="DJ11" s="171">
        <v>136880.62</v>
      </c>
      <c r="DK11" s="171">
        <v>136880.62</v>
      </c>
      <c r="DL11" s="171">
        <v>136880.62</v>
      </c>
      <c r="DM11" s="171">
        <v>136880.62</v>
      </c>
      <c r="DN11" s="171">
        <v>136880.62</v>
      </c>
      <c r="DO11" s="173">
        <f>SUM(Tableau574[[#This Row],[Investissement total réel An0]:[Investissement total réel An10]])</f>
        <v>1321485.5059386026</v>
      </c>
      <c r="DP11" s="173">
        <f t="shared" si="1"/>
        <v>649594.08195620682</v>
      </c>
      <c r="DQ11" s="173">
        <f t="shared" si="2"/>
        <v>663019.83168707695</v>
      </c>
      <c r="DR11" s="173">
        <f t="shared" si="2"/>
        <v>2107.6688819999999</v>
      </c>
      <c r="DS11" s="173">
        <f t="shared" si="2"/>
        <v>283.87608722073799</v>
      </c>
      <c r="DT11" s="173">
        <f t="shared" si="2"/>
        <v>6480.0473260979988</v>
      </c>
      <c r="DU11" s="173">
        <f t="shared" si="2"/>
        <v>0</v>
      </c>
      <c r="DV11" s="173">
        <f t="shared" si="2"/>
        <v>0</v>
      </c>
      <c r="DW11" s="173">
        <f t="shared" si="2"/>
        <v>0</v>
      </c>
      <c r="DX11" s="173">
        <f t="shared" si="2"/>
        <v>0</v>
      </c>
      <c r="DY11" s="173">
        <f t="shared" si="2"/>
        <v>0</v>
      </c>
      <c r="DZ11" s="173">
        <f t="shared" si="2"/>
        <v>0</v>
      </c>
    </row>
    <row r="12" spans="1:130">
      <c r="A12" s="174">
        <v>2011</v>
      </c>
      <c r="B12" s="174" t="s">
        <v>265</v>
      </c>
      <c r="C12" s="175">
        <v>1</v>
      </c>
      <c r="D12" s="176">
        <v>3</v>
      </c>
      <c r="E12" s="176">
        <v>4</v>
      </c>
      <c r="F12" s="176">
        <v>4</v>
      </c>
      <c r="G12" s="176">
        <v>4</v>
      </c>
      <c r="H12" s="176">
        <v>4</v>
      </c>
      <c r="I12" s="176">
        <v>4</v>
      </c>
      <c r="J12" s="176">
        <v>4</v>
      </c>
      <c r="K12" s="176">
        <v>4</v>
      </c>
      <c r="L12" s="176">
        <v>4</v>
      </c>
      <c r="M12" s="176">
        <v>4</v>
      </c>
      <c r="N12" s="176">
        <v>2498246</v>
      </c>
      <c r="O12" s="176">
        <v>2462598</v>
      </c>
      <c r="P12" s="176">
        <v>2724905</v>
      </c>
      <c r="Q12" s="176">
        <v>3473210</v>
      </c>
      <c r="R12" s="176">
        <v>3473210</v>
      </c>
      <c r="S12" s="176">
        <v>3473210</v>
      </c>
      <c r="T12" s="176">
        <v>3473210</v>
      </c>
      <c r="U12" s="176">
        <v>3473210</v>
      </c>
      <c r="V12" s="176">
        <v>3473210</v>
      </c>
      <c r="W12" s="176">
        <v>3473210</v>
      </c>
      <c r="X12" s="177">
        <v>2451693.9562849998</v>
      </c>
      <c r="Y12" s="177">
        <v>218087.04561999999</v>
      </c>
      <c r="Z12" s="177">
        <v>-1686.08</v>
      </c>
      <c r="AA12" s="177">
        <v>0</v>
      </c>
      <c r="AB12" s="177">
        <v>0</v>
      </c>
      <c r="AC12" s="177">
        <v>0</v>
      </c>
      <c r="AD12" s="177">
        <v>0</v>
      </c>
      <c r="AE12" s="177">
        <v>0</v>
      </c>
      <c r="AF12" s="177">
        <v>0</v>
      </c>
      <c r="AG12" s="177">
        <v>0</v>
      </c>
      <c r="AH12" s="177">
        <v>0</v>
      </c>
      <c r="AI12" s="177">
        <v>56692.123614449782</v>
      </c>
      <c r="AJ12" s="177">
        <v>6425.6767898376902</v>
      </c>
      <c r="AK12" s="177">
        <v>20463.585955000002</v>
      </c>
      <c r="AL12" s="177">
        <v>23817.298750000002</v>
      </c>
      <c r="AM12" s="177">
        <v>632</v>
      </c>
      <c r="AN12" s="177">
        <v>0</v>
      </c>
      <c r="AO12" s="177">
        <v>0</v>
      </c>
      <c r="AP12" s="177">
        <v>0</v>
      </c>
      <c r="AQ12" s="177"/>
      <c r="AR12" s="177"/>
      <c r="AS12" s="177"/>
      <c r="AT12" s="177">
        <f t="shared" si="3"/>
        <v>324585.1587389888</v>
      </c>
      <c r="AU12" s="177">
        <f t="shared" si="3"/>
        <v>29051.946279832991</v>
      </c>
      <c r="AV12" s="177">
        <f t="shared" si="3"/>
        <v>2429.809270577</v>
      </c>
      <c r="AW12" s="177">
        <f t="shared" si="3"/>
        <v>3081.9584582500001</v>
      </c>
      <c r="AX12" s="177">
        <f t="shared" si="3"/>
        <v>81.780799999999985</v>
      </c>
      <c r="AY12" s="177">
        <f t="shared" si="3"/>
        <v>0</v>
      </c>
      <c r="AZ12" s="177">
        <f t="shared" si="3"/>
        <v>0</v>
      </c>
      <c r="BA12" s="177">
        <f t="shared" si="3"/>
        <v>0</v>
      </c>
      <c r="BB12" s="177">
        <f t="shared" si="3"/>
        <v>0</v>
      </c>
      <c r="BC12" s="177">
        <f t="shared" si="3"/>
        <v>0</v>
      </c>
      <c r="BD12" s="177">
        <f t="shared" si="3"/>
        <v>0</v>
      </c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8">
        <v>5.597146558025111</v>
      </c>
      <c r="CV12" s="178">
        <v>5.0997133921167785</v>
      </c>
      <c r="CW12" s="178">
        <v>5.9856314256827314</v>
      </c>
      <c r="CX12" s="178">
        <v>5.389078115057826</v>
      </c>
      <c r="CY12" s="178">
        <v>5.3890781150578295</v>
      </c>
      <c r="CZ12" s="178">
        <v>5.3890781150578295</v>
      </c>
      <c r="DA12" s="178">
        <v>5.3890781150578295</v>
      </c>
      <c r="DB12" s="178">
        <v>5.3890781150578295</v>
      </c>
      <c r="DC12" s="178">
        <v>5.3890781150578295</v>
      </c>
      <c r="DD12" s="178">
        <v>5.3890781150578295</v>
      </c>
      <c r="DE12" s="177">
        <v>139830.49000000002</v>
      </c>
      <c r="DF12" s="177">
        <v>125585.43999999996</v>
      </c>
      <c r="DG12" s="177">
        <v>163102.77000000002</v>
      </c>
      <c r="DH12" s="177">
        <v>187173.99999999991</v>
      </c>
      <c r="DI12" s="177">
        <v>187174.00000000003</v>
      </c>
      <c r="DJ12" s="177">
        <v>187174.00000000003</v>
      </c>
      <c r="DK12" s="177">
        <v>187174.00000000003</v>
      </c>
      <c r="DL12" s="177">
        <v>187174.00000000003</v>
      </c>
      <c r="DM12" s="177">
        <v>187174.00000000003</v>
      </c>
      <c r="DN12" s="177">
        <v>187174.00000000003</v>
      </c>
      <c r="DO12" s="173">
        <f>SUM(Tableau574[[#This Row],[Investissement total réel An0]:[Investissement total réel An10]])</f>
        <v>3135356.2605619361</v>
      </c>
      <c r="DP12" s="179">
        <f>X12+AI12+AT12+BY12+CJ12</f>
        <v>2832971.2386384388</v>
      </c>
      <c r="DQ12" s="179">
        <f t="shared" si="2"/>
        <v>253564.66868967068</v>
      </c>
      <c r="DR12" s="179">
        <f t="shared" si="2"/>
        <v>21207.315225577</v>
      </c>
      <c r="DS12" s="179">
        <f t="shared" si="2"/>
        <v>26899.257208250001</v>
      </c>
      <c r="DT12" s="179">
        <f t="shared" si="2"/>
        <v>713.7808</v>
      </c>
      <c r="DU12" s="179">
        <f t="shared" si="2"/>
        <v>0</v>
      </c>
      <c r="DV12" s="179">
        <f t="shared" si="2"/>
        <v>0</v>
      </c>
      <c r="DW12" s="179">
        <f t="shared" si="2"/>
        <v>0</v>
      </c>
      <c r="DX12" s="179">
        <f t="shared" si="2"/>
        <v>0</v>
      </c>
      <c r="DY12" s="179">
        <f t="shared" si="2"/>
        <v>0</v>
      </c>
      <c r="DZ12" s="179">
        <f t="shared" si="2"/>
        <v>0</v>
      </c>
    </row>
    <row r="13" spans="1:130" ht="15.75" customHeight="1">
      <c r="A13" s="167">
        <v>2011</v>
      </c>
      <c r="B13" s="167" t="s">
        <v>266</v>
      </c>
      <c r="C13" s="168">
        <v>1</v>
      </c>
      <c r="D13" s="170">
        <v>2</v>
      </c>
      <c r="E13" s="170">
        <v>2</v>
      </c>
      <c r="F13" s="170">
        <v>2</v>
      </c>
      <c r="G13" s="170">
        <v>2</v>
      </c>
      <c r="H13" s="170">
        <v>2</v>
      </c>
      <c r="I13" s="170">
        <v>2</v>
      </c>
      <c r="J13" s="170">
        <v>2</v>
      </c>
      <c r="K13" s="170">
        <v>2</v>
      </c>
      <c r="L13" s="170">
        <v>2</v>
      </c>
      <c r="M13" s="170">
        <v>2</v>
      </c>
      <c r="N13" s="170">
        <v>21050</v>
      </c>
      <c r="O13" s="170">
        <v>15636</v>
      </c>
      <c r="P13" s="170">
        <v>14180</v>
      </c>
      <c r="Q13" s="170">
        <v>15062</v>
      </c>
      <c r="R13" s="170">
        <v>13903</v>
      </c>
      <c r="S13" s="170">
        <v>13903</v>
      </c>
      <c r="T13" s="170">
        <v>13903</v>
      </c>
      <c r="U13" s="170">
        <v>13903</v>
      </c>
      <c r="V13" s="170">
        <v>13903</v>
      </c>
      <c r="W13" s="170">
        <v>13903</v>
      </c>
      <c r="X13" s="171">
        <v>20538.847054999998</v>
      </c>
      <c r="Y13" s="171">
        <v>261.86</v>
      </c>
      <c r="Z13" s="171">
        <v>0</v>
      </c>
      <c r="AA13" s="171">
        <v>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4112.8312092403421</v>
      </c>
      <c r="AJ13" s="171">
        <v>248.41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  <c r="AQ13" s="171"/>
      <c r="AR13" s="171"/>
      <c r="AS13" s="171"/>
      <c r="AT13" s="171">
        <f t="shared" si="3"/>
        <v>3189.9271673927001</v>
      </c>
      <c r="AU13" s="171">
        <f t="shared" si="0"/>
        <v>66.028937999999997</v>
      </c>
      <c r="AV13" s="171">
        <f t="shared" si="0"/>
        <v>0</v>
      </c>
      <c r="AW13" s="171">
        <f t="shared" si="0"/>
        <v>0</v>
      </c>
      <c r="AX13" s="171">
        <f t="shared" si="0"/>
        <v>0</v>
      </c>
      <c r="AY13" s="171">
        <f t="shared" si="0"/>
        <v>0</v>
      </c>
      <c r="AZ13" s="171">
        <f t="shared" si="0"/>
        <v>0</v>
      </c>
      <c r="BA13" s="171">
        <f t="shared" si="0"/>
        <v>0</v>
      </c>
      <c r="BB13" s="171">
        <f t="shared" si="0"/>
        <v>0</v>
      </c>
      <c r="BC13" s="171">
        <f t="shared" si="0"/>
        <v>0</v>
      </c>
      <c r="BD13" s="171">
        <f t="shared" si="0"/>
        <v>0</v>
      </c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2">
        <v>22.923800475059377</v>
      </c>
      <c r="CV13" s="172">
        <v>25.59682783320542</v>
      </c>
      <c r="CW13" s="172">
        <v>28.25620592383639</v>
      </c>
      <c r="CX13" s="172">
        <v>27.206612667640425</v>
      </c>
      <c r="CY13" s="172">
        <v>27.540602747608428</v>
      </c>
      <c r="CZ13" s="172">
        <v>27.540602747608428</v>
      </c>
      <c r="DA13" s="172">
        <v>27.540602747608428</v>
      </c>
      <c r="DB13" s="172">
        <v>27.540602747608428</v>
      </c>
      <c r="DC13" s="172">
        <v>27.540602747608428</v>
      </c>
      <c r="DD13" s="172">
        <v>27.540602747608428</v>
      </c>
      <c r="DE13" s="171">
        <v>4825.4599999999991</v>
      </c>
      <c r="DF13" s="171">
        <v>4002.3199999999993</v>
      </c>
      <c r="DG13" s="171">
        <v>4006.7300000000005</v>
      </c>
      <c r="DH13" s="171">
        <v>4097.8600000000006</v>
      </c>
      <c r="DI13" s="171">
        <v>3828.97</v>
      </c>
      <c r="DJ13" s="171">
        <v>3828.97</v>
      </c>
      <c r="DK13" s="171">
        <v>3828.97</v>
      </c>
      <c r="DL13" s="171">
        <v>3828.97</v>
      </c>
      <c r="DM13" s="171">
        <v>3828.97</v>
      </c>
      <c r="DN13" s="171">
        <v>3828.97</v>
      </c>
      <c r="DO13" s="173">
        <f>SUM(Tableau574[[#This Row],[Investissement total réel An0]:[Investissement total réel An10]])</f>
        <v>28417.904369633041</v>
      </c>
      <c r="DP13" s="173">
        <f t="shared" si="1"/>
        <v>27841.605431633041</v>
      </c>
      <c r="DQ13" s="173">
        <f t="shared" si="2"/>
        <v>576.29893800000002</v>
      </c>
      <c r="DR13" s="173">
        <f t="shared" si="2"/>
        <v>0</v>
      </c>
      <c r="DS13" s="173">
        <f t="shared" si="2"/>
        <v>0</v>
      </c>
      <c r="DT13" s="173">
        <f t="shared" si="2"/>
        <v>0</v>
      </c>
      <c r="DU13" s="173">
        <f t="shared" si="2"/>
        <v>0</v>
      </c>
      <c r="DV13" s="173">
        <f t="shared" si="2"/>
        <v>0</v>
      </c>
      <c r="DW13" s="173">
        <f t="shared" si="2"/>
        <v>0</v>
      </c>
      <c r="DX13" s="173">
        <f t="shared" si="2"/>
        <v>0</v>
      </c>
      <c r="DY13" s="173">
        <f t="shared" si="2"/>
        <v>0</v>
      </c>
      <c r="DZ13" s="173">
        <f t="shared" si="2"/>
        <v>0</v>
      </c>
    </row>
    <row r="14" spans="1:130" ht="15.75" customHeight="1">
      <c r="A14" s="167"/>
      <c r="B14" s="182" t="s">
        <v>267</v>
      </c>
      <c r="C14" s="183">
        <f>SUBTOTAL(109,C3:C13)</f>
        <v>11</v>
      </c>
      <c r="D14" s="183">
        <f t="shared" ref="D14:BO14" si="4">SUBTOTAL(109,D3:D13)</f>
        <v>20</v>
      </c>
      <c r="E14" s="183">
        <f t="shared" si="4"/>
        <v>22</v>
      </c>
      <c r="F14" s="183">
        <f t="shared" si="4"/>
        <v>22</v>
      </c>
      <c r="G14" s="183">
        <f t="shared" si="4"/>
        <v>23</v>
      </c>
      <c r="H14" s="183">
        <f t="shared" si="4"/>
        <v>23</v>
      </c>
      <c r="I14" s="183">
        <f t="shared" si="4"/>
        <v>23</v>
      </c>
      <c r="J14" s="183">
        <f t="shared" si="4"/>
        <v>23</v>
      </c>
      <c r="K14" s="183">
        <f t="shared" si="4"/>
        <v>23</v>
      </c>
      <c r="L14" s="183">
        <f t="shared" si="4"/>
        <v>23</v>
      </c>
      <c r="M14" s="183">
        <f t="shared" si="4"/>
        <v>23</v>
      </c>
      <c r="N14" s="183">
        <f t="shared" si="4"/>
        <v>2963357</v>
      </c>
      <c r="O14" s="183">
        <f t="shared" si="4"/>
        <v>3670909</v>
      </c>
      <c r="P14" s="183">
        <f t="shared" si="4"/>
        <v>4260254</v>
      </c>
      <c r="Q14" s="183">
        <f t="shared" si="4"/>
        <v>5220655</v>
      </c>
      <c r="R14" s="183">
        <f t="shared" si="4"/>
        <v>5229357</v>
      </c>
      <c r="S14" s="183">
        <f t="shared" si="4"/>
        <v>5229357</v>
      </c>
      <c r="T14" s="183">
        <f t="shared" si="4"/>
        <v>5229357</v>
      </c>
      <c r="U14" s="183">
        <f t="shared" si="4"/>
        <v>5229357</v>
      </c>
      <c r="V14" s="183">
        <f t="shared" si="4"/>
        <v>5229357</v>
      </c>
      <c r="W14" s="183">
        <f t="shared" si="4"/>
        <v>5229357</v>
      </c>
      <c r="X14" s="183">
        <f t="shared" si="4"/>
        <v>3211971.8542299997</v>
      </c>
      <c r="Y14" s="183">
        <f t="shared" si="4"/>
        <v>1182682.623105</v>
      </c>
      <c r="Z14" s="183">
        <f t="shared" si="4"/>
        <v>-1686.08</v>
      </c>
      <c r="AA14" s="183">
        <f t="shared" si="4"/>
        <v>0</v>
      </c>
      <c r="AB14" s="183">
        <f t="shared" si="4"/>
        <v>0</v>
      </c>
      <c r="AC14" s="183">
        <f t="shared" si="4"/>
        <v>0</v>
      </c>
      <c r="AD14" s="183">
        <f t="shared" si="4"/>
        <v>0</v>
      </c>
      <c r="AE14" s="183">
        <f t="shared" si="4"/>
        <v>0</v>
      </c>
      <c r="AF14" s="183">
        <f t="shared" si="4"/>
        <v>0</v>
      </c>
      <c r="AG14" s="183">
        <f t="shared" si="4"/>
        <v>0</v>
      </c>
      <c r="AH14" s="183">
        <f t="shared" si="4"/>
        <v>0</v>
      </c>
      <c r="AI14" s="183">
        <f t="shared" si="4"/>
        <v>298391.97118536429</v>
      </c>
      <c r="AJ14" s="183">
        <f t="shared" si="4"/>
        <v>72777.495626973105</v>
      </c>
      <c r="AK14" s="183">
        <f t="shared" si="4"/>
        <v>21938.225955000002</v>
      </c>
      <c r="AL14" s="183">
        <f t="shared" si="4"/>
        <v>24068.649987135417</v>
      </c>
      <c r="AM14" s="183">
        <f t="shared" si="4"/>
        <v>6369.6016699999991</v>
      </c>
      <c r="AN14" s="183">
        <f t="shared" si="4"/>
        <v>0</v>
      </c>
      <c r="AO14" s="183">
        <f t="shared" si="4"/>
        <v>0</v>
      </c>
      <c r="AP14" s="183">
        <f t="shared" si="4"/>
        <v>0</v>
      </c>
      <c r="AQ14" s="183">
        <f t="shared" si="4"/>
        <v>0</v>
      </c>
      <c r="AR14" s="183">
        <f t="shared" si="4"/>
        <v>0</v>
      </c>
      <c r="AS14" s="183">
        <f t="shared" si="4"/>
        <v>0</v>
      </c>
      <c r="AT14" s="183">
        <f t="shared" si="4"/>
        <v>454241.07900874811</v>
      </c>
      <c r="AU14" s="183">
        <f t="shared" si="4"/>
        <v>162456.53936391728</v>
      </c>
      <c r="AV14" s="183">
        <f t="shared" si="4"/>
        <v>2620.6276865770001</v>
      </c>
      <c r="AW14" s="183">
        <f t="shared" si="4"/>
        <v>3114.4833083353228</v>
      </c>
      <c r="AX14" s="183">
        <f t="shared" si="4"/>
        <v>824.22645609799986</v>
      </c>
      <c r="AY14" s="183">
        <f t="shared" si="4"/>
        <v>0</v>
      </c>
      <c r="AZ14" s="183">
        <f t="shared" si="4"/>
        <v>0</v>
      </c>
      <c r="BA14" s="183">
        <f t="shared" si="4"/>
        <v>0</v>
      </c>
      <c r="BB14" s="183">
        <f t="shared" si="4"/>
        <v>0</v>
      </c>
      <c r="BC14" s="183">
        <f t="shared" si="4"/>
        <v>0</v>
      </c>
      <c r="BD14" s="183">
        <f t="shared" si="4"/>
        <v>0</v>
      </c>
      <c r="BE14" s="183">
        <f t="shared" si="4"/>
        <v>0</v>
      </c>
      <c r="BF14" s="183">
        <f t="shared" si="4"/>
        <v>0</v>
      </c>
      <c r="BG14" s="183">
        <f t="shared" si="4"/>
        <v>0</v>
      </c>
      <c r="BH14" s="183">
        <f t="shared" si="4"/>
        <v>0</v>
      </c>
      <c r="BI14" s="183">
        <f t="shared" si="4"/>
        <v>0</v>
      </c>
      <c r="BJ14" s="183">
        <f t="shared" si="4"/>
        <v>0</v>
      </c>
      <c r="BK14" s="183">
        <f t="shared" si="4"/>
        <v>0</v>
      </c>
      <c r="BL14" s="183">
        <f t="shared" si="4"/>
        <v>0</v>
      </c>
      <c r="BM14" s="183">
        <f t="shared" si="4"/>
        <v>0</v>
      </c>
      <c r="BN14" s="183">
        <f t="shared" si="4"/>
        <v>0</v>
      </c>
      <c r="BO14" s="183">
        <f t="shared" si="4"/>
        <v>5500</v>
      </c>
      <c r="BP14" s="183">
        <f t="shared" ref="BP14:DZ14" si="5">SUBTOTAL(109,BP3:BP13)</f>
        <v>950</v>
      </c>
      <c r="BQ14" s="183">
        <f t="shared" si="5"/>
        <v>0</v>
      </c>
      <c r="BR14" s="183">
        <f t="shared" si="5"/>
        <v>0</v>
      </c>
      <c r="BS14" s="183">
        <f t="shared" si="5"/>
        <v>0</v>
      </c>
      <c r="BT14" s="183">
        <f t="shared" si="5"/>
        <v>0</v>
      </c>
      <c r="BU14" s="183">
        <f t="shared" si="5"/>
        <v>0</v>
      </c>
      <c r="BV14" s="183">
        <f t="shared" si="5"/>
        <v>0</v>
      </c>
      <c r="BW14" s="183">
        <f t="shared" si="5"/>
        <v>0</v>
      </c>
      <c r="BX14" s="183">
        <f t="shared" si="5"/>
        <v>0</v>
      </c>
      <c r="BY14" s="183">
        <f t="shared" si="5"/>
        <v>-2100</v>
      </c>
      <c r="BZ14" s="183">
        <f t="shared" si="5"/>
        <v>-454000</v>
      </c>
      <c r="CA14" s="183">
        <f t="shared" si="5"/>
        <v>0</v>
      </c>
      <c r="CB14" s="183">
        <f t="shared" si="5"/>
        <v>0</v>
      </c>
      <c r="CC14" s="183">
        <f t="shared" si="5"/>
        <v>0</v>
      </c>
      <c r="CD14" s="183">
        <f t="shared" si="5"/>
        <v>0</v>
      </c>
      <c r="CE14" s="183">
        <f t="shared" si="5"/>
        <v>0</v>
      </c>
      <c r="CF14" s="183">
        <f t="shared" si="5"/>
        <v>0</v>
      </c>
      <c r="CG14" s="183">
        <f t="shared" si="5"/>
        <v>0</v>
      </c>
      <c r="CH14" s="183">
        <f t="shared" si="5"/>
        <v>0</v>
      </c>
      <c r="CI14" s="183">
        <f t="shared" si="5"/>
        <v>0</v>
      </c>
      <c r="CJ14" s="183">
        <f t="shared" si="5"/>
        <v>0</v>
      </c>
      <c r="CK14" s="183">
        <f t="shared" si="5"/>
        <v>0</v>
      </c>
      <c r="CL14" s="183">
        <f t="shared" si="5"/>
        <v>-300</v>
      </c>
      <c r="CM14" s="183">
        <f t="shared" si="5"/>
        <v>0</v>
      </c>
      <c r="CN14" s="183">
        <f t="shared" si="5"/>
        <v>0</v>
      </c>
      <c r="CO14" s="183">
        <f t="shared" si="5"/>
        <v>0</v>
      </c>
      <c r="CP14" s="183">
        <f t="shared" si="5"/>
        <v>0</v>
      </c>
      <c r="CQ14" s="183">
        <f t="shared" si="5"/>
        <v>0</v>
      </c>
      <c r="CR14" s="183">
        <f t="shared" si="5"/>
        <v>0</v>
      </c>
      <c r="CS14" s="183">
        <f t="shared" si="5"/>
        <v>0</v>
      </c>
      <c r="CT14" s="183">
        <f t="shared" si="5"/>
        <v>0</v>
      </c>
      <c r="CU14" s="184">
        <f>Tableau574[[#This Row],[Revenu réel An1]]/Tableau574[[#This Row],[vol réel an1]]*100</f>
        <v>7.1448995176753929</v>
      </c>
      <c r="CV14" s="184">
        <f>Tableau574[[#This Row],[Revenu réel An2]]/Tableau574[[#This Row],[vol réel an2]]*100</f>
        <v>8.6756895907798306</v>
      </c>
      <c r="CW14" s="184">
        <f>Tableau574[[#This Row],[Revenu réel An3]]/Tableau574[[#This Row],[vol réel an3]]*100</f>
        <v>8.0087349251945987</v>
      </c>
      <c r="CX14" s="184">
        <f>Tableau574[[#This Row],[Revenu réel An4]]/Tableau574[[#This Row],[vol réel an4]]*100</f>
        <v>7.2195969662810482</v>
      </c>
      <c r="CY14" s="184">
        <f>Tableau574[[#This Row],[Revenu réel An5]]/Tableau574[[#This Row],[vol réel an5]]*100</f>
        <v>7.2288858840580215</v>
      </c>
      <c r="CZ14" s="184">
        <f>Tableau574[[#This Row],[Revenu réel An6]]/Tableau574[[#This Row],[vol réel an6]]*100</f>
        <v>7.2288858840580215</v>
      </c>
      <c r="DA14" s="184">
        <f>Tableau574[[#This Row],[Revenu réel An7]]/Tableau574[[#This Row],[vol réel an7]]*100</f>
        <v>7.2288858840580215</v>
      </c>
      <c r="DB14" s="184">
        <f>Tableau574[[#This Row],[Revenu réel An8]]/Tableau574[[#This Row],[vol réel an8]]*100</f>
        <v>7.2288858840580215</v>
      </c>
      <c r="DC14" s="184">
        <f>Tableau574[[#This Row],[Revenu réel An9]]/Tableau574[[#This Row],[vol réel an9]]*100</f>
        <v>7.2288858840580215</v>
      </c>
      <c r="DD14" s="184">
        <f>Tableau574[[#This Row],[Revenu réel An10]]/Tableau574[[#This Row],[vol réel an10]]*100</f>
        <v>7.2288858840580215</v>
      </c>
      <c r="DE14" s="183">
        <f t="shared" si="5"/>
        <v>211728.88</v>
      </c>
      <c r="DF14" s="183">
        <f t="shared" si="5"/>
        <v>318476.67</v>
      </c>
      <c r="DG14" s="183">
        <f t="shared" si="5"/>
        <v>341192.44999999995</v>
      </c>
      <c r="DH14" s="183">
        <f t="shared" si="5"/>
        <v>376910.24999999988</v>
      </c>
      <c r="DI14" s="183">
        <f t="shared" si="5"/>
        <v>378024.25</v>
      </c>
      <c r="DJ14" s="183">
        <f t="shared" si="5"/>
        <v>378024.25</v>
      </c>
      <c r="DK14" s="183">
        <f t="shared" si="5"/>
        <v>378024.25</v>
      </c>
      <c r="DL14" s="183">
        <f t="shared" si="5"/>
        <v>378024.25</v>
      </c>
      <c r="DM14" s="183">
        <f t="shared" si="5"/>
        <v>378024.25</v>
      </c>
      <c r="DN14" s="183">
        <f t="shared" si="5"/>
        <v>378024.25</v>
      </c>
      <c r="DO14" s="183">
        <f>SUBTOTAL(109,DO3:DO13)</f>
        <v>4989821.2975831479</v>
      </c>
      <c r="DP14" s="183">
        <f t="shared" si="5"/>
        <v>3962504.9044241123</v>
      </c>
      <c r="DQ14" s="183">
        <f t="shared" si="5"/>
        <v>969416.65809589031</v>
      </c>
      <c r="DR14" s="183">
        <f t="shared" si="5"/>
        <v>23522.773641577001</v>
      </c>
      <c r="DS14" s="183">
        <f t="shared" si="5"/>
        <v>27183.13329547074</v>
      </c>
      <c r="DT14" s="183">
        <f t="shared" si="5"/>
        <v>7193.8281260979984</v>
      </c>
      <c r="DU14" s="183">
        <f t="shared" si="5"/>
        <v>0</v>
      </c>
      <c r="DV14" s="183">
        <f t="shared" si="5"/>
        <v>0</v>
      </c>
      <c r="DW14" s="183">
        <f t="shared" si="5"/>
        <v>0</v>
      </c>
      <c r="DX14" s="183">
        <f t="shared" si="5"/>
        <v>0</v>
      </c>
      <c r="DY14" s="183">
        <f t="shared" si="5"/>
        <v>0</v>
      </c>
      <c r="DZ14" s="183">
        <f t="shared" si="5"/>
        <v>0</v>
      </c>
    </row>
    <row r="15" spans="1:130">
      <c r="D15" s="181" t="s">
        <v>268</v>
      </c>
      <c r="E15" s="181" t="s">
        <v>269</v>
      </c>
      <c r="F15" s="181" t="s">
        <v>270</v>
      </c>
      <c r="G15" s="181" t="s">
        <v>271</v>
      </c>
      <c r="H15" s="181" t="s">
        <v>272</v>
      </c>
      <c r="I15" s="181" t="s">
        <v>273</v>
      </c>
      <c r="J15" s="181" t="s">
        <v>274</v>
      </c>
      <c r="K15" s="181" t="s">
        <v>275</v>
      </c>
      <c r="L15" s="181" t="s">
        <v>276</v>
      </c>
      <c r="M15" s="181" t="s">
        <v>277</v>
      </c>
      <c r="N15" s="181" t="s">
        <v>278</v>
      </c>
      <c r="O15" s="181" t="s">
        <v>279</v>
      </c>
      <c r="P15" s="181" t="s">
        <v>280</v>
      </c>
      <c r="Q15" s="181" t="s">
        <v>281</v>
      </c>
      <c r="R15" s="181" t="s">
        <v>282</v>
      </c>
      <c r="S15" s="181" t="s">
        <v>283</v>
      </c>
      <c r="T15" s="181" t="s">
        <v>284</v>
      </c>
      <c r="U15" s="181" t="s">
        <v>285</v>
      </c>
      <c r="V15" s="181" t="s">
        <v>286</v>
      </c>
      <c r="W15" s="181" t="s">
        <v>287</v>
      </c>
      <c r="X15" s="181" t="s">
        <v>288</v>
      </c>
      <c r="Y15" s="181" t="s">
        <v>289</v>
      </c>
      <c r="Z15" s="181" t="s">
        <v>290</v>
      </c>
      <c r="AA15" s="181" t="s">
        <v>291</v>
      </c>
      <c r="AB15" s="181" t="s">
        <v>292</v>
      </c>
      <c r="AC15" s="181" t="s">
        <v>293</v>
      </c>
      <c r="AD15" s="181" t="s">
        <v>294</v>
      </c>
      <c r="AE15" s="181" t="s">
        <v>295</v>
      </c>
      <c r="AF15" s="181" t="s">
        <v>296</v>
      </c>
      <c r="AG15" s="181" t="s">
        <v>297</v>
      </c>
      <c r="AH15" s="181" t="s">
        <v>298</v>
      </c>
      <c r="AI15" s="181" t="s">
        <v>299</v>
      </c>
      <c r="AJ15" s="181" t="s">
        <v>300</v>
      </c>
      <c r="AK15" s="181" t="s">
        <v>301</v>
      </c>
      <c r="AL15" s="181" t="s">
        <v>302</v>
      </c>
      <c r="AM15" s="181" t="s">
        <v>303</v>
      </c>
      <c r="AN15" s="181" t="s">
        <v>304</v>
      </c>
      <c r="AO15" s="181" t="s">
        <v>305</v>
      </c>
      <c r="AP15" s="181" t="s">
        <v>306</v>
      </c>
      <c r="AQ15" s="181" t="s">
        <v>307</v>
      </c>
      <c r="AR15" s="181" t="s">
        <v>308</v>
      </c>
      <c r="AS15" s="181" t="s">
        <v>309</v>
      </c>
      <c r="AT15" s="181" t="s">
        <v>310</v>
      </c>
      <c r="AU15" s="181" t="s">
        <v>311</v>
      </c>
      <c r="AV15" s="181" t="s">
        <v>312</v>
      </c>
      <c r="AW15" s="181" t="s">
        <v>313</v>
      </c>
      <c r="AX15" s="181" t="s">
        <v>314</v>
      </c>
      <c r="AY15" s="181" t="s">
        <v>315</v>
      </c>
      <c r="AZ15" s="181" t="s">
        <v>316</v>
      </c>
      <c r="BA15" s="181" t="s">
        <v>317</v>
      </c>
      <c r="BB15" s="181" t="s">
        <v>318</v>
      </c>
      <c r="BC15" s="181" t="s">
        <v>319</v>
      </c>
      <c r="BD15" s="181" t="s">
        <v>320</v>
      </c>
      <c r="BE15" s="181" t="s">
        <v>321</v>
      </c>
      <c r="BF15" s="181" t="s">
        <v>322</v>
      </c>
      <c r="BG15" s="181" t="s">
        <v>323</v>
      </c>
      <c r="BH15" s="181" t="s">
        <v>324</v>
      </c>
      <c r="BI15" s="181" t="s">
        <v>325</v>
      </c>
      <c r="BJ15" s="181" t="s">
        <v>326</v>
      </c>
      <c r="BK15" s="181" t="s">
        <v>327</v>
      </c>
      <c r="BL15" s="181" t="s">
        <v>328</v>
      </c>
      <c r="BM15" s="181" t="s">
        <v>329</v>
      </c>
      <c r="BN15" s="181" t="s">
        <v>330</v>
      </c>
      <c r="BO15" s="181" t="s">
        <v>331</v>
      </c>
      <c r="BP15" s="181" t="s">
        <v>332</v>
      </c>
      <c r="BQ15" s="181" t="s">
        <v>333</v>
      </c>
      <c r="BR15" s="181" t="s">
        <v>334</v>
      </c>
      <c r="BS15" s="181" t="s">
        <v>335</v>
      </c>
      <c r="BT15" s="181" t="s">
        <v>336</v>
      </c>
      <c r="BU15" s="181" t="s">
        <v>337</v>
      </c>
      <c r="BV15" s="181" t="s">
        <v>338</v>
      </c>
      <c r="BW15" s="181" t="s">
        <v>339</v>
      </c>
      <c r="BX15" s="181" t="s">
        <v>340</v>
      </c>
      <c r="BY15" s="181" t="s">
        <v>341</v>
      </c>
      <c r="BZ15" s="181" t="s">
        <v>342</v>
      </c>
      <c r="CA15" s="181" t="s">
        <v>343</v>
      </c>
      <c r="CB15" s="181" t="s">
        <v>344</v>
      </c>
      <c r="CC15" s="181" t="s">
        <v>345</v>
      </c>
      <c r="CD15" s="181" t="s">
        <v>346</v>
      </c>
      <c r="CE15" s="181" t="s">
        <v>429</v>
      </c>
      <c r="CF15" s="181" t="s">
        <v>430</v>
      </c>
      <c r="CG15" s="181" t="s">
        <v>431</v>
      </c>
      <c r="CH15" s="181" t="s">
        <v>432</v>
      </c>
      <c r="CI15" s="181" t="s">
        <v>433</v>
      </c>
      <c r="CJ15" s="181" t="s">
        <v>434</v>
      </c>
      <c r="CK15" s="181" t="s">
        <v>435</v>
      </c>
      <c r="CL15" s="181" t="s">
        <v>436</v>
      </c>
      <c r="CM15" s="181" t="s">
        <v>437</v>
      </c>
      <c r="CN15" s="181" t="s">
        <v>438</v>
      </c>
      <c r="CO15" s="181" t="s">
        <v>439</v>
      </c>
      <c r="CP15" s="181" t="s">
        <v>440</v>
      </c>
      <c r="CQ15" s="181" t="s">
        <v>441</v>
      </c>
      <c r="CR15" s="181" t="s">
        <v>442</v>
      </c>
      <c r="CS15" s="181" t="s">
        <v>443</v>
      </c>
      <c r="CT15" s="181" t="s">
        <v>444</v>
      </c>
      <c r="CU15" s="181" t="s">
        <v>445</v>
      </c>
      <c r="CV15" s="181" t="s">
        <v>446</v>
      </c>
      <c r="CW15" s="181" t="s">
        <v>447</v>
      </c>
      <c r="CX15" s="181" t="s">
        <v>448</v>
      </c>
      <c r="CY15" s="181" t="s">
        <v>449</v>
      </c>
      <c r="CZ15" s="181" t="s">
        <v>450</v>
      </c>
      <c r="DA15" s="181" t="s">
        <v>451</v>
      </c>
      <c r="DB15" s="181" t="s">
        <v>452</v>
      </c>
      <c r="DC15" s="181" t="s">
        <v>453</v>
      </c>
      <c r="DD15" s="181" t="s">
        <v>454</v>
      </c>
      <c r="DE15" s="181" t="s">
        <v>455</v>
      </c>
      <c r="DF15" s="181" t="s">
        <v>456</v>
      </c>
      <c r="DG15" s="181" t="s">
        <v>457</v>
      </c>
      <c r="DH15" s="181" t="s">
        <v>458</v>
      </c>
      <c r="DI15" s="181" t="s">
        <v>459</v>
      </c>
      <c r="DJ15" s="181" t="s">
        <v>460</v>
      </c>
      <c r="DK15" s="181" t="s">
        <v>461</v>
      </c>
      <c r="DL15" s="181" t="s">
        <v>462</v>
      </c>
      <c r="DM15" s="181" t="s">
        <v>463</v>
      </c>
      <c r="DN15" s="181" t="s">
        <v>464</v>
      </c>
      <c r="DO15" s="181" t="s">
        <v>465</v>
      </c>
      <c r="DP15" s="181" t="s">
        <v>466</v>
      </c>
      <c r="DQ15" s="181" t="s">
        <v>467</v>
      </c>
      <c r="DR15" s="181" t="s">
        <v>468</v>
      </c>
      <c r="DS15" s="181" t="s">
        <v>469</v>
      </c>
      <c r="DT15" s="181" t="s">
        <v>470</v>
      </c>
      <c r="DU15" s="181" t="s">
        <v>471</v>
      </c>
      <c r="DV15" s="181" t="s">
        <v>472</v>
      </c>
      <c r="DW15" s="181" t="s">
        <v>473</v>
      </c>
      <c r="DX15" s="181" t="s">
        <v>474</v>
      </c>
      <c r="DY15" s="181" t="s">
        <v>475</v>
      </c>
      <c r="DZ15" s="181" t="s">
        <v>476</v>
      </c>
    </row>
    <row r="16" spans="1:130" ht="47.25" customHeight="1">
      <c r="A16" s="238" t="s">
        <v>428</v>
      </c>
      <c r="B16" s="238"/>
      <c r="C16" s="238"/>
      <c r="D16" s="181" t="s">
        <v>347</v>
      </c>
      <c r="E16" s="181" t="s">
        <v>348</v>
      </c>
      <c r="F16" s="181" t="s">
        <v>349</v>
      </c>
      <c r="G16" s="181" t="s">
        <v>350</v>
      </c>
      <c r="H16" s="181" t="s">
        <v>351</v>
      </c>
      <c r="I16" s="181" t="s">
        <v>352</v>
      </c>
      <c r="J16" s="181" t="s">
        <v>353</v>
      </c>
      <c r="K16" s="181" t="s">
        <v>354</v>
      </c>
      <c r="L16" s="181" t="s">
        <v>355</v>
      </c>
      <c r="M16" s="181" t="s">
        <v>356</v>
      </c>
      <c r="N16" s="181" t="s">
        <v>357</v>
      </c>
      <c r="O16" s="181" t="s">
        <v>358</v>
      </c>
      <c r="P16" s="181" t="s">
        <v>359</v>
      </c>
      <c r="Q16" s="181" t="s">
        <v>360</v>
      </c>
      <c r="R16" s="181" t="s">
        <v>361</v>
      </c>
      <c r="S16" s="181" t="s">
        <v>362</v>
      </c>
      <c r="T16" s="181" t="s">
        <v>363</v>
      </c>
      <c r="U16" s="181" t="s">
        <v>364</v>
      </c>
      <c r="V16" s="181" t="s">
        <v>365</v>
      </c>
      <c r="W16" s="181" t="s">
        <v>366</v>
      </c>
      <c r="X16" s="181" t="s">
        <v>367</v>
      </c>
      <c r="Y16" s="181" t="s">
        <v>368</v>
      </c>
      <c r="Z16" s="181" t="s">
        <v>369</v>
      </c>
      <c r="AA16" s="181" t="s">
        <v>370</v>
      </c>
      <c r="AB16" s="181" t="s">
        <v>371</v>
      </c>
      <c r="AC16" s="181" t="s">
        <v>372</v>
      </c>
      <c r="AD16" s="181" t="s">
        <v>373</v>
      </c>
      <c r="AE16" s="181" t="s">
        <v>374</v>
      </c>
      <c r="AF16" s="181" t="s">
        <v>375</v>
      </c>
      <c r="AG16" s="181" t="s">
        <v>376</v>
      </c>
      <c r="AH16" s="181" t="s">
        <v>377</v>
      </c>
      <c r="AI16" s="181" t="s">
        <v>378</v>
      </c>
      <c r="AJ16" s="181" t="s">
        <v>379</v>
      </c>
      <c r="AK16" s="181" t="s">
        <v>380</v>
      </c>
      <c r="AL16" s="181" t="s">
        <v>381</v>
      </c>
      <c r="AM16" s="181" t="s">
        <v>382</v>
      </c>
      <c r="AN16" s="181" t="s">
        <v>383</v>
      </c>
      <c r="AO16" s="181" t="s">
        <v>384</v>
      </c>
      <c r="AP16" s="181" t="s">
        <v>385</v>
      </c>
      <c r="AQ16" s="181" t="s">
        <v>386</v>
      </c>
      <c r="AR16" s="181" t="s">
        <v>387</v>
      </c>
      <c r="AS16" s="181" t="s">
        <v>388</v>
      </c>
      <c r="AT16" s="181" t="s">
        <v>389</v>
      </c>
      <c r="AU16" s="181" t="s">
        <v>390</v>
      </c>
      <c r="AV16" s="181" t="s">
        <v>391</v>
      </c>
      <c r="AW16" s="181" t="s">
        <v>392</v>
      </c>
      <c r="AX16" s="181" t="s">
        <v>393</v>
      </c>
      <c r="AY16" s="181" t="s">
        <v>394</v>
      </c>
      <c r="AZ16" s="181" t="s">
        <v>395</v>
      </c>
      <c r="BA16" s="181" t="s">
        <v>396</v>
      </c>
      <c r="BB16" s="181" t="s">
        <v>397</v>
      </c>
      <c r="BC16" s="181" t="s">
        <v>398</v>
      </c>
      <c r="BD16" s="181" t="s">
        <v>399</v>
      </c>
      <c r="BE16" s="181" t="s">
        <v>400</v>
      </c>
      <c r="BF16" s="181" t="s">
        <v>401</v>
      </c>
      <c r="BG16" s="181" t="s">
        <v>402</v>
      </c>
      <c r="BH16" s="181" t="s">
        <v>403</v>
      </c>
      <c r="BI16" s="181" t="s">
        <v>404</v>
      </c>
      <c r="BJ16" s="181" t="s">
        <v>405</v>
      </c>
      <c r="BK16" s="181" t="s">
        <v>406</v>
      </c>
      <c r="BL16" s="181" t="s">
        <v>407</v>
      </c>
      <c r="BM16" s="181" t="s">
        <v>408</v>
      </c>
      <c r="BN16" s="181" t="s">
        <v>409</v>
      </c>
      <c r="BO16" s="181" t="s">
        <v>410</v>
      </c>
      <c r="BP16" s="181" t="s">
        <v>411</v>
      </c>
      <c r="BQ16" s="181" t="s">
        <v>412</v>
      </c>
      <c r="BR16" s="181" t="s">
        <v>413</v>
      </c>
      <c r="BS16" s="181" t="s">
        <v>414</v>
      </c>
      <c r="BT16" s="181" t="s">
        <v>415</v>
      </c>
      <c r="BU16" s="181" t="s">
        <v>416</v>
      </c>
      <c r="BV16" s="181" t="s">
        <v>417</v>
      </c>
      <c r="BW16" s="181" t="s">
        <v>418</v>
      </c>
      <c r="BX16" s="181" t="s">
        <v>419</v>
      </c>
      <c r="BY16" s="181" t="s">
        <v>420</v>
      </c>
      <c r="BZ16" s="181" t="s">
        <v>421</v>
      </c>
      <c r="CA16" s="181" t="s">
        <v>422</v>
      </c>
      <c r="CB16" s="181" t="s">
        <v>423</v>
      </c>
      <c r="CC16" s="181" t="s">
        <v>424</v>
      </c>
      <c r="CD16" s="181" t="s">
        <v>425</v>
      </c>
      <c r="CE16" s="181" t="s">
        <v>477</v>
      </c>
      <c r="CF16" s="181" t="s">
        <v>478</v>
      </c>
      <c r="CG16" s="181" t="s">
        <v>479</v>
      </c>
      <c r="CH16" s="181" t="s">
        <v>480</v>
      </c>
      <c r="CI16" s="181" t="s">
        <v>481</v>
      </c>
      <c r="CJ16" s="181" t="s">
        <v>482</v>
      </c>
      <c r="CK16" s="181" t="s">
        <v>483</v>
      </c>
      <c r="CL16" s="181" t="s">
        <v>484</v>
      </c>
      <c r="CM16" s="181" t="s">
        <v>485</v>
      </c>
      <c r="CN16" s="181" t="s">
        <v>486</v>
      </c>
      <c r="CO16" s="181" t="s">
        <v>487</v>
      </c>
      <c r="CP16" s="181" t="s">
        <v>488</v>
      </c>
      <c r="CQ16" s="181" t="s">
        <v>489</v>
      </c>
      <c r="CR16" s="181" t="s">
        <v>490</v>
      </c>
      <c r="CS16" s="181" t="s">
        <v>491</v>
      </c>
      <c r="CT16" s="181" t="s">
        <v>492</v>
      </c>
      <c r="CU16" s="181" t="s">
        <v>493</v>
      </c>
      <c r="CV16" s="181" t="s">
        <v>494</v>
      </c>
      <c r="CW16" s="181" t="s">
        <v>495</v>
      </c>
      <c r="CX16" s="181" t="s">
        <v>496</v>
      </c>
      <c r="CY16" s="181" t="s">
        <v>497</v>
      </c>
      <c r="CZ16" s="181" t="s">
        <v>498</v>
      </c>
      <c r="DA16" s="181" t="s">
        <v>499</v>
      </c>
      <c r="DB16" s="181" t="s">
        <v>500</v>
      </c>
      <c r="DC16" s="181" t="s">
        <v>501</v>
      </c>
      <c r="DD16" s="181" t="s">
        <v>502</v>
      </c>
      <c r="DE16" s="181" t="s">
        <v>503</v>
      </c>
      <c r="DF16" s="181" t="s">
        <v>504</v>
      </c>
      <c r="DG16" s="181" t="s">
        <v>505</v>
      </c>
      <c r="DH16" s="181" t="s">
        <v>506</v>
      </c>
      <c r="DI16" s="181" t="s">
        <v>507</v>
      </c>
      <c r="DJ16" s="181" t="s">
        <v>508</v>
      </c>
      <c r="DK16" s="181" t="s">
        <v>509</v>
      </c>
      <c r="DL16" s="181" t="s">
        <v>510</v>
      </c>
      <c r="DM16" s="181" t="s">
        <v>511</v>
      </c>
      <c r="DN16" s="181" t="s">
        <v>512</v>
      </c>
      <c r="DO16" s="181" t="s">
        <v>513</v>
      </c>
      <c r="DP16" s="181" t="s">
        <v>514</v>
      </c>
      <c r="DQ16" s="181" t="s">
        <v>515</v>
      </c>
      <c r="DR16" s="181" t="s">
        <v>516</v>
      </c>
      <c r="DS16" s="181" t="s">
        <v>517</v>
      </c>
      <c r="DT16" s="181" t="s">
        <v>518</v>
      </c>
      <c r="DU16" s="181" t="s">
        <v>519</v>
      </c>
      <c r="DV16" s="181" t="s">
        <v>520</v>
      </c>
      <c r="DW16" s="181" t="s">
        <v>521</v>
      </c>
      <c r="DX16" s="181" t="s">
        <v>522</v>
      </c>
      <c r="DY16" s="181" t="s">
        <v>523</v>
      </c>
      <c r="DZ16" s="181" t="s">
        <v>524</v>
      </c>
    </row>
  </sheetData>
  <mergeCells count="1">
    <mergeCell ref="A16:C16"/>
  </mergeCells>
  <printOptions headings="1" gridLines="1"/>
  <pageMargins left="0.31496062992125984" right="0.31496062992125984" top="0.74803149606299213" bottom="0.74803149606299213" header="0.31496062992125984" footer="0.31496062992125984"/>
  <pageSetup paperSize="5" scale="65" fitToWidth="8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zoomScaleNormal="100" workbookViewId="0">
      <selection activeCell="H22" sqref="H22"/>
    </sheetView>
  </sheetViews>
  <sheetFormatPr baseColWidth="10" defaultRowHeight="15"/>
  <cols>
    <col min="1" max="1" width="2.28515625" style="5" customWidth="1"/>
    <col min="2" max="2" width="14.85546875" style="5" customWidth="1"/>
    <col min="3" max="3" width="18.7109375" style="5" customWidth="1"/>
    <col min="4" max="4" width="16.5703125" style="5" customWidth="1"/>
    <col min="5" max="5" width="19" style="5" customWidth="1"/>
    <col min="6" max="6" width="4.85546875" style="5" customWidth="1"/>
    <col min="7" max="7" width="3.5703125" style="5" customWidth="1"/>
    <col min="8" max="8" width="16.28515625" style="5" customWidth="1"/>
    <col min="9" max="9" width="3.5703125" style="5" customWidth="1"/>
    <col min="10" max="10" width="16.140625" style="5" customWidth="1"/>
    <col min="11" max="11" width="4.85546875" style="5" customWidth="1"/>
    <col min="12" max="12" width="15.5703125" style="5" customWidth="1"/>
    <col min="13" max="13" width="4.28515625" style="5" customWidth="1"/>
    <col min="14" max="14" width="3" style="5" customWidth="1"/>
    <col min="15" max="15" width="15.7109375" style="5" customWidth="1"/>
    <col min="16" max="16" width="4.5703125" style="5" customWidth="1"/>
    <col min="17" max="17" width="19" style="5" customWidth="1"/>
    <col min="18" max="18" width="5.140625" style="5" customWidth="1"/>
    <col min="19" max="19" width="16.5703125" style="5" customWidth="1"/>
    <col min="20" max="20" width="4.85546875" style="5" customWidth="1"/>
    <col min="21" max="21" width="4.7109375" style="5" customWidth="1"/>
    <col min="22" max="22" width="4.42578125" style="5" customWidth="1"/>
    <col min="23" max="23" width="14.85546875" style="5" customWidth="1"/>
    <col min="24" max="24" width="19" style="5" customWidth="1"/>
    <col min="25" max="25" width="15.85546875" style="5" customWidth="1"/>
    <col min="26" max="26" width="17.85546875" style="5" customWidth="1"/>
    <col min="27" max="27" width="7.42578125" style="5" customWidth="1"/>
    <col min="28" max="28" width="3.5703125" style="5" customWidth="1"/>
    <col min="29" max="29" width="15.7109375" style="5" customWidth="1"/>
    <col min="30" max="30" width="3.5703125" style="5" customWidth="1"/>
    <col min="31" max="31" width="16.28515625" style="5" customWidth="1"/>
    <col min="32" max="32" width="4.5703125" style="5" bestFit="1" customWidth="1"/>
    <col min="33" max="33" width="18.140625" style="5" customWidth="1"/>
    <col min="34" max="34" width="5" style="5" customWidth="1"/>
    <col min="35" max="35" width="3.5703125" style="5" customWidth="1"/>
    <col min="36" max="36" width="18.140625" style="5" customWidth="1"/>
    <col min="37" max="37" width="4.5703125" style="5" bestFit="1" customWidth="1"/>
    <col min="38" max="38" width="19.42578125" style="5" customWidth="1"/>
    <col min="39" max="39" width="5.42578125" style="5" customWidth="1"/>
    <col min="40" max="40" width="17.140625" style="5" customWidth="1"/>
    <col min="41" max="41" width="5" style="5" customWidth="1"/>
    <col min="42" max="42" width="2.28515625" style="5" customWidth="1"/>
    <col min="43" max="43" width="14.85546875" style="5" customWidth="1"/>
    <col min="44" max="44" width="19" style="5" customWidth="1"/>
    <col min="45" max="45" width="14.85546875" style="5" customWidth="1"/>
    <col min="46" max="46" width="18" style="5" customWidth="1"/>
    <col min="47" max="47" width="7.42578125" style="5" customWidth="1"/>
    <col min="48" max="48" width="3.5703125" style="5" customWidth="1"/>
    <col min="49" max="49" width="16.28515625" style="5" customWidth="1"/>
    <col min="50" max="50" width="3.5703125" style="5" customWidth="1"/>
    <col min="51" max="51" width="15.5703125" style="5" customWidth="1"/>
    <col min="52" max="52" width="3.5703125" style="5" customWidth="1"/>
    <col min="53" max="53" width="18.5703125" style="5" customWidth="1"/>
    <col min="54" max="55" width="3.5703125" style="5" customWidth="1"/>
    <col min="56" max="56" width="18.5703125" style="5" customWidth="1"/>
    <col min="57" max="57" width="3.5703125" style="5" customWidth="1"/>
    <col min="58" max="58" width="19.7109375" style="5" customWidth="1"/>
    <col min="59" max="59" width="3.5703125" style="5" customWidth="1"/>
    <col min="60" max="60" width="18.5703125" style="5" customWidth="1"/>
    <col min="61" max="61" width="3.5703125" style="5" customWidth="1"/>
    <col min="62" max="62" width="2.28515625" style="5" customWidth="1"/>
    <col min="63" max="63" width="14.85546875" style="5" customWidth="1"/>
    <col min="64" max="64" width="19" style="5" customWidth="1"/>
    <col min="65" max="65" width="16.28515625" style="5" customWidth="1"/>
    <col min="66" max="66" width="18.28515625" style="5" customWidth="1"/>
    <col min="67" max="67" width="7.42578125" style="5" customWidth="1"/>
    <col min="68" max="68" width="3.5703125" style="5" customWidth="1"/>
    <col min="69" max="69" width="16.140625" style="5" customWidth="1"/>
    <col min="70" max="70" width="3.5703125" style="5" customWidth="1"/>
    <col min="71" max="71" width="16.28515625" style="5" customWidth="1"/>
    <col min="72" max="72" width="3.5703125" style="5" customWidth="1"/>
    <col min="73" max="73" width="18.28515625" style="5" customWidth="1"/>
    <col min="74" max="75" width="3.5703125" style="5" customWidth="1"/>
    <col min="76" max="76" width="18.28515625" style="5" customWidth="1"/>
    <col min="77" max="77" width="3.5703125" style="5" customWidth="1"/>
    <col min="78" max="78" width="19.85546875" style="5" customWidth="1"/>
    <col min="79" max="79" width="3.5703125" style="5" customWidth="1"/>
    <col min="80" max="80" width="17.28515625" style="5" customWidth="1"/>
    <col min="81" max="81" width="3.5703125" style="5" customWidth="1"/>
    <col min="82" max="82" width="2.28515625" style="5" customWidth="1"/>
    <col min="83" max="83" width="14.85546875" style="5" customWidth="1"/>
    <col min="84" max="84" width="19" style="5" customWidth="1"/>
    <col min="85" max="85" width="16.5703125" style="5" customWidth="1"/>
    <col min="86" max="86" width="17.5703125" style="5" customWidth="1"/>
    <col min="87" max="87" width="7.42578125" style="5" customWidth="1"/>
    <col min="88" max="88" width="3.5703125" style="5" customWidth="1"/>
    <col min="89" max="89" width="16.28515625" style="5" customWidth="1"/>
    <col min="90" max="90" width="3.5703125" style="5" customWidth="1"/>
    <col min="91" max="91" width="16.140625" style="5" customWidth="1"/>
    <col min="92" max="92" width="3.5703125" style="5" customWidth="1"/>
    <col min="93" max="93" width="17.5703125" style="5" customWidth="1"/>
    <col min="94" max="95" width="3.5703125" style="5" customWidth="1"/>
    <col min="96" max="96" width="17.5703125" style="5" customWidth="1"/>
    <col min="97" max="97" width="3.5703125" style="5" customWidth="1"/>
    <col min="98" max="98" width="19.140625" style="5" customWidth="1"/>
    <col min="99" max="99" width="3.5703125" style="5" customWidth="1"/>
    <col min="100" max="100" width="17.5703125" style="5" customWidth="1"/>
    <col min="101" max="101" width="3.5703125" style="5" customWidth="1"/>
    <col min="102" max="102" width="2.28515625" style="5" customWidth="1"/>
    <col min="103" max="103" width="14.85546875" style="5" customWidth="1"/>
    <col min="104" max="104" width="19" style="5" customWidth="1"/>
    <col min="105" max="105" width="16.5703125" style="5" customWidth="1"/>
    <col min="106" max="106" width="17.7109375" style="5" customWidth="1"/>
    <col min="107" max="107" width="7.42578125" style="5" customWidth="1"/>
    <col min="108" max="108" width="3.5703125" style="5" customWidth="1"/>
    <col min="109" max="109" width="16.140625" style="5" customWidth="1"/>
    <col min="110" max="110" width="3.5703125" style="5" customWidth="1"/>
    <col min="111" max="111" width="16.140625" style="5" customWidth="1"/>
    <col min="112" max="112" width="3.5703125" style="5" customWidth="1"/>
    <col min="113" max="113" width="17.7109375" style="5" customWidth="1"/>
    <col min="114" max="115" width="3.5703125" style="5" customWidth="1"/>
    <col min="116" max="116" width="17.7109375" style="5" customWidth="1"/>
    <col min="117" max="117" width="3.5703125" style="5" customWidth="1"/>
    <col min="118" max="118" width="19" style="5" customWidth="1"/>
    <col min="119" max="119" width="3.5703125" style="5" customWidth="1"/>
    <col min="120" max="120" width="17.7109375" style="5" customWidth="1"/>
    <col min="121" max="121" width="3.5703125" style="5" customWidth="1"/>
    <col min="122" max="122" width="2.28515625" style="5" customWidth="1"/>
    <col min="123" max="123" width="14.85546875" style="5" customWidth="1"/>
    <col min="124" max="124" width="19" style="5" customWidth="1"/>
    <col min="125" max="125" width="16.5703125" style="5" customWidth="1"/>
    <col min="126" max="126" width="18.28515625" style="5" customWidth="1"/>
    <col min="127" max="127" width="7.42578125" style="5" customWidth="1"/>
    <col min="128" max="128" width="3.5703125" style="5" customWidth="1"/>
    <col min="129" max="129" width="16.28515625" style="5" customWidth="1"/>
    <col min="130" max="130" width="3.5703125" style="5" customWidth="1"/>
    <col min="131" max="131" width="16.85546875" style="5" customWidth="1"/>
    <col min="132" max="132" width="3.5703125" style="5" customWidth="1"/>
    <col min="133" max="133" width="17" style="5" customWidth="1"/>
    <col min="134" max="135" width="3.5703125" style="5" customWidth="1"/>
    <col min="136" max="136" width="17.140625" style="5" customWidth="1"/>
    <col min="137" max="137" width="3.5703125" style="5" customWidth="1"/>
    <col min="138" max="138" width="19.85546875" style="5" customWidth="1"/>
    <col min="139" max="139" width="3.5703125" style="5" customWidth="1"/>
    <col min="140" max="140" width="17.28515625" style="5" customWidth="1"/>
    <col min="141" max="141" width="3.5703125" style="5" customWidth="1"/>
    <col min="142" max="142" width="2.28515625" style="5" customWidth="1"/>
    <col min="143" max="143" width="14.85546875" style="5" customWidth="1"/>
    <col min="144" max="144" width="19" style="5" customWidth="1"/>
    <col min="145" max="145" width="15.85546875" style="5" customWidth="1"/>
    <col min="146" max="146" width="18.140625" style="5" customWidth="1"/>
    <col min="147" max="147" width="7.42578125" style="5" customWidth="1"/>
    <col min="148" max="148" width="3.5703125" style="5" customWidth="1"/>
    <col min="149" max="149" width="15.85546875" style="5" customWidth="1"/>
    <col min="150" max="150" width="3.5703125" style="5" customWidth="1"/>
    <col min="151" max="151" width="16.140625" style="5" customWidth="1"/>
    <col min="152" max="152" width="3.5703125" style="5" customWidth="1"/>
    <col min="153" max="153" width="16.7109375" style="5" customWidth="1"/>
    <col min="154" max="155" width="3.5703125" style="5" customWidth="1"/>
    <col min="156" max="156" width="17" style="5" customWidth="1"/>
    <col min="157" max="157" width="3.5703125" style="5" customWidth="1"/>
    <col min="158" max="158" width="19.28515625" style="5" customWidth="1"/>
    <col min="159" max="159" width="3.5703125" style="5" customWidth="1"/>
    <col min="160" max="160" width="16.85546875" style="5" customWidth="1"/>
    <col min="161" max="161" width="3.5703125" style="5" customWidth="1"/>
    <col min="162" max="256" width="11.42578125" style="5"/>
    <col min="257" max="257" width="2.28515625" style="5" customWidth="1"/>
    <col min="258" max="258" width="14.85546875" style="5" customWidth="1"/>
    <col min="259" max="259" width="18.7109375" style="5" customWidth="1"/>
    <col min="260" max="260" width="16.5703125" style="5" customWidth="1"/>
    <col min="261" max="261" width="19" style="5" customWidth="1"/>
    <col min="262" max="262" width="4.85546875" style="5" customWidth="1"/>
    <col min="263" max="263" width="3.5703125" style="5" customWidth="1"/>
    <col min="264" max="264" width="16.28515625" style="5" customWidth="1"/>
    <col min="265" max="265" width="3.5703125" style="5" customWidth="1"/>
    <col min="266" max="266" width="16.140625" style="5" customWidth="1"/>
    <col min="267" max="267" width="4.140625" style="5" customWidth="1"/>
    <col min="268" max="268" width="15.5703125" style="5" customWidth="1"/>
    <col min="269" max="269" width="3.5703125" style="5" customWidth="1"/>
    <col min="270" max="270" width="3" style="5" customWidth="1"/>
    <col min="271" max="271" width="15.7109375" style="5" customWidth="1"/>
    <col min="272" max="272" width="3.5703125" style="5" customWidth="1"/>
    <col min="273" max="273" width="19" style="5" customWidth="1"/>
    <col min="274" max="274" width="3.5703125" style="5" customWidth="1"/>
    <col min="275" max="275" width="16.5703125" style="5" customWidth="1"/>
    <col min="276" max="276" width="3.7109375" style="5" customWidth="1"/>
    <col min="277" max="277" width="4.7109375" style="5" customWidth="1"/>
    <col min="278" max="278" width="4.42578125" style="5" customWidth="1"/>
    <col min="279" max="279" width="14.85546875" style="5" customWidth="1"/>
    <col min="280" max="280" width="19" style="5" customWidth="1"/>
    <col min="281" max="281" width="15.85546875" style="5" customWidth="1"/>
    <col min="282" max="282" width="17.85546875" style="5" customWidth="1"/>
    <col min="283" max="283" width="7.42578125" style="5" customWidth="1"/>
    <col min="284" max="284" width="3.5703125" style="5" customWidth="1"/>
    <col min="285" max="285" width="15.7109375" style="5" customWidth="1"/>
    <col min="286" max="286" width="3.5703125" style="5" customWidth="1"/>
    <col min="287" max="287" width="16.28515625" style="5" customWidth="1"/>
    <col min="288" max="288" width="3.5703125" style="5" customWidth="1"/>
    <col min="289" max="289" width="18.140625" style="5" customWidth="1"/>
    <col min="290" max="291" width="3.5703125" style="5" customWidth="1"/>
    <col min="292" max="292" width="18.140625" style="5" customWidth="1"/>
    <col min="293" max="293" width="3.5703125" style="5" customWidth="1"/>
    <col min="294" max="294" width="19.42578125" style="5" customWidth="1"/>
    <col min="295" max="295" width="3.5703125" style="5" customWidth="1"/>
    <col min="296" max="296" width="17.140625" style="5" customWidth="1"/>
    <col min="297" max="297" width="3.5703125" style="5" customWidth="1"/>
    <col min="298" max="298" width="2.28515625" style="5" customWidth="1"/>
    <col min="299" max="299" width="14.85546875" style="5" customWidth="1"/>
    <col min="300" max="300" width="19" style="5" customWidth="1"/>
    <col min="301" max="301" width="14.85546875" style="5" customWidth="1"/>
    <col min="302" max="302" width="18" style="5" customWidth="1"/>
    <col min="303" max="303" width="7.42578125" style="5" customWidth="1"/>
    <col min="304" max="304" width="3.5703125" style="5" customWidth="1"/>
    <col min="305" max="305" width="16.28515625" style="5" customWidth="1"/>
    <col min="306" max="306" width="3.5703125" style="5" customWidth="1"/>
    <col min="307" max="307" width="15.5703125" style="5" customWidth="1"/>
    <col min="308" max="308" width="3.5703125" style="5" customWidth="1"/>
    <col min="309" max="309" width="18.5703125" style="5" customWidth="1"/>
    <col min="310" max="311" width="3.5703125" style="5" customWidth="1"/>
    <col min="312" max="312" width="18.5703125" style="5" customWidth="1"/>
    <col min="313" max="313" width="3.5703125" style="5" customWidth="1"/>
    <col min="314" max="314" width="19.7109375" style="5" customWidth="1"/>
    <col min="315" max="315" width="3.5703125" style="5" customWidth="1"/>
    <col min="316" max="316" width="18.5703125" style="5" customWidth="1"/>
    <col min="317" max="317" width="3.5703125" style="5" customWidth="1"/>
    <col min="318" max="318" width="2.28515625" style="5" customWidth="1"/>
    <col min="319" max="319" width="14.85546875" style="5" customWidth="1"/>
    <col min="320" max="320" width="19" style="5" customWidth="1"/>
    <col min="321" max="321" width="16.28515625" style="5" customWidth="1"/>
    <col min="322" max="322" width="18.28515625" style="5" customWidth="1"/>
    <col min="323" max="323" width="7.42578125" style="5" customWidth="1"/>
    <col min="324" max="324" width="3.5703125" style="5" customWidth="1"/>
    <col min="325" max="325" width="16.140625" style="5" customWidth="1"/>
    <col min="326" max="326" width="3.5703125" style="5" customWidth="1"/>
    <col min="327" max="327" width="16.28515625" style="5" customWidth="1"/>
    <col min="328" max="328" width="3.5703125" style="5" customWidth="1"/>
    <col min="329" max="329" width="18.28515625" style="5" customWidth="1"/>
    <col min="330" max="331" width="3.5703125" style="5" customWidth="1"/>
    <col min="332" max="332" width="18.28515625" style="5" customWidth="1"/>
    <col min="333" max="333" width="3.5703125" style="5" customWidth="1"/>
    <col min="334" max="334" width="19.85546875" style="5" customWidth="1"/>
    <col min="335" max="335" width="3.5703125" style="5" customWidth="1"/>
    <col min="336" max="336" width="17.28515625" style="5" customWidth="1"/>
    <col min="337" max="337" width="3.5703125" style="5" customWidth="1"/>
    <col min="338" max="338" width="2.28515625" style="5" customWidth="1"/>
    <col min="339" max="339" width="14.85546875" style="5" customWidth="1"/>
    <col min="340" max="340" width="19" style="5" customWidth="1"/>
    <col min="341" max="341" width="16.5703125" style="5" customWidth="1"/>
    <col min="342" max="342" width="17.5703125" style="5" customWidth="1"/>
    <col min="343" max="343" width="7.42578125" style="5" customWidth="1"/>
    <col min="344" max="344" width="3.5703125" style="5" customWidth="1"/>
    <col min="345" max="345" width="16.28515625" style="5" customWidth="1"/>
    <col min="346" max="346" width="3.5703125" style="5" customWidth="1"/>
    <col min="347" max="347" width="16.140625" style="5" customWidth="1"/>
    <col min="348" max="348" width="3.5703125" style="5" customWidth="1"/>
    <col min="349" max="349" width="17.5703125" style="5" customWidth="1"/>
    <col min="350" max="351" width="3.5703125" style="5" customWidth="1"/>
    <col min="352" max="352" width="17.5703125" style="5" customWidth="1"/>
    <col min="353" max="353" width="3.5703125" style="5" customWidth="1"/>
    <col min="354" max="354" width="19.140625" style="5" customWidth="1"/>
    <col min="355" max="355" width="3.5703125" style="5" customWidth="1"/>
    <col min="356" max="356" width="17.5703125" style="5" customWidth="1"/>
    <col min="357" max="357" width="3.5703125" style="5" customWidth="1"/>
    <col min="358" max="358" width="2.28515625" style="5" customWidth="1"/>
    <col min="359" max="359" width="14.85546875" style="5" customWidth="1"/>
    <col min="360" max="360" width="19" style="5" customWidth="1"/>
    <col min="361" max="361" width="16.5703125" style="5" customWidth="1"/>
    <col min="362" max="362" width="17.7109375" style="5" customWidth="1"/>
    <col min="363" max="363" width="7.42578125" style="5" customWidth="1"/>
    <col min="364" max="364" width="3.5703125" style="5" customWidth="1"/>
    <col min="365" max="365" width="16.140625" style="5" customWidth="1"/>
    <col min="366" max="366" width="3.5703125" style="5" customWidth="1"/>
    <col min="367" max="367" width="16.140625" style="5" customWidth="1"/>
    <col min="368" max="368" width="3.5703125" style="5" customWidth="1"/>
    <col min="369" max="369" width="17.7109375" style="5" customWidth="1"/>
    <col min="370" max="371" width="3.5703125" style="5" customWidth="1"/>
    <col min="372" max="372" width="17.7109375" style="5" customWidth="1"/>
    <col min="373" max="373" width="3.5703125" style="5" customWidth="1"/>
    <col min="374" max="374" width="19" style="5" customWidth="1"/>
    <col min="375" max="375" width="3.5703125" style="5" customWidth="1"/>
    <col min="376" max="376" width="17.7109375" style="5" customWidth="1"/>
    <col min="377" max="377" width="3.5703125" style="5" customWidth="1"/>
    <col min="378" max="378" width="2.28515625" style="5" customWidth="1"/>
    <col min="379" max="379" width="14.85546875" style="5" customWidth="1"/>
    <col min="380" max="380" width="19" style="5" customWidth="1"/>
    <col min="381" max="381" width="16.5703125" style="5" customWidth="1"/>
    <col min="382" max="382" width="18.28515625" style="5" customWidth="1"/>
    <col min="383" max="383" width="7.42578125" style="5" customWidth="1"/>
    <col min="384" max="384" width="3.5703125" style="5" customWidth="1"/>
    <col min="385" max="385" width="16.28515625" style="5" customWidth="1"/>
    <col min="386" max="386" width="3.5703125" style="5" customWidth="1"/>
    <col min="387" max="387" width="16.85546875" style="5" customWidth="1"/>
    <col min="388" max="388" width="3.5703125" style="5" customWidth="1"/>
    <col min="389" max="389" width="17" style="5" customWidth="1"/>
    <col min="390" max="391" width="3.5703125" style="5" customWidth="1"/>
    <col min="392" max="392" width="17.140625" style="5" customWidth="1"/>
    <col min="393" max="393" width="3.5703125" style="5" customWidth="1"/>
    <col min="394" max="394" width="19.85546875" style="5" customWidth="1"/>
    <col min="395" max="395" width="3.5703125" style="5" customWidth="1"/>
    <col min="396" max="396" width="17.28515625" style="5" customWidth="1"/>
    <col min="397" max="397" width="3.5703125" style="5" customWidth="1"/>
    <col min="398" max="398" width="2.28515625" style="5" customWidth="1"/>
    <col min="399" max="399" width="14.85546875" style="5" customWidth="1"/>
    <col min="400" max="400" width="19" style="5" customWidth="1"/>
    <col min="401" max="401" width="15.85546875" style="5" customWidth="1"/>
    <col min="402" max="402" width="18.140625" style="5" customWidth="1"/>
    <col min="403" max="403" width="7.42578125" style="5" customWidth="1"/>
    <col min="404" max="404" width="3.5703125" style="5" customWidth="1"/>
    <col min="405" max="405" width="15.85546875" style="5" customWidth="1"/>
    <col min="406" max="406" width="3.5703125" style="5" customWidth="1"/>
    <col min="407" max="407" width="16.140625" style="5" customWidth="1"/>
    <col min="408" max="408" width="3.5703125" style="5" customWidth="1"/>
    <col min="409" max="409" width="16.7109375" style="5" customWidth="1"/>
    <col min="410" max="411" width="3.5703125" style="5" customWidth="1"/>
    <col min="412" max="412" width="17" style="5" customWidth="1"/>
    <col min="413" max="413" width="3.5703125" style="5" customWidth="1"/>
    <col min="414" max="414" width="19.28515625" style="5" customWidth="1"/>
    <col min="415" max="415" width="3.5703125" style="5" customWidth="1"/>
    <col min="416" max="416" width="16.85546875" style="5" customWidth="1"/>
    <col min="417" max="417" width="3.5703125" style="5" customWidth="1"/>
    <col min="418" max="512" width="11.42578125" style="5"/>
    <col min="513" max="513" width="2.28515625" style="5" customWidth="1"/>
    <col min="514" max="514" width="14.85546875" style="5" customWidth="1"/>
    <col min="515" max="515" width="18.7109375" style="5" customWidth="1"/>
    <col min="516" max="516" width="16.5703125" style="5" customWidth="1"/>
    <col min="517" max="517" width="19" style="5" customWidth="1"/>
    <col min="518" max="518" width="4.85546875" style="5" customWidth="1"/>
    <col min="519" max="519" width="3.5703125" style="5" customWidth="1"/>
    <col min="520" max="520" width="16.28515625" style="5" customWidth="1"/>
    <col min="521" max="521" width="3.5703125" style="5" customWidth="1"/>
    <col min="522" max="522" width="16.140625" style="5" customWidth="1"/>
    <col min="523" max="523" width="4.140625" style="5" customWidth="1"/>
    <col min="524" max="524" width="15.5703125" style="5" customWidth="1"/>
    <col min="525" max="525" width="3.5703125" style="5" customWidth="1"/>
    <col min="526" max="526" width="3" style="5" customWidth="1"/>
    <col min="527" max="527" width="15.7109375" style="5" customWidth="1"/>
    <col min="528" max="528" width="3.5703125" style="5" customWidth="1"/>
    <col min="529" max="529" width="19" style="5" customWidth="1"/>
    <col min="530" max="530" width="3.5703125" style="5" customWidth="1"/>
    <col min="531" max="531" width="16.5703125" style="5" customWidth="1"/>
    <col min="532" max="532" width="3.7109375" style="5" customWidth="1"/>
    <col min="533" max="533" width="4.7109375" style="5" customWidth="1"/>
    <col min="534" max="534" width="4.42578125" style="5" customWidth="1"/>
    <col min="535" max="535" width="14.85546875" style="5" customWidth="1"/>
    <col min="536" max="536" width="19" style="5" customWidth="1"/>
    <col min="537" max="537" width="15.85546875" style="5" customWidth="1"/>
    <col min="538" max="538" width="17.85546875" style="5" customWidth="1"/>
    <col min="539" max="539" width="7.42578125" style="5" customWidth="1"/>
    <col min="540" max="540" width="3.5703125" style="5" customWidth="1"/>
    <col min="541" max="541" width="15.7109375" style="5" customWidth="1"/>
    <col min="542" max="542" width="3.5703125" style="5" customWidth="1"/>
    <col min="543" max="543" width="16.28515625" style="5" customWidth="1"/>
    <col min="544" max="544" width="3.5703125" style="5" customWidth="1"/>
    <col min="545" max="545" width="18.140625" style="5" customWidth="1"/>
    <col min="546" max="547" width="3.5703125" style="5" customWidth="1"/>
    <col min="548" max="548" width="18.140625" style="5" customWidth="1"/>
    <col min="549" max="549" width="3.5703125" style="5" customWidth="1"/>
    <col min="550" max="550" width="19.42578125" style="5" customWidth="1"/>
    <col min="551" max="551" width="3.5703125" style="5" customWidth="1"/>
    <col min="552" max="552" width="17.140625" style="5" customWidth="1"/>
    <col min="553" max="553" width="3.5703125" style="5" customWidth="1"/>
    <col min="554" max="554" width="2.28515625" style="5" customWidth="1"/>
    <col min="555" max="555" width="14.85546875" style="5" customWidth="1"/>
    <col min="556" max="556" width="19" style="5" customWidth="1"/>
    <col min="557" max="557" width="14.85546875" style="5" customWidth="1"/>
    <col min="558" max="558" width="18" style="5" customWidth="1"/>
    <col min="559" max="559" width="7.42578125" style="5" customWidth="1"/>
    <col min="560" max="560" width="3.5703125" style="5" customWidth="1"/>
    <col min="561" max="561" width="16.28515625" style="5" customWidth="1"/>
    <col min="562" max="562" width="3.5703125" style="5" customWidth="1"/>
    <col min="563" max="563" width="15.5703125" style="5" customWidth="1"/>
    <col min="564" max="564" width="3.5703125" style="5" customWidth="1"/>
    <col min="565" max="565" width="18.5703125" style="5" customWidth="1"/>
    <col min="566" max="567" width="3.5703125" style="5" customWidth="1"/>
    <col min="568" max="568" width="18.5703125" style="5" customWidth="1"/>
    <col min="569" max="569" width="3.5703125" style="5" customWidth="1"/>
    <col min="570" max="570" width="19.7109375" style="5" customWidth="1"/>
    <col min="571" max="571" width="3.5703125" style="5" customWidth="1"/>
    <col min="572" max="572" width="18.5703125" style="5" customWidth="1"/>
    <col min="573" max="573" width="3.5703125" style="5" customWidth="1"/>
    <col min="574" max="574" width="2.28515625" style="5" customWidth="1"/>
    <col min="575" max="575" width="14.85546875" style="5" customWidth="1"/>
    <col min="576" max="576" width="19" style="5" customWidth="1"/>
    <col min="577" max="577" width="16.28515625" style="5" customWidth="1"/>
    <col min="578" max="578" width="18.28515625" style="5" customWidth="1"/>
    <col min="579" max="579" width="7.42578125" style="5" customWidth="1"/>
    <col min="580" max="580" width="3.5703125" style="5" customWidth="1"/>
    <col min="581" max="581" width="16.140625" style="5" customWidth="1"/>
    <col min="582" max="582" width="3.5703125" style="5" customWidth="1"/>
    <col min="583" max="583" width="16.28515625" style="5" customWidth="1"/>
    <col min="584" max="584" width="3.5703125" style="5" customWidth="1"/>
    <col min="585" max="585" width="18.28515625" style="5" customWidth="1"/>
    <col min="586" max="587" width="3.5703125" style="5" customWidth="1"/>
    <col min="588" max="588" width="18.28515625" style="5" customWidth="1"/>
    <col min="589" max="589" width="3.5703125" style="5" customWidth="1"/>
    <col min="590" max="590" width="19.85546875" style="5" customWidth="1"/>
    <col min="591" max="591" width="3.5703125" style="5" customWidth="1"/>
    <col min="592" max="592" width="17.28515625" style="5" customWidth="1"/>
    <col min="593" max="593" width="3.5703125" style="5" customWidth="1"/>
    <col min="594" max="594" width="2.28515625" style="5" customWidth="1"/>
    <col min="595" max="595" width="14.85546875" style="5" customWidth="1"/>
    <col min="596" max="596" width="19" style="5" customWidth="1"/>
    <col min="597" max="597" width="16.5703125" style="5" customWidth="1"/>
    <col min="598" max="598" width="17.5703125" style="5" customWidth="1"/>
    <col min="599" max="599" width="7.42578125" style="5" customWidth="1"/>
    <col min="600" max="600" width="3.5703125" style="5" customWidth="1"/>
    <col min="601" max="601" width="16.28515625" style="5" customWidth="1"/>
    <col min="602" max="602" width="3.5703125" style="5" customWidth="1"/>
    <col min="603" max="603" width="16.140625" style="5" customWidth="1"/>
    <col min="604" max="604" width="3.5703125" style="5" customWidth="1"/>
    <col min="605" max="605" width="17.5703125" style="5" customWidth="1"/>
    <col min="606" max="607" width="3.5703125" style="5" customWidth="1"/>
    <col min="608" max="608" width="17.5703125" style="5" customWidth="1"/>
    <col min="609" max="609" width="3.5703125" style="5" customWidth="1"/>
    <col min="610" max="610" width="19.140625" style="5" customWidth="1"/>
    <col min="611" max="611" width="3.5703125" style="5" customWidth="1"/>
    <col min="612" max="612" width="17.5703125" style="5" customWidth="1"/>
    <col min="613" max="613" width="3.5703125" style="5" customWidth="1"/>
    <col min="614" max="614" width="2.28515625" style="5" customWidth="1"/>
    <col min="615" max="615" width="14.85546875" style="5" customWidth="1"/>
    <col min="616" max="616" width="19" style="5" customWidth="1"/>
    <col min="617" max="617" width="16.5703125" style="5" customWidth="1"/>
    <col min="618" max="618" width="17.7109375" style="5" customWidth="1"/>
    <col min="619" max="619" width="7.42578125" style="5" customWidth="1"/>
    <col min="620" max="620" width="3.5703125" style="5" customWidth="1"/>
    <col min="621" max="621" width="16.140625" style="5" customWidth="1"/>
    <col min="622" max="622" width="3.5703125" style="5" customWidth="1"/>
    <col min="623" max="623" width="16.140625" style="5" customWidth="1"/>
    <col min="624" max="624" width="3.5703125" style="5" customWidth="1"/>
    <col min="625" max="625" width="17.7109375" style="5" customWidth="1"/>
    <col min="626" max="627" width="3.5703125" style="5" customWidth="1"/>
    <col min="628" max="628" width="17.7109375" style="5" customWidth="1"/>
    <col min="629" max="629" width="3.5703125" style="5" customWidth="1"/>
    <col min="630" max="630" width="19" style="5" customWidth="1"/>
    <col min="631" max="631" width="3.5703125" style="5" customWidth="1"/>
    <col min="632" max="632" width="17.7109375" style="5" customWidth="1"/>
    <col min="633" max="633" width="3.5703125" style="5" customWidth="1"/>
    <col min="634" max="634" width="2.28515625" style="5" customWidth="1"/>
    <col min="635" max="635" width="14.85546875" style="5" customWidth="1"/>
    <col min="636" max="636" width="19" style="5" customWidth="1"/>
    <col min="637" max="637" width="16.5703125" style="5" customWidth="1"/>
    <col min="638" max="638" width="18.28515625" style="5" customWidth="1"/>
    <col min="639" max="639" width="7.42578125" style="5" customWidth="1"/>
    <col min="640" max="640" width="3.5703125" style="5" customWidth="1"/>
    <col min="641" max="641" width="16.28515625" style="5" customWidth="1"/>
    <col min="642" max="642" width="3.5703125" style="5" customWidth="1"/>
    <col min="643" max="643" width="16.85546875" style="5" customWidth="1"/>
    <col min="644" max="644" width="3.5703125" style="5" customWidth="1"/>
    <col min="645" max="645" width="17" style="5" customWidth="1"/>
    <col min="646" max="647" width="3.5703125" style="5" customWidth="1"/>
    <col min="648" max="648" width="17.140625" style="5" customWidth="1"/>
    <col min="649" max="649" width="3.5703125" style="5" customWidth="1"/>
    <col min="650" max="650" width="19.85546875" style="5" customWidth="1"/>
    <col min="651" max="651" width="3.5703125" style="5" customWidth="1"/>
    <col min="652" max="652" width="17.28515625" style="5" customWidth="1"/>
    <col min="653" max="653" width="3.5703125" style="5" customWidth="1"/>
    <col min="654" max="654" width="2.28515625" style="5" customWidth="1"/>
    <col min="655" max="655" width="14.85546875" style="5" customWidth="1"/>
    <col min="656" max="656" width="19" style="5" customWidth="1"/>
    <col min="657" max="657" width="15.85546875" style="5" customWidth="1"/>
    <col min="658" max="658" width="18.140625" style="5" customWidth="1"/>
    <col min="659" max="659" width="7.42578125" style="5" customWidth="1"/>
    <col min="660" max="660" width="3.5703125" style="5" customWidth="1"/>
    <col min="661" max="661" width="15.85546875" style="5" customWidth="1"/>
    <col min="662" max="662" width="3.5703125" style="5" customWidth="1"/>
    <col min="663" max="663" width="16.140625" style="5" customWidth="1"/>
    <col min="664" max="664" width="3.5703125" style="5" customWidth="1"/>
    <col min="665" max="665" width="16.7109375" style="5" customWidth="1"/>
    <col min="666" max="667" width="3.5703125" style="5" customWidth="1"/>
    <col min="668" max="668" width="17" style="5" customWidth="1"/>
    <col min="669" max="669" width="3.5703125" style="5" customWidth="1"/>
    <col min="670" max="670" width="19.28515625" style="5" customWidth="1"/>
    <col min="671" max="671" width="3.5703125" style="5" customWidth="1"/>
    <col min="672" max="672" width="16.85546875" style="5" customWidth="1"/>
    <col min="673" max="673" width="3.5703125" style="5" customWidth="1"/>
    <col min="674" max="768" width="11.42578125" style="5"/>
    <col min="769" max="769" width="2.28515625" style="5" customWidth="1"/>
    <col min="770" max="770" width="14.85546875" style="5" customWidth="1"/>
    <col min="771" max="771" width="18.7109375" style="5" customWidth="1"/>
    <col min="772" max="772" width="16.5703125" style="5" customWidth="1"/>
    <col min="773" max="773" width="19" style="5" customWidth="1"/>
    <col min="774" max="774" width="4.85546875" style="5" customWidth="1"/>
    <col min="775" max="775" width="3.5703125" style="5" customWidth="1"/>
    <col min="776" max="776" width="16.28515625" style="5" customWidth="1"/>
    <col min="777" max="777" width="3.5703125" style="5" customWidth="1"/>
    <col min="778" max="778" width="16.140625" style="5" customWidth="1"/>
    <col min="779" max="779" width="4.140625" style="5" customWidth="1"/>
    <col min="780" max="780" width="15.5703125" style="5" customWidth="1"/>
    <col min="781" max="781" width="3.5703125" style="5" customWidth="1"/>
    <col min="782" max="782" width="3" style="5" customWidth="1"/>
    <col min="783" max="783" width="15.7109375" style="5" customWidth="1"/>
    <col min="784" max="784" width="3.5703125" style="5" customWidth="1"/>
    <col min="785" max="785" width="19" style="5" customWidth="1"/>
    <col min="786" max="786" width="3.5703125" style="5" customWidth="1"/>
    <col min="787" max="787" width="16.5703125" style="5" customWidth="1"/>
    <col min="788" max="788" width="3.7109375" style="5" customWidth="1"/>
    <col min="789" max="789" width="4.7109375" style="5" customWidth="1"/>
    <col min="790" max="790" width="4.42578125" style="5" customWidth="1"/>
    <col min="791" max="791" width="14.85546875" style="5" customWidth="1"/>
    <col min="792" max="792" width="19" style="5" customWidth="1"/>
    <col min="793" max="793" width="15.85546875" style="5" customWidth="1"/>
    <col min="794" max="794" width="17.85546875" style="5" customWidth="1"/>
    <col min="795" max="795" width="7.42578125" style="5" customWidth="1"/>
    <col min="796" max="796" width="3.5703125" style="5" customWidth="1"/>
    <col min="797" max="797" width="15.7109375" style="5" customWidth="1"/>
    <col min="798" max="798" width="3.5703125" style="5" customWidth="1"/>
    <col min="799" max="799" width="16.28515625" style="5" customWidth="1"/>
    <col min="800" max="800" width="3.5703125" style="5" customWidth="1"/>
    <col min="801" max="801" width="18.140625" style="5" customWidth="1"/>
    <col min="802" max="803" width="3.5703125" style="5" customWidth="1"/>
    <col min="804" max="804" width="18.140625" style="5" customWidth="1"/>
    <col min="805" max="805" width="3.5703125" style="5" customWidth="1"/>
    <col min="806" max="806" width="19.42578125" style="5" customWidth="1"/>
    <col min="807" max="807" width="3.5703125" style="5" customWidth="1"/>
    <col min="808" max="808" width="17.140625" style="5" customWidth="1"/>
    <col min="809" max="809" width="3.5703125" style="5" customWidth="1"/>
    <col min="810" max="810" width="2.28515625" style="5" customWidth="1"/>
    <col min="811" max="811" width="14.85546875" style="5" customWidth="1"/>
    <col min="812" max="812" width="19" style="5" customWidth="1"/>
    <col min="813" max="813" width="14.85546875" style="5" customWidth="1"/>
    <col min="814" max="814" width="18" style="5" customWidth="1"/>
    <col min="815" max="815" width="7.42578125" style="5" customWidth="1"/>
    <col min="816" max="816" width="3.5703125" style="5" customWidth="1"/>
    <col min="817" max="817" width="16.28515625" style="5" customWidth="1"/>
    <col min="818" max="818" width="3.5703125" style="5" customWidth="1"/>
    <col min="819" max="819" width="15.5703125" style="5" customWidth="1"/>
    <col min="820" max="820" width="3.5703125" style="5" customWidth="1"/>
    <col min="821" max="821" width="18.5703125" style="5" customWidth="1"/>
    <col min="822" max="823" width="3.5703125" style="5" customWidth="1"/>
    <col min="824" max="824" width="18.5703125" style="5" customWidth="1"/>
    <col min="825" max="825" width="3.5703125" style="5" customWidth="1"/>
    <col min="826" max="826" width="19.7109375" style="5" customWidth="1"/>
    <col min="827" max="827" width="3.5703125" style="5" customWidth="1"/>
    <col min="828" max="828" width="18.5703125" style="5" customWidth="1"/>
    <col min="829" max="829" width="3.5703125" style="5" customWidth="1"/>
    <col min="830" max="830" width="2.28515625" style="5" customWidth="1"/>
    <col min="831" max="831" width="14.85546875" style="5" customWidth="1"/>
    <col min="832" max="832" width="19" style="5" customWidth="1"/>
    <col min="833" max="833" width="16.28515625" style="5" customWidth="1"/>
    <col min="834" max="834" width="18.28515625" style="5" customWidth="1"/>
    <col min="835" max="835" width="7.42578125" style="5" customWidth="1"/>
    <col min="836" max="836" width="3.5703125" style="5" customWidth="1"/>
    <col min="837" max="837" width="16.140625" style="5" customWidth="1"/>
    <col min="838" max="838" width="3.5703125" style="5" customWidth="1"/>
    <col min="839" max="839" width="16.28515625" style="5" customWidth="1"/>
    <col min="840" max="840" width="3.5703125" style="5" customWidth="1"/>
    <col min="841" max="841" width="18.28515625" style="5" customWidth="1"/>
    <col min="842" max="843" width="3.5703125" style="5" customWidth="1"/>
    <col min="844" max="844" width="18.28515625" style="5" customWidth="1"/>
    <col min="845" max="845" width="3.5703125" style="5" customWidth="1"/>
    <col min="846" max="846" width="19.85546875" style="5" customWidth="1"/>
    <col min="847" max="847" width="3.5703125" style="5" customWidth="1"/>
    <col min="848" max="848" width="17.28515625" style="5" customWidth="1"/>
    <col min="849" max="849" width="3.5703125" style="5" customWidth="1"/>
    <col min="850" max="850" width="2.28515625" style="5" customWidth="1"/>
    <col min="851" max="851" width="14.85546875" style="5" customWidth="1"/>
    <col min="852" max="852" width="19" style="5" customWidth="1"/>
    <col min="853" max="853" width="16.5703125" style="5" customWidth="1"/>
    <col min="854" max="854" width="17.5703125" style="5" customWidth="1"/>
    <col min="855" max="855" width="7.42578125" style="5" customWidth="1"/>
    <col min="856" max="856" width="3.5703125" style="5" customWidth="1"/>
    <col min="857" max="857" width="16.28515625" style="5" customWidth="1"/>
    <col min="858" max="858" width="3.5703125" style="5" customWidth="1"/>
    <col min="859" max="859" width="16.140625" style="5" customWidth="1"/>
    <col min="860" max="860" width="3.5703125" style="5" customWidth="1"/>
    <col min="861" max="861" width="17.5703125" style="5" customWidth="1"/>
    <col min="862" max="863" width="3.5703125" style="5" customWidth="1"/>
    <col min="864" max="864" width="17.5703125" style="5" customWidth="1"/>
    <col min="865" max="865" width="3.5703125" style="5" customWidth="1"/>
    <col min="866" max="866" width="19.140625" style="5" customWidth="1"/>
    <col min="867" max="867" width="3.5703125" style="5" customWidth="1"/>
    <col min="868" max="868" width="17.5703125" style="5" customWidth="1"/>
    <col min="869" max="869" width="3.5703125" style="5" customWidth="1"/>
    <col min="870" max="870" width="2.28515625" style="5" customWidth="1"/>
    <col min="871" max="871" width="14.85546875" style="5" customWidth="1"/>
    <col min="872" max="872" width="19" style="5" customWidth="1"/>
    <col min="873" max="873" width="16.5703125" style="5" customWidth="1"/>
    <col min="874" max="874" width="17.7109375" style="5" customWidth="1"/>
    <col min="875" max="875" width="7.42578125" style="5" customWidth="1"/>
    <col min="876" max="876" width="3.5703125" style="5" customWidth="1"/>
    <col min="877" max="877" width="16.140625" style="5" customWidth="1"/>
    <col min="878" max="878" width="3.5703125" style="5" customWidth="1"/>
    <col min="879" max="879" width="16.140625" style="5" customWidth="1"/>
    <col min="880" max="880" width="3.5703125" style="5" customWidth="1"/>
    <col min="881" max="881" width="17.7109375" style="5" customWidth="1"/>
    <col min="882" max="883" width="3.5703125" style="5" customWidth="1"/>
    <col min="884" max="884" width="17.7109375" style="5" customWidth="1"/>
    <col min="885" max="885" width="3.5703125" style="5" customWidth="1"/>
    <col min="886" max="886" width="19" style="5" customWidth="1"/>
    <col min="887" max="887" width="3.5703125" style="5" customWidth="1"/>
    <col min="888" max="888" width="17.7109375" style="5" customWidth="1"/>
    <col min="889" max="889" width="3.5703125" style="5" customWidth="1"/>
    <col min="890" max="890" width="2.28515625" style="5" customWidth="1"/>
    <col min="891" max="891" width="14.85546875" style="5" customWidth="1"/>
    <col min="892" max="892" width="19" style="5" customWidth="1"/>
    <col min="893" max="893" width="16.5703125" style="5" customWidth="1"/>
    <col min="894" max="894" width="18.28515625" style="5" customWidth="1"/>
    <col min="895" max="895" width="7.42578125" style="5" customWidth="1"/>
    <col min="896" max="896" width="3.5703125" style="5" customWidth="1"/>
    <col min="897" max="897" width="16.28515625" style="5" customWidth="1"/>
    <col min="898" max="898" width="3.5703125" style="5" customWidth="1"/>
    <col min="899" max="899" width="16.85546875" style="5" customWidth="1"/>
    <col min="900" max="900" width="3.5703125" style="5" customWidth="1"/>
    <col min="901" max="901" width="17" style="5" customWidth="1"/>
    <col min="902" max="903" width="3.5703125" style="5" customWidth="1"/>
    <col min="904" max="904" width="17.140625" style="5" customWidth="1"/>
    <col min="905" max="905" width="3.5703125" style="5" customWidth="1"/>
    <col min="906" max="906" width="19.85546875" style="5" customWidth="1"/>
    <col min="907" max="907" width="3.5703125" style="5" customWidth="1"/>
    <col min="908" max="908" width="17.28515625" style="5" customWidth="1"/>
    <col min="909" max="909" width="3.5703125" style="5" customWidth="1"/>
    <col min="910" max="910" width="2.28515625" style="5" customWidth="1"/>
    <col min="911" max="911" width="14.85546875" style="5" customWidth="1"/>
    <col min="912" max="912" width="19" style="5" customWidth="1"/>
    <col min="913" max="913" width="15.85546875" style="5" customWidth="1"/>
    <col min="914" max="914" width="18.140625" style="5" customWidth="1"/>
    <col min="915" max="915" width="7.42578125" style="5" customWidth="1"/>
    <col min="916" max="916" width="3.5703125" style="5" customWidth="1"/>
    <col min="917" max="917" width="15.85546875" style="5" customWidth="1"/>
    <col min="918" max="918" width="3.5703125" style="5" customWidth="1"/>
    <col min="919" max="919" width="16.140625" style="5" customWidth="1"/>
    <col min="920" max="920" width="3.5703125" style="5" customWidth="1"/>
    <col min="921" max="921" width="16.7109375" style="5" customWidth="1"/>
    <col min="922" max="923" width="3.5703125" style="5" customWidth="1"/>
    <col min="924" max="924" width="17" style="5" customWidth="1"/>
    <col min="925" max="925" width="3.5703125" style="5" customWidth="1"/>
    <col min="926" max="926" width="19.28515625" style="5" customWidth="1"/>
    <col min="927" max="927" width="3.5703125" style="5" customWidth="1"/>
    <col min="928" max="928" width="16.85546875" style="5" customWidth="1"/>
    <col min="929" max="929" width="3.5703125" style="5" customWidth="1"/>
    <col min="930" max="1024" width="11.42578125" style="5"/>
    <col min="1025" max="1025" width="2.28515625" style="5" customWidth="1"/>
    <col min="1026" max="1026" width="14.85546875" style="5" customWidth="1"/>
    <col min="1027" max="1027" width="18.7109375" style="5" customWidth="1"/>
    <col min="1028" max="1028" width="16.5703125" style="5" customWidth="1"/>
    <col min="1029" max="1029" width="19" style="5" customWidth="1"/>
    <col min="1030" max="1030" width="4.85546875" style="5" customWidth="1"/>
    <col min="1031" max="1031" width="3.5703125" style="5" customWidth="1"/>
    <col min="1032" max="1032" width="16.28515625" style="5" customWidth="1"/>
    <col min="1033" max="1033" width="3.5703125" style="5" customWidth="1"/>
    <col min="1034" max="1034" width="16.140625" style="5" customWidth="1"/>
    <col min="1035" max="1035" width="4.140625" style="5" customWidth="1"/>
    <col min="1036" max="1036" width="15.5703125" style="5" customWidth="1"/>
    <col min="1037" max="1037" width="3.5703125" style="5" customWidth="1"/>
    <col min="1038" max="1038" width="3" style="5" customWidth="1"/>
    <col min="1039" max="1039" width="15.7109375" style="5" customWidth="1"/>
    <col min="1040" max="1040" width="3.5703125" style="5" customWidth="1"/>
    <col min="1041" max="1041" width="19" style="5" customWidth="1"/>
    <col min="1042" max="1042" width="3.5703125" style="5" customWidth="1"/>
    <col min="1043" max="1043" width="16.5703125" style="5" customWidth="1"/>
    <col min="1044" max="1044" width="3.7109375" style="5" customWidth="1"/>
    <col min="1045" max="1045" width="4.7109375" style="5" customWidth="1"/>
    <col min="1046" max="1046" width="4.42578125" style="5" customWidth="1"/>
    <col min="1047" max="1047" width="14.85546875" style="5" customWidth="1"/>
    <col min="1048" max="1048" width="19" style="5" customWidth="1"/>
    <col min="1049" max="1049" width="15.85546875" style="5" customWidth="1"/>
    <col min="1050" max="1050" width="17.85546875" style="5" customWidth="1"/>
    <col min="1051" max="1051" width="7.42578125" style="5" customWidth="1"/>
    <col min="1052" max="1052" width="3.5703125" style="5" customWidth="1"/>
    <col min="1053" max="1053" width="15.7109375" style="5" customWidth="1"/>
    <col min="1054" max="1054" width="3.5703125" style="5" customWidth="1"/>
    <col min="1055" max="1055" width="16.28515625" style="5" customWidth="1"/>
    <col min="1056" max="1056" width="3.5703125" style="5" customWidth="1"/>
    <col min="1057" max="1057" width="18.140625" style="5" customWidth="1"/>
    <col min="1058" max="1059" width="3.5703125" style="5" customWidth="1"/>
    <col min="1060" max="1060" width="18.140625" style="5" customWidth="1"/>
    <col min="1061" max="1061" width="3.5703125" style="5" customWidth="1"/>
    <col min="1062" max="1062" width="19.42578125" style="5" customWidth="1"/>
    <col min="1063" max="1063" width="3.5703125" style="5" customWidth="1"/>
    <col min="1064" max="1064" width="17.140625" style="5" customWidth="1"/>
    <col min="1065" max="1065" width="3.5703125" style="5" customWidth="1"/>
    <col min="1066" max="1066" width="2.28515625" style="5" customWidth="1"/>
    <col min="1067" max="1067" width="14.85546875" style="5" customWidth="1"/>
    <col min="1068" max="1068" width="19" style="5" customWidth="1"/>
    <col min="1069" max="1069" width="14.85546875" style="5" customWidth="1"/>
    <col min="1070" max="1070" width="18" style="5" customWidth="1"/>
    <col min="1071" max="1071" width="7.42578125" style="5" customWidth="1"/>
    <col min="1072" max="1072" width="3.5703125" style="5" customWidth="1"/>
    <col min="1073" max="1073" width="16.28515625" style="5" customWidth="1"/>
    <col min="1074" max="1074" width="3.5703125" style="5" customWidth="1"/>
    <col min="1075" max="1075" width="15.5703125" style="5" customWidth="1"/>
    <col min="1076" max="1076" width="3.5703125" style="5" customWidth="1"/>
    <col min="1077" max="1077" width="18.5703125" style="5" customWidth="1"/>
    <col min="1078" max="1079" width="3.5703125" style="5" customWidth="1"/>
    <col min="1080" max="1080" width="18.5703125" style="5" customWidth="1"/>
    <col min="1081" max="1081" width="3.5703125" style="5" customWidth="1"/>
    <col min="1082" max="1082" width="19.7109375" style="5" customWidth="1"/>
    <col min="1083" max="1083" width="3.5703125" style="5" customWidth="1"/>
    <col min="1084" max="1084" width="18.5703125" style="5" customWidth="1"/>
    <col min="1085" max="1085" width="3.5703125" style="5" customWidth="1"/>
    <col min="1086" max="1086" width="2.28515625" style="5" customWidth="1"/>
    <col min="1087" max="1087" width="14.85546875" style="5" customWidth="1"/>
    <col min="1088" max="1088" width="19" style="5" customWidth="1"/>
    <col min="1089" max="1089" width="16.28515625" style="5" customWidth="1"/>
    <col min="1090" max="1090" width="18.28515625" style="5" customWidth="1"/>
    <col min="1091" max="1091" width="7.42578125" style="5" customWidth="1"/>
    <col min="1092" max="1092" width="3.5703125" style="5" customWidth="1"/>
    <col min="1093" max="1093" width="16.140625" style="5" customWidth="1"/>
    <col min="1094" max="1094" width="3.5703125" style="5" customWidth="1"/>
    <col min="1095" max="1095" width="16.28515625" style="5" customWidth="1"/>
    <col min="1096" max="1096" width="3.5703125" style="5" customWidth="1"/>
    <col min="1097" max="1097" width="18.28515625" style="5" customWidth="1"/>
    <col min="1098" max="1099" width="3.5703125" style="5" customWidth="1"/>
    <col min="1100" max="1100" width="18.28515625" style="5" customWidth="1"/>
    <col min="1101" max="1101" width="3.5703125" style="5" customWidth="1"/>
    <col min="1102" max="1102" width="19.85546875" style="5" customWidth="1"/>
    <col min="1103" max="1103" width="3.5703125" style="5" customWidth="1"/>
    <col min="1104" max="1104" width="17.28515625" style="5" customWidth="1"/>
    <col min="1105" max="1105" width="3.5703125" style="5" customWidth="1"/>
    <col min="1106" max="1106" width="2.28515625" style="5" customWidth="1"/>
    <col min="1107" max="1107" width="14.85546875" style="5" customWidth="1"/>
    <col min="1108" max="1108" width="19" style="5" customWidth="1"/>
    <col min="1109" max="1109" width="16.5703125" style="5" customWidth="1"/>
    <col min="1110" max="1110" width="17.5703125" style="5" customWidth="1"/>
    <col min="1111" max="1111" width="7.42578125" style="5" customWidth="1"/>
    <col min="1112" max="1112" width="3.5703125" style="5" customWidth="1"/>
    <col min="1113" max="1113" width="16.28515625" style="5" customWidth="1"/>
    <col min="1114" max="1114" width="3.5703125" style="5" customWidth="1"/>
    <col min="1115" max="1115" width="16.140625" style="5" customWidth="1"/>
    <col min="1116" max="1116" width="3.5703125" style="5" customWidth="1"/>
    <col min="1117" max="1117" width="17.5703125" style="5" customWidth="1"/>
    <col min="1118" max="1119" width="3.5703125" style="5" customWidth="1"/>
    <col min="1120" max="1120" width="17.5703125" style="5" customWidth="1"/>
    <col min="1121" max="1121" width="3.5703125" style="5" customWidth="1"/>
    <col min="1122" max="1122" width="19.140625" style="5" customWidth="1"/>
    <col min="1123" max="1123" width="3.5703125" style="5" customWidth="1"/>
    <col min="1124" max="1124" width="17.5703125" style="5" customWidth="1"/>
    <col min="1125" max="1125" width="3.5703125" style="5" customWidth="1"/>
    <col min="1126" max="1126" width="2.28515625" style="5" customWidth="1"/>
    <col min="1127" max="1127" width="14.85546875" style="5" customWidth="1"/>
    <col min="1128" max="1128" width="19" style="5" customWidth="1"/>
    <col min="1129" max="1129" width="16.5703125" style="5" customWidth="1"/>
    <col min="1130" max="1130" width="17.7109375" style="5" customWidth="1"/>
    <col min="1131" max="1131" width="7.42578125" style="5" customWidth="1"/>
    <col min="1132" max="1132" width="3.5703125" style="5" customWidth="1"/>
    <col min="1133" max="1133" width="16.140625" style="5" customWidth="1"/>
    <col min="1134" max="1134" width="3.5703125" style="5" customWidth="1"/>
    <col min="1135" max="1135" width="16.140625" style="5" customWidth="1"/>
    <col min="1136" max="1136" width="3.5703125" style="5" customWidth="1"/>
    <col min="1137" max="1137" width="17.7109375" style="5" customWidth="1"/>
    <col min="1138" max="1139" width="3.5703125" style="5" customWidth="1"/>
    <col min="1140" max="1140" width="17.7109375" style="5" customWidth="1"/>
    <col min="1141" max="1141" width="3.5703125" style="5" customWidth="1"/>
    <col min="1142" max="1142" width="19" style="5" customWidth="1"/>
    <col min="1143" max="1143" width="3.5703125" style="5" customWidth="1"/>
    <col min="1144" max="1144" width="17.7109375" style="5" customWidth="1"/>
    <col min="1145" max="1145" width="3.5703125" style="5" customWidth="1"/>
    <col min="1146" max="1146" width="2.28515625" style="5" customWidth="1"/>
    <col min="1147" max="1147" width="14.85546875" style="5" customWidth="1"/>
    <col min="1148" max="1148" width="19" style="5" customWidth="1"/>
    <col min="1149" max="1149" width="16.5703125" style="5" customWidth="1"/>
    <col min="1150" max="1150" width="18.28515625" style="5" customWidth="1"/>
    <col min="1151" max="1151" width="7.42578125" style="5" customWidth="1"/>
    <col min="1152" max="1152" width="3.5703125" style="5" customWidth="1"/>
    <col min="1153" max="1153" width="16.28515625" style="5" customWidth="1"/>
    <col min="1154" max="1154" width="3.5703125" style="5" customWidth="1"/>
    <col min="1155" max="1155" width="16.85546875" style="5" customWidth="1"/>
    <col min="1156" max="1156" width="3.5703125" style="5" customWidth="1"/>
    <col min="1157" max="1157" width="17" style="5" customWidth="1"/>
    <col min="1158" max="1159" width="3.5703125" style="5" customWidth="1"/>
    <col min="1160" max="1160" width="17.140625" style="5" customWidth="1"/>
    <col min="1161" max="1161" width="3.5703125" style="5" customWidth="1"/>
    <col min="1162" max="1162" width="19.85546875" style="5" customWidth="1"/>
    <col min="1163" max="1163" width="3.5703125" style="5" customWidth="1"/>
    <col min="1164" max="1164" width="17.28515625" style="5" customWidth="1"/>
    <col min="1165" max="1165" width="3.5703125" style="5" customWidth="1"/>
    <col min="1166" max="1166" width="2.28515625" style="5" customWidth="1"/>
    <col min="1167" max="1167" width="14.85546875" style="5" customWidth="1"/>
    <col min="1168" max="1168" width="19" style="5" customWidth="1"/>
    <col min="1169" max="1169" width="15.85546875" style="5" customWidth="1"/>
    <col min="1170" max="1170" width="18.140625" style="5" customWidth="1"/>
    <col min="1171" max="1171" width="7.42578125" style="5" customWidth="1"/>
    <col min="1172" max="1172" width="3.5703125" style="5" customWidth="1"/>
    <col min="1173" max="1173" width="15.85546875" style="5" customWidth="1"/>
    <col min="1174" max="1174" width="3.5703125" style="5" customWidth="1"/>
    <col min="1175" max="1175" width="16.140625" style="5" customWidth="1"/>
    <col min="1176" max="1176" width="3.5703125" style="5" customWidth="1"/>
    <col min="1177" max="1177" width="16.7109375" style="5" customWidth="1"/>
    <col min="1178" max="1179" width="3.5703125" style="5" customWidth="1"/>
    <col min="1180" max="1180" width="17" style="5" customWidth="1"/>
    <col min="1181" max="1181" width="3.5703125" style="5" customWidth="1"/>
    <col min="1182" max="1182" width="19.28515625" style="5" customWidth="1"/>
    <col min="1183" max="1183" width="3.5703125" style="5" customWidth="1"/>
    <col min="1184" max="1184" width="16.85546875" style="5" customWidth="1"/>
    <col min="1185" max="1185" width="3.5703125" style="5" customWidth="1"/>
    <col min="1186" max="1280" width="11.42578125" style="5"/>
    <col min="1281" max="1281" width="2.28515625" style="5" customWidth="1"/>
    <col min="1282" max="1282" width="14.85546875" style="5" customWidth="1"/>
    <col min="1283" max="1283" width="18.7109375" style="5" customWidth="1"/>
    <col min="1284" max="1284" width="16.5703125" style="5" customWidth="1"/>
    <col min="1285" max="1285" width="19" style="5" customWidth="1"/>
    <col min="1286" max="1286" width="4.85546875" style="5" customWidth="1"/>
    <col min="1287" max="1287" width="3.5703125" style="5" customWidth="1"/>
    <col min="1288" max="1288" width="16.28515625" style="5" customWidth="1"/>
    <col min="1289" max="1289" width="3.5703125" style="5" customWidth="1"/>
    <col min="1290" max="1290" width="16.140625" style="5" customWidth="1"/>
    <col min="1291" max="1291" width="4.140625" style="5" customWidth="1"/>
    <col min="1292" max="1292" width="15.5703125" style="5" customWidth="1"/>
    <col min="1293" max="1293" width="3.5703125" style="5" customWidth="1"/>
    <col min="1294" max="1294" width="3" style="5" customWidth="1"/>
    <col min="1295" max="1295" width="15.7109375" style="5" customWidth="1"/>
    <col min="1296" max="1296" width="3.5703125" style="5" customWidth="1"/>
    <col min="1297" max="1297" width="19" style="5" customWidth="1"/>
    <col min="1298" max="1298" width="3.5703125" style="5" customWidth="1"/>
    <col min="1299" max="1299" width="16.5703125" style="5" customWidth="1"/>
    <col min="1300" max="1300" width="3.7109375" style="5" customWidth="1"/>
    <col min="1301" max="1301" width="4.7109375" style="5" customWidth="1"/>
    <col min="1302" max="1302" width="4.42578125" style="5" customWidth="1"/>
    <col min="1303" max="1303" width="14.85546875" style="5" customWidth="1"/>
    <col min="1304" max="1304" width="19" style="5" customWidth="1"/>
    <col min="1305" max="1305" width="15.85546875" style="5" customWidth="1"/>
    <col min="1306" max="1306" width="17.85546875" style="5" customWidth="1"/>
    <col min="1307" max="1307" width="7.42578125" style="5" customWidth="1"/>
    <col min="1308" max="1308" width="3.5703125" style="5" customWidth="1"/>
    <col min="1309" max="1309" width="15.7109375" style="5" customWidth="1"/>
    <col min="1310" max="1310" width="3.5703125" style="5" customWidth="1"/>
    <col min="1311" max="1311" width="16.28515625" style="5" customWidth="1"/>
    <col min="1312" max="1312" width="3.5703125" style="5" customWidth="1"/>
    <col min="1313" max="1313" width="18.140625" style="5" customWidth="1"/>
    <col min="1314" max="1315" width="3.5703125" style="5" customWidth="1"/>
    <col min="1316" max="1316" width="18.140625" style="5" customWidth="1"/>
    <col min="1317" max="1317" width="3.5703125" style="5" customWidth="1"/>
    <col min="1318" max="1318" width="19.42578125" style="5" customWidth="1"/>
    <col min="1319" max="1319" width="3.5703125" style="5" customWidth="1"/>
    <col min="1320" max="1320" width="17.140625" style="5" customWidth="1"/>
    <col min="1321" max="1321" width="3.5703125" style="5" customWidth="1"/>
    <col min="1322" max="1322" width="2.28515625" style="5" customWidth="1"/>
    <col min="1323" max="1323" width="14.85546875" style="5" customWidth="1"/>
    <col min="1324" max="1324" width="19" style="5" customWidth="1"/>
    <col min="1325" max="1325" width="14.85546875" style="5" customWidth="1"/>
    <col min="1326" max="1326" width="18" style="5" customWidth="1"/>
    <col min="1327" max="1327" width="7.42578125" style="5" customWidth="1"/>
    <col min="1328" max="1328" width="3.5703125" style="5" customWidth="1"/>
    <col min="1329" max="1329" width="16.28515625" style="5" customWidth="1"/>
    <col min="1330" max="1330" width="3.5703125" style="5" customWidth="1"/>
    <col min="1331" max="1331" width="15.5703125" style="5" customWidth="1"/>
    <col min="1332" max="1332" width="3.5703125" style="5" customWidth="1"/>
    <col min="1333" max="1333" width="18.5703125" style="5" customWidth="1"/>
    <col min="1334" max="1335" width="3.5703125" style="5" customWidth="1"/>
    <col min="1336" max="1336" width="18.5703125" style="5" customWidth="1"/>
    <col min="1337" max="1337" width="3.5703125" style="5" customWidth="1"/>
    <col min="1338" max="1338" width="19.7109375" style="5" customWidth="1"/>
    <col min="1339" max="1339" width="3.5703125" style="5" customWidth="1"/>
    <col min="1340" max="1340" width="18.5703125" style="5" customWidth="1"/>
    <col min="1341" max="1341" width="3.5703125" style="5" customWidth="1"/>
    <col min="1342" max="1342" width="2.28515625" style="5" customWidth="1"/>
    <col min="1343" max="1343" width="14.85546875" style="5" customWidth="1"/>
    <col min="1344" max="1344" width="19" style="5" customWidth="1"/>
    <col min="1345" max="1345" width="16.28515625" style="5" customWidth="1"/>
    <col min="1346" max="1346" width="18.28515625" style="5" customWidth="1"/>
    <col min="1347" max="1347" width="7.42578125" style="5" customWidth="1"/>
    <col min="1348" max="1348" width="3.5703125" style="5" customWidth="1"/>
    <col min="1349" max="1349" width="16.140625" style="5" customWidth="1"/>
    <col min="1350" max="1350" width="3.5703125" style="5" customWidth="1"/>
    <col min="1351" max="1351" width="16.28515625" style="5" customWidth="1"/>
    <col min="1352" max="1352" width="3.5703125" style="5" customWidth="1"/>
    <col min="1353" max="1353" width="18.28515625" style="5" customWidth="1"/>
    <col min="1354" max="1355" width="3.5703125" style="5" customWidth="1"/>
    <col min="1356" max="1356" width="18.28515625" style="5" customWidth="1"/>
    <col min="1357" max="1357" width="3.5703125" style="5" customWidth="1"/>
    <col min="1358" max="1358" width="19.85546875" style="5" customWidth="1"/>
    <col min="1359" max="1359" width="3.5703125" style="5" customWidth="1"/>
    <col min="1360" max="1360" width="17.28515625" style="5" customWidth="1"/>
    <col min="1361" max="1361" width="3.5703125" style="5" customWidth="1"/>
    <col min="1362" max="1362" width="2.28515625" style="5" customWidth="1"/>
    <col min="1363" max="1363" width="14.85546875" style="5" customWidth="1"/>
    <col min="1364" max="1364" width="19" style="5" customWidth="1"/>
    <col min="1365" max="1365" width="16.5703125" style="5" customWidth="1"/>
    <col min="1366" max="1366" width="17.5703125" style="5" customWidth="1"/>
    <col min="1367" max="1367" width="7.42578125" style="5" customWidth="1"/>
    <col min="1368" max="1368" width="3.5703125" style="5" customWidth="1"/>
    <col min="1369" max="1369" width="16.28515625" style="5" customWidth="1"/>
    <col min="1370" max="1370" width="3.5703125" style="5" customWidth="1"/>
    <col min="1371" max="1371" width="16.140625" style="5" customWidth="1"/>
    <col min="1372" max="1372" width="3.5703125" style="5" customWidth="1"/>
    <col min="1373" max="1373" width="17.5703125" style="5" customWidth="1"/>
    <col min="1374" max="1375" width="3.5703125" style="5" customWidth="1"/>
    <col min="1376" max="1376" width="17.5703125" style="5" customWidth="1"/>
    <col min="1377" max="1377" width="3.5703125" style="5" customWidth="1"/>
    <col min="1378" max="1378" width="19.140625" style="5" customWidth="1"/>
    <col min="1379" max="1379" width="3.5703125" style="5" customWidth="1"/>
    <col min="1380" max="1380" width="17.5703125" style="5" customWidth="1"/>
    <col min="1381" max="1381" width="3.5703125" style="5" customWidth="1"/>
    <col min="1382" max="1382" width="2.28515625" style="5" customWidth="1"/>
    <col min="1383" max="1383" width="14.85546875" style="5" customWidth="1"/>
    <col min="1384" max="1384" width="19" style="5" customWidth="1"/>
    <col min="1385" max="1385" width="16.5703125" style="5" customWidth="1"/>
    <col min="1386" max="1386" width="17.7109375" style="5" customWidth="1"/>
    <col min="1387" max="1387" width="7.42578125" style="5" customWidth="1"/>
    <col min="1388" max="1388" width="3.5703125" style="5" customWidth="1"/>
    <col min="1389" max="1389" width="16.140625" style="5" customWidth="1"/>
    <col min="1390" max="1390" width="3.5703125" style="5" customWidth="1"/>
    <col min="1391" max="1391" width="16.140625" style="5" customWidth="1"/>
    <col min="1392" max="1392" width="3.5703125" style="5" customWidth="1"/>
    <col min="1393" max="1393" width="17.7109375" style="5" customWidth="1"/>
    <col min="1394" max="1395" width="3.5703125" style="5" customWidth="1"/>
    <col min="1396" max="1396" width="17.7109375" style="5" customWidth="1"/>
    <col min="1397" max="1397" width="3.5703125" style="5" customWidth="1"/>
    <col min="1398" max="1398" width="19" style="5" customWidth="1"/>
    <col min="1399" max="1399" width="3.5703125" style="5" customWidth="1"/>
    <col min="1400" max="1400" width="17.7109375" style="5" customWidth="1"/>
    <col min="1401" max="1401" width="3.5703125" style="5" customWidth="1"/>
    <col min="1402" max="1402" width="2.28515625" style="5" customWidth="1"/>
    <col min="1403" max="1403" width="14.85546875" style="5" customWidth="1"/>
    <col min="1404" max="1404" width="19" style="5" customWidth="1"/>
    <col min="1405" max="1405" width="16.5703125" style="5" customWidth="1"/>
    <col min="1406" max="1406" width="18.28515625" style="5" customWidth="1"/>
    <col min="1407" max="1407" width="7.42578125" style="5" customWidth="1"/>
    <col min="1408" max="1408" width="3.5703125" style="5" customWidth="1"/>
    <col min="1409" max="1409" width="16.28515625" style="5" customWidth="1"/>
    <col min="1410" max="1410" width="3.5703125" style="5" customWidth="1"/>
    <col min="1411" max="1411" width="16.85546875" style="5" customWidth="1"/>
    <col min="1412" max="1412" width="3.5703125" style="5" customWidth="1"/>
    <col min="1413" max="1413" width="17" style="5" customWidth="1"/>
    <col min="1414" max="1415" width="3.5703125" style="5" customWidth="1"/>
    <col min="1416" max="1416" width="17.140625" style="5" customWidth="1"/>
    <col min="1417" max="1417" width="3.5703125" style="5" customWidth="1"/>
    <col min="1418" max="1418" width="19.85546875" style="5" customWidth="1"/>
    <col min="1419" max="1419" width="3.5703125" style="5" customWidth="1"/>
    <col min="1420" max="1420" width="17.28515625" style="5" customWidth="1"/>
    <col min="1421" max="1421" width="3.5703125" style="5" customWidth="1"/>
    <col min="1422" max="1422" width="2.28515625" style="5" customWidth="1"/>
    <col min="1423" max="1423" width="14.85546875" style="5" customWidth="1"/>
    <col min="1424" max="1424" width="19" style="5" customWidth="1"/>
    <col min="1425" max="1425" width="15.85546875" style="5" customWidth="1"/>
    <col min="1426" max="1426" width="18.140625" style="5" customWidth="1"/>
    <col min="1427" max="1427" width="7.42578125" style="5" customWidth="1"/>
    <col min="1428" max="1428" width="3.5703125" style="5" customWidth="1"/>
    <col min="1429" max="1429" width="15.85546875" style="5" customWidth="1"/>
    <col min="1430" max="1430" width="3.5703125" style="5" customWidth="1"/>
    <col min="1431" max="1431" width="16.140625" style="5" customWidth="1"/>
    <col min="1432" max="1432" width="3.5703125" style="5" customWidth="1"/>
    <col min="1433" max="1433" width="16.7109375" style="5" customWidth="1"/>
    <col min="1434" max="1435" width="3.5703125" style="5" customWidth="1"/>
    <col min="1436" max="1436" width="17" style="5" customWidth="1"/>
    <col min="1437" max="1437" width="3.5703125" style="5" customWidth="1"/>
    <col min="1438" max="1438" width="19.28515625" style="5" customWidth="1"/>
    <col min="1439" max="1439" width="3.5703125" style="5" customWidth="1"/>
    <col min="1440" max="1440" width="16.85546875" style="5" customWidth="1"/>
    <col min="1441" max="1441" width="3.5703125" style="5" customWidth="1"/>
    <col min="1442" max="1536" width="11.42578125" style="5"/>
    <col min="1537" max="1537" width="2.28515625" style="5" customWidth="1"/>
    <col min="1538" max="1538" width="14.85546875" style="5" customWidth="1"/>
    <col min="1539" max="1539" width="18.7109375" style="5" customWidth="1"/>
    <col min="1540" max="1540" width="16.5703125" style="5" customWidth="1"/>
    <col min="1541" max="1541" width="19" style="5" customWidth="1"/>
    <col min="1542" max="1542" width="4.85546875" style="5" customWidth="1"/>
    <col min="1543" max="1543" width="3.5703125" style="5" customWidth="1"/>
    <col min="1544" max="1544" width="16.28515625" style="5" customWidth="1"/>
    <col min="1545" max="1545" width="3.5703125" style="5" customWidth="1"/>
    <col min="1546" max="1546" width="16.140625" style="5" customWidth="1"/>
    <col min="1547" max="1547" width="4.140625" style="5" customWidth="1"/>
    <col min="1548" max="1548" width="15.5703125" style="5" customWidth="1"/>
    <col min="1549" max="1549" width="3.5703125" style="5" customWidth="1"/>
    <col min="1550" max="1550" width="3" style="5" customWidth="1"/>
    <col min="1551" max="1551" width="15.7109375" style="5" customWidth="1"/>
    <col min="1552" max="1552" width="3.5703125" style="5" customWidth="1"/>
    <col min="1553" max="1553" width="19" style="5" customWidth="1"/>
    <col min="1554" max="1554" width="3.5703125" style="5" customWidth="1"/>
    <col min="1555" max="1555" width="16.5703125" style="5" customWidth="1"/>
    <col min="1556" max="1556" width="3.7109375" style="5" customWidth="1"/>
    <col min="1557" max="1557" width="4.7109375" style="5" customWidth="1"/>
    <col min="1558" max="1558" width="4.42578125" style="5" customWidth="1"/>
    <col min="1559" max="1559" width="14.85546875" style="5" customWidth="1"/>
    <col min="1560" max="1560" width="19" style="5" customWidth="1"/>
    <col min="1561" max="1561" width="15.85546875" style="5" customWidth="1"/>
    <col min="1562" max="1562" width="17.85546875" style="5" customWidth="1"/>
    <col min="1563" max="1563" width="7.42578125" style="5" customWidth="1"/>
    <col min="1564" max="1564" width="3.5703125" style="5" customWidth="1"/>
    <col min="1565" max="1565" width="15.7109375" style="5" customWidth="1"/>
    <col min="1566" max="1566" width="3.5703125" style="5" customWidth="1"/>
    <col min="1567" max="1567" width="16.28515625" style="5" customWidth="1"/>
    <col min="1568" max="1568" width="3.5703125" style="5" customWidth="1"/>
    <col min="1569" max="1569" width="18.140625" style="5" customWidth="1"/>
    <col min="1570" max="1571" width="3.5703125" style="5" customWidth="1"/>
    <col min="1572" max="1572" width="18.140625" style="5" customWidth="1"/>
    <col min="1573" max="1573" width="3.5703125" style="5" customWidth="1"/>
    <col min="1574" max="1574" width="19.42578125" style="5" customWidth="1"/>
    <col min="1575" max="1575" width="3.5703125" style="5" customWidth="1"/>
    <col min="1576" max="1576" width="17.140625" style="5" customWidth="1"/>
    <col min="1577" max="1577" width="3.5703125" style="5" customWidth="1"/>
    <col min="1578" max="1578" width="2.28515625" style="5" customWidth="1"/>
    <col min="1579" max="1579" width="14.85546875" style="5" customWidth="1"/>
    <col min="1580" max="1580" width="19" style="5" customWidth="1"/>
    <col min="1581" max="1581" width="14.85546875" style="5" customWidth="1"/>
    <col min="1582" max="1582" width="18" style="5" customWidth="1"/>
    <col min="1583" max="1583" width="7.42578125" style="5" customWidth="1"/>
    <col min="1584" max="1584" width="3.5703125" style="5" customWidth="1"/>
    <col min="1585" max="1585" width="16.28515625" style="5" customWidth="1"/>
    <col min="1586" max="1586" width="3.5703125" style="5" customWidth="1"/>
    <col min="1587" max="1587" width="15.5703125" style="5" customWidth="1"/>
    <col min="1588" max="1588" width="3.5703125" style="5" customWidth="1"/>
    <col min="1589" max="1589" width="18.5703125" style="5" customWidth="1"/>
    <col min="1590" max="1591" width="3.5703125" style="5" customWidth="1"/>
    <col min="1592" max="1592" width="18.5703125" style="5" customWidth="1"/>
    <col min="1593" max="1593" width="3.5703125" style="5" customWidth="1"/>
    <col min="1594" max="1594" width="19.7109375" style="5" customWidth="1"/>
    <col min="1595" max="1595" width="3.5703125" style="5" customWidth="1"/>
    <col min="1596" max="1596" width="18.5703125" style="5" customWidth="1"/>
    <col min="1597" max="1597" width="3.5703125" style="5" customWidth="1"/>
    <col min="1598" max="1598" width="2.28515625" style="5" customWidth="1"/>
    <col min="1599" max="1599" width="14.85546875" style="5" customWidth="1"/>
    <col min="1600" max="1600" width="19" style="5" customWidth="1"/>
    <col min="1601" max="1601" width="16.28515625" style="5" customWidth="1"/>
    <col min="1602" max="1602" width="18.28515625" style="5" customWidth="1"/>
    <col min="1603" max="1603" width="7.42578125" style="5" customWidth="1"/>
    <col min="1604" max="1604" width="3.5703125" style="5" customWidth="1"/>
    <col min="1605" max="1605" width="16.140625" style="5" customWidth="1"/>
    <col min="1606" max="1606" width="3.5703125" style="5" customWidth="1"/>
    <col min="1607" max="1607" width="16.28515625" style="5" customWidth="1"/>
    <col min="1608" max="1608" width="3.5703125" style="5" customWidth="1"/>
    <col min="1609" max="1609" width="18.28515625" style="5" customWidth="1"/>
    <col min="1610" max="1611" width="3.5703125" style="5" customWidth="1"/>
    <col min="1612" max="1612" width="18.28515625" style="5" customWidth="1"/>
    <col min="1613" max="1613" width="3.5703125" style="5" customWidth="1"/>
    <col min="1614" max="1614" width="19.85546875" style="5" customWidth="1"/>
    <col min="1615" max="1615" width="3.5703125" style="5" customWidth="1"/>
    <col min="1616" max="1616" width="17.28515625" style="5" customWidth="1"/>
    <col min="1617" max="1617" width="3.5703125" style="5" customWidth="1"/>
    <col min="1618" max="1618" width="2.28515625" style="5" customWidth="1"/>
    <col min="1619" max="1619" width="14.85546875" style="5" customWidth="1"/>
    <col min="1620" max="1620" width="19" style="5" customWidth="1"/>
    <col min="1621" max="1621" width="16.5703125" style="5" customWidth="1"/>
    <col min="1622" max="1622" width="17.5703125" style="5" customWidth="1"/>
    <col min="1623" max="1623" width="7.42578125" style="5" customWidth="1"/>
    <col min="1624" max="1624" width="3.5703125" style="5" customWidth="1"/>
    <col min="1625" max="1625" width="16.28515625" style="5" customWidth="1"/>
    <col min="1626" max="1626" width="3.5703125" style="5" customWidth="1"/>
    <col min="1627" max="1627" width="16.140625" style="5" customWidth="1"/>
    <col min="1628" max="1628" width="3.5703125" style="5" customWidth="1"/>
    <col min="1629" max="1629" width="17.5703125" style="5" customWidth="1"/>
    <col min="1630" max="1631" width="3.5703125" style="5" customWidth="1"/>
    <col min="1632" max="1632" width="17.5703125" style="5" customWidth="1"/>
    <col min="1633" max="1633" width="3.5703125" style="5" customWidth="1"/>
    <col min="1634" max="1634" width="19.140625" style="5" customWidth="1"/>
    <col min="1635" max="1635" width="3.5703125" style="5" customWidth="1"/>
    <col min="1636" max="1636" width="17.5703125" style="5" customWidth="1"/>
    <col min="1637" max="1637" width="3.5703125" style="5" customWidth="1"/>
    <col min="1638" max="1638" width="2.28515625" style="5" customWidth="1"/>
    <col min="1639" max="1639" width="14.85546875" style="5" customWidth="1"/>
    <col min="1640" max="1640" width="19" style="5" customWidth="1"/>
    <col min="1641" max="1641" width="16.5703125" style="5" customWidth="1"/>
    <col min="1642" max="1642" width="17.7109375" style="5" customWidth="1"/>
    <col min="1643" max="1643" width="7.42578125" style="5" customWidth="1"/>
    <col min="1644" max="1644" width="3.5703125" style="5" customWidth="1"/>
    <col min="1645" max="1645" width="16.140625" style="5" customWidth="1"/>
    <col min="1646" max="1646" width="3.5703125" style="5" customWidth="1"/>
    <col min="1647" max="1647" width="16.140625" style="5" customWidth="1"/>
    <col min="1648" max="1648" width="3.5703125" style="5" customWidth="1"/>
    <col min="1649" max="1649" width="17.7109375" style="5" customWidth="1"/>
    <col min="1650" max="1651" width="3.5703125" style="5" customWidth="1"/>
    <col min="1652" max="1652" width="17.7109375" style="5" customWidth="1"/>
    <col min="1653" max="1653" width="3.5703125" style="5" customWidth="1"/>
    <col min="1654" max="1654" width="19" style="5" customWidth="1"/>
    <col min="1655" max="1655" width="3.5703125" style="5" customWidth="1"/>
    <col min="1656" max="1656" width="17.7109375" style="5" customWidth="1"/>
    <col min="1657" max="1657" width="3.5703125" style="5" customWidth="1"/>
    <col min="1658" max="1658" width="2.28515625" style="5" customWidth="1"/>
    <col min="1659" max="1659" width="14.85546875" style="5" customWidth="1"/>
    <col min="1660" max="1660" width="19" style="5" customWidth="1"/>
    <col min="1661" max="1661" width="16.5703125" style="5" customWidth="1"/>
    <col min="1662" max="1662" width="18.28515625" style="5" customWidth="1"/>
    <col min="1663" max="1663" width="7.42578125" style="5" customWidth="1"/>
    <col min="1664" max="1664" width="3.5703125" style="5" customWidth="1"/>
    <col min="1665" max="1665" width="16.28515625" style="5" customWidth="1"/>
    <col min="1666" max="1666" width="3.5703125" style="5" customWidth="1"/>
    <col min="1667" max="1667" width="16.85546875" style="5" customWidth="1"/>
    <col min="1668" max="1668" width="3.5703125" style="5" customWidth="1"/>
    <col min="1669" max="1669" width="17" style="5" customWidth="1"/>
    <col min="1670" max="1671" width="3.5703125" style="5" customWidth="1"/>
    <col min="1672" max="1672" width="17.140625" style="5" customWidth="1"/>
    <col min="1673" max="1673" width="3.5703125" style="5" customWidth="1"/>
    <col min="1674" max="1674" width="19.85546875" style="5" customWidth="1"/>
    <col min="1675" max="1675" width="3.5703125" style="5" customWidth="1"/>
    <col min="1676" max="1676" width="17.28515625" style="5" customWidth="1"/>
    <col min="1677" max="1677" width="3.5703125" style="5" customWidth="1"/>
    <col min="1678" max="1678" width="2.28515625" style="5" customWidth="1"/>
    <col min="1679" max="1679" width="14.85546875" style="5" customWidth="1"/>
    <col min="1680" max="1680" width="19" style="5" customWidth="1"/>
    <col min="1681" max="1681" width="15.85546875" style="5" customWidth="1"/>
    <col min="1682" max="1682" width="18.140625" style="5" customWidth="1"/>
    <col min="1683" max="1683" width="7.42578125" style="5" customWidth="1"/>
    <col min="1684" max="1684" width="3.5703125" style="5" customWidth="1"/>
    <col min="1685" max="1685" width="15.85546875" style="5" customWidth="1"/>
    <col min="1686" max="1686" width="3.5703125" style="5" customWidth="1"/>
    <col min="1687" max="1687" width="16.140625" style="5" customWidth="1"/>
    <col min="1688" max="1688" width="3.5703125" style="5" customWidth="1"/>
    <col min="1689" max="1689" width="16.7109375" style="5" customWidth="1"/>
    <col min="1690" max="1691" width="3.5703125" style="5" customWidth="1"/>
    <col min="1692" max="1692" width="17" style="5" customWidth="1"/>
    <col min="1693" max="1693" width="3.5703125" style="5" customWidth="1"/>
    <col min="1694" max="1694" width="19.28515625" style="5" customWidth="1"/>
    <col min="1695" max="1695" width="3.5703125" style="5" customWidth="1"/>
    <col min="1696" max="1696" width="16.85546875" style="5" customWidth="1"/>
    <col min="1697" max="1697" width="3.5703125" style="5" customWidth="1"/>
    <col min="1698" max="1792" width="11.42578125" style="5"/>
    <col min="1793" max="1793" width="2.28515625" style="5" customWidth="1"/>
    <col min="1794" max="1794" width="14.85546875" style="5" customWidth="1"/>
    <col min="1795" max="1795" width="18.7109375" style="5" customWidth="1"/>
    <col min="1796" max="1796" width="16.5703125" style="5" customWidth="1"/>
    <col min="1797" max="1797" width="19" style="5" customWidth="1"/>
    <col min="1798" max="1798" width="4.85546875" style="5" customWidth="1"/>
    <col min="1799" max="1799" width="3.5703125" style="5" customWidth="1"/>
    <col min="1800" max="1800" width="16.28515625" style="5" customWidth="1"/>
    <col min="1801" max="1801" width="3.5703125" style="5" customWidth="1"/>
    <col min="1802" max="1802" width="16.140625" style="5" customWidth="1"/>
    <col min="1803" max="1803" width="4.140625" style="5" customWidth="1"/>
    <col min="1804" max="1804" width="15.5703125" style="5" customWidth="1"/>
    <col min="1805" max="1805" width="3.5703125" style="5" customWidth="1"/>
    <col min="1806" max="1806" width="3" style="5" customWidth="1"/>
    <col min="1807" max="1807" width="15.7109375" style="5" customWidth="1"/>
    <col min="1808" max="1808" width="3.5703125" style="5" customWidth="1"/>
    <col min="1809" max="1809" width="19" style="5" customWidth="1"/>
    <col min="1810" max="1810" width="3.5703125" style="5" customWidth="1"/>
    <col min="1811" max="1811" width="16.5703125" style="5" customWidth="1"/>
    <col min="1812" max="1812" width="3.7109375" style="5" customWidth="1"/>
    <col min="1813" max="1813" width="4.7109375" style="5" customWidth="1"/>
    <col min="1814" max="1814" width="4.42578125" style="5" customWidth="1"/>
    <col min="1815" max="1815" width="14.85546875" style="5" customWidth="1"/>
    <col min="1816" max="1816" width="19" style="5" customWidth="1"/>
    <col min="1817" max="1817" width="15.85546875" style="5" customWidth="1"/>
    <col min="1818" max="1818" width="17.85546875" style="5" customWidth="1"/>
    <col min="1819" max="1819" width="7.42578125" style="5" customWidth="1"/>
    <col min="1820" max="1820" width="3.5703125" style="5" customWidth="1"/>
    <col min="1821" max="1821" width="15.7109375" style="5" customWidth="1"/>
    <col min="1822" max="1822" width="3.5703125" style="5" customWidth="1"/>
    <col min="1823" max="1823" width="16.28515625" style="5" customWidth="1"/>
    <col min="1824" max="1824" width="3.5703125" style="5" customWidth="1"/>
    <col min="1825" max="1825" width="18.140625" style="5" customWidth="1"/>
    <col min="1826" max="1827" width="3.5703125" style="5" customWidth="1"/>
    <col min="1828" max="1828" width="18.140625" style="5" customWidth="1"/>
    <col min="1829" max="1829" width="3.5703125" style="5" customWidth="1"/>
    <col min="1830" max="1830" width="19.42578125" style="5" customWidth="1"/>
    <col min="1831" max="1831" width="3.5703125" style="5" customWidth="1"/>
    <col min="1832" max="1832" width="17.140625" style="5" customWidth="1"/>
    <col min="1833" max="1833" width="3.5703125" style="5" customWidth="1"/>
    <col min="1834" max="1834" width="2.28515625" style="5" customWidth="1"/>
    <col min="1835" max="1835" width="14.85546875" style="5" customWidth="1"/>
    <col min="1836" max="1836" width="19" style="5" customWidth="1"/>
    <col min="1837" max="1837" width="14.85546875" style="5" customWidth="1"/>
    <col min="1838" max="1838" width="18" style="5" customWidth="1"/>
    <col min="1839" max="1839" width="7.42578125" style="5" customWidth="1"/>
    <col min="1840" max="1840" width="3.5703125" style="5" customWidth="1"/>
    <col min="1841" max="1841" width="16.28515625" style="5" customWidth="1"/>
    <col min="1842" max="1842" width="3.5703125" style="5" customWidth="1"/>
    <col min="1843" max="1843" width="15.5703125" style="5" customWidth="1"/>
    <col min="1844" max="1844" width="3.5703125" style="5" customWidth="1"/>
    <col min="1845" max="1845" width="18.5703125" style="5" customWidth="1"/>
    <col min="1846" max="1847" width="3.5703125" style="5" customWidth="1"/>
    <col min="1848" max="1848" width="18.5703125" style="5" customWidth="1"/>
    <col min="1849" max="1849" width="3.5703125" style="5" customWidth="1"/>
    <col min="1850" max="1850" width="19.7109375" style="5" customWidth="1"/>
    <col min="1851" max="1851" width="3.5703125" style="5" customWidth="1"/>
    <col min="1852" max="1852" width="18.5703125" style="5" customWidth="1"/>
    <col min="1853" max="1853" width="3.5703125" style="5" customWidth="1"/>
    <col min="1854" max="1854" width="2.28515625" style="5" customWidth="1"/>
    <col min="1855" max="1855" width="14.85546875" style="5" customWidth="1"/>
    <col min="1856" max="1856" width="19" style="5" customWidth="1"/>
    <col min="1857" max="1857" width="16.28515625" style="5" customWidth="1"/>
    <col min="1858" max="1858" width="18.28515625" style="5" customWidth="1"/>
    <col min="1859" max="1859" width="7.42578125" style="5" customWidth="1"/>
    <col min="1860" max="1860" width="3.5703125" style="5" customWidth="1"/>
    <col min="1861" max="1861" width="16.140625" style="5" customWidth="1"/>
    <col min="1862" max="1862" width="3.5703125" style="5" customWidth="1"/>
    <col min="1863" max="1863" width="16.28515625" style="5" customWidth="1"/>
    <col min="1864" max="1864" width="3.5703125" style="5" customWidth="1"/>
    <col min="1865" max="1865" width="18.28515625" style="5" customWidth="1"/>
    <col min="1866" max="1867" width="3.5703125" style="5" customWidth="1"/>
    <col min="1868" max="1868" width="18.28515625" style="5" customWidth="1"/>
    <col min="1869" max="1869" width="3.5703125" style="5" customWidth="1"/>
    <col min="1870" max="1870" width="19.85546875" style="5" customWidth="1"/>
    <col min="1871" max="1871" width="3.5703125" style="5" customWidth="1"/>
    <col min="1872" max="1872" width="17.28515625" style="5" customWidth="1"/>
    <col min="1873" max="1873" width="3.5703125" style="5" customWidth="1"/>
    <col min="1874" max="1874" width="2.28515625" style="5" customWidth="1"/>
    <col min="1875" max="1875" width="14.85546875" style="5" customWidth="1"/>
    <col min="1876" max="1876" width="19" style="5" customWidth="1"/>
    <col min="1877" max="1877" width="16.5703125" style="5" customWidth="1"/>
    <col min="1878" max="1878" width="17.5703125" style="5" customWidth="1"/>
    <col min="1879" max="1879" width="7.42578125" style="5" customWidth="1"/>
    <col min="1880" max="1880" width="3.5703125" style="5" customWidth="1"/>
    <col min="1881" max="1881" width="16.28515625" style="5" customWidth="1"/>
    <col min="1882" max="1882" width="3.5703125" style="5" customWidth="1"/>
    <col min="1883" max="1883" width="16.140625" style="5" customWidth="1"/>
    <col min="1884" max="1884" width="3.5703125" style="5" customWidth="1"/>
    <col min="1885" max="1885" width="17.5703125" style="5" customWidth="1"/>
    <col min="1886" max="1887" width="3.5703125" style="5" customWidth="1"/>
    <col min="1888" max="1888" width="17.5703125" style="5" customWidth="1"/>
    <col min="1889" max="1889" width="3.5703125" style="5" customWidth="1"/>
    <col min="1890" max="1890" width="19.140625" style="5" customWidth="1"/>
    <col min="1891" max="1891" width="3.5703125" style="5" customWidth="1"/>
    <col min="1892" max="1892" width="17.5703125" style="5" customWidth="1"/>
    <col min="1893" max="1893" width="3.5703125" style="5" customWidth="1"/>
    <col min="1894" max="1894" width="2.28515625" style="5" customWidth="1"/>
    <col min="1895" max="1895" width="14.85546875" style="5" customWidth="1"/>
    <col min="1896" max="1896" width="19" style="5" customWidth="1"/>
    <col min="1897" max="1897" width="16.5703125" style="5" customWidth="1"/>
    <col min="1898" max="1898" width="17.7109375" style="5" customWidth="1"/>
    <col min="1899" max="1899" width="7.42578125" style="5" customWidth="1"/>
    <col min="1900" max="1900" width="3.5703125" style="5" customWidth="1"/>
    <col min="1901" max="1901" width="16.140625" style="5" customWidth="1"/>
    <col min="1902" max="1902" width="3.5703125" style="5" customWidth="1"/>
    <col min="1903" max="1903" width="16.140625" style="5" customWidth="1"/>
    <col min="1904" max="1904" width="3.5703125" style="5" customWidth="1"/>
    <col min="1905" max="1905" width="17.7109375" style="5" customWidth="1"/>
    <col min="1906" max="1907" width="3.5703125" style="5" customWidth="1"/>
    <col min="1908" max="1908" width="17.7109375" style="5" customWidth="1"/>
    <col min="1909" max="1909" width="3.5703125" style="5" customWidth="1"/>
    <col min="1910" max="1910" width="19" style="5" customWidth="1"/>
    <col min="1911" max="1911" width="3.5703125" style="5" customWidth="1"/>
    <col min="1912" max="1912" width="17.7109375" style="5" customWidth="1"/>
    <col min="1913" max="1913" width="3.5703125" style="5" customWidth="1"/>
    <col min="1914" max="1914" width="2.28515625" style="5" customWidth="1"/>
    <col min="1915" max="1915" width="14.85546875" style="5" customWidth="1"/>
    <col min="1916" max="1916" width="19" style="5" customWidth="1"/>
    <col min="1917" max="1917" width="16.5703125" style="5" customWidth="1"/>
    <col min="1918" max="1918" width="18.28515625" style="5" customWidth="1"/>
    <col min="1919" max="1919" width="7.42578125" style="5" customWidth="1"/>
    <col min="1920" max="1920" width="3.5703125" style="5" customWidth="1"/>
    <col min="1921" max="1921" width="16.28515625" style="5" customWidth="1"/>
    <col min="1922" max="1922" width="3.5703125" style="5" customWidth="1"/>
    <col min="1923" max="1923" width="16.85546875" style="5" customWidth="1"/>
    <col min="1924" max="1924" width="3.5703125" style="5" customWidth="1"/>
    <col min="1925" max="1925" width="17" style="5" customWidth="1"/>
    <col min="1926" max="1927" width="3.5703125" style="5" customWidth="1"/>
    <col min="1928" max="1928" width="17.140625" style="5" customWidth="1"/>
    <col min="1929" max="1929" width="3.5703125" style="5" customWidth="1"/>
    <col min="1930" max="1930" width="19.85546875" style="5" customWidth="1"/>
    <col min="1931" max="1931" width="3.5703125" style="5" customWidth="1"/>
    <col min="1932" max="1932" width="17.28515625" style="5" customWidth="1"/>
    <col min="1933" max="1933" width="3.5703125" style="5" customWidth="1"/>
    <col min="1934" max="1934" width="2.28515625" style="5" customWidth="1"/>
    <col min="1935" max="1935" width="14.85546875" style="5" customWidth="1"/>
    <col min="1936" max="1936" width="19" style="5" customWidth="1"/>
    <col min="1937" max="1937" width="15.85546875" style="5" customWidth="1"/>
    <col min="1938" max="1938" width="18.140625" style="5" customWidth="1"/>
    <col min="1939" max="1939" width="7.42578125" style="5" customWidth="1"/>
    <col min="1940" max="1940" width="3.5703125" style="5" customWidth="1"/>
    <col min="1941" max="1941" width="15.85546875" style="5" customWidth="1"/>
    <col min="1942" max="1942" width="3.5703125" style="5" customWidth="1"/>
    <col min="1943" max="1943" width="16.140625" style="5" customWidth="1"/>
    <col min="1944" max="1944" width="3.5703125" style="5" customWidth="1"/>
    <col min="1945" max="1945" width="16.7109375" style="5" customWidth="1"/>
    <col min="1946" max="1947" width="3.5703125" style="5" customWidth="1"/>
    <col min="1948" max="1948" width="17" style="5" customWidth="1"/>
    <col min="1949" max="1949" width="3.5703125" style="5" customWidth="1"/>
    <col min="1950" max="1950" width="19.28515625" style="5" customWidth="1"/>
    <col min="1951" max="1951" width="3.5703125" style="5" customWidth="1"/>
    <col min="1952" max="1952" width="16.85546875" style="5" customWidth="1"/>
    <col min="1953" max="1953" width="3.5703125" style="5" customWidth="1"/>
    <col min="1954" max="2048" width="11.42578125" style="5"/>
    <col min="2049" max="2049" width="2.28515625" style="5" customWidth="1"/>
    <col min="2050" max="2050" width="14.85546875" style="5" customWidth="1"/>
    <col min="2051" max="2051" width="18.7109375" style="5" customWidth="1"/>
    <col min="2052" max="2052" width="16.5703125" style="5" customWidth="1"/>
    <col min="2053" max="2053" width="19" style="5" customWidth="1"/>
    <col min="2054" max="2054" width="4.85546875" style="5" customWidth="1"/>
    <col min="2055" max="2055" width="3.5703125" style="5" customWidth="1"/>
    <col min="2056" max="2056" width="16.28515625" style="5" customWidth="1"/>
    <col min="2057" max="2057" width="3.5703125" style="5" customWidth="1"/>
    <col min="2058" max="2058" width="16.140625" style="5" customWidth="1"/>
    <col min="2059" max="2059" width="4.140625" style="5" customWidth="1"/>
    <col min="2060" max="2060" width="15.5703125" style="5" customWidth="1"/>
    <col min="2061" max="2061" width="3.5703125" style="5" customWidth="1"/>
    <col min="2062" max="2062" width="3" style="5" customWidth="1"/>
    <col min="2063" max="2063" width="15.7109375" style="5" customWidth="1"/>
    <col min="2064" max="2064" width="3.5703125" style="5" customWidth="1"/>
    <col min="2065" max="2065" width="19" style="5" customWidth="1"/>
    <col min="2066" max="2066" width="3.5703125" style="5" customWidth="1"/>
    <col min="2067" max="2067" width="16.5703125" style="5" customWidth="1"/>
    <col min="2068" max="2068" width="3.7109375" style="5" customWidth="1"/>
    <col min="2069" max="2069" width="4.7109375" style="5" customWidth="1"/>
    <col min="2070" max="2070" width="4.42578125" style="5" customWidth="1"/>
    <col min="2071" max="2071" width="14.85546875" style="5" customWidth="1"/>
    <col min="2072" max="2072" width="19" style="5" customWidth="1"/>
    <col min="2073" max="2073" width="15.85546875" style="5" customWidth="1"/>
    <col min="2074" max="2074" width="17.85546875" style="5" customWidth="1"/>
    <col min="2075" max="2075" width="7.42578125" style="5" customWidth="1"/>
    <col min="2076" max="2076" width="3.5703125" style="5" customWidth="1"/>
    <col min="2077" max="2077" width="15.7109375" style="5" customWidth="1"/>
    <col min="2078" max="2078" width="3.5703125" style="5" customWidth="1"/>
    <col min="2079" max="2079" width="16.28515625" style="5" customWidth="1"/>
    <col min="2080" max="2080" width="3.5703125" style="5" customWidth="1"/>
    <col min="2081" max="2081" width="18.140625" style="5" customWidth="1"/>
    <col min="2082" max="2083" width="3.5703125" style="5" customWidth="1"/>
    <col min="2084" max="2084" width="18.140625" style="5" customWidth="1"/>
    <col min="2085" max="2085" width="3.5703125" style="5" customWidth="1"/>
    <col min="2086" max="2086" width="19.42578125" style="5" customWidth="1"/>
    <col min="2087" max="2087" width="3.5703125" style="5" customWidth="1"/>
    <col min="2088" max="2088" width="17.140625" style="5" customWidth="1"/>
    <col min="2089" max="2089" width="3.5703125" style="5" customWidth="1"/>
    <col min="2090" max="2090" width="2.28515625" style="5" customWidth="1"/>
    <col min="2091" max="2091" width="14.85546875" style="5" customWidth="1"/>
    <col min="2092" max="2092" width="19" style="5" customWidth="1"/>
    <col min="2093" max="2093" width="14.85546875" style="5" customWidth="1"/>
    <col min="2094" max="2094" width="18" style="5" customWidth="1"/>
    <col min="2095" max="2095" width="7.42578125" style="5" customWidth="1"/>
    <col min="2096" max="2096" width="3.5703125" style="5" customWidth="1"/>
    <col min="2097" max="2097" width="16.28515625" style="5" customWidth="1"/>
    <col min="2098" max="2098" width="3.5703125" style="5" customWidth="1"/>
    <col min="2099" max="2099" width="15.5703125" style="5" customWidth="1"/>
    <col min="2100" max="2100" width="3.5703125" style="5" customWidth="1"/>
    <col min="2101" max="2101" width="18.5703125" style="5" customWidth="1"/>
    <col min="2102" max="2103" width="3.5703125" style="5" customWidth="1"/>
    <col min="2104" max="2104" width="18.5703125" style="5" customWidth="1"/>
    <col min="2105" max="2105" width="3.5703125" style="5" customWidth="1"/>
    <col min="2106" max="2106" width="19.7109375" style="5" customWidth="1"/>
    <col min="2107" max="2107" width="3.5703125" style="5" customWidth="1"/>
    <col min="2108" max="2108" width="18.5703125" style="5" customWidth="1"/>
    <col min="2109" max="2109" width="3.5703125" style="5" customWidth="1"/>
    <col min="2110" max="2110" width="2.28515625" style="5" customWidth="1"/>
    <col min="2111" max="2111" width="14.85546875" style="5" customWidth="1"/>
    <col min="2112" max="2112" width="19" style="5" customWidth="1"/>
    <col min="2113" max="2113" width="16.28515625" style="5" customWidth="1"/>
    <col min="2114" max="2114" width="18.28515625" style="5" customWidth="1"/>
    <col min="2115" max="2115" width="7.42578125" style="5" customWidth="1"/>
    <col min="2116" max="2116" width="3.5703125" style="5" customWidth="1"/>
    <col min="2117" max="2117" width="16.140625" style="5" customWidth="1"/>
    <col min="2118" max="2118" width="3.5703125" style="5" customWidth="1"/>
    <col min="2119" max="2119" width="16.28515625" style="5" customWidth="1"/>
    <col min="2120" max="2120" width="3.5703125" style="5" customWidth="1"/>
    <col min="2121" max="2121" width="18.28515625" style="5" customWidth="1"/>
    <col min="2122" max="2123" width="3.5703125" style="5" customWidth="1"/>
    <col min="2124" max="2124" width="18.28515625" style="5" customWidth="1"/>
    <col min="2125" max="2125" width="3.5703125" style="5" customWidth="1"/>
    <col min="2126" max="2126" width="19.85546875" style="5" customWidth="1"/>
    <col min="2127" max="2127" width="3.5703125" style="5" customWidth="1"/>
    <col min="2128" max="2128" width="17.28515625" style="5" customWidth="1"/>
    <col min="2129" max="2129" width="3.5703125" style="5" customWidth="1"/>
    <col min="2130" max="2130" width="2.28515625" style="5" customWidth="1"/>
    <col min="2131" max="2131" width="14.85546875" style="5" customWidth="1"/>
    <col min="2132" max="2132" width="19" style="5" customWidth="1"/>
    <col min="2133" max="2133" width="16.5703125" style="5" customWidth="1"/>
    <col min="2134" max="2134" width="17.5703125" style="5" customWidth="1"/>
    <col min="2135" max="2135" width="7.42578125" style="5" customWidth="1"/>
    <col min="2136" max="2136" width="3.5703125" style="5" customWidth="1"/>
    <col min="2137" max="2137" width="16.28515625" style="5" customWidth="1"/>
    <col min="2138" max="2138" width="3.5703125" style="5" customWidth="1"/>
    <col min="2139" max="2139" width="16.140625" style="5" customWidth="1"/>
    <col min="2140" max="2140" width="3.5703125" style="5" customWidth="1"/>
    <col min="2141" max="2141" width="17.5703125" style="5" customWidth="1"/>
    <col min="2142" max="2143" width="3.5703125" style="5" customWidth="1"/>
    <col min="2144" max="2144" width="17.5703125" style="5" customWidth="1"/>
    <col min="2145" max="2145" width="3.5703125" style="5" customWidth="1"/>
    <col min="2146" max="2146" width="19.140625" style="5" customWidth="1"/>
    <col min="2147" max="2147" width="3.5703125" style="5" customWidth="1"/>
    <col min="2148" max="2148" width="17.5703125" style="5" customWidth="1"/>
    <col min="2149" max="2149" width="3.5703125" style="5" customWidth="1"/>
    <col min="2150" max="2150" width="2.28515625" style="5" customWidth="1"/>
    <col min="2151" max="2151" width="14.85546875" style="5" customWidth="1"/>
    <col min="2152" max="2152" width="19" style="5" customWidth="1"/>
    <col min="2153" max="2153" width="16.5703125" style="5" customWidth="1"/>
    <col min="2154" max="2154" width="17.7109375" style="5" customWidth="1"/>
    <col min="2155" max="2155" width="7.42578125" style="5" customWidth="1"/>
    <col min="2156" max="2156" width="3.5703125" style="5" customWidth="1"/>
    <col min="2157" max="2157" width="16.140625" style="5" customWidth="1"/>
    <col min="2158" max="2158" width="3.5703125" style="5" customWidth="1"/>
    <col min="2159" max="2159" width="16.140625" style="5" customWidth="1"/>
    <col min="2160" max="2160" width="3.5703125" style="5" customWidth="1"/>
    <col min="2161" max="2161" width="17.7109375" style="5" customWidth="1"/>
    <col min="2162" max="2163" width="3.5703125" style="5" customWidth="1"/>
    <col min="2164" max="2164" width="17.7109375" style="5" customWidth="1"/>
    <col min="2165" max="2165" width="3.5703125" style="5" customWidth="1"/>
    <col min="2166" max="2166" width="19" style="5" customWidth="1"/>
    <col min="2167" max="2167" width="3.5703125" style="5" customWidth="1"/>
    <col min="2168" max="2168" width="17.7109375" style="5" customWidth="1"/>
    <col min="2169" max="2169" width="3.5703125" style="5" customWidth="1"/>
    <col min="2170" max="2170" width="2.28515625" style="5" customWidth="1"/>
    <col min="2171" max="2171" width="14.85546875" style="5" customWidth="1"/>
    <col min="2172" max="2172" width="19" style="5" customWidth="1"/>
    <col min="2173" max="2173" width="16.5703125" style="5" customWidth="1"/>
    <col min="2174" max="2174" width="18.28515625" style="5" customWidth="1"/>
    <col min="2175" max="2175" width="7.42578125" style="5" customWidth="1"/>
    <col min="2176" max="2176" width="3.5703125" style="5" customWidth="1"/>
    <col min="2177" max="2177" width="16.28515625" style="5" customWidth="1"/>
    <col min="2178" max="2178" width="3.5703125" style="5" customWidth="1"/>
    <col min="2179" max="2179" width="16.85546875" style="5" customWidth="1"/>
    <col min="2180" max="2180" width="3.5703125" style="5" customWidth="1"/>
    <col min="2181" max="2181" width="17" style="5" customWidth="1"/>
    <col min="2182" max="2183" width="3.5703125" style="5" customWidth="1"/>
    <col min="2184" max="2184" width="17.140625" style="5" customWidth="1"/>
    <col min="2185" max="2185" width="3.5703125" style="5" customWidth="1"/>
    <col min="2186" max="2186" width="19.85546875" style="5" customWidth="1"/>
    <col min="2187" max="2187" width="3.5703125" style="5" customWidth="1"/>
    <col min="2188" max="2188" width="17.28515625" style="5" customWidth="1"/>
    <col min="2189" max="2189" width="3.5703125" style="5" customWidth="1"/>
    <col min="2190" max="2190" width="2.28515625" style="5" customWidth="1"/>
    <col min="2191" max="2191" width="14.85546875" style="5" customWidth="1"/>
    <col min="2192" max="2192" width="19" style="5" customWidth="1"/>
    <col min="2193" max="2193" width="15.85546875" style="5" customWidth="1"/>
    <col min="2194" max="2194" width="18.140625" style="5" customWidth="1"/>
    <col min="2195" max="2195" width="7.42578125" style="5" customWidth="1"/>
    <col min="2196" max="2196" width="3.5703125" style="5" customWidth="1"/>
    <col min="2197" max="2197" width="15.85546875" style="5" customWidth="1"/>
    <col min="2198" max="2198" width="3.5703125" style="5" customWidth="1"/>
    <col min="2199" max="2199" width="16.140625" style="5" customWidth="1"/>
    <col min="2200" max="2200" width="3.5703125" style="5" customWidth="1"/>
    <col min="2201" max="2201" width="16.7109375" style="5" customWidth="1"/>
    <col min="2202" max="2203" width="3.5703125" style="5" customWidth="1"/>
    <col min="2204" max="2204" width="17" style="5" customWidth="1"/>
    <col min="2205" max="2205" width="3.5703125" style="5" customWidth="1"/>
    <col min="2206" max="2206" width="19.28515625" style="5" customWidth="1"/>
    <col min="2207" max="2207" width="3.5703125" style="5" customWidth="1"/>
    <col min="2208" max="2208" width="16.85546875" style="5" customWidth="1"/>
    <col min="2209" max="2209" width="3.5703125" style="5" customWidth="1"/>
    <col min="2210" max="2304" width="11.42578125" style="5"/>
    <col min="2305" max="2305" width="2.28515625" style="5" customWidth="1"/>
    <col min="2306" max="2306" width="14.85546875" style="5" customWidth="1"/>
    <col min="2307" max="2307" width="18.7109375" style="5" customWidth="1"/>
    <col min="2308" max="2308" width="16.5703125" style="5" customWidth="1"/>
    <col min="2309" max="2309" width="19" style="5" customWidth="1"/>
    <col min="2310" max="2310" width="4.85546875" style="5" customWidth="1"/>
    <col min="2311" max="2311" width="3.5703125" style="5" customWidth="1"/>
    <col min="2312" max="2312" width="16.28515625" style="5" customWidth="1"/>
    <col min="2313" max="2313" width="3.5703125" style="5" customWidth="1"/>
    <col min="2314" max="2314" width="16.140625" style="5" customWidth="1"/>
    <col min="2315" max="2315" width="4.140625" style="5" customWidth="1"/>
    <col min="2316" max="2316" width="15.5703125" style="5" customWidth="1"/>
    <col min="2317" max="2317" width="3.5703125" style="5" customWidth="1"/>
    <col min="2318" max="2318" width="3" style="5" customWidth="1"/>
    <col min="2319" max="2319" width="15.7109375" style="5" customWidth="1"/>
    <col min="2320" max="2320" width="3.5703125" style="5" customWidth="1"/>
    <col min="2321" max="2321" width="19" style="5" customWidth="1"/>
    <col min="2322" max="2322" width="3.5703125" style="5" customWidth="1"/>
    <col min="2323" max="2323" width="16.5703125" style="5" customWidth="1"/>
    <col min="2324" max="2324" width="3.7109375" style="5" customWidth="1"/>
    <col min="2325" max="2325" width="4.7109375" style="5" customWidth="1"/>
    <col min="2326" max="2326" width="4.42578125" style="5" customWidth="1"/>
    <col min="2327" max="2327" width="14.85546875" style="5" customWidth="1"/>
    <col min="2328" max="2328" width="19" style="5" customWidth="1"/>
    <col min="2329" max="2329" width="15.85546875" style="5" customWidth="1"/>
    <col min="2330" max="2330" width="17.85546875" style="5" customWidth="1"/>
    <col min="2331" max="2331" width="7.42578125" style="5" customWidth="1"/>
    <col min="2332" max="2332" width="3.5703125" style="5" customWidth="1"/>
    <col min="2333" max="2333" width="15.7109375" style="5" customWidth="1"/>
    <col min="2334" max="2334" width="3.5703125" style="5" customWidth="1"/>
    <col min="2335" max="2335" width="16.28515625" style="5" customWidth="1"/>
    <col min="2336" max="2336" width="3.5703125" style="5" customWidth="1"/>
    <col min="2337" max="2337" width="18.140625" style="5" customWidth="1"/>
    <col min="2338" max="2339" width="3.5703125" style="5" customWidth="1"/>
    <col min="2340" max="2340" width="18.140625" style="5" customWidth="1"/>
    <col min="2341" max="2341" width="3.5703125" style="5" customWidth="1"/>
    <col min="2342" max="2342" width="19.42578125" style="5" customWidth="1"/>
    <col min="2343" max="2343" width="3.5703125" style="5" customWidth="1"/>
    <col min="2344" max="2344" width="17.140625" style="5" customWidth="1"/>
    <col min="2345" max="2345" width="3.5703125" style="5" customWidth="1"/>
    <col min="2346" max="2346" width="2.28515625" style="5" customWidth="1"/>
    <col min="2347" max="2347" width="14.85546875" style="5" customWidth="1"/>
    <col min="2348" max="2348" width="19" style="5" customWidth="1"/>
    <col min="2349" max="2349" width="14.85546875" style="5" customWidth="1"/>
    <col min="2350" max="2350" width="18" style="5" customWidth="1"/>
    <col min="2351" max="2351" width="7.42578125" style="5" customWidth="1"/>
    <col min="2352" max="2352" width="3.5703125" style="5" customWidth="1"/>
    <col min="2353" max="2353" width="16.28515625" style="5" customWidth="1"/>
    <col min="2354" max="2354" width="3.5703125" style="5" customWidth="1"/>
    <col min="2355" max="2355" width="15.5703125" style="5" customWidth="1"/>
    <col min="2356" max="2356" width="3.5703125" style="5" customWidth="1"/>
    <col min="2357" max="2357" width="18.5703125" style="5" customWidth="1"/>
    <col min="2358" max="2359" width="3.5703125" style="5" customWidth="1"/>
    <col min="2360" max="2360" width="18.5703125" style="5" customWidth="1"/>
    <col min="2361" max="2361" width="3.5703125" style="5" customWidth="1"/>
    <col min="2362" max="2362" width="19.7109375" style="5" customWidth="1"/>
    <col min="2363" max="2363" width="3.5703125" style="5" customWidth="1"/>
    <col min="2364" max="2364" width="18.5703125" style="5" customWidth="1"/>
    <col min="2365" max="2365" width="3.5703125" style="5" customWidth="1"/>
    <col min="2366" max="2366" width="2.28515625" style="5" customWidth="1"/>
    <col min="2367" max="2367" width="14.85546875" style="5" customWidth="1"/>
    <col min="2368" max="2368" width="19" style="5" customWidth="1"/>
    <col min="2369" max="2369" width="16.28515625" style="5" customWidth="1"/>
    <col min="2370" max="2370" width="18.28515625" style="5" customWidth="1"/>
    <col min="2371" max="2371" width="7.42578125" style="5" customWidth="1"/>
    <col min="2372" max="2372" width="3.5703125" style="5" customWidth="1"/>
    <col min="2373" max="2373" width="16.140625" style="5" customWidth="1"/>
    <col min="2374" max="2374" width="3.5703125" style="5" customWidth="1"/>
    <col min="2375" max="2375" width="16.28515625" style="5" customWidth="1"/>
    <col min="2376" max="2376" width="3.5703125" style="5" customWidth="1"/>
    <col min="2377" max="2377" width="18.28515625" style="5" customWidth="1"/>
    <col min="2378" max="2379" width="3.5703125" style="5" customWidth="1"/>
    <col min="2380" max="2380" width="18.28515625" style="5" customWidth="1"/>
    <col min="2381" max="2381" width="3.5703125" style="5" customWidth="1"/>
    <col min="2382" max="2382" width="19.85546875" style="5" customWidth="1"/>
    <col min="2383" max="2383" width="3.5703125" style="5" customWidth="1"/>
    <col min="2384" max="2384" width="17.28515625" style="5" customWidth="1"/>
    <col min="2385" max="2385" width="3.5703125" style="5" customWidth="1"/>
    <col min="2386" max="2386" width="2.28515625" style="5" customWidth="1"/>
    <col min="2387" max="2387" width="14.85546875" style="5" customWidth="1"/>
    <col min="2388" max="2388" width="19" style="5" customWidth="1"/>
    <col min="2389" max="2389" width="16.5703125" style="5" customWidth="1"/>
    <col min="2390" max="2390" width="17.5703125" style="5" customWidth="1"/>
    <col min="2391" max="2391" width="7.42578125" style="5" customWidth="1"/>
    <col min="2392" max="2392" width="3.5703125" style="5" customWidth="1"/>
    <col min="2393" max="2393" width="16.28515625" style="5" customWidth="1"/>
    <col min="2394" max="2394" width="3.5703125" style="5" customWidth="1"/>
    <col min="2395" max="2395" width="16.140625" style="5" customWidth="1"/>
    <col min="2396" max="2396" width="3.5703125" style="5" customWidth="1"/>
    <col min="2397" max="2397" width="17.5703125" style="5" customWidth="1"/>
    <col min="2398" max="2399" width="3.5703125" style="5" customWidth="1"/>
    <col min="2400" max="2400" width="17.5703125" style="5" customWidth="1"/>
    <col min="2401" max="2401" width="3.5703125" style="5" customWidth="1"/>
    <col min="2402" max="2402" width="19.140625" style="5" customWidth="1"/>
    <col min="2403" max="2403" width="3.5703125" style="5" customWidth="1"/>
    <col min="2404" max="2404" width="17.5703125" style="5" customWidth="1"/>
    <col min="2405" max="2405" width="3.5703125" style="5" customWidth="1"/>
    <col min="2406" max="2406" width="2.28515625" style="5" customWidth="1"/>
    <col min="2407" max="2407" width="14.85546875" style="5" customWidth="1"/>
    <col min="2408" max="2408" width="19" style="5" customWidth="1"/>
    <col min="2409" max="2409" width="16.5703125" style="5" customWidth="1"/>
    <col min="2410" max="2410" width="17.7109375" style="5" customWidth="1"/>
    <col min="2411" max="2411" width="7.42578125" style="5" customWidth="1"/>
    <col min="2412" max="2412" width="3.5703125" style="5" customWidth="1"/>
    <col min="2413" max="2413" width="16.140625" style="5" customWidth="1"/>
    <col min="2414" max="2414" width="3.5703125" style="5" customWidth="1"/>
    <col min="2415" max="2415" width="16.140625" style="5" customWidth="1"/>
    <col min="2416" max="2416" width="3.5703125" style="5" customWidth="1"/>
    <col min="2417" max="2417" width="17.7109375" style="5" customWidth="1"/>
    <col min="2418" max="2419" width="3.5703125" style="5" customWidth="1"/>
    <col min="2420" max="2420" width="17.7109375" style="5" customWidth="1"/>
    <col min="2421" max="2421" width="3.5703125" style="5" customWidth="1"/>
    <col min="2422" max="2422" width="19" style="5" customWidth="1"/>
    <col min="2423" max="2423" width="3.5703125" style="5" customWidth="1"/>
    <col min="2424" max="2424" width="17.7109375" style="5" customWidth="1"/>
    <col min="2425" max="2425" width="3.5703125" style="5" customWidth="1"/>
    <col min="2426" max="2426" width="2.28515625" style="5" customWidth="1"/>
    <col min="2427" max="2427" width="14.85546875" style="5" customWidth="1"/>
    <col min="2428" max="2428" width="19" style="5" customWidth="1"/>
    <col min="2429" max="2429" width="16.5703125" style="5" customWidth="1"/>
    <col min="2430" max="2430" width="18.28515625" style="5" customWidth="1"/>
    <col min="2431" max="2431" width="7.42578125" style="5" customWidth="1"/>
    <col min="2432" max="2432" width="3.5703125" style="5" customWidth="1"/>
    <col min="2433" max="2433" width="16.28515625" style="5" customWidth="1"/>
    <col min="2434" max="2434" width="3.5703125" style="5" customWidth="1"/>
    <col min="2435" max="2435" width="16.85546875" style="5" customWidth="1"/>
    <col min="2436" max="2436" width="3.5703125" style="5" customWidth="1"/>
    <col min="2437" max="2437" width="17" style="5" customWidth="1"/>
    <col min="2438" max="2439" width="3.5703125" style="5" customWidth="1"/>
    <col min="2440" max="2440" width="17.140625" style="5" customWidth="1"/>
    <col min="2441" max="2441" width="3.5703125" style="5" customWidth="1"/>
    <col min="2442" max="2442" width="19.85546875" style="5" customWidth="1"/>
    <col min="2443" max="2443" width="3.5703125" style="5" customWidth="1"/>
    <col min="2444" max="2444" width="17.28515625" style="5" customWidth="1"/>
    <col min="2445" max="2445" width="3.5703125" style="5" customWidth="1"/>
    <col min="2446" max="2446" width="2.28515625" style="5" customWidth="1"/>
    <col min="2447" max="2447" width="14.85546875" style="5" customWidth="1"/>
    <col min="2448" max="2448" width="19" style="5" customWidth="1"/>
    <col min="2449" max="2449" width="15.85546875" style="5" customWidth="1"/>
    <col min="2450" max="2450" width="18.140625" style="5" customWidth="1"/>
    <col min="2451" max="2451" width="7.42578125" style="5" customWidth="1"/>
    <col min="2452" max="2452" width="3.5703125" style="5" customWidth="1"/>
    <col min="2453" max="2453" width="15.85546875" style="5" customWidth="1"/>
    <col min="2454" max="2454" width="3.5703125" style="5" customWidth="1"/>
    <col min="2455" max="2455" width="16.140625" style="5" customWidth="1"/>
    <col min="2456" max="2456" width="3.5703125" style="5" customWidth="1"/>
    <col min="2457" max="2457" width="16.7109375" style="5" customWidth="1"/>
    <col min="2458" max="2459" width="3.5703125" style="5" customWidth="1"/>
    <col min="2460" max="2460" width="17" style="5" customWidth="1"/>
    <col min="2461" max="2461" width="3.5703125" style="5" customWidth="1"/>
    <col min="2462" max="2462" width="19.28515625" style="5" customWidth="1"/>
    <col min="2463" max="2463" width="3.5703125" style="5" customWidth="1"/>
    <col min="2464" max="2464" width="16.85546875" style="5" customWidth="1"/>
    <col min="2465" max="2465" width="3.5703125" style="5" customWidth="1"/>
    <col min="2466" max="2560" width="11.42578125" style="5"/>
    <col min="2561" max="2561" width="2.28515625" style="5" customWidth="1"/>
    <col min="2562" max="2562" width="14.85546875" style="5" customWidth="1"/>
    <col min="2563" max="2563" width="18.7109375" style="5" customWidth="1"/>
    <col min="2564" max="2564" width="16.5703125" style="5" customWidth="1"/>
    <col min="2565" max="2565" width="19" style="5" customWidth="1"/>
    <col min="2566" max="2566" width="4.85546875" style="5" customWidth="1"/>
    <col min="2567" max="2567" width="3.5703125" style="5" customWidth="1"/>
    <col min="2568" max="2568" width="16.28515625" style="5" customWidth="1"/>
    <col min="2569" max="2569" width="3.5703125" style="5" customWidth="1"/>
    <col min="2570" max="2570" width="16.140625" style="5" customWidth="1"/>
    <col min="2571" max="2571" width="4.140625" style="5" customWidth="1"/>
    <col min="2572" max="2572" width="15.5703125" style="5" customWidth="1"/>
    <col min="2573" max="2573" width="3.5703125" style="5" customWidth="1"/>
    <col min="2574" max="2574" width="3" style="5" customWidth="1"/>
    <col min="2575" max="2575" width="15.7109375" style="5" customWidth="1"/>
    <col min="2576" max="2576" width="3.5703125" style="5" customWidth="1"/>
    <col min="2577" max="2577" width="19" style="5" customWidth="1"/>
    <col min="2578" max="2578" width="3.5703125" style="5" customWidth="1"/>
    <col min="2579" max="2579" width="16.5703125" style="5" customWidth="1"/>
    <col min="2580" max="2580" width="3.7109375" style="5" customWidth="1"/>
    <col min="2581" max="2581" width="4.7109375" style="5" customWidth="1"/>
    <col min="2582" max="2582" width="4.42578125" style="5" customWidth="1"/>
    <col min="2583" max="2583" width="14.85546875" style="5" customWidth="1"/>
    <col min="2584" max="2584" width="19" style="5" customWidth="1"/>
    <col min="2585" max="2585" width="15.85546875" style="5" customWidth="1"/>
    <col min="2586" max="2586" width="17.85546875" style="5" customWidth="1"/>
    <col min="2587" max="2587" width="7.42578125" style="5" customWidth="1"/>
    <col min="2588" max="2588" width="3.5703125" style="5" customWidth="1"/>
    <col min="2589" max="2589" width="15.7109375" style="5" customWidth="1"/>
    <col min="2590" max="2590" width="3.5703125" style="5" customWidth="1"/>
    <col min="2591" max="2591" width="16.28515625" style="5" customWidth="1"/>
    <col min="2592" max="2592" width="3.5703125" style="5" customWidth="1"/>
    <col min="2593" max="2593" width="18.140625" style="5" customWidth="1"/>
    <col min="2594" max="2595" width="3.5703125" style="5" customWidth="1"/>
    <col min="2596" max="2596" width="18.140625" style="5" customWidth="1"/>
    <col min="2597" max="2597" width="3.5703125" style="5" customWidth="1"/>
    <col min="2598" max="2598" width="19.42578125" style="5" customWidth="1"/>
    <col min="2599" max="2599" width="3.5703125" style="5" customWidth="1"/>
    <col min="2600" max="2600" width="17.140625" style="5" customWidth="1"/>
    <col min="2601" max="2601" width="3.5703125" style="5" customWidth="1"/>
    <col min="2602" max="2602" width="2.28515625" style="5" customWidth="1"/>
    <col min="2603" max="2603" width="14.85546875" style="5" customWidth="1"/>
    <col min="2604" max="2604" width="19" style="5" customWidth="1"/>
    <col min="2605" max="2605" width="14.85546875" style="5" customWidth="1"/>
    <col min="2606" max="2606" width="18" style="5" customWidth="1"/>
    <col min="2607" max="2607" width="7.42578125" style="5" customWidth="1"/>
    <col min="2608" max="2608" width="3.5703125" style="5" customWidth="1"/>
    <col min="2609" max="2609" width="16.28515625" style="5" customWidth="1"/>
    <col min="2610" max="2610" width="3.5703125" style="5" customWidth="1"/>
    <col min="2611" max="2611" width="15.5703125" style="5" customWidth="1"/>
    <col min="2612" max="2612" width="3.5703125" style="5" customWidth="1"/>
    <col min="2613" max="2613" width="18.5703125" style="5" customWidth="1"/>
    <col min="2614" max="2615" width="3.5703125" style="5" customWidth="1"/>
    <col min="2616" max="2616" width="18.5703125" style="5" customWidth="1"/>
    <col min="2617" max="2617" width="3.5703125" style="5" customWidth="1"/>
    <col min="2618" max="2618" width="19.7109375" style="5" customWidth="1"/>
    <col min="2619" max="2619" width="3.5703125" style="5" customWidth="1"/>
    <col min="2620" max="2620" width="18.5703125" style="5" customWidth="1"/>
    <col min="2621" max="2621" width="3.5703125" style="5" customWidth="1"/>
    <col min="2622" max="2622" width="2.28515625" style="5" customWidth="1"/>
    <col min="2623" max="2623" width="14.85546875" style="5" customWidth="1"/>
    <col min="2624" max="2624" width="19" style="5" customWidth="1"/>
    <col min="2625" max="2625" width="16.28515625" style="5" customWidth="1"/>
    <col min="2626" max="2626" width="18.28515625" style="5" customWidth="1"/>
    <col min="2627" max="2627" width="7.42578125" style="5" customWidth="1"/>
    <col min="2628" max="2628" width="3.5703125" style="5" customWidth="1"/>
    <col min="2629" max="2629" width="16.140625" style="5" customWidth="1"/>
    <col min="2630" max="2630" width="3.5703125" style="5" customWidth="1"/>
    <col min="2631" max="2631" width="16.28515625" style="5" customWidth="1"/>
    <col min="2632" max="2632" width="3.5703125" style="5" customWidth="1"/>
    <col min="2633" max="2633" width="18.28515625" style="5" customWidth="1"/>
    <col min="2634" max="2635" width="3.5703125" style="5" customWidth="1"/>
    <col min="2636" max="2636" width="18.28515625" style="5" customWidth="1"/>
    <col min="2637" max="2637" width="3.5703125" style="5" customWidth="1"/>
    <col min="2638" max="2638" width="19.85546875" style="5" customWidth="1"/>
    <col min="2639" max="2639" width="3.5703125" style="5" customWidth="1"/>
    <col min="2640" max="2640" width="17.28515625" style="5" customWidth="1"/>
    <col min="2641" max="2641" width="3.5703125" style="5" customWidth="1"/>
    <col min="2642" max="2642" width="2.28515625" style="5" customWidth="1"/>
    <col min="2643" max="2643" width="14.85546875" style="5" customWidth="1"/>
    <col min="2644" max="2644" width="19" style="5" customWidth="1"/>
    <col min="2645" max="2645" width="16.5703125" style="5" customWidth="1"/>
    <col min="2646" max="2646" width="17.5703125" style="5" customWidth="1"/>
    <col min="2647" max="2647" width="7.42578125" style="5" customWidth="1"/>
    <col min="2648" max="2648" width="3.5703125" style="5" customWidth="1"/>
    <col min="2649" max="2649" width="16.28515625" style="5" customWidth="1"/>
    <col min="2650" max="2650" width="3.5703125" style="5" customWidth="1"/>
    <col min="2651" max="2651" width="16.140625" style="5" customWidth="1"/>
    <col min="2652" max="2652" width="3.5703125" style="5" customWidth="1"/>
    <col min="2653" max="2653" width="17.5703125" style="5" customWidth="1"/>
    <col min="2654" max="2655" width="3.5703125" style="5" customWidth="1"/>
    <col min="2656" max="2656" width="17.5703125" style="5" customWidth="1"/>
    <col min="2657" max="2657" width="3.5703125" style="5" customWidth="1"/>
    <col min="2658" max="2658" width="19.140625" style="5" customWidth="1"/>
    <col min="2659" max="2659" width="3.5703125" style="5" customWidth="1"/>
    <col min="2660" max="2660" width="17.5703125" style="5" customWidth="1"/>
    <col min="2661" max="2661" width="3.5703125" style="5" customWidth="1"/>
    <col min="2662" max="2662" width="2.28515625" style="5" customWidth="1"/>
    <col min="2663" max="2663" width="14.85546875" style="5" customWidth="1"/>
    <col min="2664" max="2664" width="19" style="5" customWidth="1"/>
    <col min="2665" max="2665" width="16.5703125" style="5" customWidth="1"/>
    <col min="2666" max="2666" width="17.7109375" style="5" customWidth="1"/>
    <col min="2667" max="2667" width="7.42578125" style="5" customWidth="1"/>
    <col min="2668" max="2668" width="3.5703125" style="5" customWidth="1"/>
    <col min="2669" max="2669" width="16.140625" style="5" customWidth="1"/>
    <col min="2670" max="2670" width="3.5703125" style="5" customWidth="1"/>
    <col min="2671" max="2671" width="16.140625" style="5" customWidth="1"/>
    <col min="2672" max="2672" width="3.5703125" style="5" customWidth="1"/>
    <col min="2673" max="2673" width="17.7109375" style="5" customWidth="1"/>
    <col min="2674" max="2675" width="3.5703125" style="5" customWidth="1"/>
    <col min="2676" max="2676" width="17.7109375" style="5" customWidth="1"/>
    <col min="2677" max="2677" width="3.5703125" style="5" customWidth="1"/>
    <col min="2678" max="2678" width="19" style="5" customWidth="1"/>
    <col min="2679" max="2679" width="3.5703125" style="5" customWidth="1"/>
    <col min="2680" max="2680" width="17.7109375" style="5" customWidth="1"/>
    <col min="2681" max="2681" width="3.5703125" style="5" customWidth="1"/>
    <col min="2682" max="2682" width="2.28515625" style="5" customWidth="1"/>
    <col min="2683" max="2683" width="14.85546875" style="5" customWidth="1"/>
    <col min="2684" max="2684" width="19" style="5" customWidth="1"/>
    <col min="2685" max="2685" width="16.5703125" style="5" customWidth="1"/>
    <col min="2686" max="2686" width="18.28515625" style="5" customWidth="1"/>
    <col min="2687" max="2687" width="7.42578125" style="5" customWidth="1"/>
    <col min="2688" max="2688" width="3.5703125" style="5" customWidth="1"/>
    <col min="2689" max="2689" width="16.28515625" style="5" customWidth="1"/>
    <col min="2690" max="2690" width="3.5703125" style="5" customWidth="1"/>
    <col min="2691" max="2691" width="16.85546875" style="5" customWidth="1"/>
    <col min="2692" max="2692" width="3.5703125" style="5" customWidth="1"/>
    <col min="2693" max="2693" width="17" style="5" customWidth="1"/>
    <col min="2694" max="2695" width="3.5703125" style="5" customWidth="1"/>
    <col min="2696" max="2696" width="17.140625" style="5" customWidth="1"/>
    <col min="2697" max="2697" width="3.5703125" style="5" customWidth="1"/>
    <col min="2698" max="2698" width="19.85546875" style="5" customWidth="1"/>
    <col min="2699" max="2699" width="3.5703125" style="5" customWidth="1"/>
    <col min="2700" max="2700" width="17.28515625" style="5" customWidth="1"/>
    <col min="2701" max="2701" width="3.5703125" style="5" customWidth="1"/>
    <col min="2702" max="2702" width="2.28515625" style="5" customWidth="1"/>
    <col min="2703" max="2703" width="14.85546875" style="5" customWidth="1"/>
    <col min="2704" max="2704" width="19" style="5" customWidth="1"/>
    <col min="2705" max="2705" width="15.85546875" style="5" customWidth="1"/>
    <col min="2706" max="2706" width="18.140625" style="5" customWidth="1"/>
    <col min="2707" max="2707" width="7.42578125" style="5" customWidth="1"/>
    <col min="2708" max="2708" width="3.5703125" style="5" customWidth="1"/>
    <col min="2709" max="2709" width="15.85546875" style="5" customWidth="1"/>
    <col min="2710" max="2710" width="3.5703125" style="5" customWidth="1"/>
    <col min="2711" max="2711" width="16.140625" style="5" customWidth="1"/>
    <col min="2712" max="2712" width="3.5703125" style="5" customWidth="1"/>
    <col min="2713" max="2713" width="16.7109375" style="5" customWidth="1"/>
    <col min="2714" max="2715" width="3.5703125" style="5" customWidth="1"/>
    <col min="2716" max="2716" width="17" style="5" customWidth="1"/>
    <col min="2717" max="2717" width="3.5703125" style="5" customWidth="1"/>
    <col min="2718" max="2718" width="19.28515625" style="5" customWidth="1"/>
    <col min="2719" max="2719" width="3.5703125" style="5" customWidth="1"/>
    <col min="2720" max="2720" width="16.85546875" style="5" customWidth="1"/>
    <col min="2721" max="2721" width="3.5703125" style="5" customWidth="1"/>
    <col min="2722" max="2816" width="11.42578125" style="5"/>
    <col min="2817" max="2817" width="2.28515625" style="5" customWidth="1"/>
    <col min="2818" max="2818" width="14.85546875" style="5" customWidth="1"/>
    <col min="2819" max="2819" width="18.7109375" style="5" customWidth="1"/>
    <col min="2820" max="2820" width="16.5703125" style="5" customWidth="1"/>
    <col min="2821" max="2821" width="19" style="5" customWidth="1"/>
    <col min="2822" max="2822" width="4.85546875" style="5" customWidth="1"/>
    <col min="2823" max="2823" width="3.5703125" style="5" customWidth="1"/>
    <col min="2824" max="2824" width="16.28515625" style="5" customWidth="1"/>
    <col min="2825" max="2825" width="3.5703125" style="5" customWidth="1"/>
    <col min="2826" max="2826" width="16.140625" style="5" customWidth="1"/>
    <col min="2827" max="2827" width="4.140625" style="5" customWidth="1"/>
    <col min="2828" max="2828" width="15.5703125" style="5" customWidth="1"/>
    <col min="2829" max="2829" width="3.5703125" style="5" customWidth="1"/>
    <col min="2830" max="2830" width="3" style="5" customWidth="1"/>
    <col min="2831" max="2831" width="15.7109375" style="5" customWidth="1"/>
    <col min="2832" max="2832" width="3.5703125" style="5" customWidth="1"/>
    <col min="2833" max="2833" width="19" style="5" customWidth="1"/>
    <col min="2834" max="2834" width="3.5703125" style="5" customWidth="1"/>
    <col min="2835" max="2835" width="16.5703125" style="5" customWidth="1"/>
    <col min="2836" max="2836" width="3.7109375" style="5" customWidth="1"/>
    <col min="2837" max="2837" width="4.7109375" style="5" customWidth="1"/>
    <col min="2838" max="2838" width="4.42578125" style="5" customWidth="1"/>
    <col min="2839" max="2839" width="14.85546875" style="5" customWidth="1"/>
    <col min="2840" max="2840" width="19" style="5" customWidth="1"/>
    <col min="2841" max="2841" width="15.85546875" style="5" customWidth="1"/>
    <col min="2842" max="2842" width="17.85546875" style="5" customWidth="1"/>
    <col min="2843" max="2843" width="7.42578125" style="5" customWidth="1"/>
    <col min="2844" max="2844" width="3.5703125" style="5" customWidth="1"/>
    <col min="2845" max="2845" width="15.7109375" style="5" customWidth="1"/>
    <col min="2846" max="2846" width="3.5703125" style="5" customWidth="1"/>
    <col min="2847" max="2847" width="16.28515625" style="5" customWidth="1"/>
    <col min="2848" max="2848" width="3.5703125" style="5" customWidth="1"/>
    <col min="2849" max="2849" width="18.140625" style="5" customWidth="1"/>
    <col min="2850" max="2851" width="3.5703125" style="5" customWidth="1"/>
    <col min="2852" max="2852" width="18.140625" style="5" customWidth="1"/>
    <col min="2853" max="2853" width="3.5703125" style="5" customWidth="1"/>
    <col min="2854" max="2854" width="19.42578125" style="5" customWidth="1"/>
    <col min="2855" max="2855" width="3.5703125" style="5" customWidth="1"/>
    <col min="2856" max="2856" width="17.140625" style="5" customWidth="1"/>
    <col min="2857" max="2857" width="3.5703125" style="5" customWidth="1"/>
    <col min="2858" max="2858" width="2.28515625" style="5" customWidth="1"/>
    <col min="2859" max="2859" width="14.85546875" style="5" customWidth="1"/>
    <col min="2860" max="2860" width="19" style="5" customWidth="1"/>
    <col min="2861" max="2861" width="14.85546875" style="5" customWidth="1"/>
    <col min="2862" max="2862" width="18" style="5" customWidth="1"/>
    <col min="2863" max="2863" width="7.42578125" style="5" customWidth="1"/>
    <col min="2864" max="2864" width="3.5703125" style="5" customWidth="1"/>
    <col min="2865" max="2865" width="16.28515625" style="5" customWidth="1"/>
    <col min="2866" max="2866" width="3.5703125" style="5" customWidth="1"/>
    <col min="2867" max="2867" width="15.5703125" style="5" customWidth="1"/>
    <col min="2868" max="2868" width="3.5703125" style="5" customWidth="1"/>
    <col min="2869" max="2869" width="18.5703125" style="5" customWidth="1"/>
    <col min="2870" max="2871" width="3.5703125" style="5" customWidth="1"/>
    <col min="2872" max="2872" width="18.5703125" style="5" customWidth="1"/>
    <col min="2873" max="2873" width="3.5703125" style="5" customWidth="1"/>
    <col min="2874" max="2874" width="19.7109375" style="5" customWidth="1"/>
    <col min="2875" max="2875" width="3.5703125" style="5" customWidth="1"/>
    <col min="2876" max="2876" width="18.5703125" style="5" customWidth="1"/>
    <col min="2877" max="2877" width="3.5703125" style="5" customWidth="1"/>
    <col min="2878" max="2878" width="2.28515625" style="5" customWidth="1"/>
    <col min="2879" max="2879" width="14.85546875" style="5" customWidth="1"/>
    <col min="2880" max="2880" width="19" style="5" customWidth="1"/>
    <col min="2881" max="2881" width="16.28515625" style="5" customWidth="1"/>
    <col min="2882" max="2882" width="18.28515625" style="5" customWidth="1"/>
    <col min="2883" max="2883" width="7.42578125" style="5" customWidth="1"/>
    <col min="2884" max="2884" width="3.5703125" style="5" customWidth="1"/>
    <col min="2885" max="2885" width="16.140625" style="5" customWidth="1"/>
    <col min="2886" max="2886" width="3.5703125" style="5" customWidth="1"/>
    <col min="2887" max="2887" width="16.28515625" style="5" customWidth="1"/>
    <col min="2888" max="2888" width="3.5703125" style="5" customWidth="1"/>
    <col min="2889" max="2889" width="18.28515625" style="5" customWidth="1"/>
    <col min="2890" max="2891" width="3.5703125" style="5" customWidth="1"/>
    <col min="2892" max="2892" width="18.28515625" style="5" customWidth="1"/>
    <col min="2893" max="2893" width="3.5703125" style="5" customWidth="1"/>
    <col min="2894" max="2894" width="19.85546875" style="5" customWidth="1"/>
    <col min="2895" max="2895" width="3.5703125" style="5" customWidth="1"/>
    <col min="2896" max="2896" width="17.28515625" style="5" customWidth="1"/>
    <col min="2897" max="2897" width="3.5703125" style="5" customWidth="1"/>
    <col min="2898" max="2898" width="2.28515625" style="5" customWidth="1"/>
    <col min="2899" max="2899" width="14.85546875" style="5" customWidth="1"/>
    <col min="2900" max="2900" width="19" style="5" customWidth="1"/>
    <col min="2901" max="2901" width="16.5703125" style="5" customWidth="1"/>
    <col min="2902" max="2902" width="17.5703125" style="5" customWidth="1"/>
    <col min="2903" max="2903" width="7.42578125" style="5" customWidth="1"/>
    <col min="2904" max="2904" width="3.5703125" style="5" customWidth="1"/>
    <col min="2905" max="2905" width="16.28515625" style="5" customWidth="1"/>
    <col min="2906" max="2906" width="3.5703125" style="5" customWidth="1"/>
    <col min="2907" max="2907" width="16.140625" style="5" customWidth="1"/>
    <col min="2908" max="2908" width="3.5703125" style="5" customWidth="1"/>
    <col min="2909" max="2909" width="17.5703125" style="5" customWidth="1"/>
    <col min="2910" max="2911" width="3.5703125" style="5" customWidth="1"/>
    <col min="2912" max="2912" width="17.5703125" style="5" customWidth="1"/>
    <col min="2913" max="2913" width="3.5703125" style="5" customWidth="1"/>
    <col min="2914" max="2914" width="19.140625" style="5" customWidth="1"/>
    <col min="2915" max="2915" width="3.5703125" style="5" customWidth="1"/>
    <col min="2916" max="2916" width="17.5703125" style="5" customWidth="1"/>
    <col min="2917" max="2917" width="3.5703125" style="5" customWidth="1"/>
    <col min="2918" max="2918" width="2.28515625" style="5" customWidth="1"/>
    <col min="2919" max="2919" width="14.85546875" style="5" customWidth="1"/>
    <col min="2920" max="2920" width="19" style="5" customWidth="1"/>
    <col min="2921" max="2921" width="16.5703125" style="5" customWidth="1"/>
    <col min="2922" max="2922" width="17.7109375" style="5" customWidth="1"/>
    <col min="2923" max="2923" width="7.42578125" style="5" customWidth="1"/>
    <col min="2924" max="2924" width="3.5703125" style="5" customWidth="1"/>
    <col min="2925" max="2925" width="16.140625" style="5" customWidth="1"/>
    <col min="2926" max="2926" width="3.5703125" style="5" customWidth="1"/>
    <col min="2927" max="2927" width="16.140625" style="5" customWidth="1"/>
    <col min="2928" max="2928" width="3.5703125" style="5" customWidth="1"/>
    <col min="2929" max="2929" width="17.7109375" style="5" customWidth="1"/>
    <col min="2930" max="2931" width="3.5703125" style="5" customWidth="1"/>
    <col min="2932" max="2932" width="17.7109375" style="5" customWidth="1"/>
    <col min="2933" max="2933" width="3.5703125" style="5" customWidth="1"/>
    <col min="2934" max="2934" width="19" style="5" customWidth="1"/>
    <col min="2935" max="2935" width="3.5703125" style="5" customWidth="1"/>
    <col min="2936" max="2936" width="17.7109375" style="5" customWidth="1"/>
    <col min="2937" max="2937" width="3.5703125" style="5" customWidth="1"/>
    <col min="2938" max="2938" width="2.28515625" style="5" customWidth="1"/>
    <col min="2939" max="2939" width="14.85546875" style="5" customWidth="1"/>
    <col min="2940" max="2940" width="19" style="5" customWidth="1"/>
    <col min="2941" max="2941" width="16.5703125" style="5" customWidth="1"/>
    <col min="2942" max="2942" width="18.28515625" style="5" customWidth="1"/>
    <col min="2943" max="2943" width="7.42578125" style="5" customWidth="1"/>
    <col min="2944" max="2944" width="3.5703125" style="5" customWidth="1"/>
    <col min="2945" max="2945" width="16.28515625" style="5" customWidth="1"/>
    <col min="2946" max="2946" width="3.5703125" style="5" customWidth="1"/>
    <col min="2947" max="2947" width="16.85546875" style="5" customWidth="1"/>
    <col min="2948" max="2948" width="3.5703125" style="5" customWidth="1"/>
    <col min="2949" max="2949" width="17" style="5" customWidth="1"/>
    <col min="2950" max="2951" width="3.5703125" style="5" customWidth="1"/>
    <col min="2952" max="2952" width="17.140625" style="5" customWidth="1"/>
    <col min="2953" max="2953" width="3.5703125" style="5" customWidth="1"/>
    <col min="2954" max="2954" width="19.85546875" style="5" customWidth="1"/>
    <col min="2955" max="2955" width="3.5703125" style="5" customWidth="1"/>
    <col min="2956" max="2956" width="17.28515625" style="5" customWidth="1"/>
    <col min="2957" max="2957" width="3.5703125" style="5" customWidth="1"/>
    <col min="2958" max="2958" width="2.28515625" style="5" customWidth="1"/>
    <col min="2959" max="2959" width="14.85546875" style="5" customWidth="1"/>
    <col min="2960" max="2960" width="19" style="5" customWidth="1"/>
    <col min="2961" max="2961" width="15.85546875" style="5" customWidth="1"/>
    <col min="2962" max="2962" width="18.140625" style="5" customWidth="1"/>
    <col min="2963" max="2963" width="7.42578125" style="5" customWidth="1"/>
    <col min="2964" max="2964" width="3.5703125" style="5" customWidth="1"/>
    <col min="2965" max="2965" width="15.85546875" style="5" customWidth="1"/>
    <col min="2966" max="2966" width="3.5703125" style="5" customWidth="1"/>
    <col min="2967" max="2967" width="16.140625" style="5" customWidth="1"/>
    <col min="2968" max="2968" width="3.5703125" style="5" customWidth="1"/>
    <col min="2969" max="2969" width="16.7109375" style="5" customWidth="1"/>
    <col min="2970" max="2971" width="3.5703125" style="5" customWidth="1"/>
    <col min="2972" max="2972" width="17" style="5" customWidth="1"/>
    <col min="2973" max="2973" width="3.5703125" style="5" customWidth="1"/>
    <col min="2974" max="2974" width="19.28515625" style="5" customWidth="1"/>
    <col min="2975" max="2975" width="3.5703125" style="5" customWidth="1"/>
    <col min="2976" max="2976" width="16.85546875" style="5" customWidth="1"/>
    <col min="2977" max="2977" width="3.5703125" style="5" customWidth="1"/>
    <col min="2978" max="3072" width="11.42578125" style="5"/>
    <col min="3073" max="3073" width="2.28515625" style="5" customWidth="1"/>
    <col min="3074" max="3074" width="14.85546875" style="5" customWidth="1"/>
    <col min="3075" max="3075" width="18.7109375" style="5" customWidth="1"/>
    <col min="3076" max="3076" width="16.5703125" style="5" customWidth="1"/>
    <col min="3077" max="3077" width="19" style="5" customWidth="1"/>
    <col min="3078" max="3078" width="4.85546875" style="5" customWidth="1"/>
    <col min="3079" max="3079" width="3.5703125" style="5" customWidth="1"/>
    <col min="3080" max="3080" width="16.28515625" style="5" customWidth="1"/>
    <col min="3081" max="3081" width="3.5703125" style="5" customWidth="1"/>
    <col min="3082" max="3082" width="16.140625" style="5" customWidth="1"/>
    <col min="3083" max="3083" width="4.140625" style="5" customWidth="1"/>
    <col min="3084" max="3084" width="15.5703125" style="5" customWidth="1"/>
    <col min="3085" max="3085" width="3.5703125" style="5" customWidth="1"/>
    <col min="3086" max="3086" width="3" style="5" customWidth="1"/>
    <col min="3087" max="3087" width="15.7109375" style="5" customWidth="1"/>
    <col min="3088" max="3088" width="3.5703125" style="5" customWidth="1"/>
    <col min="3089" max="3089" width="19" style="5" customWidth="1"/>
    <col min="3090" max="3090" width="3.5703125" style="5" customWidth="1"/>
    <col min="3091" max="3091" width="16.5703125" style="5" customWidth="1"/>
    <col min="3092" max="3092" width="3.7109375" style="5" customWidth="1"/>
    <col min="3093" max="3093" width="4.7109375" style="5" customWidth="1"/>
    <col min="3094" max="3094" width="4.42578125" style="5" customWidth="1"/>
    <col min="3095" max="3095" width="14.85546875" style="5" customWidth="1"/>
    <col min="3096" max="3096" width="19" style="5" customWidth="1"/>
    <col min="3097" max="3097" width="15.85546875" style="5" customWidth="1"/>
    <col min="3098" max="3098" width="17.85546875" style="5" customWidth="1"/>
    <col min="3099" max="3099" width="7.42578125" style="5" customWidth="1"/>
    <col min="3100" max="3100" width="3.5703125" style="5" customWidth="1"/>
    <col min="3101" max="3101" width="15.7109375" style="5" customWidth="1"/>
    <col min="3102" max="3102" width="3.5703125" style="5" customWidth="1"/>
    <col min="3103" max="3103" width="16.28515625" style="5" customWidth="1"/>
    <col min="3104" max="3104" width="3.5703125" style="5" customWidth="1"/>
    <col min="3105" max="3105" width="18.140625" style="5" customWidth="1"/>
    <col min="3106" max="3107" width="3.5703125" style="5" customWidth="1"/>
    <col min="3108" max="3108" width="18.140625" style="5" customWidth="1"/>
    <col min="3109" max="3109" width="3.5703125" style="5" customWidth="1"/>
    <col min="3110" max="3110" width="19.42578125" style="5" customWidth="1"/>
    <col min="3111" max="3111" width="3.5703125" style="5" customWidth="1"/>
    <col min="3112" max="3112" width="17.140625" style="5" customWidth="1"/>
    <col min="3113" max="3113" width="3.5703125" style="5" customWidth="1"/>
    <col min="3114" max="3114" width="2.28515625" style="5" customWidth="1"/>
    <col min="3115" max="3115" width="14.85546875" style="5" customWidth="1"/>
    <col min="3116" max="3116" width="19" style="5" customWidth="1"/>
    <col min="3117" max="3117" width="14.85546875" style="5" customWidth="1"/>
    <col min="3118" max="3118" width="18" style="5" customWidth="1"/>
    <col min="3119" max="3119" width="7.42578125" style="5" customWidth="1"/>
    <col min="3120" max="3120" width="3.5703125" style="5" customWidth="1"/>
    <col min="3121" max="3121" width="16.28515625" style="5" customWidth="1"/>
    <col min="3122" max="3122" width="3.5703125" style="5" customWidth="1"/>
    <col min="3123" max="3123" width="15.5703125" style="5" customWidth="1"/>
    <col min="3124" max="3124" width="3.5703125" style="5" customWidth="1"/>
    <col min="3125" max="3125" width="18.5703125" style="5" customWidth="1"/>
    <col min="3126" max="3127" width="3.5703125" style="5" customWidth="1"/>
    <col min="3128" max="3128" width="18.5703125" style="5" customWidth="1"/>
    <col min="3129" max="3129" width="3.5703125" style="5" customWidth="1"/>
    <col min="3130" max="3130" width="19.7109375" style="5" customWidth="1"/>
    <col min="3131" max="3131" width="3.5703125" style="5" customWidth="1"/>
    <col min="3132" max="3132" width="18.5703125" style="5" customWidth="1"/>
    <col min="3133" max="3133" width="3.5703125" style="5" customWidth="1"/>
    <col min="3134" max="3134" width="2.28515625" style="5" customWidth="1"/>
    <col min="3135" max="3135" width="14.85546875" style="5" customWidth="1"/>
    <col min="3136" max="3136" width="19" style="5" customWidth="1"/>
    <col min="3137" max="3137" width="16.28515625" style="5" customWidth="1"/>
    <col min="3138" max="3138" width="18.28515625" style="5" customWidth="1"/>
    <col min="3139" max="3139" width="7.42578125" style="5" customWidth="1"/>
    <col min="3140" max="3140" width="3.5703125" style="5" customWidth="1"/>
    <col min="3141" max="3141" width="16.140625" style="5" customWidth="1"/>
    <col min="3142" max="3142" width="3.5703125" style="5" customWidth="1"/>
    <col min="3143" max="3143" width="16.28515625" style="5" customWidth="1"/>
    <col min="3144" max="3144" width="3.5703125" style="5" customWidth="1"/>
    <col min="3145" max="3145" width="18.28515625" style="5" customWidth="1"/>
    <col min="3146" max="3147" width="3.5703125" style="5" customWidth="1"/>
    <col min="3148" max="3148" width="18.28515625" style="5" customWidth="1"/>
    <col min="3149" max="3149" width="3.5703125" style="5" customWidth="1"/>
    <col min="3150" max="3150" width="19.85546875" style="5" customWidth="1"/>
    <col min="3151" max="3151" width="3.5703125" style="5" customWidth="1"/>
    <col min="3152" max="3152" width="17.28515625" style="5" customWidth="1"/>
    <col min="3153" max="3153" width="3.5703125" style="5" customWidth="1"/>
    <col min="3154" max="3154" width="2.28515625" style="5" customWidth="1"/>
    <col min="3155" max="3155" width="14.85546875" style="5" customWidth="1"/>
    <col min="3156" max="3156" width="19" style="5" customWidth="1"/>
    <col min="3157" max="3157" width="16.5703125" style="5" customWidth="1"/>
    <col min="3158" max="3158" width="17.5703125" style="5" customWidth="1"/>
    <col min="3159" max="3159" width="7.42578125" style="5" customWidth="1"/>
    <col min="3160" max="3160" width="3.5703125" style="5" customWidth="1"/>
    <col min="3161" max="3161" width="16.28515625" style="5" customWidth="1"/>
    <col min="3162" max="3162" width="3.5703125" style="5" customWidth="1"/>
    <col min="3163" max="3163" width="16.140625" style="5" customWidth="1"/>
    <col min="3164" max="3164" width="3.5703125" style="5" customWidth="1"/>
    <col min="3165" max="3165" width="17.5703125" style="5" customWidth="1"/>
    <col min="3166" max="3167" width="3.5703125" style="5" customWidth="1"/>
    <col min="3168" max="3168" width="17.5703125" style="5" customWidth="1"/>
    <col min="3169" max="3169" width="3.5703125" style="5" customWidth="1"/>
    <col min="3170" max="3170" width="19.140625" style="5" customWidth="1"/>
    <col min="3171" max="3171" width="3.5703125" style="5" customWidth="1"/>
    <col min="3172" max="3172" width="17.5703125" style="5" customWidth="1"/>
    <col min="3173" max="3173" width="3.5703125" style="5" customWidth="1"/>
    <col min="3174" max="3174" width="2.28515625" style="5" customWidth="1"/>
    <col min="3175" max="3175" width="14.85546875" style="5" customWidth="1"/>
    <col min="3176" max="3176" width="19" style="5" customWidth="1"/>
    <col min="3177" max="3177" width="16.5703125" style="5" customWidth="1"/>
    <col min="3178" max="3178" width="17.7109375" style="5" customWidth="1"/>
    <col min="3179" max="3179" width="7.42578125" style="5" customWidth="1"/>
    <col min="3180" max="3180" width="3.5703125" style="5" customWidth="1"/>
    <col min="3181" max="3181" width="16.140625" style="5" customWidth="1"/>
    <col min="3182" max="3182" width="3.5703125" style="5" customWidth="1"/>
    <col min="3183" max="3183" width="16.140625" style="5" customWidth="1"/>
    <col min="3184" max="3184" width="3.5703125" style="5" customWidth="1"/>
    <col min="3185" max="3185" width="17.7109375" style="5" customWidth="1"/>
    <col min="3186" max="3187" width="3.5703125" style="5" customWidth="1"/>
    <col min="3188" max="3188" width="17.7109375" style="5" customWidth="1"/>
    <col min="3189" max="3189" width="3.5703125" style="5" customWidth="1"/>
    <col min="3190" max="3190" width="19" style="5" customWidth="1"/>
    <col min="3191" max="3191" width="3.5703125" style="5" customWidth="1"/>
    <col min="3192" max="3192" width="17.7109375" style="5" customWidth="1"/>
    <col min="3193" max="3193" width="3.5703125" style="5" customWidth="1"/>
    <col min="3194" max="3194" width="2.28515625" style="5" customWidth="1"/>
    <col min="3195" max="3195" width="14.85546875" style="5" customWidth="1"/>
    <col min="3196" max="3196" width="19" style="5" customWidth="1"/>
    <col min="3197" max="3197" width="16.5703125" style="5" customWidth="1"/>
    <col min="3198" max="3198" width="18.28515625" style="5" customWidth="1"/>
    <col min="3199" max="3199" width="7.42578125" style="5" customWidth="1"/>
    <col min="3200" max="3200" width="3.5703125" style="5" customWidth="1"/>
    <col min="3201" max="3201" width="16.28515625" style="5" customWidth="1"/>
    <col min="3202" max="3202" width="3.5703125" style="5" customWidth="1"/>
    <col min="3203" max="3203" width="16.85546875" style="5" customWidth="1"/>
    <col min="3204" max="3204" width="3.5703125" style="5" customWidth="1"/>
    <col min="3205" max="3205" width="17" style="5" customWidth="1"/>
    <col min="3206" max="3207" width="3.5703125" style="5" customWidth="1"/>
    <col min="3208" max="3208" width="17.140625" style="5" customWidth="1"/>
    <col min="3209" max="3209" width="3.5703125" style="5" customWidth="1"/>
    <col min="3210" max="3210" width="19.85546875" style="5" customWidth="1"/>
    <col min="3211" max="3211" width="3.5703125" style="5" customWidth="1"/>
    <col min="3212" max="3212" width="17.28515625" style="5" customWidth="1"/>
    <col min="3213" max="3213" width="3.5703125" style="5" customWidth="1"/>
    <col min="3214" max="3214" width="2.28515625" style="5" customWidth="1"/>
    <col min="3215" max="3215" width="14.85546875" style="5" customWidth="1"/>
    <col min="3216" max="3216" width="19" style="5" customWidth="1"/>
    <col min="3217" max="3217" width="15.85546875" style="5" customWidth="1"/>
    <col min="3218" max="3218" width="18.140625" style="5" customWidth="1"/>
    <col min="3219" max="3219" width="7.42578125" style="5" customWidth="1"/>
    <col min="3220" max="3220" width="3.5703125" style="5" customWidth="1"/>
    <col min="3221" max="3221" width="15.85546875" style="5" customWidth="1"/>
    <col min="3222" max="3222" width="3.5703125" style="5" customWidth="1"/>
    <col min="3223" max="3223" width="16.140625" style="5" customWidth="1"/>
    <col min="3224" max="3224" width="3.5703125" style="5" customWidth="1"/>
    <col min="3225" max="3225" width="16.7109375" style="5" customWidth="1"/>
    <col min="3226" max="3227" width="3.5703125" style="5" customWidth="1"/>
    <col min="3228" max="3228" width="17" style="5" customWidth="1"/>
    <col min="3229" max="3229" width="3.5703125" style="5" customWidth="1"/>
    <col min="3230" max="3230" width="19.28515625" style="5" customWidth="1"/>
    <col min="3231" max="3231" width="3.5703125" style="5" customWidth="1"/>
    <col min="3232" max="3232" width="16.85546875" style="5" customWidth="1"/>
    <col min="3233" max="3233" width="3.5703125" style="5" customWidth="1"/>
    <col min="3234" max="3328" width="11.42578125" style="5"/>
    <col min="3329" max="3329" width="2.28515625" style="5" customWidth="1"/>
    <col min="3330" max="3330" width="14.85546875" style="5" customWidth="1"/>
    <col min="3331" max="3331" width="18.7109375" style="5" customWidth="1"/>
    <col min="3332" max="3332" width="16.5703125" style="5" customWidth="1"/>
    <col min="3333" max="3333" width="19" style="5" customWidth="1"/>
    <col min="3334" max="3334" width="4.85546875" style="5" customWidth="1"/>
    <col min="3335" max="3335" width="3.5703125" style="5" customWidth="1"/>
    <col min="3336" max="3336" width="16.28515625" style="5" customWidth="1"/>
    <col min="3337" max="3337" width="3.5703125" style="5" customWidth="1"/>
    <col min="3338" max="3338" width="16.140625" style="5" customWidth="1"/>
    <col min="3339" max="3339" width="4.140625" style="5" customWidth="1"/>
    <col min="3340" max="3340" width="15.5703125" style="5" customWidth="1"/>
    <col min="3341" max="3341" width="3.5703125" style="5" customWidth="1"/>
    <col min="3342" max="3342" width="3" style="5" customWidth="1"/>
    <col min="3343" max="3343" width="15.7109375" style="5" customWidth="1"/>
    <col min="3344" max="3344" width="3.5703125" style="5" customWidth="1"/>
    <col min="3345" max="3345" width="19" style="5" customWidth="1"/>
    <col min="3346" max="3346" width="3.5703125" style="5" customWidth="1"/>
    <col min="3347" max="3347" width="16.5703125" style="5" customWidth="1"/>
    <col min="3348" max="3348" width="3.7109375" style="5" customWidth="1"/>
    <col min="3349" max="3349" width="4.7109375" style="5" customWidth="1"/>
    <col min="3350" max="3350" width="4.42578125" style="5" customWidth="1"/>
    <col min="3351" max="3351" width="14.85546875" style="5" customWidth="1"/>
    <col min="3352" max="3352" width="19" style="5" customWidth="1"/>
    <col min="3353" max="3353" width="15.85546875" style="5" customWidth="1"/>
    <col min="3354" max="3354" width="17.85546875" style="5" customWidth="1"/>
    <col min="3355" max="3355" width="7.42578125" style="5" customWidth="1"/>
    <col min="3356" max="3356" width="3.5703125" style="5" customWidth="1"/>
    <col min="3357" max="3357" width="15.7109375" style="5" customWidth="1"/>
    <col min="3358" max="3358" width="3.5703125" style="5" customWidth="1"/>
    <col min="3359" max="3359" width="16.28515625" style="5" customWidth="1"/>
    <col min="3360" max="3360" width="3.5703125" style="5" customWidth="1"/>
    <col min="3361" max="3361" width="18.140625" style="5" customWidth="1"/>
    <col min="3362" max="3363" width="3.5703125" style="5" customWidth="1"/>
    <col min="3364" max="3364" width="18.140625" style="5" customWidth="1"/>
    <col min="3365" max="3365" width="3.5703125" style="5" customWidth="1"/>
    <col min="3366" max="3366" width="19.42578125" style="5" customWidth="1"/>
    <col min="3367" max="3367" width="3.5703125" style="5" customWidth="1"/>
    <col min="3368" max="3368" width="17.140625" style="5" customWidth="1"/>
    <col min="3369" max="3369" width="3.5703125" style="5" customWidth="1"/>
    <col min="3370" max="3370" width="2.28515625" style="5" customWidth="1"/>
    <col min="3371" max="3371" width="14.85546875" style="5" customWidth="1"/>
    <col min="3372" max="3372" width="19" style="5" customWidth="1"/>
    <col min="3373" max="3373" width="14.85546875" style="5" customWidth="1"/>
    <col min="3374" max="3374" width="18" style="5" customWidth="1"/>
    <col min="3375" max="3375" width="7.42578125" style="5" customWidth="1"/>
    <col min="3376" max="3376" width="3.5703125" style="5" customWidth="1"/>
    <col min="3377" max="3377" width="16.28515625" style="5" customWidth="1"/>
    <col min="3378" max="3378" width="3.5703125" style="5" customWidth="1"/>
    <col min="3379" max="3379" width="15.5703125" style="5" customWidth="1"/>
    <col min="3380" max="3380" width="3.5703125" style="5" customWidth="1"/>
    <col min="3381" max="3381" width="18.5703125" style="5" customWidth="1"/>
    <col min="3382" max="3383" width="3.5703125" style="5" customWidth="1"/>
    <col min="3384" max="3384" width="18.5703125" style="5" customWidth="1"/>
    <col min="3385" max="3385" width="3.5703125" style="5" customWidth="1"/>
    <col min="3386" max="3386" width="19.7109375" style="5" customWidth="1"/>
    <col min="3387" max="3387" width="3.5703125" style="5" customWidth="1"/>
    <col min="3388" max="3388" width="18.5703125" style="5" customWidth="1"/>
    <col min="3389" max="3389" width="3.5703125" style="5" customWidth="1"/>
    <col min="3390" max="3390" width="2.28515625" style="5" customWidth="1"/>
    <col min="3391" max="3391" width="14.85546875" style="5" customWidth="1"/>
    <col min="3392" max="3392" width="19" style="5" customWidth="1"/>
    <col min="3393" max="3393" width="16.28515625" style="5" customWidth="1"/>
    <col min="3394" max="3394" width="18.28515625" style="5" customWidth="1"/>
    <col min="3395" max="3395" width="7.42578125" style="5" customWidth="1"/>
    <col min="3396" max="3396" width="3.5703125" style="5" customWidth="1"/>
    <col min="3397" max="3397" width="16.140625" style="5" customWidth="1"/>
    <col min="3398" max="3398" width="3.5703125" style="5" customWidth="1"/>
    <col min="3399" max="3399" width="16.28515625" style="5" customWidth="1"/>
    <col min="3400" max="3400" width="3.5703125" style="5" customWidth="1"/>
    <col min="3401" max="3401" width="18.28515625" style="5" customWidth="1"/>
    <col min="3402" max="3403" width="3.5703125" style="5" customWidth="1"/>
    <col min="3404" max="3404" width="18.28515625" style="5" customWidth="1"/>
    <col min="3405" max="3405" width="3.5703125" style="5" customWidth="1"/>
    <col min="3406" max="3406" width="19.85546875" style="5" customWidth="1"/>
    <col min="3407" max="3407" width="3.5703125" style="5" customWidth="1"/>
    <col min="3408" max="3408" width="17.28515625" style="5" customWidth="1"/>
    <col min="3409" max="3409" width="3.5703125" style="5" customWidth="1"/>
    <col min="3410" max="3410" width="2.28515625" style="5" customWidth="1"/>
    <col min="3411" max="3411" width="14.85546875" style="5" customWidth="1"/>
    <col min="3412" max="3412" width="19" style="5" customWidth="1"/>
    <col min="3413" max="3413" width="16.5703125" style="5" customWidth="1"/>
    <col min="3414" max="3414" width="17.5703125" style="5" customWidth="1"/>
    <col min="3415" max="3415" width="7.42578125" style="5" customWidth="1"/>
    <col min="3416" max="3416" width="3.5703125" style="5" customWidth="1"/>
    <col min="3417" max="3417" width="16.28515625" style="5" customWidth="1"/>
    <col min="3418" max="3418" width="3.5703125" style="5" customWidth="1"/>
    <col min="3419" max="3419" width="16.140625" style="5" customWidth="1"/>
    <col min="3420" max="3420" width="3.5703125" style="5" customWidth="1"/>
    <col min="3421" max="3421" width="17.5703125" style="5" customWidth="1"/>
    <col min="3422" max="3423" width="3.5703125" style="5" customWidth="1"/>
    <col min="3424" max="3424" width="17.5703125" style="5" customWidth="1"/>
    <col min="3425" max="3425" width="3.5703125" style="5" customWidth="1"/>
    <col min="3426" max="3426" width="19.140625" style="5" customWidth="1"/>
    <col min="3427" max="3427" width="3.5703125" style="5" customWidth="1"/>
    <col min="3428" max="3428" width="17.5703125" style="5" customWidth="1"/>
    <col min="3429" max="3429" width="3.5703125" style="5" customWidth="1"/>
    <col min="3430" max="3430" width="2.28515625" style="5" customWidth="1"/>
    <col min="3431" max="3431" width="14.85546875" style="5" customWidth="1"/>
    <col min="3432" max="3432" width="19" style="5" customWidth="1"/>
    <col min="3433" max="3433" width="16.5703125" style="5" customWidth="1"/>
    <col min="3434" max="3434" width="17.7109375" style="5" customWidth="1"/>
    <col min="3435" max="3435" width="7.42578125" style="5" customWidth="1"/>
    <col min="3436" max="3436" width="3.5703125" style="5" customWidth="1"/>
    <col min="3437" max="3437" width="16.140625" style="5" customWidth="1"/>
    <col min="3438" max="3438" width="3.5703125" style="5" customWidth="1"/>
    <col min="3439" max="3439" width="16.140625" style="5" customWidth="1"/>
    <col min="3440" max="3440" width="3.5703125" style="5" customWidth="1"/>
    <col min="3441" max="3441" width="17.7109375" style="5" customWidth="1"/>
    <col min="3442" max="3443" width="3.5703125" style="5" customWidth="1"/>
    <col min="3444" max="3444" width="17.7109375" style="5" customWidth="1"/>
    <col min="3445" max="3445" width="3.5703125" style="5" customWidth="1"/>
    <col min="3446" max="3446" width="19" style="5" customWidth="1"/>
    <col min="3447" max="3447" width="3.5703125" style="5" customWidth="1"/>
    <col min="3448" max="3448" width="17.7109375" style="5" customWidth="1"/>
    <col min="3449" max="3449" width="3.5703125" style="5" customWidth="1"/>
    <col min="3450" max="3450" width="2.28515625" style="5" customWidth="1"/>
    <col min="3451" max="3451" width="14.85546875" style="5" customWidth="1"/>
    <col min="3452" max="3452" width="19" style="5" customWidth="1"/>
    <col min="3453" max="3453" width="16.5703125" style="5" customWidth="1"/>
    <col min="3454" max="3454" width="18.28515625" style="5" customWidth="1"/>
    <col min="3455" max="3455" width="7.42578125" style="5" customWidth="1"/>
    <col min="3456" max="3456" width="3.5703125" style="5" customWidth="1"/>
    <col min="3457" max="3457" width="16.28515625" style="5" customWidth="1"/>
    <col min="3458" max="3458" width="3.5703125" style="5" customWidth="1"/>
    <col min="3459" max="3459" width="16.85546875" style="5" customWidth="1"/>
    <col min="3460" max="3460" width="3.5703125" style="5" customWidth="1"/>
    <col min="3461" max="3461" width="17" style="5" customWidth="1"/>
    <col min="3462" max="3463" width="3.5703125" style="5" customWidth="1"/>
    <col min="3464" max="3464" width="17.140625" style="5" customWidth="1"/>
    <col min="3465" max="3465" width="3.5703125" style="5" customWidth="1"/>
    <col min="3466" max="3466" width="19.85546875" style="5" customWidth="1"/>
    <col min="3467" max="3467" width="3.5703125" style="5" customWidth="1"/>
    <col min="3468" max="3468" width="17.28515625" style="5" customWidth="1"/>
    <col min="3469" max="3469" width="3.5703125" style="5" customWidth="1"/>
    <col min="3470" max="3470" width="2.28515625" style="5" customWidth="1"/>
    <col min="3471" max="3471" width="14.85546875" style="5" customWidth="1"/>
    <col min="3472" max="3472" width="19" style="5" customWidth="1"/>
    <col min="3473" max="3473" width="15.85546875" style="5" customWidth="1"/>
    <col min="3474" max="3474" width="18.140625" style="5" customWidth="1"/>
    <col min="3475" max="3475" width="7.42578125" style="5" customWidth="1"/>
    <col min="3476" max="3476" width="3.5703125" style="5" customWidth="1"/>
    <col min="3477" max="3477" width="15.85546875" style="5" customWidth="1"/>
    <col min="3478" max="3478" width="3.5703125" style="5" customWidth="1"/>
    <col min="3479" max="3479" width="16.140625" style="5" customWidth="1"/>
    <col min="3480" max="3480" width="3.5703125" style="5" customWidth="1"/>
    <col min="3481" max="3481" width="16.7109375" style="5" customWidth="1"/>
    <col min="3482" max="3483" width="3.5703125" style="5" customWidth="1"/>
    <col min="3484" max="3484" width="17" style="5" customWidth="1"/>
    <col min="3485" max="3485" width="3.5703125" style="5" customWidth="1"/>
    <col min="3486" max="3486" width="19.28515625" style="5" customWidth="1"/>
    <col min="3487" max="3487" width="3.5703125" style="5" customWidth="1"/>
    <col min="3488" max="3488" width="16.85546875" style="5" customWidth="1"/>
    <col min="3489" max="3489" width="3.5703125" style="5" customWidth="1"/>
    <col min="3490" max="3584" width="11.42578125" style="5"/>
    <col min="3585" max="3585" width="2.28515625" style="5" customWidth="1"/>
    <col min="3586" max="3586" width="14.85546875" style="5" customWidth="1"/>
    <col min="3587" max="3587" width="18.7109375" style="5" customWidth="1"/>
    <col min="3588" max="3588" width="16.5703125" style="5" customWidth="1"/>
    <col min="3589" max="3589" width="19" style="5" customWidth="1"/>
    <col min="3590" max="3590" width="4.85546875" style="5" customWidth="1"/>
    <col min="3591" max="3591" width="3.5703125" style="5" customWidth="1"/>
    <col min="3592" max="3592" width="16.28515625" style="5" customWidth="1"/>
    <col min="3593" max="3593" width="3.5703125" style="5" customWidth="1"/>
    <col min="3594" max="3594" width="16.140625" style="5" customWidth="1"/>
    <col min="3595" max="3595" width="4.140625" style="5" customWidth="1"/>
    <col min="3596" max="3596" width="15.5703125" style="5" customWidth="1"/>
    <col min="3597" max="3597" width="3.5703125" style="5" customWidth="1"/>
    <col min="3598" max="3598" width="3" style="5" customWidth="1"/>
    <col min="3599" max="3599" width="15.7109375" style="5" customWidth="1"/>
    <col min="3600" max="3600" width="3.5703125" style="5" customWidth="1"/>
    <col min="3601" max="3601" width="19" style="5" customWidth="1"/>
    <col min="3602" max="3602" width="3.5703125" style="5" customWidth="1"/>
    <col min="3603" max="3603" width="16.5703125" style="5" customWidth="1"/>
    <col min="3604" max="3604" width="3.7109375" style="5" customWidth="1"/>
    <col min="3605" max="3605" width="4.7109375" style="5" customWidth="1"/>
    <col min="3606" max="3606" width="4.42578125" style="5" customWidth="1"/>
    <col min="3607" max="3607" width="14.85546875" style="5" customWidth="1"/>
    <col min="3608" max="3608" width="19" style="5" customWidth="1"/>
    <col min="3609" max="3609" width="15.85546875" style="5" customWidth="1"/>
    <col min="3610" max="3610" width="17.85546875" style="5" customWidth="1"/>
    <col min="3611" max="3611" width="7.42578125" style="5" customWidth="1"/>
    <col min="3612" max="3612" width="3.5703125" style="5" customWidth="1"/>
    <col min="3613" max="3613" width="15.7109375" style="5" customWidth="1"/>
    <col min="3614" max="3614" width="3.5703125" style="5" customWidth="1"/>
    <col min="3615" max="3615" width="16.28515625" style="5" customWidth="1"/>
    <col min="3616" max="3616" width="3.5703125" style="5" customWidth="1"/>
    <col min="3617" max="3617" width="18.140625" style="5" customWidth="1"/>
    <col min="3618" max="3619" width="3.5703125" style="5" customWidth="1"/>
    <col min="3620" max="3620" width="18.140625" style="5" customWidth="1"/>
    <col min="3621" max="3621" width="3.5703125" style="5" customWidth="1"/>
    <col min="3622" max="3622" width="19.42578125" style="5" customWidth="1"/>
    <col min="3623" max="3623" width="3.5703125" style="5" customWidth="1"/>
    <col min="3624" max="3624" width="17.140625" style="5" customWidth="1"/>
    <col min="3625" max="3625" width="3.5703125" style="5" customWidth="1"/>
    <col min="3626" max="3626" width="2.28515625" style="5" customWidth="1"/>
    <col min="3627" max="3627" width="14.85546875" style="5" customWidth="1"/>
    <col min="3628" max="3628" width="19" style="5" customWidth="1"/>
    <col min="3629" max="3629" width="14.85546875" style="5" customWidth="1"/>
    <col min="3630" max="3630" width="18" style="5" customWidth="1"/>
    <col min="3631" max="3631" width="7.42578125" style="5" customWidth="1"/>
    <col min="3632" max="3632" width="3.5703125" style="5" customWidth="1"/>
    <col min="3633" max="3633" width="16.28515625" style="5" customWidth="1"/>
    <col min="3634" max="3634" width="3.5703125" style="5" customWidth="1"/>
    <col min="3635" max="3635" width="15.5703125" style="5" customWidth="1"/>
    <col min="3636" max="3636" width="3.5703125" style="5" customWidth="1"/>
    <col min="3637" max="3637" width="18.5703125" style="5" customWidth="1"/>
    <col min="3638" max="3639" width="3.5703125" style="5" customWidth="1"/>
    <col min="3640" max="3640" width="18.5703125" style="5" customWidth="1"/>
    <col min="3641" max="3641" width="3.5703125" style="5" customWidth="1"/>
    <col min="3642" max="3642" width="19.7109375" style="5" customWidth="1"/>
    <col min="3643" max="3643" width="3.5703125" style="5" customWidth="1"/>
    <col min="3644" max="3644" width="18.5703125" style="5" customWidth="1"/>
    <col min="3645" max="3645" width="3.5703125" style="5" customWidth="1"/>
    <col min="3646" max="3646" width="2.28515625" style="5" customWidth="1"/>
    <col min="3647" max="3647" width="14.85546875" style="5" customWidth="1"/>
    <col min="3648" max="3648" width="19" style="5" customWidth="1"/>
    <col min="3649" max="3649" width="16.28515625" style="5" customWidth="1"/>
    <col min="3650" max="3650" width="18.28515625" style="5" customWidth="1"/>
    <col min="3651" max="3651" width="7.42578125" style="5" customWidth="1"/>
    <col min="3652" max="3652" width="3.5703125" style="5" customWidth="1"/>
    <col min="3653" max="3653" width="16.140625" style="5" customWidth="1"/>
    <col min="3654" max="3654" width="3.5703125" style="5" customWidth="1"/>
    <col min="3655" max="3655" width="16.28515625" style="5" customWidth="1"/>
    <col min="3656" max="3656" width="3.5703125" style="5" customWidth="1"/>
    <col min="3657" max="3657" width="18.28515625" style="5" customWidth="1"/>
    <col min="3658" max="3659" width="3.5703125" style="5" customWidth="1"/>
    <col min="3660" max="3660" width="18.28515625" style="5" customWidth="1"/>
    <col min="3661" max="3661" width="3.5703125" style="5" customWidth="1"/>
    <col min="3662" max="3662" width="19.85546875" style="5" customWidth="1"/>
    <col min="3663" max="3663" width="3.5703125" style="5" customWidth="1"/>
    <col min="3664" max="3664" width="17.28515625" style="5" customWidth="1"/>
    <col min="3665" max="3665" width="3.5703125" style="5" customWidth="1"/>
    <col min="3666" max="3666" width="2.28515625" style="5" customWidth="1"/>
    <col min="3667" max="3667" width="14.85546875" style="5" customWidth="1"/>
    <col min="3668" max="3668" width="19" style="5" customWidth="1"/>
    <col min="3669" max="3669" width="16.5703125" style="5" customWidth="1"/>
    <col min="3670" max="3670" width="17.5703125" style="5" customWidth="1"/>
    <col min="3671" max="3671" width="7.42578125" style="5" customWidth="1"/>
    <col min="3672" max="3672" width="3.5703125" style="5" customWidth="1"/>
    <col min="3673" max="3673" width="16.28515625" style="5" customWidth="1"/>
    <col min="3674" max="3674" width="3.5703125" style="5" customWidth="1"/>
    <col min="3675" max="3675" width="16.140625" style="5" customWidth="1"/>
    <col min="3676" max="3676" width="3.5703125" style="5" customWidth="1"/>
    <col min="3677" max="3677" width="17.5703125" style="5" customWidth="1"/>
    <col min="3678" max="3679" width="3.5703125" style="5" customWidth="1"/>
    <col min="3680" max="3680" width="17.5703125" style="5" customWidth="1"/>
    <col min="3681" max="3681" width="3.5703125" style="5" customWidth="1"/>
    <col min="3682" max="3682" width="19.140625" style="5" customWidth="1"/>
    <col min="3683" max="3683" width="3.5703125" style="5" customWidth="1"/>
    <col min="3684" max="3684" width="17.5703125" style="5" customWidth="1"/>
    <col min="3685" max="3685" width="3.5703125" style="5" customWidth="1"/>
    <col min="3686" max="3686" width="2.28515625" style="5" customWidth="1"/>
    <col min="3687" max="3687" width="14.85546875" style="5" customWidth="1"/>
    <col min="3688" max="3688" width="19" style="5" customWidth="1"/>
    <col min="3689" max="3689" width="16.5703125" style="5" customWidth="1"/>
    <col min="3690" max="3690" width="17.7109375" style="5" customWidth="1"/>
    <col min="3691" max="3691" width="7.42578125" style="5" customWidth="1"/>
    <col min="3692" max="3692" width="3.5703125" style="5" customWidth="1"/>
    <col min="3693" max="3693" width="16.140625" style="5" customWidth="1"/>
    <col min="3694" max="3694" width="3.5703125" style="5" customWidth="1"/>
    <col min="3695" max="3695" width="16.140625" style="5" customWidth="1"/>
    <col min="3696" max="3696" width="3.5703125" style="5" customWidth="1"/>
    <col min="3697" max="3697" width="17.7109375" style="5" customWidth="1"/>
    <col min="3698" max="3699" width="3.5703125" style="5" customWidth="1"/>
    <col min="3700" max="3700" width="17.7109375" style="5" customWidth="1"/>
    <col min="3701" max="3701" width="3.5703125" style="5" customWidth="1"/>
    <col min="3702" max="3702" width="19" style="5" customWidth="1"/>
    <col min="3703" max="3703" width="3.5703125" style="5" customWidth="1"/>
    <col min="3704" max="3704" width="17.7109375" style="5" customWidth="1"/>
    <col min="3705" max="3705" width="3.5703125" style="5" customWidth="1"/>
    <col min="3706" max="3706" width="2.28515625" style="5" customWidth="1"/>
    <col min="3707" max="3707" width="14.85546875" style="5" customWidth="1"/>
    <col min="3708" max="3708" width="19" style="5" customWidth="1"/>
    <col min="3709" max="3709" width="16.5703125" style="5" customWidth="1"/>
    <col min="3710" max="3710" width="18.28515625" style="5" customWidth="1"/>
    <col min="3711" max="3711" width="7.42578125" style="5" customWidth="1"/>
    <col min="3712" max="3712" width="3.5703125" style="5" customWidth="1"/>
    <col min="3713" max="3713" width="16.28515625" style="5" customWidth="1"/>
    <col min="3714" max="3714" width="3.5703125" style="5" customWidth="1"/>
    <col min="3715" max="3715" width="16.85546875" style="5" customWidth="1"/>
    <col min="3716" max="3716" width="3.5703125" style="5" customWidth="1"/>
    <col min="3717" max="3717" width="17" style="5" customWidth="1"/>
    <col min="3718" max="3719" width="3.5703125" style="5" customWidth="1"/>
    <col min="3720" max="3720" width="17.140625" style="5" customWidth="1"/>
    <col min="3721" max="3721" width="3.5703125" style="5" customWidth="1"/>
    <col min="3722" max="3722" width="19.85546875" style="5" customWidth="1"/>
    <col min="3723" max="3723" width="3.5703125" style="5" customWidth="1"/>
    <col min="3724" max="3724" width="17.28515625" style="5" customWidth="1"/>
    <col min="3725" max="3725" width="3.5703125" style="5" customWidth="1"/>
    <col min="3726" max="3726" width="2.28515625" style="5" customWidth="1"/>
    <col min="3727" max="3727" width="14.85546875" style="5" customWidth="1"/>
    <col min="3728" max="3728" width="19" style="5" customWidth="1"/>
    <col min="3729" max="3729" width="15.85546875" style="5" customWidth="1"/>
    <col min="3730" max="3730" width="18.140625" style="5" customWidth="1"/>
    <col min="3731" max="3731" width="7.42578125" style="5" customWidth="1"/>
    <col min="3732" max="3732" width="3.5703125" style="5" customWidth="1"/>
    <col min="3733" max="3733" width="15.85546875" style="5" customWidth="1"/>
    <col min="3734" max="3734" width="3.5703125" style="5" customWidth="1"/>
    <col min="3735" max="3735" width="16.140625" style="5" customWidth="1"/>
    <col min="3736" max="3736" width="3.5703125" style="5" customWidth="1"/>
    <col min="3737" max="3737" width="16.7109375" style="5" customWidth="1"/>
    <col min="3738" max="3739" width="3.5703125" style="5" customWidth="1"/>
    <col min="3740" max="3740" width="17" style="5" customWidth="1"/>
    <col min="3741" max="3741" width="3.5703125" style="5" customWidth="1"/>
    <col min="3742" max="3742" width="19.28515625" style="5" customWidth="1"/>
    <col min="3743" max="3743" width="3.5703125" style="5" customWidth="1"/>
    <col min="3744" max="3744" width="16.85546875" style="5" customWidth="1"/>
    <col min="3745" max="3745" width="3.5703125" style="5" customWidth="1"/>
    <col min="3746" max="3840" width="11.42578125" style="5"/>
    <col min="3841" max="3841" width="2.28515625" style="5" customWidth="1"/>
    <col min="3842" max="3842" width="14.85546875" style="5" customWidth="1"/>
    <col min="3843" max="3843" width="18.7109375" style="5" customWidth="1"/>
    <col min="3844" max="3844" width="16.5703125" style="5" customWidth="1"/>
    <col min="3845" max="3845" width="19" style="5" customWidth="1"/>
    <col min="3846" max="3846" width="4.85546875" style="5" customWidth="1"/>
    <col min="3847" max="3847" width="3.5703125" style="5" customWidth="1"/>
    <col min="3848" max="3848" width="16.28515625" style="5" customWidth="1"/>
    <col min="3849" max="3849" width="3.5703125" style="5" customWidth="1"/>
    <col min="3850" max="3850" width="16.140625" style="5" customWidth="1"/>
    <col min="3851" max="3851" width="4.140625" style="5" customWidth="1"/>
    <col min="3852" max="3852" width="15.5703125" style="5" customWidth="1"/>
    <col min="3853" max="3853" width="3.5703125" style="5" customWidth="1"/>
    <col min="3854" max="3854" width="3" style="5" customWidth="1"/>
    <col min="3855" max="3855" width="15.7109375" style="5" customWidth="1"/>
    <col min="3856" max="3856" width="3.5703125" style="5" customWidth="1"/>
    <col min="3857" max="3857" width="19" style="5" customWidth="1"/>
    <col min="3858" max="3858" width="3.5703125" style="5" customWidth="1"/>
    <col min="3859" max="3859" width="16.5703125" style="5" customWidth="1"/>
    <col min="3860" max="3860" width="3.7109375" style="5" customWidth="1"/>
    <col min="3861" max="3861" width="4.7109375" style="5" customWidth="1"/>
    <col min="3862" max="3862" width="4.42578125" style="5" customWidth="1"/>
    <col min="3863" max="3863" width="14.85546875" style="5" customWidth="1"/>
    <col min="3864" max="3864" width="19" style="5" customWidth="1"/>
    <col min="3865" max="3865" width="15.85546875" style="5" customWidth="1"/>
    <col min="3866" max="3866" width="17.85546875" style="5" customWidth="1"/>
    <col min="3867" max="3867" width="7.42578125" style="5" customWidth="1"/>
    <col min="3868" max="3868" width="3.5703125" style="5" customWidth="1"/>
    <col min="3869" max="3869" width="15.7109375" style="5" customWidth="1"/>
    <col min="3870" max="3870" width="3.5703125" style="5" customWidth="1"/>
    <col min="3871" max="3871" width="16.28515625" style="5" customWidth="1"/>
    <col min="3872" max="3872" width="3.5703125" style="5" customWidth="1"/>
    <col min="3873" max="3873" width="18.140625" style="5" customWidth="1"/>
    <col min="3874" max="3875" width="3.5703125" style="5" customWidth="1"/>
    <col min="3876" max="3876" width="18.140625" style="5" customWidth="1"/>
    <col min="3877" max="3877" width="3.5703125" style="5" customWidth="1"/>
    <col min="3878" max="3878" width="19.42578125" style="5" customWidth="1"/>
    <col min="3879" max="3879" width="3.5703125" style="5" customWidth="1"/>
    <col min="3880" max="3880" width="17.140625" style="5" customWidth="1"/>
    <col min="3881" max="3881" width="3.5703125" style="5" customWidth="1"/>
    <col min="3882" max="3882" width="2.28515625" style="5" customWidth="1"/>
    <col min="3883" max="3883" width="14.85546875" style="5" customWidth="1"/>
    <col min="3884" max="3884" width="19" style="5" customWidth="1"/>
    <col min="3885" max="3885" width="14.85546875" style="5" customWidth="1"/>
    <col min="3886" max="3886" width="18" style="5" customWidth="1"/>
    <col min="3887" max="3887" width="7.42578125" style="5" customWidth="1"/>
    <col min="3888" max="3888" width="3.5703125" style="5" customWidth="1"/>
    <col min="3889" max="3889" width="16.28515625" style="5" customWidth="1"/>
    <col min="3890" max="3890" width="3.5703125" style="5" customWidth="1"/>
    <col min="3891" max="3891" width="15.5703125" style="5" customWidth="1"/>
    <col min="3892" max="3892" width="3.5703125" style="5" customWidth="1"/>
    <col min="3893" max="3893" width="18.5703125" style="5" customWidth="1"/>
    <col min="3894" max="3895" width="3.5703125" style="5" customWidth="1"/>
    <col min="3896" max="3896" width="18.5703125" style="5" customWidth="1"/>
    <col min="3897" max="3897" width="3.5703125" style="5" customWidth="1"/>
    <col min="3898" max="3898" width="19.7109375" style="5" customWidth="1"/>
    <col min="3899" max="3899" width="3.5703125" style="5" customWidth="1"/>
    <col min="3900" max="3900" width="18.5703125" style="5" customWidth="1"/>
    <col min="3901" max="3901" width="3.5703125" style="5" customWidth="1"/>
    <col min="3902" max="3902" width="2.28515625" style="5" customWidth="1"/>
    <col min="3903" max="3903" width="14.85546875" style="5" customWidth="1"/>
    <col min="3904" max="3904" width="19" style="5" customWidth="1"/>
    <col min="3905" max="3905" width="16.28515625" style="5" customWidth="1"/>
    <col min="3906" max="3906" width="18.28515625" style="5" customWidth="1"/>
    <col min="3907" max="3907" width="7.42578125" style="5" customWidth="1"/>
    <col min="3908" max="3908" width="3.5703125" style="5" customWidth="1"/>
    <col min="3909" max="3909" width="16.140625" style="5" customWidth="1"/>
    <col min="3910" max="3910" width="3.5703125" style="5" customWidth="1"/>
    <col min="3911" max="3911" width="16.28515625" style="5" customWidth="1"/>
    <col min="3912" max="3912" width="3.5703125" style="5" customWidth="1"/>
    <col min="3913" max="3913" width="18.28515625" style="5" customWidth="1"/>
    <col min="3914" max="3915" width="3.5703125" style="5" customWidth="1"/>
    <col min="3916" max="3916" width="18.28515625" style="5" customWidth="1"/>
    <col min="3917" max="3917" width="3.5703125" style="5" customWidth="1"/>
    <col min="3918" max="3918" width="19.85546875" style="5" customWidth="1"/>
    <col min="3919" max="3919" width="3.5703125" style="5" customWidth="1"/>
    <col min="3920" max="3920" width="17.28515625" style="5" customWidth="1"/>
    <col min="3921" max="3921" width="3.5703125" style="5" customWidth="1"/>
    <col min="3922" max="3922" width="2.28515625" style="5" customWidth="1"/>
    <col min="3923" max="3923" width="14.85546875" style="5" customWidth="1"/>
    <col min="3924" max="3924" width="19" style="5" customWidth="1"/>
    <col min="3925" max="3925" width="16.5703125" style="5" customWidth="1"/>
    <col min="3926" max="3926" width="17.5703125" style="5" customWidth="1"/>
    <col min="3927" max="3927" width="7.42578125" style="5" customWidth="1"/>
    <col min="3928" max="3928" width="3.5703125" style="5" customWidth="1"/>
    <col min="3929" max="3929" width="16.28515625" style="5" customWidth="1"/>
    <col min="3930" max="3930" width="3.5703125" style="5" customWidth="1"/>
    <col min="3931" max="3931" width="16.140625" style="5" customWidth="1"/>
    <col min="3932" max="3932" width="3.5703125" style="5" customWidth="1"/>
    <col min="3933" max="3933" width="17.5703125" style="5" customWidth="1"/>
    <col min="3934" max="3935" width="3.5703125" style="5" customWidth="1"/>
    <col min="3936" max="3936" width="17.5703125" style="5" customWidth="1"/>
    <col min="3937" max="3937" width="3.5703125" style="5" customWidth="1"/>
    <col min="3938" max="3938" width="19.140625" style="5" customWidth="1"/>
    <col min="3939" max="3939" width="3.5703125" style="5" customWidth="1"/>
    <col min="3940" max="3940" width="17.5703125" style="5" customWidth="1"/>
    <col min="3941" max="3941" width="3.5703125" style="5" customWidth="1"/>
    <col min="3942" max="3942" width="2.28515625" style="5" customWidth="1"/>
    <col min="3943" max="3943" width="14.85546875" style="5" customWidth="1"/>
    <col min="3944" max="3944" width="19" style="5" customWidth="1"/>
    <col min="3945" max="3945" width="16.5703125" style="5" customWidth="1"/>
    <col min="3946" max="3946" width="17.7109375" style="5" customWidth="1"/>
    <col min="3947" max="3947" width="7.42578125" style="5" customWidth="1"/>
    <col min="3948" max="3948" width="3.5703125" style="5" customWidth="1"/>
    <col min="3949" max="3949" width="16.140625" style="5" customWidth="1"/>
    <col min="3950" max="3950" width="3.5703125" style="5" customWidth="1"/>
    <col min="3951" max="3951" width="16.140625" style="5" customWidth="1"/>
    <col min="3952" max="3952" width="3.5703125" style="5" customWidth="1"/>
    <col min="3953" max="3953" width="17.7109375" style="5" customWidth="1"/>
    <col min="3954" max="3955" width="3.5703125" style="5" customWidth="1"/>
    <col min="3956" max="3956" width="17.7109375" style="5" customWidth="1"/>
    <col min="3957" max="3957" width="3.5703125" style="5" customWidth="1"/>
    <col min="3958" max="3958" width="19" style="5" customWidth="1"/>
    <col min="3959" max="3959" width="3.5703125" style="5" customWidth="1"/>
    <col min="3960" max="3960" width="17.7109375" style="5" customWidth="1"/>
    <col min="3961" max="3961" width="3.5703125" style="5" customWidth="1"/>
    <col min="3962" max="3962" width="2.28515625" style="5" customWidth="1"/>
    <col min="3963" max="3963" width="14.85546875" style="5" customWidth="1"/>
    <col min="3964" max="3964" width="19" style="5" customWidth="1"/>
    <col min="3965" max="3965" width="16.5703125" style="5" customWidth="1"/>
    <col min="3966" max="3966" width="18.28515625" style="5" customWidth="1"/>
    <col min="3967" max="3967" width="7.42578125" style="5" customWidth="1"/>
    <col min="3968" max="3968" width="3.5703125" style="5" customWidth="1"/>
    <col min="3969" max="3969" width="16.28515625" style="5" customWidth="1"/>
    <col min="3970" max="3970" width="3.5703125" style="5" customWidth="1"/>
    <col min="3971" max="3971" width="16.85546875" style="5" customWidth="1"/>
    <col min="3972" max="3972" width="3.5703125" style="5" customWidth="1"/>
    <col min="3973" max="3973" width="17" style="5" customWidth="1"/>
    <col min="3974" max="3975" width="3.5703125" style="5" customWidth="1"/>
    <col min="3976" max="3976" width="17.140625" style="5" customWidth="1"/>
    <col min="3977" max="3977" width="3.5703125" style="5" customWidth="1"/>
    <col min="3978" max="3978" width="19.85546875" style="5" customWidth="1"/>
    <col min="3979" max="3979" width="3.5703125" style="5" customWidth="1"/>
    <col min="3980" max="3980" width="17.28515625" style="5" customWidth="1"/>
    <col min="3981" max="3981" width="3.5703125" style="5" customWidth="1"/>
    <col min="3982" max="3982" width="2.28515625" style="5" customWidth="1"/>
    <col min="3983" max="3983" width="14.85546875" style="5" customWidth="1"/>
    <col min="3984" max="3984" width="19" style="5" customWidth="1"/>
    <col min="3985" max="3985" width="15.85546875" style="5" customWidth="1"/>
    <col min="3986" max="3986" width="18.140625" style="5" customWidth="1"/>
    <col min="3987" max="3987" width="7.42578125" style="5" customWidth="1"/>
    <col min="3988" max="3988" width="3.5703125" style="5" customWidth="1"/>
    <col min="3989" max="3989" width="15.85546875" style="5" customWidth="1"/>
    <col min="3990" max="3990" width="3.5703125" style="5" customWidth="1"/>
    <col min="3991" max="3991" width="16.140625" style="5" customWidth="1"/>
    <col min="3992" max="3992" width="3.5703125" style="5" customWidth="1"/>
    <col min="3993" max="3993" width="16.7109375" style="5" customWidth="1"/>
    <col min="3994" max="3995" width="3.5703125" style="5" customWidth="1"/>
    <col min="3996" max="3996" width="17" style="5" customWidth="1"/>
    <col min="3997" max="3997" width="3.5703125" style="5" customWidth="1"/>
    <col min="3998" max="3998" width="19.28515625" style="5" customWidth="1"/>
    <col min="3999" max="3999" width="3.5703125" style="5" customWidth="1"/>
    <col min="4000" max="4000" width="16.85546875" style="5" customWidth="1"/>
    <col min="4001" max="4001" width="3.5703125" style="5" customWidth="1"/>
    <col min="4002" max="4096" width="11.42578125" style="5"/>
    <col min="4097" max="4097" width="2.28515625" style="5" customWidth="1"/>
    <col min="4098" max="4098" width="14.85546875" style="5" customWidth="1"/>
    <col min="4099" max="4099" width="18.7109375" style="5" customWidth="1"/>
    <col min="4100" max="4100" width="16.5703125" style="5" customWidth="1"/>
    <col min="4101" max="4101" width="19" style="5" customWidth="1"/>
    <col min="4102" max="4102" width="4.85546875" style="5" customWidth="1"/>
    <col min="4103" max="4103" width="3.5703125" style="5" customWidth="1"/>
    <col min="4104" max="4104" width="16.28515625" style="5" customWidth="1"/>
    <col min="4105" max="4105" width="3.5703125" style="5" customWidth="1"/>
    <col min="4106" max="4106" width="16.140625" style="5" customWidth="1"/>
    <col min="4107" max="4107" width="4.140625" style="5" customWidth="1"/>
    <col min="4108" max="4108" width="15.5703125" style="5" customWidth="1"/>
    <col min="4109" max="4109" width="3.5703125" style="5" customWidth="1"/>
    <col min="4110" max="4110" width="3" style="5" customWidth="1"/>
    <col min="4111" max="4111" width="15.7109375" style="5" customWidth="1"/>
    <col min="4112" max="4112" width="3.5703125" style="5" customWidth="1"/>
    <col min="4113" max="4113" width="19" style="5" customWidth="1"/>
    <col min="4114" max="4114" width="3.5703125" style="5" customWidth="1"/>
    <col min="4115" max="4115" width="16.5703125" style="5" customWidth="1"/>
    <col min="4116" max="4116" width="3.7109375" style="5" customWidth="1"/>
    <col min="4117" max="4117" width="4.7109375" style="5" customWidth="1"/>
    <col min="4118" max="4118" width="4.42578125" style="5" customWidth="1"/>
    <col min="4119" max="4119" width="14.85546875" style="5" customWidth="1"/>
    <col min="4120" max="4120" width="19" style="5" customWidth="1"/>
    <col min="4121" max="4121" width="15.85546875" style="5" customWidth="1"/>
    <col min="4122" max="4122" width="17.85546875" style="5" customWidth="1"/>
    <col min="4123" max="4123" width="7.42578125" style="5" customWidth="1"/>
    <col min="4124" max="4124" width="3.5703125" style="5" customWidth="1"/>
    <col min="4125" max="4125" width="15.7109375" style="5" customWidth="1"/>
    <col min="4126" max="4126" width="3.5703125" style="5" customWidth="1"/>
    <col min="4127" max="4127" width="16.28515625" style="5" customWidth="1"/>
    <col min="4128" max="4128" width="3.5703125" style="5" customWidth="1"/>
    <col min="4129" max="4129" width="18.140625" style="5" customWidth="1"/>
    <col min="4130" max="4131" width="3.5703125" style="5" customWidth="1"/>
    <col min="4132" max="4132" width="18.140625" style="5" customWidth="1"/>
    <col min="4133" max="4133" width="3.5703125" style="5" customWidth="1"/>
    <col min="4134" max="4134" width="19.42578125" style="5" customWidth="1"/>
    <col min="4135" max="4135" width="3.5703125" style="5" customWidth="1"/>
    <col min="4136" max="4136" width="17.140625" style="5" customWidth="1"/>
    <col min="4137" max="4137" width="3.5703125" style="5" customWidth="1"/>
    <col min="4138" max="4138" width="2.28515625" style="5" customWidth="1"/>
    <col min="4139" max="4139" width="14.85546875" style="5" customWidth="1"/>
    <col min="4140" max="4140" width="19" style="5" customWidth="1"/>
    <col min="4141" max="4141" width="14.85546875" style="5" customWidth="1"/>
    <col min="4142" max="4142" width="18" style="5" customWidth="1"/>
    <col min="4143" max="4143" width="7.42578125" style="5" customWidth="1"/>
    <col min="4144" max="4144" width="3.5703125" style="5" customWidth="1"/>
    <col min="4145" max="4145" width="16.28515625" style="5" customWidth="1"/>
    <col min="4146" max="4146" width="3.5703125" style="5" customWidth="1"/>
    <col min="4147" max="4147" width="15.5703125" style="5" customWidth="1"/>
    <col min="4148" max="4148" width="3.5703125" style="5" customWidth="1"/>
    <col min="4149" max="4149" width="18.5703125" style="5" customWidth="1"/>
    <col min="4150" max="4151" width="3.5703125" style="5" customWidth="1"/>
    <col min="4152" max="4152" width="18.5703125" style="5" customWidth="1"/>
    <col min="4153" max="4153" width="3.5703125" style="5" customWidth="1"/>
    <col min="4154" max="4154" width="19.7109375" style="5" customWidth="1"/>
    <col min="4155" max="4155" width="3.5703125" style="5" customWidth="1"/>
    <col min="4156" max="4156" width="18.5703125" style="5" customWidth="1"/>
    <col min="4157" max="4157" width="3.5703125" style="5" customWidth="1"/>
    <col min="4158" max="4158" width="2.28515625" style="5" customWidth="1"/>
    <col min="4159" max="4159" width="14.85546875" style="5" customWidth="1"/>
    <col min="4160" max="4160" width="19" style="5" customWidth="1"/>
    <col min="4161" max="4161" width="16.28515625" style="5" customWidth="1"/>
    <col min="4162" max="4162" width="18.28515625" style="5" customWidth="1"/>
    <col min="4163" max="4163" width="7.42578125" style="5" customWidth="1"/>
    <col min="4164" max="4164" width="3.5703125" style="5" customWidth="1"/>
    <col min="4165" max="4165" width="16.140625" style="5" customWidth="1"/>
    <col min="4166" max="4166" width="3.5703125" style="5" customWidth="1"/>
    <col min="4167" max="4167" width="16.28515625" style="5" customWidth="1"/>
    <col min="4168" max="4168" width="3.5703125" style="5" customWidth="1"/>
    <col min="4169" max="4169" width="18.28515625" style="5" customWidth="1"/>
    <col min="4170" max="4171" width="3.5703125" style="5" customWidth="1"/>
    <col min="4172" max="4172" width="18.28515625" style="5" customWidth="1"/>
    <col min="4173" max="4173" width="3.5703125" style="5" customWidth="1"/>
    <col min="4174" max="4174" width="19.85546875" style="5" customWidth="1"/>
    <col min="4175" max="4175" width="3.5703125" style="5" customWidth="1"/>
    <col min="4176" max="4176" width="17.28515625" style="5" customWidth="1"/>
    <col min="4177" max="4177" width="3.5703125" style="5" customWidth="1"/>
    <col min="4178" max="4178" width="2.28515625" style="5" customWidth="1"/>
    <col min="4179" max="4179" width="14.85546875" style="5" customWidth="1"/>
    <col min="4180" max="4180" width="19" style="5" customWidth="1"/>
    <col min="4181" max="4181" width="16.5703125" style="5" customWidth="1"/>
    <col min="4182" max="4182" width="17.5703125" style="5" customWidth="1"/>
    <col min="4183" max="4183" width="7.42578125" style="5" customWidth="1"/>
    <col min="4184" max="4184" width="3.5703125" style="5" customWidth="1"/>
    <col min="4185" max="4185" width="16.28515625" style="5" customWidth="1"/>
    <col min="4186" max="4186" width="3.5703125" style="5" customWidth="1"/>
    <col min="4187" max="4187" width="16.140625" style="5" customWidth="1"/>
    <col min="4188" max="4188" width="3.5703125" style="5" customWidth="1"/>
    <col min="4189" max="4189" width="17.5703125" style="5" customWidth="1"/>
    <col min="4190" max="4191" width="3.5703125" style="5" customWidth="1"/>
    <col min="4192" max="4192" width="17.5703125" style="5" customWidth="1"/>
    <col min="4193" max="4193" width="3.5703125" style="5" customWidth="1"/>
    <col min="4194" max="4194" width="19.140625" style="5" customWidth="1"/>
    <col min="4195" max="4195" width="3.5703125" style="5" customWidth="1"/>
    <col min="4196" max="4196" width="17.5703125" style="5" customWidth="1"/>
    <col min="4197" max="4197" width="3.5703125" style="5" customWidth="1"/>
    <col min="4198" max="4198" width="2.28515625" style="5" customWidth="1"/>
    <col min="4199" max="4199" width="14.85546875" style="5" customWidth="1"/>
    <col min="4200" max="4200" width="19" style="5" customWidth="1"/>
    <col min="4201" max="4201" width="16.5703125" style="5" customWidth="1"/>
    <col min="4202" max="4202" width="17.7109375" style="5" customWidth="1"/>
    <col min="4203" max="4203" width="7.42578125" style="5" customWidth="1"/>
    <col min="4204" max="4204" width="3.5703125" style="5" customWidth="1"/>
    <col min="4205" max="4205" width="16.140625" style="5" customWidth="1"/>
    <col min="4206" max="4206" width="3.5703125" style="5" customWidth="1"/>
    <col min="4207" max="4207" width="16.140625" style="5" customWidth="1"/>
    <col min="4208" max="4208" width="3.5703125" style="5" customWidth="1"/>
    <col min="4209" max="4209" width="17.7109375" style="5" customWidth="1"/>
    <col min="4210" max="4211" width="3.5703125" style="5" customWidth="1"/>
    <col min="4212" max="4212" width="17.7109375" style="5" customWidth="1"/>
    <col min="4213" max="4213" width="3.5703125" style="5" customWidth="1"/>
    <col min="4214" max="4214" width="19" style="5" customWidth="1"/>
    <col min="4215" max="4215" width="3.5703125" style="5" customWidth="1"/>
    <col min="4216" max="4216" width="17.7109375" style="5" customWidth="1"/>
    <col min="4217" max="4217" width="3.5703125" style="5" customWidth="1"/>
    <col min="4218" max="4218" width="2.28515625" style="5" customWidth="1"/>
    <col min="4219" max="4219" width="14.85546875" style="5" customWidth="1"/>
    <col min="4220" max="4220" width="19" style="5" customWidth="1"/>
    <col min="4221" max="4221" width="16.5703125" style="5" customWidth="1"/>
    <col min="4222" max="4222" width="18.28515625" style="5" customWidth="1"/>
    <col min="4223" max="4223" width="7.42578125" style="5" customWidth="1"/>
    <col min="4224" max="4224" width="3.5703125" style="5" customWidth="1"/>
    <col min="4225" max="4225" width="16.28515625" style="5" customWidth="1"/>
    <col min="4226" max="4226" width="3.5703125" style="5" customWidth="1"/>
    <col min="4227" max="4227" width="16.85546875" style="5" customWidth="1"/>
    <col min="4228" max="4228" width="3.5703125" style="5" customWidth="1"/>
    <col min="4229" max="4229" width="17" style="5" customWidth="1"/>
    <col min="4230" max="4231" width="3.5703125" style="5" customWidth="1"/>
    <col min="4232" max="4232" width="17.140625" style="5" customWidth="1"/>
    <col min="4233" max="4233" width="3.5703125" style="5" customWidth="1"/>
    <col min="4234" max="4234" width="19.85546875" style="5" customWidth="1"/>
    <col min="4235" max="4235" width="3.5703125" style="5" customWidth="1"/>
    <col min="4236" max="4236" width="17.28515625" style="5" customWidth="1"/>
    <col min="4237" max="4237" width="3.5703125" style="5" customWidth="1"/>
    <col min="4238" max="4238" width="2.28515625" style="5" customWidth="1"/>
    <col min="4239" max="4239" width="14.85546875" style="5" customWidth="1"/>
    <col min="4240" max="4240" width="19" style="5" customWidth="1"/>
    <col min="4241" max="4241" width="15.85546875" style="5" customWidth="1"/>
    <col min="4242" max="4242" width="18.140625" style="5" customWidth="1"/>
    <col min="4243" max="4243" width="7.42578125" style="5" customWidth="1"/>
    <col min="4244" max="4244" width="3.5703125" style="5" customWidth="1"/>
    <col min="4245" max="4245" width="15.85546875" style="5" customWidth="1"/>
    <col min="4246" max="4246" width="3.5703125" style="5" customWidth="1"/>
    <col min="4247" max="4247" width="16.140625" style="5" customWidth="1"/>
    <col min="4248" max="4248" width="3.5703125" style="5" customWidth="1"/>
    <col min="4249" max="4249" width="16.7109375" style="5" customWidth="1"/>
    <col min="4250" max="4251" width="3.5703125" style="5" customWidth="1"/>
    <col min="4252" max="4252" width="17" style="5" customWidth="1"/>
    <col min="4253" max="4253" width="3.5703125" style="5" customWidth="1"/>
    <col min="4254" max="4254" width="19.28515625" style="5" customWidth="1"/>
    <col min="4255" max="4255" width="3.5703125" style="5" customWidth="1"/>
    <col min="4256" max="4256" width="16.85546875" style="5" customWidth="1"/>
    <col min="4257" max="4257" width="3.5703125" style="5" customWidth="1"/>
    <col min="4258" max="4352" width="11.42578125" style="5"/>
    <col min="4353" max="4353" width="2.28515625" style="5" customWidth="1"/>
    <col min="4354" max="4354" width="14.85546875" style="5" customWidth="1"/>
    <col min="4355" max="4355" width="18.7109375" style="5" customWidth="1"/>
    <col min="4356" max="4356" width="16.5703125" style="5" customWidth="1"/>
    <col min="4357" max="4357" width="19" style="5" customWidth="1"/>
    <col min="4358" max="4358" width="4.85546875" style="5" customWidth="1"/>
    <col min="4359" max="4359" width="3.5703125" style="5" customWidth="1"/>
    <col min="4360" max="4360" width="16.28515625" style="5" customWidth="1"/>
    <col min="4361" max="4361" width="3.5703125" style="5" customWidth="1"/>
    <col min="4362" max="4362" width="16.140625" style="5" customWidth="1"/>
    <col min="4363" max="4363" width="4.140625" style="5" customWidth="1"/>
    <col min="4364" max="4364" width="15.5703125" style="5" customWidth="1"/>
    <col min="4365" max="4365" width="3.5703125" style="5" customWidth="1"/>
    <col min="4366" max="4366" width="3" style="5" customWidth="1"/>
    <col min="4367" max="4367" width="15.7109375" style="5" customWidth="1"/>
    <col min="4368" max="4368" width="3.5703125" style="5" customWidth="1"/>
    <col min="4369" max="4369" width="19" style="5" customWidth="1"/>
    <col min="4370" max="4370" width="3.5703125" style="5" customWidth="1"/>
    <col min="4371" max="4371" width="16.5703125" style="5" customWidth="1"/>
    <col min="4372" max="4372" width="3.7109375" style="5" customWidth="1"/>
    <col min="4373" max="4373" width="4.7109375" style="5" customWidth="1"/>
    <col min="4374" max="4374" width="4.42578125" style="5" customWidth="1"/>
    <col min="4375" max="4375" width="14.85546875" style="5" customWidth="1"/>
    <col min="4376" max="4376" width="19" style="5" customWidth="1"/>
    <col min="4377" max="4377" width="15.85546875" style="5" customWidth="1"/>
    <col min="4378" max="4378" width="17.85546875" style="5" customWidth="1"/>
    <col min="4379" max="4379" width="7.42578125" style="5" customWidth="1"/>
    <col min="4380" max="4380" width="3.5703125" style="5" customWidth="1"/>
    <col min="4381" max="4381" width="15.7109375" style="5" customWidth="1"/>
    <col min="4382" max="4382" width="3.5703125" style="5" customWidth="1"/>
    <col min="4383" max="4383" width="16.28515625" style="5" customWidth="1"/>
    <col min="4384" max="4384" width="3.5703125" style="5" customWidth="1"/>
    <col min="4385" max="4385" width="18.140625" style="5" customWidth="1"/>
    <col min="4386" max="4387" width="3.5703125" style="5" customWidth="1"/>
    <col min="4388" max="4388" width="18.140625" style="5" customWidth="1"/>
    <col min="4389" max="4389" width="3.5703125" style="5" customWidth="1"/>
    <col min="4390" max="4390" width="19.42578125" style="5" customWidth="1"/>
    <col min="4391" max="4391" width="3.5703125" style="5" customWidth="1"/>
    <col min="4392" max="4392" width="17.140625" style="5" customWidth="1"/>
    <col min="4393" max="4393" width="3.5703125" style="5" customWidth="1"/>
    <col min="4394" max="4394" width="2.28515625" style="5" customWidth="1"/>
    <col min="4395" max="4395" width="14.85546875" style="5" customWidth="1"/>
    <col min="4396" max="4396" width="19" style="5" customWidth="1"/>
    <col min="4397" max="4397" width="14.85546875" style="5" customWidth="1"/>
    <col min="4398" max="4398" width="18" style="5" customWidth="1"/>
    <col min="4399" max="4399" width="7.42578125" style="5" customWidth="1"/>
    <col min="4400" max="4400" width="3.5703125" style="5" customWidth="1"/>
    <col min="4401" max="4401" width="16.28515625" style="5" customWidth="1"/>
    <col min="4402" max="4402" width="3.5703125" style="5" customWidth="1"/>
    <col min="4403" max="4403" width="15.5703125" style="5" customWidth="1"/>
    <col min="4404" max="4404" width="3.5703125" style="5" customWidth="1"/>
    <col min="4405" max="4405" width="18.5703125" style="5" customWidth="1"/>
    <col min="4406" max="4407" width="3.5703125" style="5" customWidth="1"/>
    <col min="4408" max="4408" width="18.5703125" style="5" customWidth="1"/>
    <col min="4409" max="4409" width="3.5703125" style="5" customWidth="1"/>
    <col min="4410" max="4410" width="19.7109375" style="5" customWidth="1"/>
    <col min="4411" max="4411" width="3.5703125" style="5" customWidth="1"/>
    <col min="4412" max="4412" width="18.5703125" style="5" customWidth="1"/>
    <col min="4413" max="4413" width="3.5703125" style="5" customWidth="1"/>
    <col min="4414" max="4414" width="2.28515625" style="5" customWidth="1"/>
    <col min="4415" max="4415" width="14.85546875" style="5" customWidth="1"/>
    <col min="4416" max="4416" width="19" style="5" customWidth="1"/>
    <col min="4417" max="4417" width="16.28515625" style="5" customWidth="1"/>
    <col min="4418" max="4418" width="18.28515625" style="5" customWidth="1"/>
    <col min="4419" max="4419" width="7.42578125" style="5" customWidth="1"/>
    <col min="4420" max="4420" width="3.5703125" style="5" customWidth="1"/>
    <col min="4421" max="4421" width="16.140625" style="5" customWidth="1"/>
    <col min="4422" max="4422" width="3.5703125" style="5" customWidth="1"/>
    <col min="4423" max="4423" width="16.28515625" style="5" customWidth="1"/>
    <col min="4424" max="4424" width="3.5703125" style="5" customWidth="1"/>
    <col min="4425" max="4425" width="18.28515625" style="5" customWidth="1"/>
    <col min="4426" max="4427" width="3.5703125" style="5" customWidth="1"/>
    <col min="4428" max="4428" width="18.28515625" style="5" customWidth="1"/>
    <col min="4429" max="4429" width="3.5703125" style="5" customWidth="1"/>
    <col min="4430" max="4430" width="19.85546875" style="5" customWidth="1"/>
    <col min="4431" max="4431" width="3.5703125" style="5" customWidth="1"/>
    <col min="4432" max="4432" width="17.28515625" style="5" customWidth="1"/>
    <col min="4433" max="4433" width="3.5703125" style="5" customWidth="1"/>
    <col min="4434" max="4434" width="2.28515625" style="5" customWidth="1"/>
    <col min="4435" max="4435" width="14.85546875" style="5" customWidth="1"/>
    <col min="4436" max="4436" width="19" style="5" customWidth="1"/>
    <col min="4437" max="4437" width="16.5703125" style="5" customWidth="1"/>
    <col min="4438" max="4438" width="17.5703125" style="5" customWidth="1"/>
    <col min="4439" max="4439" width="7.42578125" style="5" customWidth="1"/>
    <col min="4440" max="4440" width="3.5703125" style="5" customWidth="1"/>
    <col min="4441" max="4441" width="16.28515625" style="5" customWidth="1"/>
    <col min="4442" max="4442" width="3.5703125" style="5" customWidth="1"/>
    <col min="4443" max="4443" width="16.140625" style="5" customWidth="1"/>
    <col min="4444" max="4444" width="3.5703125" style="5" customWidth="1"/>
    <col min="4445" max="4445" width="17.5703125" style="5" customWidth="1"/>
    <col min="4446" max="4447" width="3.5703125" style="5" customWidth="1"/>
    <col min="4448" max="4448" width="17.5703125" style="5" customWidth="1"/>
    <col min="4449" max="4449" width="3.5703125" style="5" customWidth="1"/>
    <col min="4450" max="4450" width="19.140625" style="5" customWidth="1"/>
    <col min="4451" max="4451" width="3.5703125" style="5" customWidth="1"/>
    <col min="4452" max="4452" width="17.5703125" style="5" customWidth="1"/>
    <col min="4453" max="4453" width="3.5703125" style="5" customWidth="1"/>
    <col min="4454" max="4454" width="2.28515625" style="5" customWidth="1"/>
    <col min="4455" max="4455" width="14.85546875" style="5" customWidth="1"/>
    <col min="4456" max="4456" width="19" style="5" customWidth="1"/>
    <col min="4457" max="4457" width="16.5703125" style="5" customWidth="1"/>
    <col min="4458" max="4458" width="17.7109375" style="5" customWidth="1"/>
    <col min="4459" max="4459" width="7.42578125" style="5" customWidth="1"/>
    <col min="4460" max="4460" width="3.5703125" style="5" customWidth="1"/>
    <col min="4461" max="4461" width="16.140625" style="5" customWidth="1"/>
    <col min="4462" max="4462" width="3.5703125" style="5" customWidth="1"/>
    <col min="4463" max="4463" width="16.140625" style="5" customWidth="1"/>
    <col min="4464" max="4464" width="3.5703125" style="5" customWidth="1"/>
    <col min="4465" max="4465" width="17.7109375" style="5" customWidth="1"/>
    <col min="4466" max="4467" width="3.5703125" style="5" customWidth="1"/>
    <col min="4468" max="4468" width="17.7109375" style="5" customWidth="1"/>
    <col min="4469" max="4469" width="3.5703125" style="5" customWidth="1"/>
    <col min="4470" max="4470" width="19" style="5" customWidth="1"/>
    <col min="4471" max="4471" width="3.5703125" style="5" customWidth="1"/>
    <col min="4472" max="4472" width="17.7109375" style="5" customWidth="1"/>
    <col min="4473" max="4473" width="3.5703125" style="5" customWidth="1"/>
    <col min="4474" max="4474" width="2.28515625" style="5" customWidth="1"/>
    <col min="4475" max="4475" width="14.85546875" style="5" customWidth="1"/>
    <col min="4476" max="4476" width="19" style="5" customWidth="1"/>
    <col min="4477" max="4477" width="16.5703125" style="5" customWidth="1"/>
    <col min="4478" max="4478" width="18.28515625" style="5" customWidth="1"/>
    <col min="4479" max="4479" width="7.42578125" style="5" customWidth="1"/>
    <col min="4480" max="4480" width="3.5703125" style="5" customWidth="1"/>
    <col min="4481" max="4481" width="16.28515625" style="5" customWidth="1"/>
    <col min="4482" max="4482" width="3.5703125" style="5" customWidth="1"/>
    <col min="4483" max="4483" width="16.85546875" style="5" customWidth="1"/>
    <col min="4484" max="4484" width="3.5703125" style="5" customWidth="1"/>
    <col min="4485" max="4485" width="17" style="5" customWidth="1"/>
    <col min="4486" max="4487" width="3.5703125" style="5" customWidth="1"/>
    <col min="4488" max="4488" width="17.140625" style="5" customWidth="1"/>
    <col min="4489" max="4489" width="3.5703125" style="5" customWidth="1"/>
    <col min="4490" max="4490" width="19.85546875" style="5" customWidth="1"/>
    <col min="4491" max="4491" width="3.5703125" style="5" customWidth="1"/>
    <col min="4492" max="4492" width="17.28515625" style="5" customWidth="1"/>
    <col min="4493" max="4493" width="3.5703125" style="5" customWidth="1"/>
    <col min="4494" max="4494" width="2.28515625" style="5" customWidth="1"/>
    <col min="4495" max="4495" width="14.85546875" style="5" customWidth="1"/>
    <col min="4496" max="4496" width="19" style="5" customWidth="1"/>
    <col min="4497" max="4497" width="15.85546875" style="5" customWidth="1"/>
    <col min="4498" max="4498" width="18.140625" style="5" customWidth="1"/>
    <col min="4499" max="4499" width="7.42578125" style="5" customWidth="1"/>
    <col min="4500" max="4500" width="3.5703125" style="5" customWidth="1"/>
    <col min="4501" max="4501" width="15.85546875" style="5" customWidth="1"/>
    <col min="4502" max="4502" width="3.5703125" style="5" customWidth="1"/>
    <col min="4503" max="4503" width="16.140625" style="5" customWidth="1"/>
    <col min="4504" max="4504" width="3.5703125" style="5" customWidth="1"/>
    <col min="4505" max="4505" width="16.7109375" style="5" customWidth="1"/>
    <col min="4506" max="4507" width="3.5703125" style="5" customWidth="1"/>
    <col min="4508" max="4508" width="17" style="5" customWidth="1"/>
    <col min="4509" max="4509" width="3.5703125" style="5" customWidth="1"/>
    <col min="4510" max="4510" width="19.28515625" style="5" customWidth="1"/>
    <col min="4511" max="4511" width="3.5703125" style="5" customWidth="1"/>
    <col min="4512" max="4512" width="16.85546875" style="5" customWidth="1"/>
    <col min="4513" max="4513" width="3.5703125" style="5" customWidth="1"/>
    <col min="4514" max="4608" width="11.42578125" style="5"/>
    <col min="4609" max="4609" width="2.28515625" style="5" customWidth="1"/>
    <col min="4610" max="4610" width="14.85546875" style="5" customWidth="1"/>
    <col min="4611" max="4611" width="18.7109375" style="5" customWidth="1"/>
    <col min="4612" max="4612" width="16.5703125" style="5" customWidth="1"/>
    <col min="4613" max="4613" width="19" style="5" customWidth="1"/>
    <col min="4614" max="4614" width="4.85546875" style="5" customWidth="1"/>
    <col min="4615" max="4615" width="3.5703125" style="5" customWidth="1"/>
    <col min="4616" max="4616" width="16.28515625" style="5" customWidth="1"/>
    <col min="4617" max="4617" width="3.5703125" style="5" customWidth="1"/>
    <col min="4618" max="4618" width="16.140625" style="5" customWidth="1"/>
    <col min="4619" max="4619" width="4.140625" style="5" customWidth="1"/>
    <col min="4620" max="4620" width="15.5703125" style="5" customWidth="1"/>
    <col min="4621" max="4621" width="3.5703125" style="5" customWidth="1"/>
    <col min="4622" max="4622" width="3" style="5" customWidth="1"/>
    <col min="4623" max="4623" width="15.7109375" style="5" customWidth="1"/>
    <col min="4624" max="4624" width="3.5703125" style="5" customWidth="1"/>
    <col min="4625" max="4625" width="19" style="5" customWidth="1"/>
    <col min="4626" max="4626" width="3.5703125" style="5" customWidth="1"/>
    <col min="4627" max="4627" width="16.5703125" style="5" customWidth="1"/>
    <col min="4628" max="4628" width="3.7109375" style="5" customWidth="1"/>
    <col min="4629" max="4629" width="4.7109375" style="5" customWidth="1"/>
    <col min="4630" max="4630" width="4.42578125" style="5" customWidth="1"/>
    <col min="4631" max="4631" width="14.85546875" style="5" customWidth="1"/>
    <col min="4632" max="4632" width="19" style="5" customWidth="1"/>
    <col min="4633" max="4633" width="15.85546875" style="5" customWidth="1"/>
    <col min="4634" max="4634" width="17.85546875" style="5" customWidth="1"/>
    <col min="4635" max="4635" width="7.42578125" style="5" customWidth="1"/>
    <col min="4636" max="4636" width="3.5703125" style="5" customWidth="1"/>
    <col min="4637" max="4637" width="15.7109375" style="5" customWidth="1"/>
    <col min="4638" max="4638" width="3.5703125" style="5" customWidth="1"/>
    <col min="4639" max="4639" width="16.28515625" style="5" customWidth="1"/>
    <col min="4640" max="4640" width="3.5703125" style="5" customWidth="1"/>
    <col min="4641" max="4641" width="18.140625" style="5" customWidth="1"/>
    <col min="4642" max="4643" width="3.5703125" style="5" customWidth="1"/>
    <col min="4644" max="4644" width="18.140625" style="5" customWidth="1"/>
    <col min="4645" max="4645" width="3.5703125" style="5" customWidth="1"/>
    <col min="4646" max="4646" width="19.42578125" style="5" customWidth="1"/>
    <col min="4647" max="4647" width="3.5703125" style="5" customWidth="1"/>
    <col min="4648" max="4648" width="17.140625" style="5" customWidth="1"/>
    <col min="4649" max="4649" width="3.5703125" style="5" customWidth="1"/>
    <col min="4650" max="4650" width="2.28515625" style="5" customWidth="1"/>
    <col min="4651" max="4651" width="14.85546875" style="5" customWidth="1"/>
    <col min="4652" max="4652" width="19" style="5" customWidth="1"/>
    <col min="4653" max="4653" width="14.85546875" style="5" customWidth="1"/>
    <col min="4654" max="4654" width="18" style="5" customWidth="1"/>
    <col min="4655" max="4655" width="7.42578125" style="5" customWidth="1"/>
    <col min="4656" max="4656" width="3.5703125" style="5" customWidth="1"/>
    <col min="4657" max="4657" width="16.28515625" style="5" customWidth="1"/>
    <col min="4658" max="4658" width="3.5703125" style="5" customWidth="1"/>
    <col min="4659" max="4659" width="15.5703125" style="5" customWidth="1"/>
    <col min="4660" max="4660" width="3.5703125" style="5" customWidth="1"/>
    <col min="4661" max="4661" width="18.5703125" style="5" customWidth="1"/>
    <col min="4662" max="4663" width="3.5703125" style="5" customWidth="1"/>
    <col min="4664" max="4664" width="18.5703125" style="5" customWidth="1"/>
    <col min="4665" max="4665" width="3.5703125" style="5" customWidth="1"/>
    <col min="4666" max="4666" width="19.7109375" style="5" customWidth="1"/>
    <col min="4667" max="4667" width="3.5703125" style="5" customWidth="1"/>
    <col min="4668" max="4668" width="18.5703125" style="5" customWidth="1"/>
    <col min="4669" max="4669" width="3.5703125" style="5" customWidth="1"/>
    <col min="4670" max="4670" width="2.28515625" style="5" customWidth="1"/>
    <col min="4671" max="4671" width="14.85546875" style="5" customWidth="1"/>
    <col min="4672" max="4672" width="19" style="5" customWidth="1"/>
    <col min="4673" max="4673" width="16.28515625" style="5" customWidth="1"/>
    <col min="4674" max="4674" width="18.28515625" style="5" customWidth="1"/>
    <col min="4675" max="4675" width="7.42578125" style="5" customWidth="1"/>
    <col min="4676" max="4676" width="3.5703125" style="5" customWidth="1"/>
    <col min="4677" max="4677" width="16.140625" style="5" customWidth="1"/>
    <col min="4678" max="4678" width="3.5703125" style="5" customWidth="1"/>
    <col min="4679" max="4679" width="16.28515625" style="5" customWidth="1"/>
    <col min="4680" max="4680" width="3.5703125" style="5" customWidth="1"/>
    <col min="4681" max="4681" width="18.28515625" style="5" customWidth="1"/>
    <col min="4682" max="4683" width="3.5703125" style="5" customWidth="1"/>
    <col min="4684" max="4684" width="18.28515625" style="5" customWidth="1"/>
    <col min="4685" max="4685" width="3.5703125" style="5" customWidth="1"/>
    <col min="4686" max="4686" width="19.85546875" style="5" customWidth="1"/>
    <col min="4687" max="4687" width="3.5703125" style="5" customWidth="1"/>
    <col min="4688" max="4688" width="17.28515625" style="5" customWidth="1"/>
    <col min="4689" max="4689" width="3.5703125" style="5" customWidth="1"/>
    <col min="4690" max="4690" width="2.28515625" style="5" customWidth="1"/>
    <col min="4691" max="4691" width="14.85546875" style="5" customWidth="1"/>
    <col min="4692" max="4692" width="19" style="5" customWidth="1"/>
    <col min="4693" max="4693" width="16.5703125" style="5" customWidth="1"/>
    <col min="4694" max="4694" width="17.5703125" style="5" customWidth="1"/>
    <col min="4695" max="4695" width="7.42578125" style="5" customWidth="1"/>
    <col min="4696" max="4696" width="3.5703125" style="5" customWidth="1"/>
    <col min="4697" max="4697" width="16.28515625" style="5" customWidth="1"/>
    <col min="4698" max="4698" width="3.5703125" style="5" customWidth="1"/>
    <col min="4699" max="4699" width="16.140625" style="5" customWidth="1"/>
    <col min="4700" max="4700" width="3.5703125" style="5" customWidth="1"/>
    <col min="4701" max="4701" width="17.5703125" style="5" customWidth="1"/>
    <col min="4702" max="4703" width="3.5703125" style="5" customWidth="1"/>
    <col min="4704" max="4704" width="17.5703125" style="5" customWidth="1"/>
    <col min="4705" max="4705" width="3.5703125" style="5" customWidth="1"/>
    <col min="4706" max="4706" width="19.140625" style="5" customWidth="1"/>
    <col min="4707" max="4707" width="3.5703125" style="5" customWidth="1"/>
    <col min="4708" max="4708" width="17.5703125" style="5" customWidth="1"/>
    <col min="4709" max="4709" width="3.5703125" style="5" customWidth="1"/>
    <col min="4710" max="4710" width="2.28515625" style="5" customWidth="1"/>
    <col min="4711" max="4711" width="14.85546875" style="5" customWidth="1"/>
    <col min="4712" max="4712" width="19" style="5" customWidth="1"/>
    <col min="4713" max="4713" width="16.5703125" style="5" customWidth="1"/>
    <col min="4714" max="4714" width="17.7109375" style="5" customWidth="1"/>
    <col min="4715" max="4715" width="7.42578125" style="5" customWidth="1"/>
    <col min="4716" max="4716" width="3.5703125" style="5" customWidth="1"/>
    <col min="4717" max="4717" width="16.140625" style="5" customWidth="1"/>
    <col min="4718" max="4718" width="3.5703125" style="5" customWidth="1"/>
    <col min="4719" max="4719" width="16.140625" style="5" customWidth="1"/>
    <col min="4720" max="4720" width="3.5703125" style="5" customWidth="1"/>
    <col min="4721" max="4721" width="17.7109375" style="5" customWidth="1"/>
    <col min="4722" max="4723" width="3.5703125" style="5" customWidth="1"/>
    <col min="4724" max="4724" width="17.7109375" style="5" customWidth="1"/>
    <col min="4725" max="4725" width="3.5703125" style="5" customWidth="1"/>
    <col min="4726" max="4726" width="19" style="5" customWidth="1"/>
    <col min="4727" max="4727" width="3.5703125" style="5" customWidth="1"/>
    <col min="4728" max="4728" width="17.7109375" style="5" customWidth="1"/>
    <col min="4729" max="4729" width="3.5703125" style="5" customWidth="1"/>
    <col min="4730" max="4730" width="2.28515625" style="5" customWidth="1"/>
    <col min="4731" max="4731" width="14.85546875" style="5" customWidth="1"/>
    <col min="4732" max="4732" width="19" style="5" customWidth="1"/>
    <col min="4733" max="4733" width="16.5703125" style="5" customWidth="1"/>
    <col min="4734" max="4734" width="18.28515625" style="5" customWidth="1"/>
    <col min="4735" max="4735" width="7.42578125" style="5" customWidth="1"/>
    <col min="4736" max="4736" width="3.5703125" style="5" customWidth="1"/>
    <col min="4737" max="4737" width="16.28515625" style="5" customWidth="1"/>
    <col min="4738" max="4738" width="3.5703125" style="5" customWidth="1"/>
    <col min="4739" max="4739" width="16.85546875" style="5" customWidth="1"/>
    <col min="4740" max="4740" width="3.5703125" style="5" customWidth="1"/>
    <col min="4741" max="4741" width="17" style="5" customWidth="1"/>
    <col min="4742" max="4743" width="3.5703125" style="5" customWidth="1"/>
    <col min="4744" max="4744" width="17.140625" style="5" customWidth="1"/>
    <col min="4745" max="4745" width="3.5703125" style="5" customWidth="1"/>
    <col min="4746" max="4746" width="19.85546875" style="5" customWidth="1"/>
    <col min="4747" max="4747" width="3.5703125" style="5" customWidth="1"/>
    <col min="4748" max="4748" width="17.28515625" style="5" customWidth="1"/>
    <col min="4749" max="4749" width="3.5703125" style="5" customWidth="1"/>
    <col min="4750" max="4750" width="2.28515625" style="5" customWidth="1"/>
    <col min="4751" max="4751" width="14.85546875" style="5" customWidth="1"/>
    <col min="4752" max="4752" width="19" style="5" customWidth="1"/>
    <col min="4753" max="4753" width="15.85546875" style="5" customWidth="1"/>
    <col min="4754" max="4754" width="18.140625" style="5" customWidth="1"/>
    <col min="4755" max="4755" width="7.42578125" style="5" customWidth="1"/>
    <col min="4756" max="4756" width="3.5703125" style="5" customWidth="1"/>
    <col min="4757" max="4757" width="15.85546875" style="5" customWidth="1"/>
    <col min="4758" max="4758" width="3.5703125" style="5" customWidth="1"/>
    <col min="4759" max="4759" width="16.140625" style="5" customWidth="1"/>
    <col min="4760" max="4760" width="3.5703125" style="5" customWidth="1"/>
    <col min="4761" max="4761" width="16.7109375" style="5" customWidth="1"/>
    <col min="4762" max="4763" width="3.5703125" style="5" customWidth="1"/>
    <col min="4764" max="4764" width="17" style="5" customWidth="1"/>
    <col min="4765" max="4765" width="3.5703125" style="5" customWidth="1"/>
    <col min="4766" max="4766" width="19.28515625" style="5" customWidth="1"/>
    <col min="4767" max="4767" width="3.5703125" style="5" customWidth="1"/>
    <col min="4768" max="4768" width="16.85546875" style="5" customWidth="1"/>
    <col min="4769" max="4769" width="3.5703125" style="5" customWidth="1"/>
    <col min="4770" max="4864" width="11.42578125" style="5"/>
    <col min="4865" max="4865" width="2.28515625" style="5" customWidth="1"/>
    <col min="4866" max="4866" width="14.85546875" style="5" customWidth="1"/>
    <col min="4867" max="4867" width="18.7109375" style="5" customWidth="1"/>
    <col min="4868" max="4868" width="16.5703125" style="5" customWidth="1"/>
    <col min="4869" max="4869" width="19" style="5" customWidth="1"/>
    <col min="4870" max="4870" width="4.85546875" style="5" customWidth="1"/>
    <col min="4871" max="4871" width="3.5703125" style="5" customWidth="1"/>
    <col min="4872" max="4872" width="16.28515625" style="5" customWidth="1"/>
    <col min="4873" max="4873" width="3.5703125" style="5" customWidth="1"/>
    <col min="4874" max="4874" width="16.140625" style="5" customWidth="1"/>
    <col min="4875" max="4875" width="4.140625" style="5" customWidth="1"/>
    <col min="4876" max="4876" width="15.5703125" style="5" customWidth="1"/>
    <col min="4877" max="4877" width="3.5703125" style="5" customWidth="1"/>
    <col min="4878" max="4878" width="3" style="5" customWidth="1"/>
    <col min="4879" max="4879" width="15.7109375" style="5" customWidth="1"/>
    <col min="4880" max="4880" width="3.5703125" style="5" customWidth="1"/>
    <col min="4881" max="4881" width="19" style="5" customWidth="1"/>
    <col min="4882" max="4882" width="3.5703125" style="5" customWidth="1"/>
    <col min="4883" max="4883" width="16.5703125" style="5" customWidth="1"/>
    <col min="4884" max="4884" width="3.7109375" style="5" customWidth="1"/>
    <col min="4885" max="4885" width="4.7109375" style="5" customWidth="1"/>
    <col min="4886" max="4886" width="4.42578125" style="5" customWidth="1"/>
    <col min="4887" max="4887" width="14.85546875" style="5" customWidth="1"/>
    <col min="4888" max="4888" width="19" style="5" customWidth="1"/>
    <col min="4889" max="4889" width="15.85546875" style="5" customWidth="1"/>
    <col min="4890" max="4890" width="17.85546875" style="5" customWidth="1"/>
    <col min="4891" max="4891" width="7.42578125" style="5" customWidth="1"/>
    <col min="4892" max="4892" width="3.5703125" style="5" customWidth="1"/>
    <col min="4893" max="4893" width="15.7109375" style="5" customWidth="1"/>
    <col min="4894" max="4894" width="3.5703125" style="5" customWidth="1"/>
    <col min="4895" max="4895" width="16.28515625" style="5" customWidth="1"/>
    <col min="4896" max="4896" width="3.5703125" style="5" customWidth="1"/>
    <col min="4897" max="4897" width="18.140625" style="5" customWidth="1"/>
    <col min="4898" max="4899" width="3.5703125" style="5" customWidth="1"/>
    <col min="4900" max="4900" width="18.140625" style="5" customWidth="1"/>
    <col min="4901" max="4901" width="3.5703125" style="5" customWidth="1"/>
    <col min="4902" max="4902" width="19.42578125" style="5" customWidth="1"/>
    <col min="4903" max="4903" width="3.5703125" style="5" customWidth="1"/>
    <col min="4904" max="4904" width="17.140625" style="5" customWidth="1"/>
    <col min="4905" max="4905" width="3.5703125" style="5" customWidth="1"/>
    <col min="4906" max="4906" width="2.28515625" style="5" customWidth="1"/>
    <col min="4907" max="4907" width="14.85546875" style="5" customWidth="1"/>
    <col min="4908" max="4908" width="19" style="5" customWidth="1"/>
    <col min="4909" max="4909" width="14.85546875" style="5" customWidth="1"/>
    <col min="4910" max="4910" width="18" style="5" customWidth="1"/>
    <col min="4911" max="4911" width="7.42578125" style="5" customWidth="1"/>
    <col min="4912" max="4912" width="3.5703125" style="5" customWidth="1"/>
    <col min="4913" max="4913" width="16.28515625" style="5" customWidth="1"/>
    <col min="4914" max="4914" width="3.5703125" style="5" customWidth="1"/>
    <col min="4915" max="4915" width="15.5703125" style="5" customWidth="1"/>
    <col min="4916" max="4916" width="3.5703125" style="5" customWidth="1"/>
    <col min="4917" max="4917" width="18.5703125" style="5" customWidth="1"/>
    <col min="4918" max="4919" width="3.5703125" style="5" customWidth="1"/>
    <col min="4920" max="4920" width="18.5703125" style="5" customWidth="1"/>
    <col min="4921" max="4921" width="3.5703125" style="5" customWidth="1"/>
    <col min="4922" max="4922" width="19.7109375" style="5" customWidth="1"/>
    <col min="4923" max="4923" width="3.5703125" style="5" customWidth="1"/>
    <col min="4924" max="4924" width="18.5703125" style="5" customWidth="1"/>
    <col min="4925" max="4925" width="3.5703125" style="5" customWidth="1"/>
    <col min="4926" max="4926" width="2.28515625" style="5" customWidth="1"/>
    <col min="4927" max="4927" width="14.85546875" style="5" customWidth="1"/>
    <col min="4928" max="4928" width="19" style="5" customWidth="1"/>
    <col min="4929" max="4929" width="16.28515625" style="5" customWidth="1"/>
    <col min="4930" max="4930" width="18.28515625" style="5" customWidth="1"/>
    <col min="4931" max="4931" width="7.42578125" style="5" customWidth="1"/>
    <col min="4932" max="4932" width="3.5703125" style="5" customWidth="1"/>
    <col min="4933" max="4933" width="16.140625" style="5" customWidth="1"/>
    <col min="4934" max="4934" width="3.5703125" style="5" customWidth="1"/>
    <col min="4935" max="4935" width="16.28515625" style="5" customWidth="1"/>
    <col min="4936" max="4936" width="3.5703125" style="5" customWidth="1"/>
    <col min="4937" max="4937" width="18.28515625" style="5" customWidth="1"/>
    <col min="4938" max="4939" width="3.5703125" style="5" customWidth="1"/>
    <col min="4940" max="4940" width="18.28515625" style="5" customWidth="1"/>
    <col min="4941" max="4941" width="3.5703125" style="5" customWidth="1"/>
    <col min="4942" max="4942" width="19.85546875" style="5" customWidth="1"/>
    <col min="4943" max="4943" width="3.5703125" style="5" customWidth="1"/>
    <col min="4944" max="4944" width="17.28515625" style="5" customWidth="1"/>
    <col min="4945" max="4945" width="3.5703125" style="5" customWidth="1"/>
    <col min="4946" max="4946" width="2.28515625" style="5" customWidth="1"/>
    <col min="4947" max="4947" width="14.85546875" style="5" customWidth="1"/>
    <col min="4948" max="4948" width="19" style="5" customWidth="1"/>
    <col min="4949" max="4949" width="16.5703125" style="5" customWidth="1"/>
    <col min="4950" max="4950" width="17.5703125" style="5" customWidth="1"/>
    <col min="4951" max="4951" width="7.42578125" style="5" customWidth="1"/>
    <col min="4952" max="4952" width="3.5703125" style="5" customWidth="1"/>
    <col min="4953" max="4953" width="16.28515625" style="5" customWidth="1"/>
    <col min="4954" max="4954" width="3.5703125" style="5" customWidth="1"/>
    <col min="4955" max="4955" width="16.140625" style="5" customWidth="1"/>
    <col min="4956" max="4956" width="3.5703125" style="5" customWidth="1"/>
    <col min="4957" max="4957" width="17.5703125" style="5" customWidth="1"/>
    <col min="4958" max="4959" width="3.5703125" style="5" customWidth="1"/>
    <col min="4960" max="4960" width="17.5703125" style="5" customWidth="1"/>
    <col min="4961" max="4961" width="3.5703125" style="5" customWidth="1"/>
    <col min="4962" max="4962" width="19.140625" style="5" customWidth="1"/>
    <col min="4963" max="4963" width="3.5703125" style="5" customWidth="1"/>
    <col min="4964" max="4964" width="17.5703125" style="5" customWidth="1"/>
    <col min="4965" max="4965" width="3.5703125" style="5" customWidth="1"/>
    <col min="4966" max="4966" width="2.28515625" style="5" customWidth="1"/>
    <col min="4967" max="4967" width="14.85546875" style="5" customWidth="1"/>
    <col min="4968" max="4968" width="19" style="5" customWidth="1"/>
    <col min="4969" max="4969" width="16.5703125" style="5" customWidth="1"/>
    <col min="4970" max="4970" width="17.7109375" style="5" customWidth="1"/>
    <col min="4971" max="4971" width="7.42578125" style="5" customWidth="1"/>
    <col min="4972" max="4972" width="3.5703125" style="5" customWidth="1"/>
    <col min="4973" max="4973" width="16.140625" style="5" customWidth="1"/>
    <col min="4974" max="4974" width="3.5703125" style="5" customWidth="1"/>
    <col min="4975" max="4975" width="16.140625" style="5" customWidth="1"/>
    <col min="4976" max="4976" width="3.5703125" style="5" customWidth="1"/>
    <col min="4977" max="4977" width="17.7109375" style="5" customWidth="1"/>
    <col min="4978" max="4979" width="3.5703125" style="5" customWidth="1"/>
    <col min="4980" max="4980" width="17.7109375" style="5" customWidth="1"/>
    <col min="4981" max="4981" width="3.5703125" style="5" customWidth="1"/>
    <col min="4982" max="4982" width="19" style="5" customWidth="1"/>
    <col min="4983" max="4983" width="3.5703125" style="5" customWidth="1"/>
    <col min="4984" max="4984" width="17.7109375" style="5" customWidth="1"/>
    <col min="4985" max="4985" width="3.5703125" style="5" customWidth="1"/>
    <col min="4986" max="4986" width="2.28515625" style="5" customWidth="1"/>
    <col min="4987" max="4987" width="14.85546875" style="5" customWidth="1"/>
    <col min="4988" max="4988" width="19" style="5" customWidth="1"/>
    <col min="4989" max="4989" width="16.5703125" style="5" customWidth="1"/>
    <col min="4990" max="4990" width="18.28515625" style="5" customWidth="1"/>
    <col min="4991" max="4991" width="7.42578125" style="5" customWidth="1"/>
    <col min="4992" max="4992" width="3.5703125" style="5" customWidth="1"/>
    <col min="4993" max="4993" width="16.28515625" style="5" customWidth="1"/>
    <col min="4994" max="4994" width="3.5703125" style="5" customWidth="1"/>
    <col min="4995" max="4995" width="16.85546875" style="5" customWidth="1"/>
    <col min="4996" max="4996" width="3.5703125" style="5" customWidth="1"/>
    <col min="4997" max="4997" width="17" style="5" customWidth="1"/>
    <col min="4998" max="4999" width="3.5703125" style="5" customWidth="1"/>
    <col min="5000" max="5000" width="17.140625" style="5" customWidth="1"/>
    <col min="5001" max="5001" width="3.5703125" style="5" customWidth="1"/>
    <col min="5002" max="5002" width="19.85546875" style="5" customWidth="1"/>
    <col min="5003" max="5003" width="3.5703125" style="5" customWidth="1"/>
    <col min="5004" max="5004" width="17.28515625" style="5" customWidth="1"/>
    <col min="5005" max="5005" width="3.5703125" style="5" customWidth="1"/>
    <col min="5006" max="5006" width="2.28515625" style="5" customWidth="1"/>
    <col min="5007" max="5007" width="14.85546875" style="5" customWidth="1"/>
    <col min="5008" max="5008" width="19" style="5" customWidth="1"/>
    <col min="5009" max="5009" width="15.85546875" style="5" customWidth="1"/>
    <col min="5010" max="5010" width="18.140625" style="5" customWidth="1"/>
    <col min="5011" max="5011" width="7.42578125" style="5" customWidth="1"/>
    <col min="5012" max="5012" width="3.5703125" style="5" customWidth="1"/>
    <col min="5013" max="5013" width="15.85546875" style="5" customWidth="1"/>
    <col min="5014" max="5014" width="3.5703125" style="5" customWidth="1"/>
    <col min="5015" max="5015" width="16.140625" style="5" customWidth="1"/>
    <col min="5016" max="5016" width="3.5703125" style="5" customWidth="1"/>
    <col min="5017" max="5017" width="16.7109375" style="5" customWidth="1"/>
    <col min="5018" max="5019" width="3.5703125" style="5" customWidth="1"/>
    <col min="5020" max="5020" width="17" style="5" customWidth="1"/>
    <col min="5021" max="5021" width="3.5703125" style="5" customWidth="1"/>
    <col min="5022" max="5022" width="19.28515625" style="5" customWidth="1"/>
    <col min="5023" max="5023" width="3.5703125" style="5" customWidth="1"/>
    <col min="5024" max="5024" width="16.85546875" style="5" customWidth="1"/>
    <col min="5025" max="5025" width="3.5703125" style="5" customWidth="1"/>
    <col min="5026" max="5120" width="11.42578125" style="5"/>
    <col min="5121" max="5121" width="2.28515625" style="5" customWidth="1"/>
    <col min="5122" max="5122" width="14.85546875" style="5" customWidth="1"/>
    <col min="5123" max="5123" width="18.7109375" style="5" customWidth="1"/>
    <col min="5124" max="5124" width="16.5703125" style="5" customWidth="1"/>
    <col min="5125" max="5125" width="19" style="5" customWidth="1"/>
    <col min="5126" max="5126" width="4.85546875" style="5" customWidth="1"/>
    <col min="5127" max="5127" width="3.5703125" style="5" customWidth="1"/>
    <col min="5128" max="5128" width="16.28515625" style="5" customWidth="1"/>
    <col min="5129" max="5129" width="3.5703125" style="5" customWidth="1"/>
    <col min="5130" max="5130" width="16.140625" style="5" customWidth="1"/>
    <col min="5131" max="5131" width="4.140625" style="5" customWidth="1"/>
    <col min="5132" max="5132" width="15.5703125" style="5" customWidth="1"/>
    <col min="5133" max="5133" width="3.5703125" style="5" customWidth="1"/>
    <col min="5134" max="5134" width="3" style="5" customWidth="1"/>
    <col min="5135" max="5135" width="15.7109375" style="5" customWidth="1"/>
    <col min="5136" max="5136" width="3.5703125" style="5" customWidth="1"/>
    <col min="5137" max="5137" width="19" style="5" customWidth="1"/>
    <col min="5138" max="5138" width="3.5703125" style="5" customWidth="1"/>
    <col min="5139" max="5139" width="16.5703125" style="5" customWidth="1"/>
    <col min="5140" max="5140" width="3.7109375" style="5" customWidth="1"/>
    <col min="5141" max="5141" width="4.7109375" style="5" customWidth="1"/>
    <col min="5142" max="5142" width="4.42578125" style="5" customWidth="1"/>
    <col min="5143" max="5143" width="14.85546875" style="5" customWidth="1"/>
    <col min="5144" max="5144" width="19" style="5" customWidth="1"/>
    <col min="5145" max="5145" width="15.85546875" style="5" customWidth="1"/>
    <col min="5146" max="5146" width="17.85546875" style="5" customWidth="1"/>
    <col min="5147" max="5147" width="7.42578125" style="5" customWidth="1"/>
    <col min="5148" max="5148" width="3.5703125" style="5" customWidth="1"/>
    <col min="5149" max="5149" width="15.7109375" style="5" customWidth="1"/>
    <col min="5150" max="5150" width="3.5703125" style="5" customWidth="1"/>
    <col min="5151" max="5151" width="16.28515625" style="5" customWidth="1"/>
    <col min="5152" max="5152" width="3.5703125" style="5" customWidth="1"/>
    <col min="5153" max="5153" width="18.140625" style="5" customWidth="1"/>
    <col min="5154" max="5155" width="3.5703125" style="5" customWidth="1"/>
    <col min="5156" max="5156" width="18.140625" style="5" customWidth="1"/>
    <col min="5157" max="5157" width="3.5703125" style="5" customWidth="1"/>
    <col min="5158" max="5158" width="19.42578125" style="5" customWidth="1"/>
    <col min="5159" max="5159" width="3.5703125" style="5" customWidth="1"/>
    <col min="5160" max="5160" width="17.140625" style="5" customWidth="1"/>
    <col min="5161" max="5161" width="3.5703125" style="5" customWidth="1"/>
    <col min="5162" max="5162" width="2.28515625" style="5" customWidth="1"/>
    <col min="5163" max="5163" width="14.85546875" style="5" customWidth="1"/>
    <col min="5164" max="5164" width="19" style="5" customWidth="1"/>
    <col min="5165" max="5165" width="14.85546875" style="5" customWidth="1"/>
    <col min="5166" max="5166" width="18" style="5" customWidth="1"/>
    <col min="5167" max="5167" width="7.42578125" style="5" customWidth="1"/>
    <col min="5168" max="5168" width="3.5703125" style="5" customWidth="1"/>
    <col min="5169" max="5169" width="16.28515625" style="5" customWidth="1"/>
    <col min="5170" max="5170" width="3.5703125" style="5" customWidth="1"/>
    <col min="5171" max="5171" width="15.5703125" style="5" customWidth="1"/>
    <col min="5172" max="5172" width="3.5703125" style="5" customWidth="1"/>
    <col min="5173" max="5173" width="18.5703125" style="5" customWidth="1"/>
    <col min="5174" max="5175" width="3.5703125" style="5" customWidth="1"/>
    <col min="5176" max="5176" width="18.5703125" style="5" customWidth="1"/>
    <col min="5177" max="5177" width="3.5703125" style="5" customWidth="1"/>
    <col min="5178" max="5178" width="19.7109375" style="5" customWidth="1"/>
    <col min="5179" max="5179" width="3.5703125" style="5" customWidth="1"/>
    <col min="5180" max="5180" width="18.5703125" style="5" customWidth="1"/>
    <col min="5181" max="5181" width="3.5703125" style="5" customWidth="1"/>
    <col min="5182" max="5182" width="2.28515625" style="5" customWidth="1"/>
    <col min="5183" max="5183" width="14.85546875" style="5" customWidth="1"/>
    <col min="5184" max="5184" width="19" style="5" customWidth="1"/>
    <col min="5185" max="5185" width="16.28515625" style="5" customWidth="1"/>
    <col min="5186" max="5186" width="18.28515625" style="5" customWidth="1"/>
    <col min="5187" max="5187" width="7.42578125" style="5" customWidth="1"/>
    <col min="5188" max="5188" width="3.5703125" style="5" customWidth="1"/>
    <col min="5189" max="5189" width="16.140625" style="5" customWidth="1"/>
    <col min="5190" max="5190" width="3.5703125" style="5" customWidth="1"/>
    <col min="5191" max="5191" width="16.28515625" style="5" customWidth="1"/>
    <col min="5192" max="5192" width="3.5703125" style="5" customWidth="1"/>
    <col min="5193" max="5193" width="18.28515625" style="5" customWidth="1"/>
    <col min="5194" max="5195" width="3.5703125" style="5" customWidth="1"/>
    <col min="5196" max="5196" width="18.28515625" style="5" customWidth="1"/>
    <col min="5197" max="5197" width="3.5703125" style="5" customWidth="1"/>
    <col min="5198" max="5198" width="19.85546875" style="5" customWidth="1"/>
    <col min="5199" max="5199" width="3.5703125" style="5" customWidth="1"/>
    <col min="5200" max="5200" width="17.28515625" style="5" customWidth="1"/>
    <col min="5201" max="5201" width="3.5703125" style="5" customWidth="1"/>
    <col min="5202" max="5202" width="2.28515625" style="5" customWidth="1"/>
    <col min="5203" max="5203" width="14.85546875" style="5" customWidth="1"/>
    <col min="5204" max="5204" width="19" style="5" customWidth="1"/>
    <col min="5205" max="5205" width="16.5703125" style="5" customWidth="1"/>
    <col min="5206" max="5206" width="17.5703125" style="5" customWidth="1"/>
    <col min="5207" max="5207" width="7.42578125" style="5" customWidth="1"/>
    <col min="5208" max="5208" width="3.5703125" style="5" customWidth="1"/>
    <col min="5209" max="5209" width="16.28515625" style="5" customWidth="1"/>
    <col min="5210" max="5210" width="3.5703125" style="5" customWidth="1"/>
    <col min="5211" max="5211" width="16.140625" style="5" customWidth="1"/>
    <col min="5212" max="5212" width="3.5703125" style="5" customWidth="1"/>
    <col min="5213" max="5213" width="17.5703125" style="5" customWidth="1"/>
    <col min="5214" max="5215" width="3.5703125" style="5" customWidth="1"/>
    <col min="5216" max="5216" width="17.5703125" style="5" customWidth="1"/>
    <col min="5217" max="5217" width="3.5703125" style="5" customWidth="1"/>
    <col min="5218" max="5218" width="19.140625" style="5" customWidth="1"/>
    <col min="5219" max="5219" width="3.5703125" style="5" customWidth="1"/>
    <col min="5220" max="5220" width="17.5703125" style="5" customWidth="1"/>
    <col min="5221" max="5221" width="3.5703125" style="5" customWidth="1"/>
    <col min="5222" max="5222" width="2.28515625" style="5" customWidth="1"/>
    <col min="5223" max="5223" width="14.85546875" style="5" customWidth="1"/>
    <col min="5224" max="5224" width="19" style="5" customWidth="1"/>
    <col min="5225" max="5225" width="16.5703125" style="5" customWidth="1"/>
    <col min="5226" max="5226" width="17.7109375" style="5" customWidth="1"/>
    <col min="5227" max="5227" width="7.42578125" style="5" customWidth="1"/>
    <col min="5228" max="5228" width="3.5703125" style="5" customWidth="1"/>
    <col min="5229" max="5229" width="16.140625" style="5" customWidth="1"/>
    <col min="5230" max="5230" width="3.5703125" style="5" customWidth="1"/>
    <col min="5231" max="5231" width="16.140625" style="5" customWidth="1"/>
    <col min="5232" max="5232" width="3.5703125" style="5" customWidth="1"/>
    <col min="5233" max="5233" width="17.7109375" style="5" customWidth="1"/>
    <col min="5234" max="5235" width="3.5703125" style="5" customWidth="1"/>
    <col min="5236" max="5236" width="17.7109375" style="5" customWidth="1"/>
    <col min="5237" max="5237" width="3.5703125" style="5" customWidth="1"/>
    <col min="5238" max="5238" width="19" style="5" customWidth="1"/>
    <col min="5239" max="5239" width="3.5703125" style="5" customWidth="1"/>
    <col min="5240" max="5240" width="17.7109375" style="5" customWidth="1"/>
    <col min="5241" max="5241" width="3.5703125" style="5" customWidth="1"/>
    <col min="5242" max="5242" width="2.28515625" style="5" customWidth="1"/>
    <col min="5243" max="5243" width="14.85546875" style="5" customWidth="1"/>
    <col min="5244" max="5244" width="19" style="5" customWidth="1"/>
    <col min="5245" max="5245" width="16.5703125" style="5" customWidth="1"/>
    <col min="5246" max="5246" width="18.28515625" style="5" customWidth="1"/>
    <col min="5247" max="5247" width="7.42578125" style="5" customWidth="1"/>
    <col min="5248" max="5248" width="3.5703125" style="5" customWidth="1"/>
    <col min="5249" max="5249" width="16.28515625" style="5" customWidth="1"/>
    <col min="5250" max="5250" width="3.5703125" style="5" customWidth="1"/>
    <col min="5251" max="5251" width="16.85546875" style="5" customWidth="1"/>
    <col min="5252" max="5252" width="3.5703125" style="5" customWidth="1"/>
    <col min="5253" max="5253" width="17" style="5" customWidth="1"/>
    <col min="5254" max="5255" width="3.5703125" style="5" customWidth="1"/>
    <col min="5256" max="5256" width="17.140625" style="5" customWidth="1"/>
    <col min="5257" max="5257" width="3.5703125" style="5" customWidth="1"/>
    <col min="5258" max="5258" width="19.85546875" style="5" customWidth="1"/>
    <col min="5259" max="5259" width="3.5703125" style="5" customWidth="1"/>
    <col min="5260" max="5260" width="17.28515625" style="5" customWidth="1"/>
    <col min="5261" max="5261" width="3.5703125" style="5" customWidth="1"/>
    <col min="5262" max="5262" width="2.28515625" style="5" customWidth="1"/>
    <col min="5263" max="5263" width="14.85546875" style="5" customWidth="1"/>
    <col min="5264" max="5264" width="19" style="5" customWidth="1"/>
    <col min="5265" max="5265" width="15.85546875" style="5" customWidth="1"/>
    <col min="5266" max="5266" width="18.140625" style="5" customWidth="1"/>
    <col min="5267" max="5267" width="7.42578125" style="5" customWidth="1"/>
    <col min="5268" max="5268" width="3.5703125" style="5" customWidth="1"/>
    <col min="5269" max="5269" width="15.85546875" style="5" customWidth="1"/>
    <col min="5270" max="5270" width="3.5703125" style="5" customWidth="1"/>
    <col min="5271" max="5271" width="16.140625" style="5" customWidth="1"/>
    <col min="5272" max="5272" width="3.5703125" style="5" customWidth="1"/>
    <col min="5273" max="5273" width="16.7109375" style="5" customWidth="1"/>
    <col min="5274" max="5275" width="3.5703125" style="5" customWidth="1"/>
    <col min="5276" max="5276" width="17" style="5" customWidth="1"/>
    <col min="5277" max="5277" width="3.5703125" style="5" customWidth="1"/>
    <col min="5278" max="5278" width="19.28515625" style="5" customWidth="1"/>
    <col min="5279" max="5279" width="3.5703125" style="5" customWidth="1"/>
    <col min="5280" max="5280" width="16.85546875" style="5" customWidth="1"/>
    <col min="5281" max="5281" width="3.5703125" style="5" customWidth="1"/>
    <col min="5282" max="5376" width="11.42578125" style="5"/>
    <col min="5377" max="5377" width="2.28515625" style="5" customWidth="1"/>
    <col min="5378" max="5378" width="14.85546875" style="5" customWidth="1"/>
    <col min="5379" max="5379" width="18.7109375" style="5" customWidth="1"/>
    <col min="5380" max="5380" width="16.5703125" style="5" customWidth="1"/>
    <col min="5381" max="5381" width="19" style="5" customWidth="1"/>
    <col min="5382" max="5382" width="4.85546875" style="5" customWidth="1"/>
    <col min="5383" max="5383" width="3.5703125" style="5" customWidth="1"/>
    <col min="5384" max="5384" width="16.28515625" style="5" customWidth="1"/>
    <col min="5385" max="5385" width="3.5703125" style="5" customWidth="1"/>
    <col min="5386" max="5386" width="16.140625" style="5" customWidth="1"/>
    <col min="5387" max="5387" width="4.140625" style="5" customWidth="1"/>
    <col min="5388" max="5388" width="15.5703125" style="5" customWidth="1"/>
    <col min="5389" max="5389" width="3.5703125" style="5" customWidth="1"/>
    <col min="5390" max="5390" width="3" style="5" customWidth="1"/>
    <col min="5391" max="5391" width="15.7109375" style="5" customWidth="1"/>
    <col min="5392" max="5392" width="3.5703125" style="5" customWidth="1"/>
    <col min="5393" max="5393" width="19" style="5" customWidth="1"/>
    <col min="5394" max="5394" width="3.5703125" style="5" customWidth="1"/>
    <col min="5395" max="5395" width="16.5703125" style="5" customWidth="1"/>
    <col min="5396" max="5396" width="3.7109375" style="5" customWidth="1"/>
    <col min="5397" max="5397" width="4.7109375" style="5" customWidth="1"/>
    <col min="5398" max="5398" width="4.42578125" style="5" customWidth="1"/>
    <col min="5399" max="5399" width="14.85546875" style="5" customWidth="1"/>
    <col min="5400" max="5400" width="19" style="5" customWidth="1"/>
    <col min="5401" max="5401" width="15.85546875" style="5" customWidth="1"/>
    <col min="5402" max="5402" width="17.85546875" style="5" customWidth="1"/>
    <col min="5403" max="5403" width="7.42578125" style="5" customWidth="1"/>
    <col min="5404" max="5404" width="3.5703125" style="5" customWidth="1"/>
    <col min="5405" max="5405" width="15.7109375" style="5" customWidth="1"/>
    <col min="5406" max="5406" width="3.5703125" style="5" customWidth="1"/>
    <col min="5407" max="5407" width="16.28515625" style="5" customWidth="1"/>
    <col min="5408" max="5408" width="3.5703125" style="5" customWidth="1"/>
    <col min="5409" max="5409" width="18.140625" style="5" customWidth="1"/>
    <col min="5410" max="5411" width="3.5703125" style="5" customWidth="1"/>
    <col min="5412" max="5412" width="18.140625" style="5" customWidth="1"/>
    <col min="5413" max="5413" width="3.5703125" style="5" customWidth="1"/>
    <col min="5414" max="5414" width="19.42578125" style="5" customWidth="1"/>
    <col min="5415" max="5415" width="3.5703125" style="5" customWidth="1"/>
    <col min="5416" max="5416" width="17.140625" style="5" customWidth="1"/>
    <col min="5417" max="5417" width="3.5703125" style="5" customWidth="1"/>
    <col min="5418" max="5418" width="2.28515625" style="5" customWidth="1"/>
    <col min="5419" max="5419" width="14.85546875" style="5" customWidth="1"/>
    <col min="5420" max="5420" width="19" style="5" customWidth="1"/>
    <col min="5421" max="5421" width="14.85546875" style="5" customWidth="1"/>
    <col min="5422" max="5422" width="18" style="5" customWidth="1"/>
    <col min="5423" max="5423" width="7.42578125" style="5" customWidth="1"/>
    <col min="5424" max="5424" width="3.5703125" style="5" customWidth="1"/>
    <col min="5425" max="5425" width="16.28515625" style="5" customWidth="1"/>
    <col min="5426" max="5426" width="3.5703125" style="5" customWidth="1"/>
    <col min="5427" max="5427" width="15.5703125" style="5" customWidth="1"/>
    <col min="5428" max="5428" width="3.5703125" style="5" customWidth="1"/>
    <col min="5429" max="5429" width="18.5703125" style="5" customWidth="1"/>
    <col min="5430" max="5431" width="3.5703125" style="5" customWidth="1"/>
    <col min="5432" max="5432" width="18.5703125" style="5" customWidth="1"/>
    <col min="5433" max="5433" width="3.5703125" style="5" customWidth="1"/>
    <col min="5434" max="5434" width="19.7109375" style="5" customWidth="1"/>
    <col min="5435" max="5435" width="3.5703125" style="5" customWidth="1"/>
    <col min="5436" max="5436" width="18.5703125" style="5" customWidth="1"/>
    <col min="5437" max="5437" width="3.5703125" style="5" customWidth="1"/>
    <col min="5438" max="5438" width="2.28515625" style="5" customWidth="1"/>
    <col min="5439" max="5439" width="14.85546875" style="5" customWidth="1"/>
    <col min="5440" max="5440" width="19" style="5" customWidth="1"/>
    <col min="5441" max="5441" width="16.28515625" style="5" customWidth="1"/>
    <col min="5442" max="5442" width="18.28515625" style="5" customWidth="1"/>
    <col min="5443" max="5443" width="7.42578125" style="5" customWidth="1"/>
    <col min="5444" max="5444" width="3.5703125" style="5" customWidth="1"/>
    <col min="5445" max="5445" width="16.140625" style="5" customWidth="1"/>
    <col min="5446" max="5446" width="3.5703125" style="5" customWidth="1"/>
    <col min="5447" max="5447" width="16.28515625" style="5" customWidth="1"/>
    <col min="5448" max="5448" width="3.5703125" style="5" customWidth="1"/>
    <col min="5449" max="5449" width="18.28515625" style="5" customWidth="1"/>
    <col min="5450" max="5451" width="3.5703125" style="5" customWidth="1"/>
    <col min="5452" max="5452" width="18.28515625" style="5" customWidth="1"/>
    <col min="5453" max="5453" width="3.5703125" style="5" customWidth="1"/>
    <col min="5454" max="5454" width="19.85546875" style="5" customWidth="1"/>
    <col min="5455" max="5455" width="3.5703125" style="5" customWidth="1"/>
    <col min="5456" max="5456" width="17.28515625" style="5" customWidth="1"/>
    <col min="5457" max="5457" width="3.5703125" style="5" customWidth="1"/>
    <col min="5458" max="5458" width="2.28515625" style="5" customWidth="1"/>
    <col min="5459" max="5459" width="14.85546875" style="5" customWidth="1"/>
    <col min="5460" max="5460" width="19" style="5" customWidth="1"/>
    <col min="5461" max="5461" width="16.5703125" style="5" customWidth="1"/>
    <col min="5462" max="5462" width="17.5703125" style="5" customWidth="1"/>
    <col min="5463" max="5463" width="7.42578125" style="5" customWidth="1"/>
    <col min="5464" max="5464" width="3.5703125" style="5" customWidth="1"/>
    <col min="5465" max="5465" width="16.28515625" style="5" customWidth="1"/>
    <col min="5466" max="5466" width="3.5703125" style="5" customWidth="1"/>
    <col min="5467" max="5467" width="16.140625" style="5" customWidth="1"/>
    <col min="5468" max="5468" width="3.5703125" style="5" customWidth="1"/>
    <col min="5469" max="5469" width="17.5703125" style="5" customWidth="1"/>
    <col min="5470" max="5471" width="3.5703125" style="5" customWidth="1"/>
    <col min="5472" max="5472" width="17.5703125" style="5" customWidth="1"/>
    <col min="5473" max="5473" width="3.5703125" style="5" customWidth="1"/>
    <col min="5474" max="5474" width="19.140625" style="5" customWidth="1"/>
    <col min="5475" max="5475" width="3.5703125" style="5" customWidth="1"/>
    <col min="5476" max="5476" width="17.5703125" style="5" customWidth="1"/>
    <col min="5477" max="5477" width="3.5703125" style="5" customWidth="1"/>
    <col min="5478" max="5478" width="2.28515625" style="5" customWidth="1"/>
    <col min="5479" max="5479" width="14.85546875" style="5" customWidth="1"/>
    <col min="5480" max="5480" width="19" style="5" customWidth="1"/>
    <col min="5481" max="5481" width="16.5703125" style="5" customWidth="1"/>
    <col min="5482" max="5482" width="17.7109375" style="5" customWidth="1"/>
    <col min="5483" max="5483" width="7.42578125" style="5" customWidth="1"/>
    <col min="5484" max="5484" width="3.5703125" style="5" customWidth="1"/>
    <col min="5485" max="5485" width="16.140625" style="5" customWidth="1"/>
    <col min="5486" max="5486" width="3.5703125" style="5" customWidth="1"/>
    <col min="5487" max="5487" width="16.140625" style="5" customWidth="1"/>
    <col min="5488" max="5488" width="3.5703125" style="5" customWidth="1"/>
    <col min="5489" max="5489" width="17.7109375" style="5" customWidth="1"/>
    <col min="5490" max="5491" width="3.5703125" style="5" customWidth="1"/>
    <col min="5492" max="5492" width="17.7109375" style="5" customWidth="1"/>
    <col min="5493" max="5493" width="3.5703125" style="5" customWidth="1"/>
    <col min="5494" max="5494" width="19" style="5" customWidth="1"/>
    <col min="5495" max="5495" width="3.5703125" style="5" customWidth="1"/>
    <col min="5496" max="5496" width="17.7109375" style="5" customWidth="1"/>
    <col min="5497" max="5497" width="3.5703125" style="5" customWidth="1"/>
    <col min="5498" max="5498" width="2.28515625" style="5" customWidth="1"/>
    <col min="5499" max="5499" width="14.85546875" style="5" customWidth="1"/>
    <col min="5500" max="5500" width="19" style="5" customWidth="1"/>
    <col min="5501" max="5501" width="16.5703125" style="5" customWidth="1"/>
    <col min="5502" max="5502" width="18.28515625" style="5" customWidth="1"/>
    <col min="5503" max="5503" width="7.42578125" style="5" customWidth="1"/>
    <col min="5504" max="5504" width="3.5703125" style="5" customWidth="1"/>
    <col min="5505" max="5505" width="16.28515625" style="5" customWidth="1"/>
    <col min="5506" max="5506" width="3.5703125" style="5" customWidth="1"/>
    <col min="5507" max="5507" width="16.85546875" style="5" customWidth="1"/>
    <col min="5508" max="5508" width="3.5703125" style="5" customWidth="1"/>
    <col min="5509" max="5509" width="17" style="5" customWidth="1"/>
    <col min="5510" max="5511" width="3.5703125" style="5" customWidth="1"/>
    <col min="5512" max="5512" width="17.140625" style="5" customWidth="1"/>
    <col min="5513" max="5513" width="3.5703125" style="5" customWidth="1"/>
    <col min="5514" max="5514" width="19.85546875" style="5" customWidth="1"/>
    <col min="5515" max="5515" width="3.5703125" style="5" customWidth="1"/>
    <col min="5516" max="5516" width="17.28515625" style="5" customWidth="1"/>
    <col min="5517" max="5517" width="3.5703125" style="5" customWidth="1"/>
    <col min="5518" max="5518" width="2.28515625" style="5" customWidth="1"/>
    <col min="5519" max="5519" width="14.85546875" style="5" customWidth="1"/>
    <col min="5520" max="5520" width="19" style="5" customWidth="1"/>
    <col min="5521" max="5521" width="15.85546875" style="5" customWidth="1"/>
    <col min="5522" max="5522" width="18.140625" style="5" customWidth="1"/>
    <col min="5523" max="5523" width="7.42578125" style="5" customWidth="1"/>
    <col min="5524" max="5524" width="3.5703125" style="5" customWidth="1"/>
    <col min="5525" max="5525" width="15.85546875" style="5" customWidth="1"/>
    <col min="5526" max="5526" width="3.5703125" style="5" customWidth="1"/>
    <col min="5527" max="5527" width="16.140625" style="5" customWidth="1"/>
    <col min="5528" max="5528" width="3.5703125" style="5" customWidth="1"/>
    <col min="5529" max="5529" width="16.7109375" style="5" customWidth="1"/>
    <col min="5530" max="5531" width="3.5703125" style="5" customWidth="1"/>
    <col min="5532" max="5532" width="17" style="5" customWidth="1"/>
    <col min="5533" max="5533" width="3.5703125" style="5" customWidth="1"/>
    <col min="5534" max="5534" width="19.28515625" style="5" customWidth="1"/>
    <col min="5535" max="5535" width="3.5703125" style="5" customWidth="1"/>
    <col min="5536" max="5536" width="16.85546875" style="5" customWidth="1"/>
    <col min="5537" max="5537" width="3.5703125" style="5" customWidth="1"/>
    <col min="5538" max="5632" width="11.42578125" style="5"/>
    <col min="5633" max="5633" width="2.28515625" style="5" customWidth="1"/>
    <col min="5634" max="5634" width="14.85546875" style="5" customWidth="1"/>
    <col min="5635" max="5635" width="18.7109375" style="5" customWidth="1"/>
    <col min="5636" max="5636" width="16.5703125" style="5" customWidth="1"/>
    <col min="5637" max="5637" width="19" style="5" customWidth="1"/>
    <col min="5638" max="5638" width="4.85546875" style="5" customWidth="1"/>
    <col min="5639" max="5639" width="3.5703125" style="5" customWidth="1"/>
    <col min="5640" max="5640" width="16.28515625" style="5" customWidth="1"/>
    <col min="5641" max="5641" width="3.5703125" style="5" customWidth="1"/>
    <col min="5642" max="5642" width="16.140625" style="5" customWidth="1"/>
    <col min="5643" max="5643" width="4.140625" style="5" customWidth="1"/>
    <col min="5644" max="5644" width="15.5703125" style="5" customWidth="1"/>
    <col min="5645" max="5645" width="3.5703125" style="5" customWidth="1"/>
    <col min="5646" max="5646" width="3" style="5" customWidth="1"/>
    <col min="5647" max="5647" width="15.7109375" style="5" customWidth="1"/>
    <col min="5648" max="5648" width="3.5703125" style="5" customWidth="1"/>
    <col min="5649" max="5649" width="19" style="5" customWidth="1"/>
    <col min="5650" max="5650" width="3.5703125" style="5" customWidth="1"/>
    <col min="5651" max="5651" width="16.5703125" style="5" customWidth="1"/>
    <col min="5652" max="5652" width="3.7109375" style="5" customWidth="1"/>
    <col min="5653" max="5653" width="4.7109375" style="5" customWidth="1"/>
    <col min="5654" max="5654" width="4.42578125" style="5" customWidth="1"/>
    <col min="5655" max="5655" width="14.85546875" style="5" customWidth="1"/>
    <col min="5656" max="5656" width="19" style="5" customWidth="1"/>
    <col min="5657" max="5657" width="15.85546875" style="5" customWidth="1"/>
    <col min="5658" max="5658" width="17.85546875" style="5" customWidth="1"/>
    <col min="5659" max="5659" width="7.42578125" style="5" customWidth="1"/>
    <col min="5660" max="5660" width="3.5703125" style="5" customWidth="1"/>
    <col min="5661" max="5661" width="15.7109375" style="5" customWidth="1"/>
    <col min="5662" max="5662" width="3.5703125" style="5" customWidth="1"/>
    <col min="5663" max="5663" width="16.28515625" style="5" customWidth="1"/>
    <col min="5664" max="5664" width="3.5703125" style="5" customWidth="1"/>
    <col min="5665" max="5665" width="18.140625" style="5" customWidth="1"/>
    <col min="5666" max="5667" width="3.5703125" style="5" customWidth="1"/>
    <col min="5668" max="5668" width="18.140625" style="5" customWidth="1"/>
    <col min="5669" max="5669" width="3.5703125" style="5" customWidth="1"/>
    <col min="5670" max="5670" width="19.42578125" style="5" customWidth="1"/>
    <col min="5671" max="5671" width="3.5703125" style="5" customWidth="1"/>
    <col min="5672" max="5672" width="17.140625" style="5" customWidth="1"/>
    <col min="5673" max="5673" width="3.5703125" style="5" customWidth="1"/>
    <col min="5674" max="5674" width="2.28515625" style="5" customWidth="1"/>
    <col min="5675" max="5675" width="14.85546875" style="5" customWidth="1"/>
    <col min="5676" max="5676" width="19" style="5" customWidth="1"/>
    <col min="5677" max="5677" width="14.85546875" style="5" customWidth="1"/>
    <col min="5678" max="5678" width="18" style="5" customWidth="1"/>
    <col min="5679" max="5679" width="7.42578125" style="5" customWidth="1"/>
    <col min="5680" max="5680" width="3.5703125" style="5" customWidth="1"/>
    <col min="5681" max="5681" width="16.28515625" style="5" customWidth="1"/>
    <col min="5682" max="5682" width="3.5703125" style="5" customWidth="1"/>
    <col min="5683" max="5683" width="15.5703125" style="5" customWidth="1"/>
    <col min="5684" max="5684" width="3.5703125" style="5" customWidth="1"/>
    <col min="5685" max="5685" width="18.5703125" style="5" customWidth="1"/>
    <col min="5686" max="5687" width="3.5703125" style="5" customWidth="1"/>
    <col min="5688" max="5688" width="18.5703125" style="5" customWidth="1"/>
    <col min="5689" max="5689" width="3.5703125" style="5" customWidth="1"/>
    <col min="5690" max="5690" width="19.7109375" style="5" customWidth="1"/>
    <col min="5691" max="5691" width="3.5703125" style="5" customWidth="1"/>
    <col min="5692" max="5692" width="18.5703125" style="5" customWidth="1"/>
    <col min="5693" max="5693" width="3.5703125" style="5" customWidth="1"/>
    <col min="5694" max="5694" width="2.28515625" style="5" customWidth="1"/>
    <col min="5695" max="5695" width="14.85546875" style="5" customWidth="1"/>
    <col min="5696" max="5696" width="19" style="5" customWidth="1"/>
    <col min="5697" max="5697" width="16.28515625" style="5" customWidth="1"/>
    <col min="5698" max="5698" width="18.28515625" style="5" customWidth="1"/>
    <col min="5699" max="5699" width="7.42578125" style="5" customWidth="1"/>
    <col min="5700" max="5700" width="3.5703125" style="5" customWidth="1"/>
    <col min="5701" max="5701" width="16.140625" style="5" customWidth="1"/>
    <col min="5702" max="5702" width="3.5703125" style="5" customWidth="1"/>
    <col min="5703" max="5703" width="16.28515625" style="5" customWidth="1"/>
    <col min="5704" max="5704" width="3.5703125" style="5" customWidth="1"/>
    <col min="5705" max="5705" width="18.28515625" style="5" customWidth="1"/>
    <col min="5706" max="5707" width="3.5703125" style="5" customWidth="1"/>
    <col min="5708" max="5708" width="18.28515625" style="5" customWidth="1"/>
    <col min="5709" max="5709" width="3.5703125" style="5" customWidth="1"/>
    <col min="5710" max="5710" width="19.85546875" style="5" customWidth="1"/>
    <col min="5711" max="5711" width="3.5703125" style="5" customWidth="1"/>
    <col min="5712" max="5712" width="17.28515625" style="5" customWidth="1"/>
    <col min="5713" max="5713" width="3.5703125" style="5" customWidth="1"/>
    <col min="5714" max="5714" width="2.28515625" style="5" customWidth="1"/>
    <col min="5715" max="5715" width="14.85546875" style="5" customWidth="1"/>
    <col min="5716" max="5716" width="19" style="5" customWidth="1"/>
    <col min="5717" max="5717" width="16.5703125" style="5" customWidth="1"/>
    <col min="5718" max="5718" width="17.5703125" style="5" customWidth="1"/>
    <col min="5719" max="5719" width="7.42578125" style="5" customWidth="1"/>
    <col min="5720" max="5720" width="3.5703125" style="5" customWidth="1"/>
    <col min="5721" max="5721" width="16.28515625" style="5" customWidth="1"/>
    <col min="5722" max="5722" width="3.5703125" style="5" customWidth="1"/>
    <col min="5723" max="5723" width="16.140625" style="5" customWidth="1"/>
    <col min="5724" max="5724" width="3.5703125" style="5" customWidth="1"/>
    <col min="5725" max="5725" width="17.5703125" style="5" customWidth="1"/>
    <col min="5726" max="5727" width="3.5703125" style="5" customWidth="1"/>
    <col min="5728" max="5728" width="17.5703125" style="5" customWidth="1"/>
    <col min="5729" max="5729" width="3.5703125" style="5" customWidth="1"/>
    <col min="5730" max="5730" width="19.140625" style="5" customWidth="1"/>
    <col min="5731" max="5731" width="3.5703125" style="5" customWidth="1"/>
    <col min="5732" max="5732" width="17.5703125" style="5" customWidth="1"/>
    <col min="5733" max="5733" width="3.5703125" style="5" customWidth="1"/>
    <col min="5734" max="5734" width="2.28515625" style="5" customWidth="1"/>
    <col min="5735" max="5735" width="14.85546875" style="5" customWidth="1"/>
    <col min="5736" max="5736" width="19" style="5" customWidth="1"/>
    <col min="5737" max="5737" width="16.5703125" style="5" customWidth="1"/>
    <col min="5738" max="5738" width="17.7109375" style="5" customWidth="1"/>
    <col min="5739" max="5739" width="7.42578125" style="5" customWidth="1"/>
    <col min="5740" max="5740" width="3.5703125" style="5" customWidth="1"/>
    <col min="5741" max="5741" width="16.140625" style="5" customWidth="1"/>
    <col min="5742" max="5742" width="3.5703125" style="5" customWidth="1"/>
    <col min="5743" max="5743" width="16.140625" style="5" customWidth="1"/>
    <col min="5744" max="5744" width="3.5703125" style="5" customWidth="1"/>
    <col min="5745" max="5745" width="17.7109375" style="5" customWidth="1"/>
    <col min="5746" max="5747" width="3.5703125" style="5" customWidth="1"/>
    <col min="5748" max="5748" width="17.7109375" style="5" customWidth="1"/>
    <col min="5749" max="5749" width="3.5703125" style="5" customWidth="1"/>
    <col min="5750" max="5750" width="19" style="5" customWidth="1"/>
    <col min="5751" max="5751" width="3.5703125" style="5" customWidth="1"/>
    <col min="5752" max="5752" width="17.7109375" style="5" customWidth="1"/>
    <col min="5753" max="5753" width="3.5703125" style="5" customWidth="1"/>
    <col min="5754" max="5754" width="2.28515625" style="5" customWidth="1"/>
    <col min="5755" max="5755" width="14.85546875" style="5" customWidth="1"/>
    <col min="5756" max="5756" width="19" style="5" customWidth="1"/>
    <col min="5757" max="5757" width="16.5703125" style="5" customWidth="1"/>
    <col min="5758" max="5758" width="18.28515625" style="5" customWidth="1"/>
    <col min="5759" max="5759" width="7.42578125" style="5" customWidth="1"/>
    <col min="5760" max="5760" width="3.5703125" style="5" customWidth="1"/>
    <col min="5761" max="5761" width="16.28515625" style="5" customWidth="1"/>
    <col min="5762" max="5762" width="3.5703125" style="5" customWidth="1"/>
    <col min="5763" max="5763" width="16.85546875" style="5" customWidth="1"/>
    <col min="5764" max="5764" width="3.5703125" style="5" customWidth="1"/>
    <col min="5765" max="5765" width="17" style="5" customWidth="1"/>
    <col min="5766" max="5767" width="3.5703125" style="5" customWidth="1"/>
    <col min="5768" max="5768" width="17.140625" style="5" customWidth="1"/>
    <col min="5769" max="5769" width="3.5703125" style="5" customWidth="1"/>
    <col min="5770" max="5770" width="19.85546875" style="5" customWidth="1"/>
    <col min="5771" max="5771" width="3.5703125" style="5" customWidth="1"/>
    <col min="5772" max="5772" width="17.28515625" style="5" customWidth="1"/>
    <col min="5773" max="5773" width="3.5703125" style="5" customWidth="1"/>
    <col min="5774" max="5774" width="2.28515625" style="5" customWidth="1"/>
    <col min="5775" max="5775" width="14.85546875" style="5" customWidth="1"/>
    <col min="5776" max="5776" width="19" style="5" customWidth="1"/>
    <col min="5777" max="5777" width="15.85546875" style="5" customWidth="1"/>
    <col min="5778" max="5778" width="18.140625" style="5" customWidth="1"/>
    <col min="5779" max="5779" width="7.42578125" style="5" customWidth="1"/>
    <col min="5780" max="5780" width="3.5703125" style="5" customWidth="1"/>
    <col min="5781" max="5781" width="15.85546875" style="5" customWidth="1"/>
    <col min="5782" max="5782" width="3.5703125" style="5" customWidth="1"/>
    <col min="5783" max="5783" width="16.140625" style="5" customWidth="1"/>
    <col min="5784" max="5784" width="3.5703125" style="5" customWidth="1"/>
    <col min="5785" max="5785" width="16.7109375" style="5" customWidth="1"/>
    <col min="5786" max="5787" width="3.5703125" style="5" customWidth="1"/>
    <col min="5788" max="5788" width="17" style="5" customWidth="1"/>
    <col min="5789" max="5789" width="3.5703125" style="5" customWidth="1"/>
    <col min="5790" max="5790" width="19.28515625" style="5" customWidth="1"/>
    <col min="5791" max="5791" width="3.5703125" style="5" customWidth="1"/>
    <col min="5792" max="5792" width="16.85546875" style="5" customWidth="1"/>
    <col min="5793" max="5793" width="3.5703125" style="5" customWidth="1"/>
    <col min="5794" max="5888" width="11.42578125" style="5"/>
    <col min="5889" max="5889" width="2.28515625" style="5" customWidth="1"/>
    <col min="5890" max="5890" width="14.85546875" style="5" customWidth="1"/>
    <col min="5891" max="5891" width="18.7109375" style="5" customWidth="1"/>
    <col min="5892" max="5892" width="16.5703125" style="5" customWidth="1"/>
    <col min="5893" max="5893" width="19" style="5" customWidth="1"/>
    <col min="5894" max="5894" width="4.85546875" style="5" customWidth="1"/>
    <col min="5895" max="5895" width="3.5703125" style="5" customWidth="1"/>
    <col min="5896" max="5896" width="16.28515625" style="5" customWidth="1"/>
    <col min="5897" max="5897" width="3.5703125" style="5" customWidth="1"/>
    <col min="5898" max="5898" width="16.140625" style="5" customWidth="1"/>
    <col min="5899" max="5899" width="4.140625" style="5" customWidth="1"/>
    <col min="5900" max="5900" width="15.5703125" style="5" customWidth="1"/>
    <col min="5901" max="5901" width="3.5703125" style="5" customWidth="1"/>
    <col min="5902" max="5902" width="3" style="5" customWidth="1"/>
    <col min="5903" max="5903" width="15.7109375" style="5" customWidth="1"/>
    <col min="5904" max="5904" width="3.5703125" style="5" customWidth="1"/>
    <col min="5905" max="5905" width="19" style="5" customWidth="1"/>
    <col min="5906" max="5906" width="3.5703125" style="5" customWidth="1"/>
    <col min="5907" max="5907" width="16.5703125" style="5" customWidth="1"/>
    <col min="5908" max="5908" width="3.7109375" style="5" customWidth="1"/>
    <col min="5909" max="5909" width="4.7109375" style="5" customWidth="1"/>
    <col min="5910" max="5910" width="4.42578125" style="5" customWidth="1"/>
    <col min="5911" max="5911" width="14.85546875" style="5" customWidth="1"/>
    <col min="5912" max="5912" width="19" style="5" customWidth="1"/>
    <col min="5913" max="5913" width="15.85546875" style="5" customWidth="1"/>
    <col min="5914" max="5914" width="17.85546875" style="5" customWidth="1"/>
    <col min="5915" max="5915" width="7.42578125" style="5" customWidth="1"/>
    <col min="5916" max="5916" width="3.5703125" style="5" customWidth="1"/>
    <col min="5917" max="5917" width="15.7109375" style="5" customWidth="1"/>
    <col min="5918" max="5918" width="3.5703125" style="5" customWidth="1"/>
    <col min="5919" max="5919" width="16.28515625" style="5" customWidth="1"/>
    <col min="5920" max="5920" width="3.5703125" style="5" customWidth="1"/>
    <col min="5921" max="5921" width="18.140625" style="5" customWidth="1"/>
    <col min="5922" max="5923" width="3.5703125" style="5" customWidth="1"/>
    <col min="5924" max="5924" width="18.140625" style="5" customWidth="1"/>
    <col min="5925" max="5925" width="3.5703125" style="5" customWidth="1"/>
    <col min="5926" max="5926" width="19.42578125" style="5" customWidth="1"/>
    <col min="5927" max="5927" width="3.5703125" style="5" customWidth="1"/>
    <col min="5928" max="5928" width="17.140625" style="5" customWidth="1"/>
    <col min="5929" max="5929" width="3.5703125" style="5" customWidth="1"/>
    <col min="5930" max="5930" width="2.28515625" style="5" customWidth="1"/>
    <col min="5931" max="5931" width="14.85546875" style="5" customWidth="1"/>
    <col min="5932" max="5932" width="19" style="5" customWidth="1"/>
    <col min="5933" max="5933" width="14.85546875" style="5" customWidth="1"/>
    <col min="5934" max="5934" width="18" style="5" customWidth="1"/>
    <col min="5935" max="5935" width="7.42578125" style="5" customWidth="1"/>
    <col min="5936" max="5936" width="3.5703125" style="5" customWidth="1"/>
    <col min="5937" max="5937" width="16.28515625" style="5" customWidth="1"/>
    <col min="5938" max="5938" width="3.5703125" style="5" customWidth="1"/>
    <col min="5939" max="5939" width="15.5703125" style="5" customWidth="1"/>
    <col min="5940" max="5940" width="3.5703125" style="5" customWidth="1"/>
    <col min="5941" max="5941" width="18.5703125" style="5" customWidth="1"/>
    <col min="5942" max="5943" width="3.5703125" style="5" customWidth="1"/>
    <col min="5944" max="5944" width="18.5703125" style="5" customWidth="1"/>
    <col min="5945" max="5945" width="3.5703125" style="5" customWidth="1"/>
    <col min="5946" max="5946" width="19.7109375" style="5" customWidth="1"/>
    <col min="5947" max="5947" width="3.5703125" style="5" customWidth="1"/>
    <col min="5948" max="5948" width="18.5703125" style="5" customWidth="1"/>
    <col min="5949" max="5949" width="3.5703125" style="5" customWidth="1"/>
    <col min="5950" max="5950" width="2.28515625" style="5" customWidth="1"/>
    <col min="5951" max="5951" width="14.85546875" style="5" customWidth="1"/>
    <col min="5952" max="5952" width="19" style="5" customWidth="1"/>
    <col min="5953" max="5953" width="16.28515625" style="5" customWidth="1"/>
    <col min="5954" max="5954" width="18.28515625" style="5" customWidth="1"/>
    <col min="5955" max="5955" width="7.42578125" style="5" customWidth="1"/>
    <col min="5956" max="5956" width="3.5703125" style="5" customWidth="1"/>
    <col min="5957" max="5957" width="16.140625" style="5" customWidth="1"/>
    <col min="5958" max="5958" width="3.5703125" style="5" customWidth="1"/>
    <col min="5959" max="5959" width="16.28515625" style="5" customWidth="1"/>
    <col min="5960" max="5960" width="3.5703125" style="5" customWidth="1"/>
    <col min="5961" max="5961" width="18.28515625" style="5" customWidth="1"/>
    <col min="5962" max="5963" width="3.5703125" style="5" customWidth="1"/>
    <col min="5964" max="5964" width="18.28515625" style="5" customWidth="1"/>
    <col min="5965" max="5965" width="3.5703125" style="5" customWidth="1"/>
    <col min="5966" max="5966" width="19.85546875" style="5" customWidth="1"/>
    <col min="5967" max="5967" width="3.5703125" style="5" customWidth="1"/>
    <col min="5968" max="5968" width="17.28515625" style="5" customWidth="1"/>
    <col min="5969" max="5969" width="3.5703125" style="5" customWidth="1"/>
    <col min="5970" max="5970" width="2.28515625" style="5" customWidth="1"/>
    <col min="5971" max="5971" width="14.85546875" style="5" customWidth="1"/>
    <col min="5972" max="5972" width="19" style="5" customWidth="1"/>
    <col min="5973" max="5973" width="16.5703125" style="5" customWidth="1"/>
    <col min="5974" max="5974" width="17.5703125" style="5" customWidth="1"/>
    <col min="5975" max="5975" width="7.42578125" style="5" customWidth="1"/>
    <col min="5976" max="5976" width="3.5703125" style="5" customWidth="1"/>
    <col min="5977" max="5977" width="16.28515625" style="5" customWidth="1"/>
    <col min="5978" max="5978" width="3.5703125" style="5" customWidth="1"/>
    <col min="5979" max="5979" width="16.140625" style="5" customWidth="1"/>
    <col min="5980" max="5980" width="3.5703125" style="5" customWidth="1"/>
    <col min="5981" max="5981" width="17.5703125" style="5" customWidth="1"/>
    <col min="5982" max="5983" width="3.5703125" style="5" customWidth="1"/>
    <col min="5984" max="5984" width="17.5703125" style="5" customWidth="1"/>
    <col min="5985" max="5985" width="3.5703125" style="5" customWidth="1"/>
    <col min="5986" max="5986" width="19.140625" style="5" customWidth="1"/>
    <col min="5987" max="5987" width="3.5703125" style="5" customWidth="1"/>
    <col min="5988" max="5988" width="17.5703125" style="5" customWidth="1"/>
    <col min="5989" max="5989" width="3.5703125" style="5" customWidth="1"/>
    <col min="5990" max="5990" width="2.28515625" style="5" customWidth="1"/>
    <col min="5991" max="5991" width="14.85546875" style="5" customWidth="1"/>
    <col min="5992" max="5992" width="19" style="5" customWidth="1"/>
    <col min="5993" max="5993" width="16.5703125" style="5" customWidth="1"/>
    <col min="5994" max="5994" width="17.7109375" style="5" customWidth="1"/>
    <col min="5995" max="5995" width="7.42578125" style="5" customWidth="1"/>
    <col min="5996" max="5996" width="3.5703125" style="5" customWidth="1"/>
    <col min="5997" max="5997" width="16.140625" style="5" customWidth="1"/>
    <col min="5998" max="5998" width="3.5703125" style="5" customWidth="1"/>
    <col min="5999" max="5999" width="16.140625" style="5" customWidth="1"/>
    <col min="6000" max="6000" width="3.5703125" style="5" customWidth="1"/>
    <col min="6001" max="6001" width="17.7109375" style="5" customWidth="1"/>
    <col min="6002" max="6003" width="3.5703125" style="5" customWidth="1"/>
    <col min="6004" max="6004" width="17.7109375" style="5" customWidth="1"/>
    <col min="6005" max="6005" width="3.5703125" style="5" customWidth="1"/>
    <col min="6006" max="6006" width="19" style="5" customWidth="1"/>
    <col min="6007" max="6007" width="3.5703125" style="5" customWidth="1"/>
    <col min="6008" max="6008" width="17.7109375" style="5" customWidth="1"/>
    <col min="6009" max="6009" width="3.5703125" style="5" customWidth="1"/>
    <col min="6010" max="6010" width="2.28515625" style="5" customWidth="1"/>
    <col min="6011" max="6011" width="14.85546875" style="5" customWidth="1"/>
    <col min="6012" max="6012" width="19" style="5" customWidth="1"/>
    <col min="6013" max="6013" width="16.5703125" style="5" customWidth="1"/>
    <col min="6014" max="6014" width="18.28515625" style="5" customWidth="1"/>
    <col min="6015" max="6015" width="7.42578125" style="5" customWidth="1"/>
    <col min="6016" max="6016" width="3.5703125" style="5" customWidth="1"/>
    <col min="6017" max="6017" width="16.28515625" style="5" customWidth="1"/>
    <col min="6018" max="6018" width="3.5703125" style="5" customWidth="1"/>
    <col min="6019" max="6019" width="16.85546875" style="5" customWidth="1"/>
    <col min="6020" max="6020" width="3.5703125" style="5" customWidth="1"/>
    <col min="6021" max="6021" width="17" style="5" customWidth="1"/>
    <col min="6022" max="6023" width="3.5703125" style="5" customWidth="1"/>
    <col min="6024" max="6024" width="17.140625" style="5" customWidth="1"/>
    <col min="6025" max="6025" width="3.5703125" style="5" customWidth="1"/>
    <col min="6026" max="6026" width="19.85546875" style="5" customWidth="1"/>
    <col min="6027" max="6027" width="3.5703125" style="5" customWidth="1"/>
    <col min="6028" max="6028" width="17.28515625" style="5" customWidth="1"/>
    <col min="6029" max="6029" width="3.5703125" style="5" customWidth="1"/>
    <col min="6030" max="6030" width="2.28515625" style="5" customWidth="1"/>
    <col min="6031" max="6031" width="14.85546875" style="5" customWidth="1"/>
    <col min="6032" max="6032" width="19" style="5" customWidth="1"/>
    <col min="6033" max="6033" width="15.85546875" style="5" customWidth="1"/>
    <col min="6034" max="6034" width="18.140625" style="5" customWidth="1"/>
    <col min="6035" max="6035" width="7.42578125" style="5" customWidth="1"/>
    <col min="6036" max="6036" width="3.5703125" style="5" customWidth="1"/>
    <col min="6037" max="6037" width="15.85546875" style="5" customWidth="1"/>
    <col min="6038" max="6038" width="3.5703125" style="5" customWidth="1"/>
    <col min="6039" max="6039" width="16.140625" style="5" customWidth="1"/>
    <col min="6040" max="6040" width="3.5703125" style="5" customWidth="1"/>
    <col min="6041" max="6041" width="16.7109375" style="5" customWidth="1"/>
    <col min="6042" max="6043" width="3.5703125" style="5" customWidth="1"/>
    <col min="6044" max="6044" width="17" style="5" customWidth="1"/>
    <col min="6045" max="6045" width="3.5703125" style="5" customWidth="1"/>
    <col min="6046" max="6046" width="19.28515625" style="5" customWidth="1"/>
    <col min="6047" max="6047" width="3.5703125" style="5" customWidth="1"/>
    <col min="6048" max="6048" width="16.85546875" style="5" customWidth="1"/>
    <col min="6049" max="6049" width="3.5703125" style="5" customWidth="1"/>
    <col min="6050" max="6144" width="11.42578125" style="5"/>
    <col min="6145" max="6145" width="2.28515625" style="5" customWidth="1"/>
    <col min="6146" max="6146" width="14.85546875" style="5" customWidth="1"/>
    <col min="6147" max="6147" width="18.7109375" style="5" customWidth="1"/>
    <col min="6148" max="6148" width="16.5703125" style="5" customWidth="1"/>
    <col min="6149" max="6149" width="19" style="5" customWidth="1"/>
    <col min="6150" max="6150" width="4.85546875" style="5" customWidth="1"/>
    <col min="6151" max="6151" width="3.5703125" style="5" customWidth="1"/>
    <col min="6152" max="6152" width="16.28515625" style="5" customWidth="1"/>
    <col min="6153" max="6153" width="3.5703125" style="5" customWidth="1"/>
    <col min="6154" max="6154" width="16.140625" style="5" customWidth="1"/>
    <col min="6155" max="6155" width="4.140625" style="5" customWidth="1"/>
    <col min="6156" max="6156" width="15.5703125" style="5" customWidth="1"/>
    <col min="6157" max="6157" width="3.5703125" style="5" customWidth="1"/>
    <col min="6158" max="6158" width="3" style="5" customWidth="1"/>
    <col min="6159" max="6159" width="15.7109375" style="5" customWidth="1"/>
    <col min="6160" max="6160" width="3.5703125" style="5" customWidth="1"/>
    <col min="6161" max="6161" width="19" style="5" customWidth="1"/>
    <col min="6162" max="6162" width="3.5703125" style="5" customWidth="1"/>
    <col min="6163" max="6163" width="16.5703125" style="5" customWidth="1"/>
    <col min="6164" max="6164" width="3.7109375" style="5" customWidth="1"/>
    <col min="6165" max="6165" width="4.7109375" style="5" customWidth="1"/>
    <col min="6166" max="6166" width="4.42578125" style="5" customWidth="1"/>
    <col min="6167" max="6167" width="14.85546875" style="5" customWidth="1"/>
    <col min="6168" max="6168" width="19" style="5" customWidth="1"/>
    <col min="6169" max="6169" width="15.85546875" style="5" customWidth="1"/>
    <col min="6170" max="6170" width="17.85546875" style="5" customWidth="1"/>
    <col min="6171" max="6171" width="7.42578125" style="5" customWidth="1"/>
    <col min="6172" max="6172" width="3.5703125" style="5" customWidth="1"/>
    <col min="6173" max="6173" width="15.7109375" style="5" customWidth="1"/>
    <col min="6174" max="6174" width="3.5703125" style="5" customWidth="1"/>
    <col min="6175" max="6175" width="16.28515625" style="5" customWidth="1"/>
    <col min="6176" max="6176" width="3.5703125" style="5" customWidth="1"/>
    <col min="6177" max="6177" width="18.140625" style="5" customWidth="1"/>
    <col min="6178" max="6179" width="3.5703125" style="5" customWidth="1"/>
    <col min="6180" max="6180" width="18.140625" style="5" customWidth="1"/>
    <col min="6181" max="6181" width="3.5703125" style="5" customWidth="1"/>
    <col min="6182" max="6182" width="19.42578125" style="5" customWidth="1"/>
    <col min="6183" max="6183" width="3.5703125" style="5" customWidth="1"/>
    <col min="6184" max="6184" width="17.140625" style="5" customWidth="1"/>
    <col min="6185" max="6185" width="3.5703125" style="5" customWidth="1"/>
    <col min="6186" max="6186" width="2.28515625" style="5" customWidth="1"/>
    <col min="6187" max="6187" width="14.85546875" style="5" customWidth="1"/>
    <col min="6188" max="6188" width="19" style="5" customWidth="1"/>
    <col min="6189" max="6189" width="14.85546875" style="5" customWidth="1"/>
    <col min="6190" max="6190" width="18" style="5" customWidth="1"/>
    <col min="6191" max="6191" width="7.42578125" style="5" customWidth="1"/>
    <col min="6192" max="6192" width="3.5703125" style="5" customWidth="1"/>
    <col min="6193" max="6193" width="16.28515625" style="5" customWidth="1"/>
    <col min="6194" max="6194" width="3.5703125" style="5" customWidth="1"/>
    <col min="6195" max="6195" width="15.5703125" style="5" customWidth="1"/>
    <col min="6196" max="6196" width="3.5703125" style="5" customWidth="1"/>
    <col min="6197" max="6197" width="18.5703125" style="5" customWidth="1"/>
    <col min="6198" max="6199" width="3.5703125" style="5" customWidth="1"/>
    <col min="6200" max="6200" width="18.5703125" style="5" customWidth="1"/>
    <col min="6201" max="6201" width="3.5703125" style="5" customWidth="1"/>
    <col min="6202" max="6202" width="19.7109375" style="5" customWidth="1"/>
    <col min="6203" max="6203" width="3.5703125" style="5" customWidth="1"/>
    <col min="6204" max="6204" width="18.5703125" style="5" customWidth="1"/>
    <col min="6205" max="6205" width="3.5703125" style="5" customWidth="1"/>
    <col min="6206" max="6206" width="2.28515625" style="5" customWidth="1"/>
    <col min="6207" max="6207" width="14.85546875" style="5" customWidth="1"/>
    <col min="6208" max="6208" width="19" style="5" customWidth="1"/>
    <col min="6209" max="6209" width="16.28515625" style="5" customWidth="1"/>
    <col min="6210" max="6210" width="18.28515625" style="5" customWidth="1"/>
    <col min="6211" max="6211" width="7.42578125" style="5" customWidth="1"/>
    <col min="6212" max="6212" width="3.5703125" style="5" customWidth="1"/>
    <col min="6213" max="6213" width="16.140625" style="5" customWidth="1"/>
    <col min="6214" max="6214" width="3.5703125" style="5" customWidth="1"/>
    <col min="6215" max="6215" width="16.28515625" style="5" customWidth="1"/>
    <col min="6216" max="6216" width="3.5703125" style="5" customWidth="1"/>
    <col min="6217" max="6217" width="18.28515625" style="5" customWidth="1"/>
    <col min="6218" max="6219" width="3.5703125" style="5" customWidth="1"/>
    <col min="6220" max="6220" width="18.28515625" style="5" customWidth="1"/>
    <col min="6221" max="6221" width="3.5703125" style="5" customWidth="1"/>
    <col min="6222" max="6222" width="19.85546875" style="5" customWidth="1"/>
    <col min="6223" max="6223" width="3.5703125" style="5" customWidth="1"/>
    <col min="6224" max="6224" width="17.28515625" style="5" customWidth="1"/>
    <col min="6225" max="6225" width="3.5703125" style="5" customWidth="1"/>
    <col min="6226" max="6226" width="2.28515625" style="5" customWidth="1"/>
    <col min="6227" max="6227" width="14.85546875" style="5" customWidth="1"/>
    <col min="6228" max="6228" width="19" style="5" customWidth="1"/>
    <col min="6229" max="6229" width="16.5703125" style="5" customWidth="1"/>
    <col min="6230" max="6230" width="17.5703125" style="5" customWidth="1"/>
    <col min="6231" max="6231" width="7.42578125" style="5" customWidth="1"/>
    <col min="6232" max="6232" width="3.5703125" style="5" customWidth="1"/>
    <col min="6233" max="6233" width="16.28515625" style="5" customWidth="1"/>
    <col min="6234" max="6234" width="3.5703125" style="5" customWidth="1"/>
    <col min="6235" max="6235" width="16.140625" style="5" customWidth="1"/>
    <col min="6236" max="6236" width="3.5703125" style="5" customWidth="1"/>
    <col min="6237" max="6237" width="17.5703125" style="5" customWidth="1"/>
    <col min="6238" max="6239" width="3.5703125" style="5" customWidth="1"/>
    <col min="6240" max="6240" width="17.5703125" style="5" customWidth="1"/>
    <col min="6241" max="6241" width="3.5703125" style="5" customWidth="1"/>
    <col min="6242" max="6242" width="19.140625" style="5" customWidth="1"/>
    <col min="6243" max="6243" width="3.5703125" style="5" customWidth="1"/>
    <col min="6244" max="6244" width="17.5703125" style="5" customWidth="1"/>
    <col min="6245" max="6245" width="3.5703125" style="5" customWidth="1"/>
    <col min="6246" max="6246" width="2.28515625" style="5" customWidth="1"/>
    <col min="6247" max="6247" width="14.85546875" style="5" customWidth="1"/>
    <col min="6248" max="6248" width="19" style="5" customWidth="1"/>
    <col min="6249" max="6249" width="16.5703125" style="5" customWidth="1"/>
    <col min="6250" max="6250" width="17.7109375" style="5" customWidth="1"/>
    <col min="6251" max="6251" width="7.42578125" style="5" customWidth="1"/>
    <col min="6252" max="6252" width="3.5703125" style="5" customWidth="1"/>
    <col min="6253" max="6253" width="16.140625" style="5" customWidth="1"/>
    <col min="6254" max="6254" width="3.5703125" style="5" customWidth="1"/>
    <col min="6255" max="6255" width="16.140625" style="5" customWidth="1"/>
    <col min="6256" max="6256" width="3.5703125" style="5" customWidth="1"/>
    <col min="6257" max="6257" width="17.7109375" style="5" customWidth="1"/>
    <col min="6258" max="6259" width="3.5703125" style="5" customWidth="1"/>
    <col min="6260" max="6260" width="17.7109375" style="5" customWidth="1"/>
    <col min="6261" max="6261" width="3.5703125" style="5" customWidth="1"/>
    <col min="6262" max="6262" width="19" style="5" customWidth="1"/>
    <col min="6263" max="6263" width="3.5703125" style="5" customWidth="1"/>
    <col min="6264" max="6264" width="17.7109375" style="5" customWidth="1"/>
    <col min="6265" max="6265" width="3.5703125" style="5" customWidth="1"/>
    <col min="6266" max="6266" width="2.28515625" style="5" customWidth="1"/>
    <col min="6267" max="6267" width="14.85546875" style="5" customWidth="1"/>
    <col min="6268" max="6268" width="19" style="5" customWidth="1"/>
    <col min="6269" max="6269" width="16.5703125" style="5" customWidth="1"/>
    <col min="6270" max="6270" width="18.28515625" style="5" customWidth="1"/>
    <col min="6271" max="6271" width="7.42578125" style="5" customWidth="1"/>
    <col min="6272" max="6272" width="3.5703125" style="5" customWidth="1"/>
    <col min="6273" max="6273" width="16.28515625" style="5" customWidth="1"/>
    <col min="6274" max="6274" width="3.5703125" style="5" customWidth="1"/>
    <col min="6275" max="6275" width="16.85546875" style="5" customWidth="1"/>
    <col min="6276" max="6276" width="3.5703125" style="5" customWidth="1"/>
    <col min="6277" max="6277" width="17" style="5" customWidth="1"/>
    <col min="6278" max="6279" width="3.5703125" style="5" customWidth="1"/>
    <col min="6280" max="6280" width="17.140625" style="5" customWidth="1"/>
    <col min="6281" max="6281" width="3.5703125" style="5" customWidth="1"/>
    <col min="6282" max="6282" width="19.85546875" style="5" customWidth="1"/>
    <col min="6283" max="6283" width="3.5703125" style="5" customWidth="1"/>
    <col min="6284" max="6284" width="17.28515625" style="5" customWidth="1"/>
    <col min="6285" max="6285" width="3.5703125" style="5" customWidth="1"/>
    <col min="6286" max="6286" width="2.28515625" style="5" customWidth="1"/>
    <col min="6287" max="6287" width="14.85546875" style="5" customWidth="1"/>
    <col min="6288" max="6288" width="19" style="5" customWidth="1"/>
    <col min="6289" max="6289" width="15.85546875" style="5" customWidth="1"/>
    <col min="6290" max="6290" width="18.140625" style="5" customWidth="1"/>
    <col min="6291" max="6291" width="7.42578125" style="5" customWidth="1"/>
    <col min="6292" max="6292" width="3.5703125" style="5" customWidth="1"/>
    <col min="6293" max="6293" width="15.85546875" style="5" customWidth="1"/>
    <col min="6294" max="6294" width="3.5703125" style="5" customWidth="1"/>
    <col min="6295" max="6295" width="16.140625" style="5" customWidth="1"/>
    <col min="6296" max="6296" width="3.5703125" style="5" customWidth="1"/>
    <col min="6297" max="6297" width="16.7109375" style="5" customWidth="1"/>
    <col min="6298" max="6299" width="3.5703125" style="5" customWidth="1"/>
    <col min="6300" max="6300" width="17" style="5" customWidth="1"/>
    <col min="6301" max="6301" width="3.5703125" style="5" customWidth="1"/>
    <col min="6302" max="6302" width="19.28515625" style="5" customWidth="1"/>
    <col min="6303" max="6303" width="3.5703125" style="5" customWidth="1"/>
    <col min="6304" max="6304" width="16.85546875" style="5" customWidth="1"/>
    <col min="6305" max="6305" width="3.5703125" style="5" customWidth="1"/>
    <col min="6306" max="6400" width="11.42578125" style="5"/>
    <col min="6401" max="6401" width="2.28515625" style="5" customWidth="1"/>
    <col min="6402" max="6402" width="14.85546875" style="5" customWidth="1"/>
    <col min="6403" max="6403" width="18.7109375" style="5" customWidth="1"/>
    <col min="6404" max="6404" width="16.5703125" style="5" customWidth="1"/>
    <col min="6405" max="6405" width="19" style="5" customWidth="1"/>
    <col min="6406" max="6406" width="4.85546875" style="5" customWidth="1"/>
    <col min="6407" max="6407" width="3.5703125" style="5" customWidth="1"/>
    <col min="6408" max="6408" width="16.28515625" style="5" customWidth="1"/>
    <col min="6409" max="6409" width="3.5703125" style="5" customWidth="1"/>
    <col min="6410" max="6410" width="16.140625" style="5" customWidth="1"/>
    <col min="6411" max="6411" width="4.140625" style="5" customWidth="1"/>
    <col min="6412" max="6412" width="15.5703125" style="5" customWidth="1"/>
    <col min="6413" max="6413" width="3.5703125" style="5" customWidth="1"/>
    <col min="6414" max="6414" width="3" style="5" customWidth="1"/>
    <col min="6415" max="6415" width="15.7109375" style="5" customWidth="1"/>
    <col min="6416" max="6416" width="3.5703125" style="5" customWidth="1"/>
    <col min="6417" max="6417" width="19" style="5" customWidth="1"/>
    <col min="6418" max="6418" width="3.5703125" style="5" customWidth="1"/>
    <col min="6419" max="6419" width="16.5703125" style="5" customWidth="1"/>
    <col min="6420" max="6420" width="3.7109375" style="5" customWidth="1"/>
    <col min="6421" max="6421" width="4.7109375" style="5" customWidth="1"/>
    <col min="6422" max="6422" width="4.42578125" style="5" customWidth="1"/>
    <col min="6423" max="6423" width="14.85546875" style="5" customWidth="1"/>
    <col min="6424" max="6424" width="19" style="5" customWidth="1"/>
    <col min="6425" max="6425" width="15.85546875" style="5" customWidth="1"/>
    <col min="6426" max="6426" width="17.85546875" style="5" customWidth="1"/>
    <col min="6427" max="6427" width="7.42578125" style="5" customWidth="1"/>
    <col min="6428" max="6428" width="3.5703125" style="5" customWidth="1"/>
    <col min="6429" max="6429" width="15.7109375" style="5" customWidth="1"/>
    <col min="6430" max="6430" width="3.5703125" style="5" customWidth="1"/>
    <col min="6431" max="6431" width="16.28515625" style="5" customWidth="1"/>
    <col min="6432" max="6432" width="3.5703125" style="5" customWidth="1"/>
    <col min="6433" max="6433" width="18.140625" style="5" customWidth="1"/>
    <col min="6434" max="6435" width="3.5703125" style="5" customWidth="1"/>
    <col min="6436" max="6436" width="18.140625" style="5" customWidth="1"/>
    <col min="6437" max="6437" width="3.5703125" style="5" customWidth="1"/>
    <col min="6438" max="6438" width="19.42578125" style="5" customWidth="1"/>
    <col min="6439" max="6439" width="3.5703125" style="5" customWidth="1"/>
    <col min="6440" max="6440" width="17.140625" style="5" customWidth="1"/>
    <col min="6441" max="6441" width="3.5703125" style="5" customWidth="1"/>
    <col min="6442" max="6442" width="2.28515625" style="5" customWidth="1"/>
    <col min="6443" max="6443" width="14.85546875" style="5" customWidth="1"/>
    <col min="6444" max="6444" width="19" style="5" customWidth="1"/>
    <col min="6445" max="6445" width="14.85546875" style="5" customWidth="1"/>
    <col min="6446" max="6446" width="18" style="5" customWidth="1"/>
    <col min="6447" max="6447" width="7.42578125" style="5" customWidth="1"/>
    <col min="6448" max="6448" width="3.5703125" style="5" customWidth="1"/>
    <col min="6449" max="6449" width="16.28515625" style="5" customWidth="1"/>
    <col min="6450" max="6450" width="3.5703125" style="5" customWidth="1"/>
    <col min="6451" max="6451" width="15.5703125" style="5" customWidth="1"/>
    <col min="6452" max="6452" width="3.5703125" style="5" customWidth="1"/>
    <col min="6453" max="6453" width="18.5703125" style="5" customWidth="1"/>
    <col min="6454" max="6455" width="3.5703125" style="5" customWidth="1"/>
    <col min="6456" max="6456" width="18.5703125" style="5" customWidth="1"/>
    <col min="6457" max="6457" width="3.5703125" style="5" customWidth="1"/>
    <col min="6458" max="6458" width="19.7109375" style="5" customWidth="1"/>
    <col min="6459" max="6459" width="3.5703125" style="5" customWidth="1"/>
    <col min="6460" max="6460" width="18.5703125" style="5" customWidth="1"/>
    <col min="6461" max="6461" width="3.5703125" style="5" customWidth="1"/>
    <col min="6462" max="6462" width="2.28515625" style="5" customWidth="1"/>
    <col min="6463" max="6463" width="14.85546875" style="5" customWidth="1"/>
    <col min="6464" max="6464" width="19" style="5" customWidth="1"/>
    <col min="6465" max="6465" width="16.28515625" style="5" customWidth="1"/>
    <col min="6466" max="6466" width="18.28515625" style="5" customWidth="1"/>
    <col min="6467" max="6467" width="7.42578125" style="5" customWidth="1"/>
    <col min="6468" max="6468" width="3.5703125" style="5" customWidth="1"/>
    <col min="6469" max="6469" width="16.140625" style="5" customWidth="1"/>
    <col min="6470" max="6470" width="3.5703125" style="5" customWidth="1"/>
    <col min="6471" max="6471" width="16.28515625" style="5" customWidth="1"/>
    <col min="6472" max="6472" width="3.5703125" style="5" customWidth="1"/>
    <col min="6473" max="6473" width="18.28515625" style="5" customWidth="1"/>
    <col min="6474" max="6475" width="3.5703125" style="5" customWidth="1"/>
    <col min="6476" max="6476" width="18.28515625" style="5" customWidth="1"/>
    <col min="6477" max="6477" width="3.5703125" style="5" customWidth="1"/>
    <col min="6478" max="6478" width="19.85546875" style="5" customWidth="1"/>
    <col min="6479" max="6479" width="3.5703125" style="5" customWidth="1"/>
    <col min="6480" max="6480" width="17.28515625" style="5" customWidth="1"/>
    <col min="6481" max="6481" width="3.5703125" style="5" customWidth="1"/>
    <col min="6482" max="6482" width="2.28515625" style="5" customWidth="1"/>
    <col min="6483" max="6483" width="14.85546875" style="5" customWidth="1"/>
    <col min="6484" max="6484" width="19" style="5" customWidth="1"/>
    <col min="6485" max="6485" width="16.5703125" style="5" customWidth="1"/>
    <col min="6486" max="6486" width="17.5703125" style="5" customWidth="1"/>
    <col min="6487" max="6487" width="7.42578125" style="5" customWidth="1"/>
    <col min="6488" max="6488" width="3.5703125" style="5" customWidth="1"/>
    <col min="6489" max="6489" width="16.28515625" style="5" customWidth="1"/>
    <col min="6490" max="6490" width="3.5703125" style="5" customWidth="1"/>
    <col min="6491" max="6491" width="16.140625" style="5" customWidth="1"/>
    <col min="6492" max="6492" width="3.5703125" style="5" customWidth="1"/>
    <col min="6493" max="6493" width="17.5703125" style="5" customWidth="1"/>
    <col min="6494" max="6495" width="3.5703125" style="5" customWidth="1"/>
    <col min="6496" max="6496" width="17.5703125" style="5" customWidth="1"/>
    <col min="6497" max="6497" width="3.5703125" style="5" customWidth="1"/>
    <col min="6498" max="6498" width="19.140625" style="5" customWidth="1"/>
    <col min="6499" max="6499" width="3.5703125" style="5" customWidth="1"/>
    <col min="6500" max="6500" width="17.5703125" style="5" customWidth="1"/>
    <col min="6501" max="6501" width="3.5703125" style="5" customWidth="1"/>
    <col min="6502" max="6502" width="2.28515625" style="5" customWidth="1"/>
    <col min="6503" max="6503" width="14.85546875" style="5" customWidth="1"/>
    <col min="6504" max="6504" width="19" style="5" customWidth="1"/>
    <col min="6505" max="6505" width="16.5703125" style="5" customWidth="1"/>
    <col min="6506" max="6506" width="17.7109375" style="5" customWidth="1"/>
    <col min="6507" max="6507" width="7.42578125" style="5" customWidth="1"/>
    <col min="6508" max="6508" width="3.5703125" style="5" customWidth="1"/>
    <col min="6509" max="6509" width="16.140625" style="5" customWidth="1"/>
    <col min="6510" max="6510" width="3.5703125" style="5" customWidth="1"/>
    <col min="6511" max="6511" width="16.140625" style="5" customWidth="1"/>
    <col min="6512" max="6512" width="3.5703125" style="5" customWidth="1"/>
    <col min="6513" max="6513" width="17.7109375" style="5" customWidth="1"/>
    <col min="6514" max="6515" width="3.5703125" style="5" customWidth="1"/>
    <col min="6516" max="6516" width="17.7109375" style="5" customWidth="1"/>
    <col min="6517" max="6517" width="3.5703125" style="5" customWidth="1"/>
    <col min="6518" max="6518" width="19" style="5" customWidth="1"/>
    <col min="6519" max="6519" width="3.5703125" style="5" customWidth="1"/>
    <col min="6520" max="6520" width="17.7109375" style="5" customWidth="1"/>
    <col min="6521" max="6521" width="3.5703125" style="5" customWidth="1"/>
    <col min="6522" max="6522" width="2.28515625" style="5" customWidth="1"/>
    <col min="6523" max="6523" width="14.85546875" style="5" customWidth="1"/>
    <col min="6524" max="6524" width="19" style="5" customWidth="1"/>
    <col min="6525" max="6525" width="16.5703125" style="5" customWidth="1"/>
    <col min="6526" max="6526" width="18.28515625" style="5" customWidth="1"/>
    <col min="6527" max="6527" width="7.42578125" style="5" customWidth="1"/>
    <col min="6528" max="6528" width="3.5703125" style="5" customWidth="1"/>
    <col min="6529" max="6529" width="16.28515625" style="5" customWidth="1"/>
    <col min="6530" max="6530" width="3.5703125" style="5" customWidth="1"/>
    <col min="6531" max="6531" width="16.85546875" style="5" customWidth="1"/>
    <col min="6532" max="6532" width="3.5703125" style="5" customWidth="1"/>
    <col min="6533" max="6533" width="17" style="5" customWidth="1"/>
    <col min="6534" max="6535" width="3.5703125" style="5" customWidth="1"/>
    <col min="6536" max="6536" width="17.140625" style="5" customWidth="1"/>
    <col min="6537" max="6537" width="3.5703125" style="5" customWidth="1"/>
    <col min="6538" max="6538" width="19.85546875" style="5" customWidth="1"/>
    <col min="6539" max="6539" width="3.5703125" style="5" customWidth="1"/>
    <col min="6540" max="6540" width="17.28515625" style="5" customWidth="1"/>
    <col min="6541" max="6541" width="3.5703125" style="5" customWidth="1"/>
    <col min="6542" max="6542" width="2.28515625" style="5" customWidth="1"/>
    <col min="6543" max="6543" width="14.85546875" style="5" customWidth="1"/>
    <col min="6544" max="6544" width="19" style="5" customWidth="1"/>
    <col min="6545" max="6545" width="15.85546875" style="5" customWidth="1"/>
    <col min="6546" max="6546" width="18.140625" style="5" customWidth="1"/>
    <col min="6547" max="6547" width="7.42578125" style="5" customWidth="1"/>
    <col min="6548" max="6548" width="3.5703125" style="5" customWidth="1"/>
    <col min="6549" max="6549" width="15.85546875" style="5" customWidth="1"/>
    <col min="6550" max="6550" width="3.5703125" style="5" customWidth="1"/>
    <col min="6551" max="6551" width="16.140625" style="5" customWidth="1"/>
    <col min="6552" max="6552" width="3.5703125" style="5" customWidth="1"/>
    <col min="6553" max="6553" width="16.7109375" style="5" customWidth="1"/>
    <col min="6554" max="6555" width="3.5703125" style="5" customWidth="1"/>
    <col min="6556" max="6556" width="17" style="5" customWidth="1"/>
    <col min="6557" max="6557" width="3.5703125" style="5" customWidth="1"/>
    <col min="6558" max="6558" width="19.28515625" style="5" customWidth="1"/>
    <col min="6559" max="6559" width="3.5703125" style="5" customWidth="1"/>
    <col min="6560" max="6560" width="16.85546875" style="5" customWidth="1"/>
    <col min="6561" max="6561" width="3.5703125" style="5" customWidth="1"/>
    <col min="6562" max="6656" width="11.42578125" style="5"/>
    <col min="6657" max="6657" width="2.28515625" style="5" customWidth="1"/>
    <col min="6658" max="6658" width="14.85546875" style="5" customWidth="1"/>
    <col min="6659" max="6659" width="18.7109375" style="5" customWidth="1"/>
    <col min="6660" max="6660" width="16.5703125" style="5" customWidth="1"/>
    <col min="6661" max="6661" width="19" style="5" customWidth="1"/>
    <col min="6662" max="6662" width="4.85546875" style="5" customWidth="1"/>
    <col min="6663" max="6663" width="3.5703125" style="5" customWidth="1"/>
    <col min="6664" max="6664" width="16.28515625" style="5" customWidth="1"/>
    <col min="6665" max="6665" width="3.5703125" style="5" customWidth="1"/>
    <col min="6666" max="6666" width="16.140625" style="5" customWidth="1"/>
    <col min="6667" max="6667" width="4.140625" style="5" customWidth="1"/>
    <col min="6668" max="6668" width="15.5703125" style="5" customWidth="1"/>
    <col min="6669" max="6669" width="3.5703125" style="5" customWidth="1"/>
    <col min="6670" max="6670" width="3" style="5" customWidth="1"/>
    <col min="6671" max="6671" width="15.7109375" style="5" customWidth="1"/>
    <col min="6672" max="6672" width="3.5703125" style="5" customWidth="1"/>
    <col min="6673" max="6673" width="19" style="5" customWidth="1"/>
    <col min="6674" max="6674" width="3.5703125" style="5" customWidth="1"/>
    <col min="6675" max="6675" width="16.5703125" style="5" customWidth="1"/>
    <col min="6676" max="6676" width="3.7109375" style="5" customWidth="1"/>
    <col min="6677" max="6677" width="4.7109375" style="5" customWidth="1"/>
    <col min="6678" max="6678" width="4.42578125" style="5" customWidth="1"/>
    <col min="6679" max="6679" width="14.85546875" style="5" customWidth="1"/>
    <col min="6680" max="6680" width="19" style="5" customWidth="1"/>
    <col min="6681" max="6681" width="15.85546875" style="5" customWidth="1"/>
    <col min="6682" max="6682" width="17.85546875" style="5" customWidth="1"/>
    <col min="6683" max="6683" width="7.42578125" style="5" customWidth="1"/>
    <col min="6684" max="6684" width="3.5703125" style="5" customWidth="1"/>
    <col min="6685" max="6685" width="15.7109375" style="5" customWidth="1"/>
    <col min="6686" max="6686" width="3.5703125" style="5" customWidth="1"/>
    <col min="6687" max="6687" width="16.28515625" style="5" customWidth="1"/>
    <col min="6688" max="6688" width="3.5703125" style="5" customWidth="1"/>
    <col min="6689" max="6689" width="18.140625" style="5" customWidth="1"/>
    <col min="6690" max="6691" width="3.5703125" style="5" customWidth="1"/>
    <col min="6692" max="6692" width="18.140625" style="5" customWidth="1"/>
    <col min="6693" max="6693" width="3.5703125" style="5" customWidth="1"/>
    <col min="6694" max="6694" width="19.42578125" style="5" customWidth="1"/>
    <col min="6695" max="6695" width="3.5703125" style="5" customWidth="1"/>
    <col min="6696" max="6696" width="17.140625" style="5" customWidth="1"/>
    <col min="6697" max="6697" width="3.5703125" style="5" customWidth="1"/>
    <col min="6698" max="6698" width="2.28515625" style="5" customWidth="1"/>
    <col min="6699" max="6699" width="14.85546875" style="5" customWidth="1"/>
    <col min="6700" max="6700" width="19" style="5" customWidth="1"/>
    <col min="6701" max="6701" width="14.85546875" style="5" customWidth="1"/>
    <col min="6702" max="6702" width="18" style="5" customWidth="1"/>
    <col min="6703" max="6703" width="7.42578125" style="5" customWidth="1"/>
    <col min="6704" max="6704" width="3.5703125" style="5" customWidth="1"/>
    <col min="6705" max="6705" width="16.28515625" style="5" customWidth="1"/>
    <col min="6706" max="6706" width="3.5703125" style="5" customWidth="1"/>
    <col min="6707" max="6707" width="15.5703125" style="5" customWidth="1"/>
    <col min="6708" max="6708" width="3.5703125" style="5" customWidth="1"/>
    <col min="6709" max="6709" width="18.5703125" style="5" customWidth="1"/>
    <col min="6710" max="6711" width="3.5703125" style="5" customWidth="1"/>
    <col min="6712" max="6712" width="18.5703125" style="5" customWidth="1"/>
    <col min="6713" max="6713" width="3.5703125" style="5" customWidth="1"/>
    <col min="6714" max="6714" width="19.7109375" style="5" customWidth="1"/>
    <col min="6715" max="6715" width="3.5703125" style="5" customWidth="1"/>
    <col min="6716" max="6716" width="18.5703125" style="5" customWidth="1"/>
    <col min="6717" max="6717" width="3.5703125" style="5" customWidth="1"/>
    <col min="6718" max="6718" width="2.28515625" style="5" customWidth="1"/>
    <col min="6719" max="6719" width="14.85546875" style="5" customWidth="1"/>
    <col min="6720" max="6720" width="19" style="5" customWidth="1"/>
    <col min="6721" max="6721" width="16.28515625" style="5" customWidth="1"/>
    <col min="6722" max="6722" width="18.28515625" style="5" customWidth="1"/>
    <col min="6723" max="6723" width="7.42578125" style="5" customWidth="1"/>
    <col min="6724" max="6724" width="3.5703125" style="5" customWidth="1"/>
    <col min="6725" max="6725" width="16.140625" style="5" customWidth="1"/>
    <col min="6726" max="6726" width="3.5703125" style="5" customWidth="1"/>
    <col min="6727" max="6727" width="16.28515625" style="5" customWidth="1"/>
    <col min="6728" max="6728" width="3.5703125" style="5" customWidth="1"/>
    <col min="6729" max="6729" width="18.28515625" style="5" customWidth="1"/>
    <col min="6730" max="6731" width="3.5703125" style="5" customWidth="1"/>
    <col min="6732" max="6732" width="18.28515625" style="5" customWidth="1"/>
    <col min="6733" max="6733" width="3.5703125" style="5" customWidth="1"/>
    <col min="6734" max="6734" width="19.85546875" style="5" customWidth="1"/>
    <col min="6735" max="6735" width="3.5703125" style="5" customWidth="1"/>
    <col min="6736" max="6736" width="17.28515625" style="5" customWidth="1"/>
    <col min="6737" max="6737" width="3.5703125" style="5" customWidth="1"/>
    <col min="6738" max="6738" width="2.28515625" style="5" customWidth="1"/>
    <col min="6739" max="6739" width="14.85546875" style="5" customWidth="1"/>
    <col min="6740" max="6740" width="19" style="5" customWidth="1"/>
    <col min="6741" max="6741" width="16.5703125" style="5" customWidth="1"/>
    <col min="6742" max="6742" width="17.5703125" style="5" customWidth="1"/>
    <col min="6743" max="6743" width="7.42578125" style="5" customWidth="1"/>
    <col min="6744" max="6744" width="3.5703125" style="5" customWidth="1"/>
    <col min="6745" max="6745" width="16.28515625" style="5" customWidth="1"/>
    <col min="6746" max="6746" width="3.5703125" style="5" customWidth="1"/>
    <col min="6747" max="6747" width="16.140625" style="5" customWidth="1"/>
    <col min="6748" max="6748" width="3.5703125" style="5" customWidth="1"/>
    <col min="6749" max="6749" width="17.5703125" style="5" customWidth="1"/>
    <col min="6750" max="6751" width="3.5703125" style="5" customWidth="1"/>
    <col min="6752" max="6752" width="17.5703125" style="5" customWidth="1"/>
    <col min="6753" max="6753" width="3.5703125" style="5" customWidth="1"/>
    <col min="6754" max="6754" width="19.140625" style="5" customWidth="1"/>
    <col min="6755" max="6755" width="3.5703125" style="5" customWidth="1"/>
    <col min="6756" max="6756" width="17.5703125" style="5" customWidth="1"/>
    <col min="6757" max="6757" width="3.5703125" style="5" customWidth="1"/>
    <col min="6758" max="6758" width="2.28515625" style="5" customWidth="1"/>
    <col min="6759" max="6759" width="14.85546875" style="5" customWidth="1"/>
    <col min="6760" max="6760" width="19" style="5" customWidth="1"/>
    <col min="6761" max="6761" width="16.5703125" style="5" customWidth="1"/>
    <col min="6762" max="6762" width="17.7109375" style="5" customWidth="1"/>
    <col min="6763" max="6763" width="7.42578125" style="5" customWidth="1"/>
    <col min="6764" max="6764" width="3.5703125" style="5" customWidth="1"/>
    <col min="6765" max="6765" width="16.140625" style="5" customWidth="1"/>
    <col min="6766" max="6766" width="3.5703125" style="5" customWidth="1"/>
    <col min="6767" max="6767" width="16.140625" style="5" customWidth="1"/>
    <col min="6768" max="6768" width="3.5703125" style="5" customWidth="1"/>
    <col min="6769" max="6769" width="17.7109375" style="5" customWidth="1"/>
    <col min="6770" max="6771" width="3.5703125" style="5" customWidth="1"/>
    <col min="6772" max="6772" width="17.7109375" style="5" customWidth="1"/>
    <col min="6773" max="6773" width="3.5703125" style="5" customWidth="1"/>
    <col min="6774" max="6774" width="19" style="5" customWidth="1"/>
    <col min="6775" max="6775" width="3.5703125" style="5" customWidth="1"/>
    <col min="6776" max="6776" width="17.7109375" style="5" customWidth="1"/>
    <col min="6777" max="6777" width="3.5703125" style="5" customWidth="1"/>
    <col min="6778" max="6778" width="2.28515625" style="5" customWidth="1"/>
    <col min="6779" max="6779" width="14.85546875" style="5" customWidth="1"/>
    <col min="6780" max="6780" width="19" style="5" customWidth="1"/>
    <col min="6781" max="6781" width="16.5703125" style="5" customWidth="1"/>
    <col min="6782" max="6782" width="18.28515625" style="5" customWidth="1"/>
    <col min="6783" max="6783" width="7.42578125" style="5" customWidth="1"/>
    <col min="6784" max="6784" width="3.5703125" style="5" customWidth="1"/>
    <col min="6785" max="6785" width="16.28515625" style="5" customWidth="1"/>
    <col min="6786" max="6786" width="3.5703125" style="5" customWidth="1"/>
    <col min="6787" max="6787" width="16.85546875" style="5" customWidth="1"/>
    <col min="6788" max="6788" width="3.5703125" style="5" customWidth="1"/>
    <col min="6789" max="6789" width="17" style="5" customWidth="1"/>
    <col min="6790" max="6791" width="3.5703125" style="5" customWidth="1"/>
    <col min="6792" max="6792" width="17.140625" style="5" customWidth="1"/>
    <col min="6793" max="6793" width="3.5703125" style="5" customWidth="1"/>
    <col min="6794" max="6794" width="19.85546875" style="5" customWidth="1"/>
    <col min="6795" max="6795" width="3.5703125" style="5" customWidth="1"/>
    <col min="6796" max="6796" width="17.28515625" style="5" customWidth="1"/>
    <col min="6797" max="6797" width="3.5703125" style="5" customWidth="1"/>
    <col min="6798" max="6798" width="2.28515625" style="5" customWidth="1"/>
    <col min="6799" max="6799" width="14.85546875" style="5" customWidth="1"/>
    <col min="6800" max="6800" width="19" style="5" customWidth="1"/>
    <col min="6801" max="6801" width="15.85546875" style="5" customWidth="1"/>
    <col min="6802" max="6802" width="18.140625" style="5" customWidth="1"/>
    <col min="6803" max="6803" width="7.42578125" style="5" customWidth="1"/>
    <col min="6804" max="6804" width="3.5703125" style="5" customWidth="1"/>
    <col min="6805" max="6805" width="15.85546875" style="5" customWidth="1"/>
    <col min="6806" max="6806" width="3.5703125" style="5" customWidth="1"/>
    <col min="6807" max="6807" width="16.140625" style="5" customWidth="1"/>
    <col min="6808" max="6808" width="3.5703125" style="5" customWidth="1"/>
    <col min="6809" max="6809" width="16.7109375" style="5" customWidth="1"/>
    <col min="6810" max="6811" width="3.5703125" style="5" customWidth="1"/>
    <col min="6812" max="6812" width="17" style="5" customWidth="1"/>
    <col min="6813" max="6813" width="3.5703125" style="5" customWidth="1"/>
    <col min="6814" max="6814" width="19.28515625" style="5" customWidth="1"/>
    <col min="6815" max="6815" width="3.5703125" style="5" customWidth="1"/>
    <col min="6816" max="6816" width="16.85546875" style="5" customWidth="1"/>
    <col min="6817" max="6817" width="3.5703125" style="5" customWidth="1"/>
    <col min="6818" max="6912" width="11.42578125" style="5"/>
    <col min="6913" max="6913" width="2.28515625" style="5" customWidth="1"/>
    <col min="6914" max="6914" width="14.85546875" style="5" customWidth="1"/>
    <col min="6915" max="6915" width="18.7109375" style="5" customWidth="1"/>
    <col min="6916" max="6916" width="16.5703125" style="5" customWidth="1"/>
    <col min="6917" max="6917" width="19" style="5" customWidth="1"/>
    <col min="6918" max="6918" width="4.85546875" style="5" customWidth="1"/>
    <col min="6919" max="6919" width="3.5703125" style="5" customWidth="1"/>
    <col min="6920" max="6920" width="16.28515625" style="5" customWidth="1"/>
    <col min="6921" max="6921" width="3.5703125" style="5" customWidth="1"/>
    <col min="6922" max="6922" width="16.140625" style="5" customWidth="1"/>
    <col min="6923" max="6923" width="4.140625" style="5" customWidth="1"/>
    <col min="6924" max="6924" width="15.5703125" style="5" customWidth="1"/>
    <col min="6925" max="6925" width="3.5703125" style="5" customWidth="1"/>
    <col min="6926" max="6926" width="3" style="5" customWidth="1"/>
    <col min="6927" max="6927" width="15.7109375" style="5" customWidth="1"/>
    <col min="6928" max="6928" width="3.5703125" style="5" customWidth="1"/>
    <col min="6929" max="6929" width="19" style="5" customWidth="1"/>
    <col min="6930" max="6930" width="3.5703125" style="5" customWidth="1"/>
    <col min="6931" max="6931" width="16.5703125" style="5" customWidth="1"/>
    <col min="6932" max="6932" width="3.7109375" style="5" customWidth="1"/>
    <col min="6933" max="6933" width="4.7109375" style="5" customWidth="1"/>
    <col min="6934" max="6934" width="4.42578125" style="5" customWidth="1"/>
    <col min="6935" max="6935" width="14.85546875" style="5" customWidth="1"/>
    <col min="6936" max="6936" width="19" style="5" customWidth="1"/>
    <col min="6937" max="6937" width="15.85546875" style="5" customWidth="1"/>
    <col min="6938" max="6938" width="17.85546875" style="5" customWidth="1"/>
    <col min="6939" max="6939" width="7.42578125" style="5" customWidth="1"/>
    <col min="6940" max="6940" width="3.5703125" style="5" customWidth="1"/>
    <col min="6941" max="6941" width="15.7109375" style="5" customWidth="1"/>
    <col min="6942" max="6942" width="3.5703125" style="5" customWidth="1"/>
    <col min="6943" max="6943" width="16.28515625" style="5" customWidth="1"/>
    <col min="6944" max="6944" width="3.5703125" style="5" customWidth="1"/>
    <col min="6945" max="6945" width="18.140625" style="5" customWidth="1"/>
    <col min="6946" max="6947" width="3.5703125" style="5" customWidth="1"/>
    <col min="6948" max="6948" width="18.140625" style="5" customWidth="1"/>
    <col min="6949" max="6949" width="3.5703125" style="5" customWidth="1"/>
    <col min="6950" max="6950" width="19.42578125" style="5" customWidth="1"/>
    <col min="6951" max="6951" width="3.5703125" style="5" customWidth="1"/>
    <col min="6952" max="6952" width="17.140625" style="5" customWidth="1"/>
    <col min="6953" max="6953" width="3.5703125" style="5" customWidth="1"/>
    <col min="6954" max="6954" width="2.28515625" style="5" customWidth="1"/>
    <col min="6955" max="6955" width="14.85546875" style="5" customWidth="1"/>
    <col min="6956" max="6956" width="19" style="5" customWidth="1"/>
    <col min="6957" max="6957" width="14.85546875" style="5" customWidth="1"/>
    <col min="6958" max="6958" width="18" style="5" customWidth="1"/>
    <col min="6959" max="6959" width="7.42578125" style="5" customWidth="1"/>
    <col min="6960" max="6960" width="3.5703125" style="5" customWidth="1"/>
    <col min="6961" max="6961" width="16.28515625" style="5" customWidth="1"/>
    <col min="6962" max="6962" width="3.5703125" style="5" customWidth="1"/>
    <col min="6963" max="6963" width="15.5703125" style="5" customWidth="1"/>
    <col min="6964" max="6964" width="3.5703125" style="5" customWidth="1"/>
    <col min="6965" max="6965" width="18.5703125" style="5" customWidth="1"/>
    <col min="6966" max="6967" width="3.5703125" style="5" customWidth="1"/>
    <col min="6968" max="6968" width="18.5703125" style="5" customWidth="1"/>
    <col min="6969" max="6969" width="3.5703125" style="5" customWidth="1"/>
    <col min="6970" max="6970" width="19.7109375" style="5" customWidth="1"/>
    <col min="6971" max="6971" width="3.5703125" style="5" customWidth="1"/>
    <col min="6972" max="6972" width="18.5703125" style="5" customWidth="1"/>
    <col min="6973" max="6973" width="3.5703125" style="5" customWidth="1"/>
    <col min="6974" max="6974" width="2.28515625" style="5" customWidth="1"/>
    <col min="6975" max="6975" width="14.85546875" style="5" customWidth="1"/>
    <col min="6976" max="6976" width="19" style="5" customWidth="1"/>
    <col min="6977" max="6977" width="16.28515625" style="5" customWidth="1"/>
    <col min="6978" max="6978" width="18.28515625" style="5" customWidth="1"/>
    <col min="6979" max="6979" width="7.42578125" style="5" customWidth="1"/>
    <col min="6980" max="6980" width="3.5703125" style="5" customWidth="1"/>
    <col min="6981" max="6981" width="16.140625" style="5" customWidth="1"/>
    <col min="6982" max="6982" width="3.5703125" style="5" customWidth="1"/>
    <col min="6983" max="6983" width="16.28515625" style="5" customWidth="1"/>
    <col min="6984" max="6984" width="3.5703125" style="5" customWidth="1"/>
    <col min="6985" max="6985" width="18.28515625" style="5" customWidth="1"/>
    <col min="6986" max="6987" width="3.5703125" style="5" customWidth="1"/>
    <col min="6988" max="6988" width="18.28515625" style="5" customWidth="1"/>
    <col min="6989" max="6989" width="3.5703125" style="5" customWidth="1"/>
    <col min="6990" max="6990" width="19.85546875" style="5" customWidth="1"/>
    <col min="6991" max="6991" width="3.5703125" style="5" customWidth="1"/>
    <col min="6992" max="6992" width="17.28515625" style="5" customWidth="1"/>
    <col min="6993" max="6993" width="3.5703125" style="5" customWidth="1"/>
    <col min="6994" max="6994" width="2.28515625" style="5" customWidth="1"/>
    <col min="6995" max="6995" width="14.85546875" style="5" customWidth="1"/>
    <col min="6996" max="6996" width="19" style="5" customWidth="1"/>
    <col min="6997" max="6997" width="16.5703125" style="5" customWidth="1"/>
    <col min="6998" max="6998" width="17.5703125" style="5" customWidth="1"/>
    <col min="6999" max="6999" width="7.42578125" style="5" customWidth="1"/>
    <col min="7000" max="7000" width="3.5703125" style="5" customWidth="1"/>
    <col min="7001" max="7001" width="16.28515625" style="5" customWidth="1"/>
    <col min="7002" max="7002" width="3.5703125" style="5" customWidth="1"/>
    <col min="7003" max="7003" width="16.140625" style="5" customWidth="1"/>
    <col min="7004" max="7004" width="3.5703125" style="5" customWidth="1"/>
    <col min="7005" max="7005" width="17.5703125" style="5" customWidth="1"/>
    <col min="7006" max="7007" width="3.5703125" style="5" customWidth="1"/>
    <col min="7008" max="7008" width="17.5703125" style="5" customWidth="1"/>
    <col min="7009" max="7009" width="3.5703125" style="5" customWidth="1"/>
    <col min="7010" max="7010" width="19.140625" style="5" customWidth="1"/>
    <col min="7011" max="7011" width="3.5703125" style="5" customWidth="1"/>
    <col min="7012" max="7012" width="17.5703125" style="5" customWidth="1"/>
    <col min="7013" max="7013" width="3.5703125" style="5" customWidth="1"/>
    <col min="7014" max="7014" width="2.28515625" style="5" customWidth="1"/>
    <col min="7015" max="7015" width="14.85546875" style="5" customWidth="1"/>
    <col min="7016" max="7016" width="19" style="5" customWidth="1"/>
    <col min="7017" max="7017" width="16.5703125" style="5" customWidth="1"/>
    <col min="7018" max="7018" width="17.7109375" style="5" customWidth="1"/>
    <col min="7019" max="7019" width="7.42578125" style="5" customWidth="1"/>
    <col min="7020" max="7020" width="3.5703125" style="5" customWidth="1"/>
    <col min="7021" max="7021" width="16.140625" style="5" customWidth="1"/>
    <col min="7022" max="7022" width="3.5703125" style="5" customWidth="1"/>
    <col min="7023" max="7023" width="16.140625" style="5" customWidth="1"/>
    <col min="7024" max="7024" width="3.5703125" style="5" customWidth="1"/>
    <col min="7025" max="7025" width="17.7109375" style="5" customWidth="1"/>
    <col min="7026" max="7027" width="3.5703125" style="5" customWidth="1"/>
    <col min="7028" max="7028" width="17.7109375" style="5" customWidth="1"/>
    <col min="7029" max="7029" width="3.5703125" style="5" customWidth="1"/>
    <col min="7030" max="7030" width="19" style="5" customWidth="1"/>
    <col min="7031" max="7031" width="3.5703125" style="5" customWidth="1"/>
    <col min="7032" max="7032" width="17.7109375" style="5" customWidth="1"/>
    <col min="7033" max="7033" width="3.5703125" style="5" customWidth="1"/>
    <col min="7034" max="7034" width="2.28515625" style="5" customWidth="1"/>
    <col min="7035" max="7035" width="14.85546875" style="5" customWidth="1"/>
    <col min="7036" max="7036" width="19" style="5" customWidth="1"/>
    <col min="7037" max="7037" width="16.5703125" style="5" customWidth="1"/>
    <col min="7038" max="7038" width="18.28515625" style="5" customWidth="1"/>
    <col min="7039" max="7039" width="7.42578125" style="5" customWidth="1"/>
    <col min="7040" max="7040" width="3.5703125" style="5" customWidth="1"/>
    <col min="7041" max="7041" width="16.28515625" style="5" customWidth="1"/>
    <col min="7042" max="7042" width="3.5703125" style="5" customWidth="1"/>
    <col min="7043" max="7043" width="16.85546875" style="5" customWidth="1"/>
    <col min="7044" max="7044" width="3.5703125" style="5" customWidth="1"/>
    <col min="7045" max="7045" width="17" style="5" customWidth="1"/>
    <col min="7046" max="7047" width="3.5703125" style="5" customWidth="1"/>
    <col min="7048" max="7048" width="17.140625" style="5" customWidth="1"/>
    <col min="7049" max="7049" width="3.5703125" style="5" customWidth="1"/>
    <col min="7050" max="7050" width="19.85546875" style="5" customWidth="1"/>
    <col min="7051" max="7051" width="3.5703125" style="5" customWidth="1"/>
    <col min="7052" max="7052" width="17.28515625" style="5" customWidth="1"/>
    <col min="7053" max="7053" width="3.5703125" style="5" customWidth="1"/>
    <col min="7054" max="7054" width="2.28515625" style="5" customWidth="1"/>
    <col min="7055" max="7055" width="14.85546875" style="5" customWidth="1"/>
    <col min="7056" max="7056" width="19" style="5" customWidth="1"/>
    <col min="7057" max="7057" width="15.85546875" style="5" customWidth="1"/>
    <col min="7058" max="7058" width="18.140625" style="5" customWidth="1"/>
    <col min="7059" max="7059" width="7.42578125" style="5" customWidth="1"/>
    <col min="7060" max="7060" width="3.5703125" style="5" customWidth="1"/>
    <col min="7061" max="7061" width="15.85546875" style="5" customWidth="1"/>
    <col min="7062" max="7062" width="3.5703125" style="5" customWidth="1"/>
    <col min="7063" max="7063" width="16.140625" style="5" customWidth="1"/>
    <col min="7064" max="7064" width="3.5703125" style="5" customWidth="1"/>
    <col min="7065" max="7065" width="16.7109375" style="5" customWidth="1"/>
    <col min="7066" max="7067" width="3.5703125" style="5" customWidth="1"/>
    <col min="7068" max="7068" width="17" style="5" customWidth="1"/>
    <col min="7069" max="7069" width="3.5703125" style="5" customWidth="1"/>
    <col min="7070" max="7070" width="19.28515625" style="5" customWidth="1"/>
    <col min="7071" max="7071" width="3.5703125" style="5" customWidth="1"/>
    <col min="7072" max="7072" width="16.85546875" style="5" customWidth="1"/>
    <col min="7073" max="7073" width="3.5703125" style="5" customWidth="1"/>
    <col min="7074" max="7168" width="11.42578125" style="5"/>
    <col min="7169" max="7169" width="2.28515625" style="5" customWidth="1"/>
    <col min="7170" max="7170" width="14.85546875" style="5" customWidth="1"/>
    <col min="7171" max="7171" width="18.7109375" style="5" customWidth="1"/>
    <col min="7172" max="7172" width="16.5703125" style="5" customWidth="1"/>
    <col min="7173" max="7173" width="19" style="5" customWidth="1"/>
    <col min="7174" max="7174" width="4.85546875" style="5" customWidth="1"/>
    <col min="7175" max="7175" width="3.5703125" style="5" customWidth="1"/>
    <col min="7176" max="7176" width="16.28515625" style="5" customWidth="1"/>
    <col min="7177" max="7177" width="3.5703125" style="5" customWidth="1"/>
    <col min="7178" max="7178" width="16.140625" style="5" customWidth="1"/>
    <col min="7179" max="7179" width="4.140625" style="5" customWidth="1"/>
    <col min="7180" max="7180" width="15.5703125" style="5" customWidth="1"/>
    <col min="7181" max="7181" width="3.5703125" style="5" customWidth="1"/>
    <col min="7182" max="7182" width="3" style="5" customWidth="1"/>
    <col min="7183" max="7183" width="15.7109375" style="5" customWidth="1"/>
    <col min="7184" max="7184" width="3.5703125" style="5" customWidth="1"/>
    <col min="7185" max="7185" width="19" style="5" customWidth="1"/>
    <col min="7186" max="7186" width="3.5703125" style="5" customWidth="1"/>
    <col min="7187" max="7187" width="16.5703125" style="5" customWidth="1"/>
    <col min="7188" max="7188" width="3.7109375" style="5" customWidth="1"/>
    <col min="7189" max="7189" width="4.7109375" style="5" customWidth="1"/>
    <col min="7190" max="7190" width="4.42578125" style="5" customWidth="1"/>
    <col min="7191" max="7191" width="14.85546875" style="5" customWidth="1"/>
    <col min="7192" max="7192" width="19" style="5" customWidth="1"/>
    <col min="7193" max="7193" width="15.85546875" style="5" customWidth="1"/>
    <col min="7194" max="7194" width="17.85546875" style="5" customWidth="1"/>
    <col min="7195" max="7195" width="7.42578125" style="5" customWidth="1"/>
    <col min="7196" max="7196" width="3.5703125" style="5" customWidth="1"/>
    <col min="7197" max="7197" width="15.7109375" style="5" customWidth="1"/>
    <col min="7198" max="7198" width="3.5703125" style="5" customWidth="1"/>
    <col min="7199" max="7199" width="16.28515625" style="5" customWidth="1"/>
    <col min="7200" max="7200" width="3.5703125" style="5" customWidth="1"/>
    <col min="7201" max="7201" width="18.140625" style="5" customWidth="1"/>
    <col min="7202" max="7203" width="3.5703125" style="5" customWidth="1"/>
    <col min="7204" max="7204" width="18.140625" style="5" customWidth="1"/>
    <col min="7205" max="7205" width="3.5703125" style="5" customWidth="1"/>
    <col min="7206" max="7206" width="19.42578125" style="5" customWidth="1"/>
    <col min="7207" max="7207" width="3.5703125" style="5" customWidth="1"/>
    <col min="7208" max="7208" width="17.140625" style="5" customWidth="1"/>
    <col min="7209" max="7209" width="3.5703125" style="5" customWidth="1"/>
    <col min="7210" max="7210" width="2.28515625" style="5" customWidth="1"/>
    <col min="7211" max="7211" width="14.85546875" style="5" customWidth="1"/>
    <col min="7212" max="7212" width="19" style="5" customWidth="1"/>
    <col min="7213" max="7213" width="14.85546875" style="5" customWidth="1"/>
    <col min="7214" max="7214" width="18" style="5" customWidth="1"/>
    <col min="7215" max="7215" width="7.42578125" style="5" customWidth="1"/>
    <col min="7216" max="7216" width="3.5703125" style="5" customWidth="1"/>
    <col min="7217" max="7217" width="16.28515625" style="5" customWidth="1"/>
    <col min="7218" max="7218" width="3.5703125" style="5" customWidth="1"/>
    <col min="7219" max="7219" width="15.5703125" style="5" customWidth="1"/>
    <col min="7220" max="7220" width="3.5703125" style="5" customWidth="1"/>
    <col min="7221" max="7221" width="18.5703125" style="5" customWidth="1"/>
    <col min="7222" max="7223" width="3.5703125" style="5" customWidth="1"/>
    <col min="7224" max="7224" width="18.5703125" style="5" customWidth="1"/>
    <col min="7225" max="7225" width="3.5703125" style="5" customWidth="1"/>
    <col min="7226" max="7226" width="19.7109375" style="5" customWidth="1"/>
    <col min="7227" max="7227" width="3.5703125" style="5" customWidth="1"/>
    <col min="7228" max="7228" width="18.5703125" style="5" customWidth="1"/>
    <col min="7229" max="7229" width="3.5703125" style="5" customWidth="1"/>
    <col min="7230" max="7230" width="2.28515625" style="5" customWidth="1"/>
    <col min="7231" max="7231" width="14.85546875" style="5" customWidth="1"/>
    <col min="7232" max="7232" width="19" style="5" customWidth="1"/>
    <col min="7233" max="7233" width="16.28515625" style="5" customWidth="1"/>
    <col min="7234" max="7234" width="18.28515625" style="5" customWidth="1"/>
    <col min="7235" max="7235" width="7.42578125" style="5" customWidth="1"/>
    <col min="7236" max="7236" width="3.5703125" style="5" customWidth="1"/>
    <col min="7237" max="7237" width="16.140625" style="5" customWidth="1"/>
    <col min="7238" max="7238" width="3.5703125" style="5" customWidth="1"/>
    <col min="7239" max="7239" width="16.28515625" style="5" customWidth="1"/>
    <col min="7240" max="7240" width="3.5703125" style="5" customWidth="1"/>
    <col min="7241" max="7241" width="18.28515625" style="5" customWidth="1"/>
    <col min="7242" max="7243" width="3.5703125" style="5" customWidth="1"/>
    <col min="7244" max="7244" width="18.28515625" style="5" customWidth="1"/>
    <col min="7245" max="7245" width="3.5703125" style="5" customWidth="1"/>
    <col min="7246" max="7246" width="19.85546875" style="5" customWidth="1"/>
    <col min="7247" max="7247" width="3.5703125" style="5" customWidth="1"/>
    <col min="7248" max="7248" width="17.28515625" style="5" customWidth="1"/>
    <col min="7249" max="7249" width="3.5703125" style="5" customWidth="1"/>
    <col min="7250" max="7250" width="2.28515625" style="5" customWidth="1"/>
    <col min="7251" max="7251" width="14.85546875" style="5" customWidth="1"/>
    <col min="7252" max="7252" width="19" style="5" customWidth="1"/>
    <col min="7253" max="7253" width="16.5703125" style="5" customWidth="1"/>
    <col min="7254" max="7254" width="17.5703125" style="5" customWidth="1"/>
    <col min="7255" max="7255" width="7.42578125" style="5" customWidth="1"/>
    <col min="7256" max="7256" width="3.5703125" style="5" customWidth="1"/>
    <col min="7257" max="7257" width="16.28515625" style="5" customWidth="1"/>
    <col min="7258" max="7258" width="3.5703125" style="5" customWidth="1"/>
    <col min="7259" max="7259" width="16.140625" style="5" customWidth="1"/>
    <col min="7260" max="7260" width="3.5703125" style="5" customWidth="1"/>
    <col min="7261" max="7261" width="17.5703125" style="5" customWidth="1"/>
    <col min="7262" max="7263" width="3.5703125" style="5" customWidth="1"/>
    <col min="7264" max="7264" width="17.5703125" style="5" customWidth="1"/>
    <col min="7265" max="7265" width="3.5703125" style="5" customWidth="1"/>
    <col min="7266" max="7266" width="19.140625" style="5" customWidth="1"/>
    <col min="7267" max="7267" width="3.5703125" style="5" customWidth="1"/>
    <col min="7268" max="7268" width="17.5703125" style="5" customWidth="1"/>
    <col min="7269" max="7269" width="3.5703125" style="5" customWidth="1"/>
    <col min="7270" max="7270" width="2.28515625" style="5" customWidth="1"/>
    <col min="7271" max="7271" width="14.85546875" style="5" customWidth="1"/>
    <col min="7272" max="7272" width="19" style="5" customWidth="1"/>
    <col min="7273" max="7273" width="16.5703125" style="5" customWidth="1"/>
    <col min="7274" max="7274" width="17.7109375" style="5" customWidth="1"/>
    <col min="7275" max="7275" width="7.42578125" style="5" customWidth="1"/>
    <col min="7276" max="7276" width="3.5703125" style="5" customWidth="1"/>
    <col min="7277" max="7277" width="16.140625" style="5" customWidth="1"/>
    <col min="7278" max="7278" width="3.5703125" style="5" customWidth="1"/>
    <col min="7279" max="7279" width="16.140625" style="5" customWidth="1"/>
    <col min="7280" max="7280" width="3.5703125" style="5" customWidth="1"/>
    <col min="7281" max="7281" width="17.7109375" style="5" customWidth="1"/>
    <col min="7282" max="7283" width="3.5703125" style="5" customWidth="1"/>
    <col min="7284" max="7284" width="17.7109375" style="5" customWidth="1"/>
    <col min="7285" max="7285" width="3.5703125" style="5" customWidth="1"/>
    <col min="7286" max="7286" width="19" style="5" customWidth="1"/>
    <col min="7287" max="7287" width="3.5703125" style="5" customWidth="1"/>
    <col min="7288" max="7288" width="17.7109375" style="5" customWidth="1"/>
    <col min="7289" max="7289" width="3.5703125" style="5" customWidth="1"/>
    <col min="7290" max="7290" width="2.28515625" style="5" customWidth="1"/>
    <col min="7291" max="7291" width="14.85546875" style="5" customWidth="1"/>
    <col min="7292" max="7292" width="19" style="5" customWidth="1"/>
    <col min="7293" max="7293" width="16.5703125" style="5" customWidth="1"/>
    <col min="7294" max="7294" width="18.28515625" style="5" customWidth="1"/>
    <col min="7295" max="7295" width="7.42578125" style="5" customWidth="1"/>
    <col min="7296" max="7296" width="3.5703125" style="5" customWidth="1"/>
    <col min="7297" max="7297" width="16.28515625" style="5" customWidth="1"/>
    <col min="7298" max="7298" width="3.5703125" style="5" customWidth="1"/>
    <col min="7299" max="7299" width="16.85546875" style="5" customWidth="1"/>
    <col min="7300" max="7300" width="3.5703125" style="5" customWidth="1"/>
    <col min="7301" max="7301" width="17" style="5" customWidth="1"/>
    <col min="7302" max="7303" width="3.5703125" style="5" customWidth="1"/>
    <col min="7304" max="7304" width="17.140625" style="5" customWidth="1"/>
    <col min="7305" max="7305" width="3.5703125" style="5" customWidth="1"/>
    <col min="7306" max="7306" width="19.85546875" style="5" customWidth="1"/>
    <col min="7307" max="7307" width="3.5703125" style="5" customWidth="1"/>
    <col min="7308" max="7308" width="17.28515625" style="5" customWidth="1"/>
    <col min="7309" max="7309" width="3.5703125" style="5" customWidth="1"/>
    <col min="7310" max="7310" width="2.28515625" style="5" customWidth="1"/>
    <col min="7311" max="7311" width="14.85546875" style="5" customWidth="1"/>
    <col min="7312" max="7312" width="19" style="5" customWidth="1"/>
    <col min="7313" max="7313" width="15.85546875" style="5" customWidth="1"/>
    <col min="7314" max="7314" width="18.140625" style="5" customWidth="1"/>
    <col min="7315" max="7315" width="7.42578125" style="5" customWidth="1"/>
    <col min="7316" max="7316" width="3.5703125" style="5" customWidth="1"/>
    <col min="7317" max="7317" width="15.85546875" style="5" customWidth="1"/>
    <col min="7318" max="7318" width="3.5703125" style="5" customWidth="1"/>
    <col min="7319" max="7319" width="16.140625" style="5" customWidth="1"/>
    <col min="7320" max="7320" width="3.5703125" style="5" customWidth="1"/>
    <col min="7321" max="7321" width="16.7109375" style="5" customWidth="1"/>
    <col min="7322" max="7323" width="3.5703125" style="5" customWidth="1"/>
    <col min="7324" max="7324" width="17" style="5" customWidth="1"/>
    <col min="7325" max="7325" width="3.5703125" style="5" customWidth="1"/>
    <col min="7326" max="7326" width="19.28515625" style="5" customWidth="1"/>
    <col min="7327" max="7327" width="3.5703125" style="5" customWidth="1"/>
    <col min="7328" max="7328" width="16.85546875" style="5" customWidth="1"/>
    <col min="7329" max="7329" width="3.5703125" style="5" customWidth="1"/>
    <col min="7330" max="7424" width="11.42578125" style="5"/>
    <col min="7425" max="7425" width="2.28515625" style="5" customWidth="1"/>
    <col min="7426" max="7426" width="14.85546875" style="5" customWidth="1"/>
    <col min="7427" max="7427" width="18.7109375" style="5" customWidth="1"/>
    <col min="7428" max="7428" width="16.5703125" style="5" customWidth="1"/>
    <col min="7429" max="7429" width="19" style="5" customWidth="1"/>
    <col min="7430" max="7430" width="4.85546875" style="5" customWidth="1"/>
    <col min="7431" max="7431" width="3.5703125" style="5" customWidth="1"/>
    <col min="7432" max="7432" width="16.28515625" style="5" customWidth="1"/>
    <col min="7433" max="7433" width="3.5703125" style="5" customWidth="1"/>
    <col min="7434" max="7434" width="16.140625" style="5" customWidth="1"/>
    <col min="7435" max="7435" width="4.140625" style="5" customWidth="1"/>
    <col min="7436" max="7436" width="15.5703125" style="5" customWidth="1"/>
    <col min="7437" max="7437" width="3.5703125" style="5" customWidth="1"/>
    <col min="7438" max="7438" width="3" style="5" customWidth="1"/>
    <col min="7439" max="7439" width="15.7109375" style="5" customWidth="1"/>
    <col min="7440" max="7440" width="3.5703125" style="5" customWidth="1"/>
    <col min="7441" max="7441" width="19" style="5" customWidth="1"/>
    <col min="7442" max="7442" width="3.5703125" style="5" customWidth="1"/>
    <col min="7443" max="7443" width="16.5703125" style="5" customWidth="1"/>
    <col min="7444" max="7444" width="3.7109375" style="5" customWidth="1"/>
    <col min="7445" max="7445" width="4.7109375" style="5" customWidth="1"/>
    <col min="7446" max="7446" width="4.42578125" style="5" customWidth="1"/>
    <col min="7447" max="7447" width="14.85546875" style="5" customWidth="1"/>
    <col min="7448" max="7448" width="19" style="5" customWidth="1"/>
    <col min="7449" max="7449" width="15.85546875" style="5" customWidth="1"/>
    <col min="7450" max="7450" width="17.85546875" style="5" customWidth="1"/>
    <col min="7451" max="7451" width="7.42578125" style="5" customWidth="1"/>
    <col min="7452" max="7452" width="3.5703125" style="5" customWidth="1"/>
    <col min="7453" max="7453" width="15.7109375" style="5" customWidth="1"/>
    <col min="7454" max="7454" width="3.5703125" style="5" customWidth="1"/>
    <col min="7455" max="7455" width="16.28515625" style="5" customWidth="1"/>
    <col min="7456" max="7456" width="3.5703125" style="5" customWidth="1"/>
    <col min="7457" max="7457" width="18.140625" style="5" customWidth="1"/>
    <col min="7458" max="7459" width="3.5703125" style="5" customWidth="1"/>
    <col min="7460" max="7460" width="18.140625" style="5" customWidth="1"/>
    <col min="7461" max="7461" width="3.5703125" style="5" customWidth="1"/>
    <col min="7462" max="7462" width="19.42578125" style="5" customWidth="1"/>
    <col min="7463" max="7463" width="3.5703125" style="5" customWidth="1"/>
    <col min="7464" max="7464" width="17.140625" style="5" customWidth="1"/>
    <col min="7465" max="7465" width="3.5703125" style="5" customWidth="1"/>
    <col min="7466" max="7466" width="2.28515625" style="5" customWidth="1"/>
    <col min="7467" max="7467" width="14.85546875" style="5" customWidth="1"/>
    <col min="7468" max="7468" width="19" style="5" customWidth="1"/>
    <col min="7469" max="7469" width="14.85546875" style="5" customWidth="1"/>
    <col min="7470" max="7470" width="18" style="5" customWidth="1"/>
    <col min="7471" max="7471" width="7.42578125" style="5" customWidth="1"/>
    <col min="7472" max="7472" width="3.5703125" style="5" customWidth="1"/>
    <col min="7473" max="7473" width="16.28515625" style="5" customWidth="1"/>
    <col min="7474" max="7474" width="3.5703125" style="5" customWidth="1"/>
    <col min="7475" max="7475" width="15.5703125" style="5" customWidth="1"/>
    <col min="7476" max="7476" width="3.5703125" style="5" customWidth="1"/>
    <col min="7477" max="7477" width="18.5703125" style="5" customWidth="1"/>
    <col min="7478" max="7479" width="3.5703125" style="5" customWidth="1"/>
    <col min="7480" max="7480" width="18.5703125" style="5" customWidth="1"/>
    <col min="7481" max="7481" width="3.5703125" style="5" customWidth="1"/>
    <col min="7482" max="7482" width="19.7109375" style="5" customWidth="1"/>
    <col min="7483" max="7483" width="3.5703125" style="5" customWidth="1"/>
    <col min="7484" max="7484" width="18.5703125" style="5" customWidth="1"/>
    <col min="7485" max="7485" width="3.5703125" style="5" customWidth="1"/>
    <col min="7486" max="7486" width="2.28515625" style="5" customWidth="1"/>
    <col min="7487" max="7487" width="14.85546875" style="5" customWidth="1"/>
    <col min="7488" max="7488" width="19" style="5" customWidth="1"/>
    <col min="7489" max="7489" width="16.28515625" style="5" customWidth="1"/>
    <col min="7490" max="7490" width="18.28515625" style="5" customWidth="1"/>
    <col min="7491" max="7491" width="7.42578125" style="5" customWidth="1"/>
    <col min="7492" max="7492" width="3.5703125" style="5" customWidth="1"/>
    <col min="7493" max="7493" width="16.140625" style="5" customWidth="1"/>
    <col min="7494" max="7494" width="3.5703125" style="5" customWidth="1"/>
    <col min="7495" max="7495" width="16.28515625" style="5" customWidth="1"/>
    <col min="7496" max="7496" width="3.5703125" style="5" customWidth="1"/>
    <col min="7497" max="7497" width="18.28515625" style="5" customWidth="1"/>
    <col min="7498" max="7499" width="3.5703125" style="5" customWidth="1"/>
    <col min="7500" max="7500" width="18.28515625" style="5" customWidth="1"/>
    <col min="7501" max="7501" width="3.5703125" style="5" customWidth="1"/>
    <col min="7502" max="7502" width="19.85546875" style="5" customWidth="1"/>
    <col min="7503" max="7503" width="3.5703125" style="5" customWidth="1"/>
    <col min="7504" max="7504" width="17.28515625" style="5" customWidth="1"/>
    <col min="7505" max="7505" width="3.5703125" style="5" customWidth="1"/>
    <col min="7506" max="7506" width="2.28515625" style="5" customWidth="1"/>
    <col min="7507" max="7507" width="14.85546875" style="5" customWidth="1"/>
    <col min="7508" max="7508" width="19" style="5" customWidth="1"/>
    <col min="7509" max="7509" width="16.5703125" style="5" customWidth="1"/>
    <col min="7510" max="7510" width="17.5703125" style="5" customWidth="1"/>
    <col min="7511" max="7511" width="7.42578125" style="5" customWidth="1"/>
    <col min="7512" max="7512" width="3.5703125" style="5" customWidth="1"/>
    <col min="7513" max="7513" width="16.28515625" style="5" customWidth="1"/>
    <col min="7514" max="7514" width="3.5703125" style="5" customWidth="1"/>
    <col min="7515" max="7515" width="16.140625" style="5" customWidth="1"/>
    <col min="7516" max="7516" width="3.5703125" style="5" customWidth="1"/>
    <col min="7517" max="7517" width="17.5703125" style="5" customWidth="1"/>
    <col min="7518" max="7519" width="3.5703125" style="5" customWidth="1"/>
    <col min="7520" max="7520" width="17.5703125" style="5" customWidth="1"/>
    <col min="7521" max="7521" width="3.5703125" style="5" customWidth="1"/>
    <col min="7522" max="7522" width="19.140625" style="5" customWidth="1"/>
    <col min="7523" max="7523" width="3.5703125" style="5" customWidth="1"/>
    <col min="7524" max="7524" width="17.5703125" style="5" customWidth="1"/>
    <col min="7525" max="7525" width="3.5703125" style="5" customWidth="1"/>
    <col min="7526" max="7526" width="2.28515625" style="5" customWidth="1"/>
    <col min="7527" max="7527" width="14.85546875" style="5" customWidth="1"/>
    <col min="7528" max="7528" width="19" style="5" customWidth="1"/>
    <col min="7529" max="7529" width="16.5703125" style="5" customWidth="1"/>
    <col min="7530" max="7530" width="17.7109375" style="5" customWidth="1"/>
    <col min="7531" max="7531" width="7.42578125" style="5" customWidth="1"/>
    <col min="7532" max="7532" width="3.5703125" style="5" customWidth="1"/>
    <col min="7533" max="7533" width="16.140625" style="5" customWidth="1"/>
    <col min="7534" max="7534" width="3.5703125" style="5" customWidth="1"/>
    <col min="7535" max="7535" width="16.140625" style="5" customWidth="1"/>
    <col min="7536" max="7536" width="3.5703125" style="5" customWidth="1"/>
    <col min="7537" max="7537" width="17.7109375" style="5" customWidth="1"/>
    <col min="7538" max="7539" width="3.5703125" style="5" customWidth="1"/>
    <col min="7540" max="7540" width="17.7109375" style="5" customWidth="1"/>
    <col min="7541" max="7541" width="3.5703125" style="5" customWidth="1"/>
    <col min="7542" max="7542" width="19" style="5" customWidth="1"/>
    <col min="7543" max="7543" width="3.5703125" style="5" customWidth="1"/>
    <col min="7544" max="7544" width="17.7109375" style="5" customWidth="1"/>
    <col min="7545" max="7545" width="3.5703125" style="5" customWidth="1"/>
    <col min="7546" max="7546" width="2.28515625" style="5" customWidth="1"/>
    <col min="7547" max="7547" width="14.85546875" style="5" customWidth="1"/>
    <col min="7548" max="7548" width="19" style="5" customWidth="1"/>
    <col min="7549" max="7549" width="16.5703125" style="5" customWidth="1"/>
    <col min="7550" max="7550" width="18.28515625" style="5" customWidth="1"/>
    <col min="7551" max="7551" width="7.42578125" style="5" customWidth="1"/>
    <col min="7552" max="7552" width="3.5703125" style="5" customWidth="1"/>
    <col min="7553" max="7553" width="16.28515625" style="5" customWidth="1"/>
    <col min="7554" max="7554" width="3.5703125" style="5" customWidth="1"/>
    <col min="7555" max="7555" width="16.85546875" style="5" customWidth="1"/>
    <col min="7556" max="7556" width="3.5703125" style="5" customWidth="1"/>
    <col min="7557" max="7557" width="17" style="5" customWidth="1"/>
    <col min="7558" max="7559" width="3.5703125" style="5" customWidth="1"/>
    <col min="7560" max="7560" width="17.140625" style="5" customWidth="1"/>
    <col min="7561" max="7561" width="3.5703125" style="5" customWidth="1"/>
    <col min="7562" max="7562" width="19.85546875" style="5" customWidth="1"/>
    <col min="7563" max="7563" width="3.5703125" style="5" customWidth="1"/>
    <col min="7564" max="7564" width="17.28515625" style="5" customWidth="1"/>
    <col min="7565" max="7565" width="3.5703125" style="5" customWidth="1"/>
    <col min="7566" max="7566" width="2.28515625" style="5" customWidth="1"/>
    <col min="7567" max="7567" width="14.85546875" style="5" customWidth="1"/>
    <col min="7568" max="7568" width="19" style="5" customWidth="1"/>
    <col min="7569" max="7569" width="15.85546875" style="5" customWidth="1"/>
    <col min="7570" max="7570" width="18.140625" style="5" customWidth="1"/>
    <col min="7571" max="7571" width="7.42578125" style="5" customWidth="1"/>
    <col min="7572" max="7572" width="3.5703125" style="5" customWidth="1"/>
    <col min="7573" max="7573" width="15.85546875" style="5" customWidth="1"/>
    <col min="7574" max="7574" width="3.5703125" style="5" customWidth="1"/>
    <col min="7575" max="7575" width="16.140625" style="5" customWidth="1"/>
    <col min="7576" max="7576" width="3.5703125" style="5" customWidth="1"/>
    <col min="7577" max="7577" width="16.7109375" style="5" customWidth="1"/>
    <col min="7578" max="7579" width="3.5703125" style="5" customWidth="1"/>
    <col min="7580" max="7580" width="17" style="5" customWidth="1"/>
    <col min="7581" max="7581" width="3.5703125" style="5" customWidth="1"/>
    <col min="7582" max="7582" width="19.28515625" style="5" customWidth="1"/>
    <col min="7583" max="7583" width="3.5703125" style="5" customWidth="1"/>
    <col min="7584" max="7584" width="16.85546875" style="5" customWidth="1"/>
    <col min="7585" max="7585" width="3.5703125" style="5" customWidth="1"/>
    <col min="7586" max="7680" width="11.42578125" style="5"/>
    <col min="7681" max="7681" width="2.28515625" style="5" customWidth="1"/>
    <col min="7682" max="7682" width="14.85546875" style="5" customWidth="1"/>
    <col min="7683" max="7683" width="18.7109375" style="5" customWidth="1"/>
    <col min="7684" max="7684" width="16.5703125" style="5" customWidth="1"/>
    <col min="7685" max="7685" width="19" style="5" customWidth="1"/>
    <col min="7686" max="7686" width="4.85546875" style="5" customWidth="1"/>
    <col min="7687" max="7687" width="3.5703125" style="5" customWidth="1"/>
    <col min="7688" max="7688" width="16.28515625" style="5" customWidth="1"/>
    <col min="7689" max="7689" width="3.5703125" style="5" customWidth="1"/>
    <col min="7690" max="7690" width="16.140625" style="5" customWidth="1"/>
    <col min="7691" max="7691" width="4.140625" style="5" customWidth="1"/>
    <col min="7692" max="7692" width="15.5703125" style="5" customWidth="1"/>
    <col min="7693" max="7693" width="3.5703125" style="5" customWidth="1"/>
    <col min="7694" max="7694" width="3" style="5" customWidth="1"/>
    <col min="7695" max="7695" width="15.7109375" style="5" customWidth="1"/>
    <col min="7696" max="7696" width="3.5703125" style="5" customWidth="1"/>
    <col min="7697" max="7697" width="19" style="5" customWidth="1"/>
    <col min="7698" max="7698" width="3.5703125" style="5" customWidth="1"/>
    <col min="7699" max="7699" width="16.5703125" style="5" customWidth="1"/>
    <col min="7700" max="7700" width="3.7109375" style="5" customWidth="1"/>
    <col min="7701" max="7701" width="4.7109375" style="5" customWidth="1"/>
    <col min="7702" max="7702" width="4.42578125" style="5" customWidth="1"/>
    <col min="7703" max="7703" width="14.85546875" style="5" customWidth="1"/>
    <col min="7704" max="7704" width="19" style="5" customWidth="1"/>
    <col min="7705" max="7705" width="15.85546875" style="5" customWidth="1"/>
    <col min="7706" max="7706" width="17.85546875" style="5" customWidth="1"/>
    <col min="7707" max="7707" width="7.42578125" style="5" customWidth="1"/>
    <col min="7708" max="7708" width="3.5703125" style="5" customWidth="1"/>
    <col min="7709" max="7709" width="15.7109375" style="5" customWidth="1"/>
    <col min="7710" max="7710" width="3.5703125" style="5" customWidth="1"/>
    <col min="7711" max="7711" width="16.28515625" style="5" customWidth="1"/>
    <col min="7712" max="7712" width="3.5703125" style="5" customWidth="1"/>
    <col min="7713" max="7713" width="18.140625" style="5" customWidth="1"/>
    <col min="7714" max="7715" width="3.5703125" style="5" customWidth="1"/>
    <col min="7716" max="7716" width="18.140625" style="5" customWidth="1"/>
    <col min="7717" max="7717" width="3.5703125" style="5" customWidth="1"/>
    <col min="7718" max="7718" width="19.42578125" style="5" customWidth="1"/>
    <col min="7719" max="7719" width="3.5703125" style="5" customWidth="1"/>
    <col min="7720" max="7720" width="17.140625" style="5" customWidth="1"/>
    <col min="7721" max="7721" width="3.5703125" style="5" customWidth="1"/>
    <col min="7722" max="7722" width="2.28515625" style="5" customWidth="1"/>
    <col min="7723" max="7723" width="14.85546875" style="5" customWidth="1"/>
    <col min="7724" max="7724" width="19" style="5" customWidth="1"/>
    <col min="7725" max="7725" width="14.85546875" style="5" customWidth="1"/>
    <col min="7726" max="7726" width="18" style="5" customWidth="1"/>
    <col min="7727" max="7727" width="7.42578125" style="5" customWidth="1"/>
    <col min="7728" max="7728" width="3.5703125" style="5" customWidth="1"/>
    <col min="7729" max="7729" width="16.28515625" style="5" customWidth="1"/>
    <col min="7730" max="7730" width="3.5703125" style="5" customWidth="1"/>
    <col min="7731" max="7731" width="15.5703125" style="5" customWidth="1"/>
    <col min="7732" max="7732" width="3.5703125" style="5" customWidth="1"/>
    <col min="7733" max="7733" width="18.5703125" style="5" customWidth="1"/>
    <col min="7734" max="7735" width="3.5703125" style="5" customWidth="1"/>
    <col min="7736" max="7736" width="18.5703125" style="5" customWidth="1"/>
    <col min="7737" max="7737" width="3.5703125" style="5" customWidth="1"/>
    <col min="7738" max="7738" width="19.7109375" style="5" customWidth="1"/>
    <col min="7739" max="7739" width="3.5703125" style="5" customWidth="1"/>
    <col min="7740" max="7740" width="18.5703125" style="5" customWidth="1"/>
    <col min="7741" max="7741" width="3.5703125" style="5" customWidth="1"/>
    <col min="7742" max="7742" width="2.28515625" style="5" customWidth="1"/>
    <col min="7743" max="7743" width="14.85546875" style="5" customWidth="1"/>
    <col min="7744" max="7744" width="19" style="5" customWidth="1"/>
    <col min="7745" max="7745" width="16.28515625" style="5" customWidth="1"/>
    <col min="7746" max="7746" width="18.28515625" style="5" customWidth="1"/>
    <col min="7747" max="7747" width="7.42578125" style="5" customWidth="1"/>
    <col min="7748" max="7748" width="3.5703125" style="5" customWidth="1"/>
    <col min="7749" max="7749" width="16.140625" style="5" customWidth="1"/>
    <col min="7750" max="7750" width="3.5703125" style="5" customWidth="1"/>
    <col min="7751" max="7751" width="16.28515625" style="5" customWidth="1"/>
    <col min="7752" max="7752" width="3.5703125" style="5" customWidth="1"/>
    <col min="7753" max="7753" width="18.28515625" style="5" customWidth="1"/>
    <col min="7754" max="7755" width="3.5703125" style="5" customWidth="1"/>
    <col min="7756" max="7756" width="18.28515625" style="5" customWidth="1"/>
    <col min="7757" max="7757" width="3.5703125" style="5" customWidth="1"/>
    <col min="7758" max="7758" width="19.85546875" style="5" customWidth="1"/>
    <col min="7759" max="7759" width="3.5703125" style="5" customWidth="1"/>
    <col min="7760" max="7760" width="17.28515625" style="5" customWidth="1"/>
    <col min="7761" max="7761" width="3.5703125" style="5" customWidth="1"/>
    <col min="7762" max="7762" width="2.28515625" style="5" customWidth="1"/>
    <col min="7763" max="7763" width="14.85546875" style="5" customWidth="1"/>
    <col min="7764" max="7764" width="19" style="5" customWidth="1"/>
    <col min="7765" max="7765" width="16.5703125" style="5" customWidth="1"/>
    <col min="7766" max="7766" width="17.5703125" style="5" customWidth="1"/>
    <col min="7767" max="7767" width="7.42578125" style="5" customWidth="1"/>
    <col min="7768" max="7768" width="3.5703125" style="5" customWidth="1"/>
    <col min="7769" max="7769" width="16.28515625" style="5" customWidth="1"/>
    <col min="7770" max="7770" width="3.5703125" style="5" customWidth="1"/>
    <col min="7771" max="7771" width="16.140625" style="5" customWidth="1"/>
    <col min="7772" max="7772" width="3.5703125" style="5" customWidth="1"/>
    <col min="7773" max="7773" width="17.5703125" style="5" customWidth="1"/>
    <col min="7774" max="7775" width="3.5703125" style="5" customWidth="1"/>
    <col min="7776" max="7776" width="17.5703125" style="5" customWidth="1"/>
    <col min="7777" max="7777" width="3.5703125" style="5" customWidth="1"/>
    <col min="7778" max="7778" width="19.140625" style="5" customWidth="1"/>
    <col min="7779" max="7779" width="3.5703125" style="5" customWidth="1"/>
    <col min="7780" max="7780" width="17.5703125" style="5" customWidth="1"/>
    <col min="7781" max="7781" width="3.5703125" style="5" customWidth="1"/>
    <col min="7782" max="7782" width="2.28515625" style="5" customWidth="1"/>
    <col min="7783" max="7783" width="14.85546875" style="5" customWidth="1"/>
    <col min="7784" max="7784" width="19" style="5" customWidth="1"/>
    <col min="7785" max="7785" width="16.5703125" style="5" customWidth="1"/>
    <col min="7786" max="7786" width="17.7109375" style="5" customWidth="1"/>
    <col min="7787" max="7787" width="7.42578125" style="5" customWidth="1"/>
    <col min="7788" max="7788" width="3.5703125" style="5" customWidth="1"/>
    <col min="7789" max="7789" width="16.140625" style="5" customWidth="1"/>
    <col min="7790" max="7790" width="3.5703125" style="5" customWidth="1"/>
    <col min="7791" max="7791" width="16.140625" style="5" customWidth="1"/>
    <col min="7792" max="7792" width="3.5703125" style="5" customWidth="1"/>
    <col min="7793" max="7793" width="17.7109375" style="5" customWidth="1"/>
    <col min="7794" max="7795" width="3.5703125" style="5" customWidth="1"/>
    <col min="7796" max="7796" width="17.7109375" style="5" customWidth="1"/>
    <col min="7797" max="7797" width="3.5703125" style="5" customWidth="1"/>
    <col min="7798" max="7798" width="19" style="5" customWidth="1"/>
    <col min="7799" max="7799" width="3.5703125" style="5" customWidth="1"/>
    <col min="7800" max="7800" width="17.7109375" style="5" customWidth="1"/>
    <col min="7801" max="7801" width="3.5703125" style="5" customWidth="1"/>
    <col min="7802" max="7802" width="2.28515625" style="5" customWidth="1"/>
    <col min="7803" max="7803" width="14.85546875" style="5" customWidth="1"/>
    <col min="7804" max="7804" width="19" style="5" customWidth="1"/>
    <col min="7805" max="7805" width="16.5703125" style="5" customWidth="1"/>
    <col min="7806" max="7806" width="18.28515625" style="5" customWidth="1"/>
    <col min="7807" max="7807" width="7.42578125" style="5" customWidth="1"/>
    <col min="7808" max="7808" width="3.5703125" style="5" customWidth="1"/>
    <col min="7809" max="7809" width="16.28515625" style="5" customWidth="1"/>
    <col min="7810" max="7810" width="3.5703125" style="5" customWidth="1"/>
    <col min="7811" max="7811" width="16.85546875" style="5" customWidth="1"/>
    <col min="7812" max="7812" width="3.5703125" style="5" customWidth="1"/>
    <col min="7813" max="7813" width="17" style="5" customWidth="1"/>
    <col min="7814" max="7815" width="3.5703125" style="5" customWidth="1"/>
    <col min="7816" max="7816" width="17.140625" style="5" customWidth="1"/>
    <col min="7817" max="7817" width="3.5703125" style="5" customWidth="1"/>
    <col min="7818" max="7818" width="19.85546875" style="5" customWidth="1"/>
    <col min="7819" max="7819" width="3.5703125" style="5" customWidth="1"/>
    <col min="7820" max="7820" width="17.28515625" style="5" customWidth="1"/>
    <col min="7821" max="7821" width="3.5703125" style="5" customWidth="1"/>
    <col min="7822" max="7822" width="2.28515625" style="5" customWidth="1"/>
    <col min="7823" max="7823" width="14.85546875" style="5" customWidth="1"/>
    <col min="7824" max="7824" width="19" style="5" customWidth="1"/>
    <col min="7825" max="7825" width="15.85546875" style="5" customWidth="1"/>
    <col min="7826" max="7826" width="18.140625" style="5" customWidth="1"/>
    <col min="7827" max="7827" width="7.42578125" style="5" customWidth="1"/>
    <col min="7828" max="7828" width="3.5703125" style="5" customWidth="1"/>
    <col min="7829" max="7829" width="15.85546875" style="5" customWidth="1"/>
    <col min="7830" max="7830" width="3.5703125" style="5" customWidth="1"/>
    <col min="7831" max="7831" width="16.140625" style="5" customWidth="1"/>
    <col min="7832" max="7832" width="3.5703125" style="5" customWidth="1"/>
    <col min="7833" max="7833" width="16.7109375" style="5" customWidth="1"/>
    <col min="7834" max="7835" width="3.5703125" style="5" customWidth="1"/>
    <col min="7836" max="7836" width="17" style="5" customWidth="1"/>
    <col min="7837" max="7837" width="3.5703125" style="5" customWidth="1"/>
    <col min="7838" max="7838" width="19.28515625" style="5" customWidth="1"/>
    <col min="7839" max="7839" width="3.5703125" style="5" customWidth="1"/>
    <col min="7840" max="7840" width="16.85546875" style="5" customWidth="1"/>
    <col min="7841" max="7841" width="3.5703125" style="5" customWidth="1"/>
    <col min="7842" max="7936" width="11.42578125" style="5"/>
    <col min="7937" max="7937" width="2.28515625" style="5" customWidth="1"/>
    <col min="7938" max="7938" width="14.85546875" style="5" customWidth="1"/>
    <col min="7939" max="7939" width="18.7109375" style="5" customWidth="1"/>
    <col min="7940" max="7940" width="16.5703125" style="5" customWidth="1"/>
    <col min="7941" max="7941" width="19" style="5" customWidth="1"/>
    <col min="7942" max="7942" width="4.85546875" style="5" customWidth="1"/>
    <col min="7943" max="7943" width="3.5703125" style="5" customWidth="1"/>
    <col min="7944" max="7944" width="16.28515625" style="5" customWidth="1"/>
    <col min="7945" max="7945" width="3.5703125" style="5" customWidth="1"/>
    <col min="7946" max="7946" width="16.140625" style="5" customWidth="1"/>
    <col min="7947" max="7947" width="4.140625" style="5" customWidth="1"/>
    <col min="7948" max="7948" width="15.5703125" style="5" customWidth="1"/>
    <col min="7949" max="7949" width="3.5703125" style="5" customWidth="1"/>
    <col min="7950" max="7950" width="3" style="5" customWidth="1"/>
    <col min="7951" max="7951" width="15.7109375" style="5" customWidth="1"/>
    <col min="7952" max="7952" width="3.5703125" style="5" customWidth="1"/>
    <col min="7953" max="7953" width="19" style="5" customWidth="1"/>
    <col min="7954" max="7954" width="3.5703125" style="5" customWidth="1"/>
    <col min="7955" max="7955" width="16.5703125" style="5" customWidth="1"/>
    <col min="7956" max="7956" width="3.7109375" style="5" customWidth="1"/>
    <col min="7957" max="7957" width="4.7109375" style="5" customWidth="1"/>
    <col min="7958" max="7958" width="4.42578125" style="5" customWidth="1"/>
    <col min="7959" max="7959" width="14.85546875" style="5" customWidth="1"/>
    <col min="7960" max="7960" width="19" style="5" customWidth="1"/>
    <col min="7961" max="7961" width="15.85546875" style="5" customWidth="1"/>
    <col min="7962" max="7962" width="17.85546875" style="5" customWidth="1"/>
    <col min="7963" max="7963" width="7.42578125" style="5" customWidth="1"/>
    <col min="7964" max="7964" width="3.5703125" style="5" customWidth="1"/>
    <col min="7965" max="7965" width="15.7109375" style="5" customWidth="1"/>
    <col min="7966" max="7966" width="3.5703125" style="5" customWidth="1"/>
    <col min="7967" max="7967" width="16.28515625" style="5" customWidth="1"/>
    <col min="7968" max="7968" width="3.5703125" style="5" customWidth="1"/>
    <col min="7969" max="7969" width="18.140625" style="5" customWidth="1"/>
    <col min="7970" max="7971" width="3.5703125" style="5" customWidth="1"/>
    <col min="7972" max="7972" width="18.140625" style="5" customWidth="1"/>
    <col min="7973" max="7973" width="3.5703125" style="5" customWidth="1"/>
    <col min="7974" max="7974" width="19.42578125" style="5" customWidth="1"/>
    <col min="7975" max="7975" width="3.5703125" style="5" customWidth="1"/>
    <col min="7976" max="7976" width="17.140625" style="5" customWidth="1"/>
    <col min="7977" max="7977" width="3.5703125" style="5" customWidth="1"/>
    <col min="7978" max="7978" width="2.28515625" style="5" customWidth="1"/>
    <col min="7979" max="7979" width="14.85546875" style="5" customWidth="1"/>
    <col min="7980" max="7980" width="19" style="5" customWidth="1"/>
    <col min="7981" max="7981" width="14.85546875" style="5" customWidth="1"/>
    <col min="7982" max="7982" width="18" style="5" customWidth="1"/>
    <col min="7983" max="7983" width="7.42578125" style="5" customWidth="1"/>
    <col min="7984" max="7984" width="3.5703125" style="5" customWidth="1"/>
    <col min="7985" max="7985" width="16.28515625" style="5" customWidth="1"/>
    <col min="7986" max="7986" width="3.5703125" style="5" customWidth="1"/>
    <col min="7987" max="7987" width="15.5703125" style="5" customWidth="1"/>
    <col min="7988" max="7988" width="3.5703125" style="5" customWidth="1"/>
    <col min="7989" max="7989" width="18.5703125" style="5" customWidth="1"/>
    <col min="7990" max="7991" width="3.5703125" style="5" customWidth="1"/>
    <col min="7992" max="7992" width="18.5703125" style="5" customWidth="1"/>
    <col min="7993" max="7993" width="3.5703125" style="5" customWidth="1"/>
    <col min="7994" max="7994" width="19.7109375" style="5" customWidth="1"/>
    <col min="7995" max="7995" width="3.5703125" style="5" customWidth="1"/>
    <col min="7996" max="7996" width="18.5703125" style="5" customWidth="1"/>
    <col min="7997" max="7997" width="3.5703125" style="5" customWidth="1"/>
    <col min="7998" max="7998" width="2.28515625" style="5" customWidth="1"/>
    <col min="7999" max="7999" width="14.85546875" style="5" customWidth="1"/>
    <col min="8000" max="8000" width="19" style="5" customWidth="1"/>
    <col min="8001" max="8001" width="16.28515625" style="5" customWidth="1"/>
    <col min="8002" max="8002" width="18.28515625" style="5" customWidth="1"/>
    <col min="8003" max="8003" width="7.42578125" style="5" customWidth="1"/>
    <col min="8004" max="8004" width="3.5703125" style="5" customWidth="1"/>
    <col min="8005" max="8005" width="16.140625" style="5" customWidth="1"/>
    <col min="8006" max="8006" width="3.5703125" style="5" customWidth="1"/>
    <col min="8007" max="8007" width="16.28515625" style="5" customWidth="1"/>
    <col min="8008" max="8008" width="3.5703125" style="5" customWidth="1"/>
    <col min="8009" max="8009" width="18.28515625" style="5" customWidth="1"/>
    <col min="8010" max="8011" width="3.5703125" style="5" customWidth="1"/>
    <col min="8012" max="8012" width="18.28515625" style="5" customWidth="1"/>
    <col min="8013" max="8013" width="3.5703125" style="5" customWidth="1"/>
    <col min="8014" max="8014" width="19.85546875" style="5" customWidth="1"/>
    <col min="8015" max="8015" width="3.5703125" style="5" customWidth="1"/>
    <col min="8016" max="8016" width="17.28515625" style="5" customWidth="1"/>
    <col min="8017" max="8017" width="3.5703125" style="5" customWidth="1"/>
    <col min="8018" max="8018" width="2.28515625" style="5" customWidth="1"/>
    <col min="8019" max="8019" width="14.85546875" style="5" customWidth="1"/>
    <col min="8020" max="8020" width="19" style="5" customWidth="1"/>
    <col min="8021" max="8021" width="16.5703125" style="5" customWidth="1"/>
    <col min="8022" max="8022" width="17.5703125" style="5" customWidth="1"/>
    <col min="8023" max="8023" width="7.42578125" style="5" customWidth="1"/>
    <col min="8024" max="8024" width="3.5703125" style="5" customWidth="1"/>
    <col min="8025" max="8025" width="16.28515625" style="5" customWidth="1"/>
    <col min="8026" max="8026" width="3.5703125" style="5" customWidth="1"/>
    <col min="8027" max="8027" width="16.140625" style="5" customWidth="1"/>
    <col min="8028" max="8028" width="3.5703125" style="5" customWidth="1"/>
    <col min="8029" max="8029" width="17.5703125" style="5" customWidth="1"/>
    <col min="8030" max="8031" width="3.5703125" style="5" customWidth="1"/>
    <col min="8032" max="8032" width="17.5703125" style="5" customWidth="1"/>
    <col min="8033" max="8033" width="3.5703125" style="5" customWidth="1"/>
    <col min="8034" max="8034" width="19.140625" style="5" customWidth="1"/>
    <col min="8035" max="8035" width="3.5703125" style="5" customWidth="1"/>
    <col min="8036" max="8036" width="17.5703125" style="5" customWidth="1"/>
    <col min="8037" max="8037" width="3.5703125" style="5" customWidth="1"/>
    <col min="8038" max="8038" width="2.28515625" style="5" customWidth="1"/>
    <col min="8039" max="8039" width="14.85546875" style="5" customWidth="1"/>
    <col min="8040" max="8040" width="19" style="5" customWidth="1"/>
    <col min="8041" max="8041" width="16.5703125" style="5" customWidth="1"/>
    <col min="8042" max="8042" width="17.7109375" style="5" customWidth="1"/>
    <col min="8043" max="8043" width="7.42578125" style="5" customWidth="1"/>
    <col min="8044" max="8044" width="3.5703125" style="5" customWidth="1"/>
    <col min="8045" max="8045" width="16.140625" style="5" customWidth="1"/>
    <col min="8046" max="8046" width="3.5703125" style="5" customWidth="1"/>
    <col min="8047" max="8047" width="16.140625" style="5" customWidth="1"/>
    <col min="8048" max="8048" width="3.5703125" style="5" customWidth="1"/>
    <col min="8049" max="8049" width="17.7109375" style="5" customWidth="1"/>
    <col min="8050" max="8051" width="3.5703125" style="5" customWidth="1"/>
    <col min="8052" max="8052" width="17.7109375" style="5" customWidth="1"/>
    <col min="8053" max="8053" width="3.5703125" style="5" customWidth="1"/>
    <col min="8054" max="8054" width="19" style="5" customWidth="1"/>
    <col min="8055" max="8055" width="3.5703125" style="5" customWidth="1"/>
    <col min="8056" max="8056" width="17.7109375" style="5" customWidth="1"/>
    <col min="8057" max="8057" width="3.5703125" style="5" customWidth="1"/>
    <col min="8058" max="8058" width="2.28515625" style="5" customWidth="1"/>
    <col min="8059" max="8059" width="14.85546875" style="5" customWidth="1"/>
    <col min="8060" max="8060" width="19" style="5" customWidth="1"/>
    <col min="8061" max="8061" width="16.5703125" style="5" customWidth="1"/>
    <col min="8062" max="8062" width="18.28515625" style="5" customWidth="1"/>
    <col min="8063" max="8063" width="7.42578125" style="5" customWidth="1"/>
    <col min="8064" max="8064" width="3.5703125" style="5" customWidth="1"/>
    <col min="8065" max="8065" width="16.28515625" style="5" customWidth="1"/>
    <col min="8066" max="8066" width="3.5703125" style="5" customWidth="1"/>
    <col min="8067" max="8067" width="16.85546875" style="5" customWidth="1"/>
    <col min="8068" max="8068" width="3.5703125" style="5" customWidth="1"/>
    <col min="8069" max="8069" width="17" style="5" customWidth="1"/>
    <col min="8070" max="8071" width="3.5703125" style="5" customWidth="1"/>
    <col min="8072" max="8072" width="17.140625" style="5" customWidth="1"/>
    <col min="8073" max="8073" width="3.5703125" style="5" customWidth="1"/>
    <col min="8074" max="8074" width="19.85546875" style="5" customWidth="1"/>
    <col min="8075" max="8075" width="3.5703125" style="5" customWidth="1"/>
    <col min="8076" max="8076" width="17.28515625" style="5" customWidth="1"/>
    <col min="8077" max="8077" width="3.5703125" style="5" customWidth="1"/>
    <col min="8078" max="8078" width="2.28515625" style="5" customWidth="1"/>
    <col min="8079" max="8079" width="14.85546875" style="5" customWidth="1"/>
    <col min="8080" max="8080" width="19" style="5" customWidth="1"/>
    <col min="8081" max="8081" width="15.85546875" style="5" customWidth="1"/>
    <col min="8082" max="8082" width="18.140625" style="5" customWidth="1"/>
    <col min="8083" max="8083" width="7.42578125" style="5" customWidth="1"/>
    <col min="8084" max="8084" width="3.5703125" style="5" customWidth="1"/>
    <col min="8085" max="8085" width="15.85546875" style="5" customWidth="1"/>
    <col min="8086" max="8086" width="3.5703125" style="5" customWidth="1"/>
    <col min="8087" max="8087" width="16.140625" style="5" customWidth="1"/>
    <col min="8088" max="8088" width="3.5703125" style="5" customWidth="1"/>
    <col min="8089" max="8089" width="16.7109375" style="5" customWidth="1"/>
    <col min="8090" max="8091" width="3.5703125" style="5" customWidth="1"/>
    <col min="8092" max="8092" width="17" style="5" customWidth="1"/>
    <col min="8093" max="8093" width="3.5703125" style="5" customWidth="1"/>
    <col min="8094" max="8094" width="19.28515625" style="5" customWidth="1"/>
    <col min="8095" max="8095" width="3.5703125" style="5" customWidth="1"/>
    <col min="8096" max="8096" width="16.85546875" style="5" customWidth="1"/>
    <col min="8097" max="8097" width="3.5703125" style="5" customWidth="1"/>
    <col min="8098" max="8192" width="11.42578125" style="5"/>
    <col min="8193" max="8193" width="2.28515625" style="5" customWidth="1"/>
    <col min="8194" max="8194" width="14.85546875" style="5" customWidth="1"/>
    <col min="8195" max="8195" width="18.7109375" style="5" customWidth="1"/>
    <col min="8196" max="8196" width="16.5703125" style="5" customWidth="1"/>
    <col min="8197" max="8197" width="19" style="5" customWidth="1"/>
    <col min="8198" max="8198" width="4.85546875" style="5" customWidth="1"/>
    <col min="8199" max="8199" width="3.5703125" style="5" customWidth="1"/>
    <col min="8200" max="8200" width="16.28515625" style="5" customWidth="1"/>
    <col min="8201" max="8201" width="3.5703125" style="5" customWidth="1"/>
    <col min="8202" max="8202" width="16.140625" style="5" customWidth="1"/>
    <col min="8203" max="8203" width="4.140625" style="5" customWidth="1"/>
    <col min="8204" max="8204" width="15.5703125" style="5" customWidth="1"/>
    <col min="8205" max="8205" width="3.5703125" style="5" customWidth="1"/>
    <col min="8206" max="8206" width="3" style="5" customWidth="1"/>
    <col min="8207" max="8207" width="15.7109375" style="5" customWidth="1"/>
    <col min="8208" max="8208" width="3.5703125" style="5" customWidth="1"/>
    <col min="8209" max="8209" width="19" style="5" customWidth="1"/>
    <col min="8210" max="8210" width="3.5703125" style="5" customWidth="1"/>
    <col min="8211" max="8211" width="16.5703125" style="5" customWidth="1"/>
    <col min="8212" max="8212" width="3.7109375" style="5" customWidth="1"/>
    <col min="8213" max="8213" width="4.7109375" style="5" customWidth="1"/>
    <col min="8214" max="8214" width="4.42578125" style="5" customWidth="1"/>
    <col min="8215" max="8215" width="14.85546875" style="5" customWidth="1"/>
    <col min="8216" max="8216" width="19" style="5" customWidth="1"/>
    <col min="8217" max="8217" width="15.85546875" style="5" customWidth="1"/>
    <col min="8218" max="8218" width="17.85546875" style="5" customWidth="1"/>
    <col min="8219" max="8219" width="7.42578125" style="5" customWidth="1"/>
    <col min="8220" max="8220" width="3.5703125" style="5" customWidth="1"/>
    <col min="8221" max="8221" width="15.7109375" style="5" customWidth="1"/>
    <col min="8222" max="8222" width="3.5703125" style="5" customWidth="1"/>
    <col min="8223" max="8223" width="16.28515625" style="5" customWidth="1"/>
    <col min="8224" max="8224" width="3.5703125" style="5" customWidth="1"/>
    <col min="8225" max="8225" width="18.140625" style="5" customWidth="1"/>
    <col min="8226" max="8227" width="3.5703125" style="5" customWidth="1"/>
    <col min="8228" max="8228" width="18.140625" style="5" customWidth="1"/>
    <col min="8229" max="8229" width="3.5703125" style="5" customWidth="1"/>
    <col min="8230" max="8230" width="19.42578125" style="5" customWidth="1"/>
    <col min="8231" max="8231" width="3.5703125" style="5" customWidth="1"/>
    <col min="8232" max="8232" width="17.140625" style="5" customWidth="1"/>
    <col min="8233" max="8233" width="3.5703125" style="5" customWidth="1"/>
    <col min="8234" max="8234" width="2.28515625" style="5" customWidth="1"/>
    <col min="8235" max="8235" width="14.85546875" style="5" customWidth="1"/>
    <col min="8236" max="8236" width="19" style="5" customWidth="1"/>
    <col min="8237" max="8237" width="14.85546875" style="5" customWidth="1"/>
    <col min="8238" max="8238" width="18" style="5" customWidth="1"/>
    <col min="8239" max="8239" width="7.42578125" style="5" customWidth="1"/>
    <col min="8240" max="8240" width="3.5703125" style="5" customWidth="1"/>
    <col min="8241" max="8241" width="16.28515625" style="5" customWidth="1"/>
    <col min="8242" max="8242" width="3.5703125" style="5" customWidth="1"/>
    <col min="8243" max="8243" width="15.5703125" style="5" customWidth="1"/>
    <col min="8244" max="8244" width="3.5703125" style="5" customWidth="1"/>
    <col min="8245" max="8245" width="18.5703125" style="5" customWidth="1"/>
    <col min="8246" max="8247" width="3.5703125" style="5" customWidth="1"/>
    <col min="8248" max="8248" width="18.5703125" style="5" customWidth="1"/>
    <col min="8249" max="8249" width="3.5703125" style="5" customWidth="1"/>
    <col min="8250" max="8250" width="19.7109375" style="5" customWidth="1"/>
    <col min="8251" max="8251" width="3.5703125" style="5" customWidth="1"/>
    <col min="8252" max="8252" width="18.5703125" style="5" customWidth="1"/>
    <col min="8253" max="8253" width="3.5703125" style="5" customWidth="1"/>
    <col min="8254" max="8254" width="2.28515625" style="5" customWidth="1"/>
    <col min="8255" max="8255" width="14.85546875" style="5" customWidth="1"/>
    <col min="8256" max="8256" width="19" style="5" customWidth="1"/>
    <col min="8257" max="8257" width="16.28515625" style="5" customWidth="1"/>
    <col min="8258" max="8258" width="18.28515625" style="5" customWidth="1"/>
    <col min="8259" max="8259" width="7.42578125" style="5" customWidth="1"/>
    <col min="8260" max="8260" width="3.5703125" style="5" customWidth="1"/>
    <col min="8261" max="8261" width="16.140625" style="5" customWidth="1"/>
    <col min="8262" max="8262" width="3.5703125" style="5" customWidth="1"/>
    <col min="8263" max="8263" width="16.28515625" style="5" customWidth="1"/>
    <col min="8264" max="8264" width="3.5703125" style="5" customWidth="1"/>
    <col min="8265" max="8265" width="18.28515625" style="5" customWidth="1"/>
    <col min="8266" max="8267" width="3.5703125" style="5" customWidth="1"/>
    <col min="8268" max="8268" width="18.28515625" style="5" customWidth="1"/>
    <col min="8269" max="8269" width="3.5703125" style="5" customWidth="1"/>
    <col min="8270" max="8270" width="19.85546875" style="5" customWidth="1"/>
    <col min="8271" max="8271" width="3.5703125" style="5" customWidth="1"/>
    <col min="8272" max="8272" width="17.28515625" style="5" customWidth="1"/>
    <col min="8273" max="8273" width="3.5703125" style="5" customWidth="1"/>
    <col min="8274" max="8274" width="2.28515625" style="5" customWidth="1"/>
    <col min="8275" max="8275" width="14.85546875" style="5" customWidth="1"/>
    <col min="8276" max="8276" width="19" style="5" customWidth="1"/>
    <col min="8277" max="8277" width="16.5703125" style="5" customWidth="1"/>
    <col min="8278" max="8278" width="17.5703125" style="5" customWidth="1"/>
    <col min="8279" max="8279" width="7.42578125" style="5" customWidth="1"/>
    <col min="8280" max="8280" width="3.5703125" style="5" customWidth="1"/>
    <col min="8281" max="8281" width="16.28515625" style="5" customWidth="1"/>
    <col min="8282" max="8282" width="3.5703125" style="5" customWidth="1"/>
    <col min="8283" max="8283" width="16.140625" style="5" customWidth="1"/>
    <col min="8284" max="8284" width="3.5703125" style="5" customWidth="1"/>
    <col min="8285" max="8285" width="17.5703125" style="5" customWidth="1"/>
    <col min="8286" max="8287" width="3.5703125" style="5" customWidth="1"/>
    <col min="8288" max="8288" width="17.5703125" style="5" customWidth="1"/>
    <col min="8289" max="8289" width="3.5703125" style="5" customWidth="1"/>
    <col min="8290" max="8290" width="19.140625" style="5" customWidth="1"/>
    <col min="8291" max="8291" width="3.5703125" style="5" customWidth="1"/>
    <col min="8292" max="8292" width="17.5703125" style="5" customWidth="1"/>
    <col min="8293" max="8293" width="3.5703125" style="5" customWidth="1"/>
    <col min="8294" max="8294" width="2.28515625" style="5" customWidth="1"/>
    <col min="8295" max="8295" width="14.85546875" style="5" customWidth="1"/>
    <col min="8296" max="8296" width="19" style="5" customWidth="1"/>
    <col min="8297" max="8297" width="16.5703125" style="5" customWidth="1"/>
    <col min="8298" max="8298" width="17.7109375" style="5" customWidth="1"/>
    <col min="8299" max="8299" width="7.42578125" style="5" customWidth="1"/>
    <col min="8300" max="8300" width="3.5703125" style="5" customWidth="1"/>
    <col min="8301" max="8301" width="16.140625" style="5" customWidth="1"/>
    <col min="8302" max="8302" width="3.5703125" style="5" customWidth="1"/>
    <col min="8303" max="8303" width="16.140625" style="5" customWidth="1"/>
    <col min="8304" max="8304" width="3.5703125" style="5" customWidth="1"/>
    <col min="8305" max="8305" width="17.7109375" style="5" customWidth="1"/>
    <col min="8306" max="8307" width="3.5703125" style="5" customWidth="1"/>
    <col min="8308" max="8308" width="17.7109375" style="5" customWidth="1"/>
    <col min="8309" max="8309" width="3.5703125" style="5" customWidth="1"/>
    <col min="8310" max="8310" width="19" style="5" customWidth="1"/>
    <col min="8311" max="8311" width="3.5703125" style="5" customWidth="1"/>
    <col min="8312" max="8312" width="17.7109375" style="5" customWidth="1"/>
    <col min="8313" max="8313" width="3.5703125" style="5" customWidth="1"/>
    <col min="8314" max="8314" width="2.28515625" style="5" customWidth="1"/>
    <col min="8315" max="8315" width="14.85546875" style="5" customWidth="1"/>
    <col min="8316" max="8316" width="19" style="5" customWidth="1"/>
    <col min="8317" max="8317" width="16.5703125" style="5" customWidth="1"/>
    <col min="8318" max="8318" width="18.28515625" style="5" customWidth="1"/>
    <col min="8319" max="8319" width="7.42578125" style="5" customWidth="1"/>
    <col min="8320" max="8320" width="3.5703125" style="5" customWidth="1"/>
    <col min="8321" max="8321" width="16.28515625" style="5" customWidth="1"/>
    <col min="8322" max="8322" width="3.5703125" style="5" customWidth="1"/>
    <col min="8323" max="8323" width="16.85546875" style="5" customWidth="1"/>
    <col min="8324" max="8324" width="3.5703125" style="5" customWidth="1"/>
    <col min="8325" max="8325" width="17" style="5" customWidth="1"/>
    <col min="8326" max="8327" width="3.5703125" style="5" customWidth="1"/>
    <col min="8328" max="8328" width="17.140625" style="5" customWidth="1"/>
    <col min="8329" max="8329" width="3.5703125" style="5" customWidth="1"/>
    <col min="8330" max="8330" width="19.85546875" style="5" customWidth="1"/>
    <col min="8331" max="8331" width="3.5703125" style="5" customWidth="1"/>
    <col min="8332" max="8332" width="17.28515625" style="5" customWidth="1"/>
    <col min="8333" max="8333" width="3.5703125" style="5" customWidth="1"/>
    <col min="8334" max="8334" width="2.28515625" style="5" customWidth="1"/>
    <col min="8335" max="8335" width="14.85546875" style="5" customWidth="1"/>
    <col min="8336" max="8336" width="19" style="5" customWidth="1"/>
    <col min="8337" max="8337" width="15.85546875" style="5" customWidth="1"/>
    <col min="8338" max="8338" width="18.140625" style="5" customWidth="1"/>
    <col min="8339" max="8339" width="7.42578125" style="5" customWidth="1"/>
    <col min="8340" max="8340" width="3.5703125" style="5" customWidth="1"/>
    <col min="8341" max="8341" width="15.85546875" style="5" customWidth="1"/>
    <col min="8342" max="8342" width="3.5703125" style="5" customWidth="1"/>
    <col min="8343" max="8343" width="16.140625" style="5" customWidth="1"/>
    <col min="8344" max="8344" width="3.5703125" style="5" customWidth="1"/>
    <col min="8345" max="8345" width="16.7109375" style="5" customWidth="1"/>
    <col min="8346" max="8347" width="3.5703125" style="5" customWidth="1"/>
    <col min="8348" max="8348" width="17" style="5" customWidth="1"/>
    <col min="8349" max="8349" width="3.5703125" style="5" customWidth="1"/>
    <col min="8350" max="8350" width="19.28515625" style="5" customWidth="1"/>
    <col min="8351" max="8351" width="3.5703125" style="5" customWidth="1"/>
    <col min="8352" max="8352" width="16.85546875" style="5" customWidth="1"/>
    <col min="8353" max="8353" width="3.5703125" style="5" customWidth="1"/>
    <col min="8354" max="8448" width="11.42578125" style="5"/>
    <col min="8449" max="8449" width="2.28515625" style="5" customWidth="1"/>
    <col min="8450" max="8450" width="14.85546875" style="5" customWidth="1"/>
    <col min="8451" max="8451" width="18.7109375" style="5" customWidth="1"/>
    <col min="8452" max="8452" width="16.5703125" style="5" customWidth="1"/>
    <col min="8453" max="8453" width="19" style="5" customWidth="1"/>
    <col min="8454" max="8454" width="4.85546875" style="5" customWidth="1"/>
    <col min="8455" max="8455" width="3.5703125" style="5" customWidth="1"/>
    <col min="8456" max="8456" width="16.28515625" style="5" customWidth="1"/>
    <col min="8457" max="8457" width="3.5703125" style="5" customWidth="1"/>
    <col min="8458" max="8458" width="16.140625" style="5" customWidth="1"/>
    <col min="8459" max="8459" width="4.140625" style="5" customWidth="1"/>
    <col min="8460" max="8460" width="15.5703125" style="5" customWidth="1"/>
    <col min="8461" max="8461" width="3.5703125" style="5" customWidth="1"/>
    <col min="8462" max="8462" width="3" style="5" customWidth="1"/>
    <col min="8463" max="8463" width="15.7109375" style="5" customWidth="1"/>
    <col min="8464" max="8464" width="3.5703125" style="5" customWidth="1"/>
    <col min="8465" max="8465" width="19" style="5" customWidth="1"/>
    <col min="8466" max="8466" width="3.5703125" style="5" customWidth="1"/>
    <col min="8467" max="8467" width="16.5703125" style="5" customWidth="1"/>
    <col min="8468" max="8468" width="3.7109375" style="5" customWidth="1"/>
    <col min="8469" max="8469" width="4.7109375" style="5" customWidth="1"/>
    <col min="8470" max="8470" width="4.42578125" style="5" customWidth="1"/>
    <col min="8471" max="8471" width="14.85546875" style="5" customWidth="1"/>
    <col min="8472" max="8472" width="19" style="5" customWidth="1"/>
    <col min="8473" max="8473" width="15.85546875" style="5" customWidth="1"/>
    <col min="8474" max="8474" width="17.85546875" style="5" customWidth="1"/>
    <col min="8475" max="8475" width="7.42578125" style="5" customWidth="1"/>
    <col min="8476" max="8476" width="3.5703125" style="5" customWidth="1"/>
    <col min="8477" max="8477" width="15.7109375" style="5" customWidth="1"/>
    <col min="8478" max="8478" width="3.5703125" style="5" customWidth="1"/>
    <col min="8479" max="8479" width="16.28515625" style="5" customWidth="1"/>
    <col min="8480" max="8480" width="3.5703125" style="5" customWidth="1"/>
    <col min="8481" max="8481" width="18.140625" style="5" customWidth="1"/>
    <col min="8482" max="8483" width="3.5703125" style="5" customWidth="1"/>
    <col min="8484" max="8484" width="18.140625" style="5" customWidth="1"/>
    <col min="8485" max="8485" width="3.5703125" style="5" customWidth="1"/>
    <col min="8486" max="8486" width="19.42578125" style="5" customWidth="1"/>
    <col min="8487" max="8487" width="3.5703125" style="5" customWidth="1"/>
    <col min="8488" max="8488" width="17.140625" style="5" customWidth="1"/>
    <col min="8489" max="8489" width="3.5703125" style="5" customWidth="1"/>
    <col min="8490" max="8490" width="2.28515625" style="5" customWidth="1"/>
    <col min="8491" max="8491" width="14.85546875" style="5" customWidth="1"/>
    <col min="8492" max="8492" width="19" style="5" customWidth="1"/>
    <col min="8493" max="8493" width="14.85546875" style="5" customWidth="1"/>
    <col min="8494" max="8494" width="18" style="5" customWidth="1"/>
    <col min="8495" max="8495" width="7.42578125" style="5" customWidth="1"/>
    <col min="8496" max="8496" width="3.5703125" style="5" customWidth="1"/>
    <col min="8497" max="8497" width="16.28515625" style="5" customWidth="1"/>
    <col min="8498" max="8498" width="3.5703125" style="5" customWidth="1"/>
    <col min="8499" max="8499" width="15.5703125" style="5" customWidth="1"/>
    <col min="8500" max="8500" width="3.5703125" style="5" customWidth="1"/>
    <col min="8501" max="8501" width="18.5703125" style="5" customWidth="1"/>
    <col min="8502" max="8503" width="3.5703125" style="5" customWidth="1"/>
    <col min="8504" max="8504" width="18.5703125" style="5" customWidth="1"/>
    <col min="8505" max="8505" width="3.5703125" style="5" customWidth="1"/>
    <col min="8506" max="8506" width="19.7109375" style="5" customWidth="1"/>
    <col min="8507" max="8507" width="3.5703125" style="5" customWidth="1"/>
    <col min="8508" max="8508" width="18.5703125" style="5" customWidth="1"/>
    <col min="8509" max="8509" width="3.5703125" style="5" customWidth="1"/>
    <col min="8510" max="8510" width="2.28515625" style="5" customWidth="1"/>
    <col min="8511" max="8511" width="14.85546875" style="5" customWidth="1"/>
    <col min="8512" max="8512" width="19" style="5" customWidth="1"/>
    <col min="8513" max="8513" width="16.28515625" style="5" customWidth="1"/>
    <col min="8514" max="8514" width="18.28515625" style="5" customWidth="1"/>
    <col min="8515" max="8515" width="7.42578125" style="5" customWidth="1"/>
    <col min="8516" max="8516" width="3.5703125" style="5" customWidth="1"/>
    <col min="8517" max="8517" width="16.140625" style="5" customWidth="1"/>
    <col min="8518" max="8518" width="3.5703125" style="5" customWidth="1"/>
    <col min="8519" max="8519" width="16.28515625" style="5" customWidth="1"/>
    <col min="8520" max="8520" width="3.5703125" style="5" customWidth="1"/>
    <col min="8521" max="8521" width="18.28515625" style="5" customWidth="1"/>
    <col min="8522" max="8523" width="3.5703125" style="5" customWidth="1"/>
    <col min="8524" max="8524" width="18.28515625" style="5" customWidth="1"/>
    <col min="8525" max="8525" width="3.5703125" style="5" customWidth="1"/>
    <col min="8526" max="8526" width="19.85546875" style="5" customWidth="1"/>
    <col min="8527" max="8527" width="3.5703125" style="5" customWidth="1"/>
    <col min="8528" max="8528" width="17.28515625" style="5" customWidth="1"/>
    <col min="8529" max="8529" width="3.5703125" style="5" customWidth="1"/>
    <col min="8530" max="8530" width="2.28515625" style="5" customWidth="1"/>
    <col min="8531" max="8531" width="14.85546875" style="5" customWidth="1"/>
    <col min="8532" max="8532" width="19" style="5" customWidth="1"/>
    <col min="8533" max="8533" width="16.5703125" style="5" customWidth="1"/>
    <col min="8534" max="8534" width="17.5703125" style="5" customWidth="1"/>
    <col min="8535" max="8535" width="7.42578125" style="5" customWidth="1"/>
    <col min="8536" max="8536" width="3.5703125" style="5" customWidth="1"/>
    <col min="8537" max="8537" width="16.28515625" style="5" customWidth="1"/>
    <col min="8538" max="8538" width="3.5703125" style="5" customWidth="1"/>
    <col min="8539" max="8539" width="16.140625" style="5" customWidth="1"/>
    <col min="8540" max="8540" width="3.5703125" style="5" customWidth="1"/>
    <col min="8541" max="8541" width="17.5703125" style="5" customWidth="1"/>
    <col min="8542" max="8543" width="3.5703125" style="5" customWidth="1"/>
    <col min="8544" max="8544" width="17.5703125" style="5" customWidth="1"/>
    <col min="8545" max="8545" width="3.5703125" style="5" customWidth="1"/>
    <col min="8546" max="8546" width="19.140625" style="5" customWidth="1"/>
    <col min="8547" max="8547" width="3.5703125" style="5" customWidth="1"/>
    <col min="8548" max="8548" width="17.5703125" style="5" customWidth="1"/>
    <col min="8549" max="8549" width="3.5703125" style="5" customWidth="1"/>
    <col min="8550" max="8550" width="2.28515625" style="5" customWidth="1"/>
    <col min="8551" max="8551" width="14.85546875" style="5" customWidth="1"/>
    <col min="8552" max="8552" width="19" style="5" customWidth="1"/>
    <col min="8553" max="8553" width="16.5703125" style="5" customWidth="1"/>
    <col min="8554" max="8554" width="17.7109375" style="5" customWidth="1"/>
    <col min="8555" max="8555" width="7.42578125" style="5" customWidth="1"/>
    <col min="8556" max="8556" width="3.5703125" style="5" customWidth="1"/>
    <col min="8557" max="8557" width="16.140625" style="5" customWidth="1"/>
    <col min="8558" max="8558" width="3.5703125" style="5" customWidth="1"/>
    <col min="8559" max="8559" width="16.140625" style="5" customWidth="1"/>
    <col min="8560" max="8560" width="3.5703125" style="5" customWidth="1"/>
    <col min="8561" max="8561" width="17.7109375" style="5" customWidth="1"/>
    <col min="8562" max="8563" width="3.5703125" style="5" customWidth="1"/>
    <col min="8564" max="8564" width="17.7109375" style="5" customWidth="1"/>
    <col min="8565" max="8565" width="3.5703125" style="5" customWidth="1"/>
    <col min="8566" max="8566" width="19" style="5" customWidth="1"/>
    <col min="8567" max="8567" width="3.5703125" style="5" customWidth="1"/>
    <col min="8568" max="8568" width="17.7109375" style="5" customWidth="1"/>
    <col min="8569" max="8569" width="3.5703125" style="5" customWidth="1"/>
    <col min="8570" max="8570" width="2.28515625" style="5" customWidth="1"/>
    <col min="8571" max="8571" width="14.85546875" style="5" customWidth="1"/>
    <col min="8572" max="8572" width="19" style="5" customWidth="1"/>
    <col min="8573" max="8573" width="16.5703125" style="5" customWidth="1"/>
    <col min="8574" max="8574" width="18.28515625" style="5" customWidth="1"/>
    <col min="8575" max="8575" width="7.42578125" style="5" customWidth="1"/>
    <col min="8576" max="8576" width="3.5703125" style="5" customWidth="1"/>
    <col min="8577" max="8577" width="16.28515625" style="5" customWidth="1"/>
    <col min="8578" max="8578" width="3.5703125" style="5" customWidth="1"/>
    <col min="8579" max="8579" width="16.85546875" style="5" customWidth="1"/>
    <col min="8580" max="8580" width="3.5703125" style="5" customWidth="1"/>
    <col min="8581" max="8581" width="17" style="5" customWidth="1"/>
    <col min="8582" max="8583" width="3.5703125" style="5" customWidth="1"/>
    <col min="8584" max="8584" width="17.140625" style="5" customWidth="1"/>
    <col min="8585" max="8585" width="3.5703125" style="5" customWidth="1"/>
    <col min="8586" max="8586" width="19.85546875" style="5" customWidth="1"/>
    <col min="8587" max="8587" width="3.5703125" style="5" customWidth="1"/>
    <col min="8588" max="8588" width="17.28515625" style="5" customWidth="1"/>
    <col min="8589" max="8589" width="3.5703125" style="5" customWidth="1"/>
    <col min="8590" max="8590" width="2.28515625" style="5" customWidth="1"/>
    <col min="8591" max="8591" width="14.85546875" style="5" customWidth="1"/>
    <col min="8592" max="8592" width="19" style="5" customWidth="1"/>
    <col min="8593" max="8593" width="15.85546875" style="5" customWidth="1"/>
    <col min="8594" max="8594" width="18.140625" style="5" customWidth="1"/>
    <col min="8595" max="8595" width="7.42578125" style="5" customWidth="1"/>
    <col min="8596" max="8596" width="3.5703125" style="5" customWidth="1"/>
    <col min="8597" max="8597" width="15.85546875" style="5" customWidth="1"/>
    <col min="8598" max="8598" width="3.5703125" style="5" customWidth="1"/>
    <col min="8599" max="8599" width="16.140625" style="5" customWidth="1"/>
    <col min="8600" max="8600" width="3.5703125" style="5" customWidth="1"/>
    <col min="8601" max="8601" width="16.7109375" style="5" customWidth="1"/>
    <col min="8602" max="8603" width="3.5703125" style="5" customWidth="1"/>
    <col min="8604" max="8604" width="17" style="5" customWidth="1"/>
    <col min="8605" max="8605" width="3.5703125" style="5" customWidth="1"/>
    <col min="8606" max="8606" width="19.28515625" style="5" customWidth="1"/>
    <col min="8607" max="8607" width="3.5703125" style="5" customWidth="1"/>
    <col min="8608" max="8608" width="16.85546875" style="5" customWidth="1"/>
    <col min="8609" max="8609" width="3.5703125" style="5" customWidth="1"/>
    <col min="8610" max="8704" width="11.42578125" style="5"/>
    <col min="8705" max="8705" width="2.28515625" style="5" customWidth="1"/>
    <col min="8706" max="8706" width="14.85546875" style="5" customWidth="1"/>
    <col min="8707" max="8707" width="18.7109375" style="5" customWidth="1"/>
    <col min="8708" max="8708" width="16.5703125" style="5" customWidth="1"/>
    <col min="8709" max="8709" width="19" style="5" customWidth="1"/>
    <col min="8710" max="8710" width="4.85546875" style="5" customWidth="1"/>
    <col min="8711" max="8711" width="3.5703125" style="5" customWidth="1"/>
    <col min="8712" max="8712" width="16.28515625" style="5" customWidth="1"/>
    <col min="8713" max="8713" width="3.5703125" style="5" customWidth="1"/>
    <col min="8714" max="8714" width="16.140625" style="5" customWidth="1"/>
    <col min="8715" max="8715" width="4.140625" style="5" customWidth="1"/>
    <col min="8716" max="8716" width="15.5703125" style="5" customWidth="1"/>
    <col min="8717" max="8717" width="3.5703125" style="5" customWidth="1"/>
    <col min="8718" max="8718" width="3" style="5" customWidth="1"/>
    <col min="8719" max="8719" width="15.7109375" style="5" customWidth="1"/>
    <col min="8720" max="8720" width="3.5703125" style="5" customWidth="1"/>
    <col min="8721" max="8721" width="19" style="5" customWidth="1"/>
    <col min="8722" max="8722" width="3.5703125" style="5" customWidth="1"/>
    <col min="8723" max="8723" width="16.5703125" style="5" customWidth="1"/>
    <col min="8724" max="8724" width="3.7109375" style="5" customWidth="1"/>
    <col min="8725" max="8725" width="4.7109375" style="5" customWidth="1"/>
    <col min="8726" max="8726" width="4.42578125" style="5" customWidth="1"/>
    <col min="8727" max="8727" width="14.85546875" style="5" customWidth="1"/>
    <col min="8728" max="8728" width="19" style="5" customWidth="1"/>
    <col min="8729" max="8729" width="15.85546875" style="5" customWidth="1"/>
    <col min="8730" max="8730" width="17.85546875" style="5" customWidth="1"/>
    <col min="8731" max="8731" width="7.42578125" style="5" customWidth="1"/>
    <col min="8732" max="8732" width="3.5703125" style="5" customWidth="1"/>
    <col min="8733" max="8733" width="15.7109375" style="5" customWidth="1"/>
    <col min="8734" max="8734" width="3.5703125" style="5" customWidth="1"/>
    <col min="8735" max="8735" width="16.28515625" style="5" customWidth="1"/>
    <col min="8736" max="8736" width="3.5703125" style="5" customWidth="1"/>
    <col min="8737" max="8737" width="18.140625" style="5" customWidth="1"/>
    <col min="8738" max="8739" width="3.5703125" style="5" customWidth="1"/>
    <col min="8740" max="8740" width="18.140625" style="5" customWidth="1"/>
    <col min="8741" max="8741" width="3.5703125" style="5" customWidth="1"/>
    <col min="8742" max="8742" width="19.42578125" style="5" customWidth="1"/>
    <col min="8743" max="8743" width="3.5703125" style="5" customWidth="1"/>
    <col min="8744" max="8744" width="17.140625" style="5" customWidth="1"/>
    <col min="8745" max="8745" width="3.5703125" style="5" customWidth="1"/>
    <col min="8746" max="8746" width="2.28515625" style="5" customWidth="1"/>
    <col min="8747" max="8747" width="14.85546875" style="5" customWidth="1"/>
    <col min="8748" max="8748" width="19" style="5" customWidth="1"/>
    <col min="8749" max="8749" width="14.85546875" style="5" customWidth="1"/>
    <col min="8750" max="8750" width="18" style="5" customWidth="1"/>
    <col min="8751" max="8751" width="7.42578125" style="5" customWidth="1"/>
    <col min="8752" max="8752" width="3.5703125" style="5" customWidth="1"/>
    <col min="8753" max="8753" width="16.28515625" style="5" customWidth="1"/>
    <col min="8754" max="8754" width="3.5703125" style="5" customWidth="1"/>
    <col min="8755" max="8755" width="15.5703125" style="5" customWidth="1"/>
    <col min="8756" max="8756" width="3.5703125" style="5" customWidth="1"/>
    <col min="8757" max="8757" width="18.5703125" style="5" customWidth="1"/>
    <col min="8758" max="8759" width="3.5703125" style="5" customWidth="1"/>
    <col min="8760" max="8760" width="18.5703125" style="5" customWidth="1"/>
    <col min="8761" max="8761" width="3.5703125" style="5" customWidth="1"/>
    <col min="8762" max="8762" width="19.7109375" style="5" customWidth="1"/>
    <col min="8763" max="8763" width="3.5703125" style="5" customWidth="1"/>
    <col min="8764" max="8764" width="18.5703125" style="5" customWidth="1"/>
    <col min="8765" max="8765" width="3.5703125" style="5" customWidth="1"/>
    <col min="8766" max="8766" width="2.28515625" style="5" customWidth="1"/>
    <col min="8767" max="8767" width="14.85546875" style="5" customWidth="1"/>
    <col min="8768" max="8768" width="19" style="5" customWidth="1"/>
    <col min="8769" max="8769" width="16.28515625" style="5" customWidth="1"/>
    <col min="8770" max="8770" width="18.28515625" style="5" customWidth="1"/>
    <col min="8771" max="8771" width="7.42578125" style="5" customWidth="1"/>
    <col min="8772" max="8772" width="3.5703125" style="5" customWidth="1"/>
    <col min="8773" max="8773" width="16.140625" style="5" customWidth="1"/>
    <col min="8774" max="8774" width="3.5703125" style="5" customWidth="1"/>
    <col min="8775" max="8775" width="16.28515625" style="5" customWidth="1"/>
    <col min="8776" max="8776" width="3.5703125" style="5" customWidth="1"/>
    <col min="8777" max="8777" width="18.28515625" style="5" customWidth="1"/>
    <col min="8778" max="8779" width="3.5703125" style="5" customWidth="1"/>
    <col min="8780" max="8780" width="18.28515625" style="5" customWidth="1"/>
    <col min="8781" max="8781" width="3.5703125" style="5" customWidth="1"/>
    <col min="8782" max="8782" width="19.85546875" style="5" customWidth="1"/>
    <col min="8783" max="8783" width="3.5703125" style="5" customWidth="1"/>
    <col min="8784" max="8784" width="17.28515625" style="5" customWidth="1"/>
    <col min="8785" max="8785" width="3.5703125" style="5" customWidth="1"/>
    <col min="8786" max="8786" width="2.28515625" style="5" customWidth="1"/>
    <col min="8787" max="8787" width="14.85546875" style="5" customWidth="1"/>
    <col min="8788" max="8788" width="19" style="5" customWidth="1"/>
    <col min="8789" max="8789" width="16.5703125" style="5" customWidth="1"/>
    <col min="8790" max="8790" width="17.5703125" style="5" customWidth="1"/>
    <col min="8791" max="8791" width="7.42578125" style="5" customWidth="1"/>
    <col min="8792" max="8792" width="3.5703125" style="5" customWidth="1"/>
    <col min="8793" max="8793" width="16.28515625" style="5" customWidth="1"/>
    <col min="8794" max="8794" width="3.5703125" style="5" customWidth="1"/>
    <col min="8795" max="8795" width="16.140625" style="5" customWidth="1"/>
    <col min="8796" max="8796" width="3.5703125" style="5" customWidth="1"/>
    <col min="8797" max="8797" width="17.5703125" style="5" customWidth="1"/>
    <col min="8798" max="8799" width="3.5703125" style="5" customWidth="1"/>
    <col min="8800" max="8800" width="17.5703125" style="5" customWidth="1"/>
    <col min="8801" max="8801" width="3.5703125" style="5" customWidth="1"/>
    <col min="8802" max="8802" width="19.140625" style="5" customWidth="1"/>
    <col min="8803" max="8803" width="3.5703125" style="5" customWidth="1"/>
    <col min="8804" max="8804" width="17.5703125" style="5" customWidth="1"/>
    <col min="8805" max="8805" width="3.5703125" style="5" customWidth="1"/>
    <col min="8806" max="8806" width="2.28515625" style="5" customWidth="1"/>
    <col min="8807" max="8807" width="14.85546875" style="5" customWidth="1"/>
    <col min="8808" max="8808" width="19" style="5" customWidth="1"/>
    <col min="8809" max="8809" width="16.5703125" style="5" customWidth="1"/>
    <col min="8810" max="8810" width="17.7109375" style="5" customWidth="1"/>
    <col min="8811" max="8811" width="7.42578125" style="5" customWidth="1"/>
    <col min="8812" max="8812" width="3.5703125" style="5" customWidth="1"/>
    <col min="8813" max="8813" width="16.140625" style="5" customWidth="1"/>
    <col min="8814" max="8814" width="3.5703125" style="5" customWidth="1"/>
    <col min="8815" max="8815" width="16.140625" style="5" customWidth="1"/>
    <col min="8816" max="8816" width="3.5703125" style="5" customWidth="1"/>
    <col min="8817" max="8817" width="17.7109375" style="5" customWidth="1"/>
    <col min="8818" max="8819" width="3.5703125" style="5" customWidth="1"/>
    <col min="8820" max="8820" width="17.7109375" style="5" customWidth="1"/>
    <col min="8821" max="8821" width="3.5703125" style="5" customWidth="1"/>
    <col min="8822" max="8822" width="19" style="5" customWidth="1"/>
    <col min="8823" max="8823" width="3.5703125" style="5" customWidth="1"/>
    <col min="8824" max="8824" width="17.7109375" style="5" customWidth="1"/>
    <col min="8825" max="8825" width="3.5703125" style="5" customWidth="1"/>
    <col min="8826" max="8826" width="2.28515625" style="5" customWidth="1"/>
    <col min="8827" max="8827" width="14.85546875" style="5" customWidth="1"/>
    <col min="8828" max="8828" width="19" style="5" customWidth="1"/>
    <col min="8829" max="8829" width="16.5703125" style="5" customWidth="1"/>
    <col min="8830" max="8830" width="18.28515625" style="5" customWidth="1"/>
    <col min="8831" max="8831" width="7.42578125" style="5" customWidth="1"/>
    <col min="8832" max="8832" width="3.5703125" style="5" customWidth="1"/>
    <col min="8833" max="8833" width="16.28515625" style="5" customWidth="1"/>
    <col min="8834" max="8834" width="3.5703125" style="5" customWidth="1"/>
    <col min="8835" max="8835" width="16.85546875" style="5" customWidth="1"/>
    <col min="8836" max="8836" width="3.5703125" style="5" customWidth="1"/>
    <col min="8837" max="8837" width="17" style="5" customWidth="1"/>
    <col min="8838" max="8839" width="3.5703125" style="5" customWidth="1"/>
    <col min="8840" max="8840" width="17.140625" style="5" customWidth="1"/>
    <col min="8841" max="8841" width="3.5703125" style="5" customWidth="1"/>
    <col min="8842" max="8842" width="19.85546875" style="5" customWidth="1"/>
    <col min="8843" max="8843" width="3.5703125" style="5" customWidth="1"/>
    <col min="8844" max="8844" width="17.28515625" style="5" customWidth="1"/>
    <col min="8845" max="8845" width="3.5703125" style="5" customWidth="1"/>
    <col min="8846" max="8846" width="2.28515625" style="5" customWidth="1"/>
    <col min="8847" max="8847" width="14.85546875" style="5" customWidth="1"/>
    <col min="8848" max="8848" width="19" style="5" customWidth="1"/>
    <col min="8849" max="8849" width="15.85546875" style="5" customWidth="1"/>
    <col min="8850" max="8850" width="18.140625" style="5" customWidth="1"/>
    <col min="8851" max="8851" width="7.42578125" style="5" customWidth="1"/>
    <col min="8852" max="8852" width="3.5703125" style="5" customWidth="1"/>
    <col min="8853" max="8853" width="15.85546875" style="5" customWidth="1"/>
    <col min="8854" max="8854" width="3.5703125" style="5" customWidth="1"/>
    <col min="8855" max="8855" width="16.140625" style="5" customWidth="1"/>
    <col min="8856" max="8856" width="3.5703125" style="5" customWidth="1"/>
    <col min="8857" max="8857" width="16.7109375" style="5" customWidth="1"/>
    <col min="8858" max="8859" width="3.5703125" style="5" customWidth="1"/>
    <col min="8860" max="8860" width="17" style="5" customWidth="1"/>
    <col min="8861" max="8861" width="3.5703125" style="5" customWidth="1"/>
    <col min="8862" max="8862" width="19.28515625" style="5" customWidth="1"/>
    <col min="8863" max="8863" width="3.5703125" style="5" customWidth="1"/>
    <col min="8864" max="8864" width="16.85546875" style="5" customWidth="1"/>
    <col min="8865" max="8865" width="3.5703125" style="5" customWidth="1"/>
    <col min="8866" max="8960" width="11.42578125" style="5"/>
    <col min="8961" max="8961" width="2.28515625" style="5" customWidth="1"/>
    <col min="8962" max="8962" width="14.85546875" style="5" customWidth="1"/>
    <col min="8963" max="8963" width="18.7109375" style="5" customWidth="1"/>
    <col min="8964" max="8964" width="16.5703125" style="5" customWidth="1"/>
    <col min="8965" max="8965" width="19" style="5" customWidth="1"/>
    <col min="8966" max="8966" width="4.85546875" style="5" customWidth="1"/>
    <col min="8967" max="8967" width="3.5703125" style="5" customWidth="1"/>
    <col min="8968" max="8968" width="16.28515625" style="5" customWidth="1"/>
    <col min="8969" max="8969" width="3.5703125" style="5" customWidth="1"/>
    <col min="8970" max="8970" width="16.140625" style="5" customWidth="1"/>
    <col min="8971" max="8971" width="4.140625" style="5" customWidth="1"/>
    <col min="8972" max="8972" width="15.5703125" style="5" customWidth="1"/>
    <col min="8973" max="8973" width="3.5703125" style="5" customWidth="1"/>
    <col min="8974" max="8974" width="3" style="5" customWidth="1"/>
    <col min="8975" max="8975" width="15.7109375" style="5" customWidth="1"/>
    <col min="8976" max="8976" width="3.5703125" style="5" customWidth="1"/>
    <col min="8977" max="8977" width="19" style="5" customWidth="1"/>
    <col min="8978" max="8978" width="3.5703125" style="5" customWidth="1"/>
    <col min="8979" max="8979" width="16.5703125" style="5" customWidth="1"/>
    <col min="8980" max="8980" width="3.7109375" style="5" customWidth="1"/>
    <col min="8981" max="8981" width="4.7109375" style="5" customWidth="1"/>
    <col min="8982" max="8982" width="4.42578125" style="5" customWidth="1"/>
    <col min="8983" max="8983" width="14.85546875" style="5" customWidth="1"/>
    <col min="8984" max="8984" width="19" style="5" customWidth="1"/>
    <col min="8985" max="8985" width="15.85546875" style="5" customWidth="1"/>
    <col min="8986" max="8986" width="17.85546875" style="5" customWidth="1"/>
    <col min="8987" max="8987" width="7.42578125" style="5" customWidth="1"/>
    <col min="8988" max="8988" width="3.5703125" style="5" customWidth="1"/>
    <col min="8989" max="8989" width="15.7109375" style="5" customWidth="1"/>
    <col min="8990" max="8990" width="3.5703125" style="5" customWidth="1"/>
    <col min="8991" max="8991" width="16.28515625" style="5" customWidth="1"/>
    <col min="8992" max="8992" width="3.5703125" style="5" customWidth="1"/>
    <col min="8993" max="8993" width="18.140625" style="5" customWidth="1"/>
    <col min="8994" max="8995" width="3.5703125" style="5" customWidth="1"/>
    <col min="8996" max="8996" width="18.140625" style="5" customWidth="1"/>
    <col min="8997" max="8997" width="3.5703125" style="5" customWidth="1"/>
    <col min="8998" max="8998" width="19.42578125" style="5" customWidth="1"/>
    <col min="8999" max="8999" width="3.5703125" style="5" customWidth="1"/>
    <col min="9000" max="9000" width="17.140625" style="5" customWidth="1"/>
    <col min="9001" max="9001" width="3.5703125" style="5" customWidth="1"/>
    <col min="9002" max="9002" width="2.28515625" style="5" customWidth="1"/>
    <col min="9003" max="9003" width="14.85546875" style="5" customWidth="1"/>
    <col min="9004" max="9004" width="19" style="5" customWidth="1"/>
    <col min="9005" max="9005" width="14.85546875" style="5" customWidth="1"/>
    <col min="9006" max="9006" width="18" style="5" customWidth="1"/>
    <col min="9007" max="9007" width="7.42578125" style="5" customWidth="1"/>
    <col min="9008" max="9008" width="3.5703125" style="5" customWidth="1"/>
    <col min="9009" max="9009" width="16.28515625" style="5" customWidth="1"/>
    <col min="9010" max="9010" width="3.5703125" style="5" customWidth="1"/>
    <col min="9011" max="9011" width="15.5703125" style="5" customWidth="1"/>
    <col min="9012" max="9012" width="3.5703125" style="5" customWidth="1"/>
    <col min="9013" max="9013" width="18.5703125" style="5" customWidth="1"/>
    <col min="9014" max="9015" width="3.5703125" style="5" customWidth="1"/>
    <col min="9016" max="9016" width="18.5703125" style="5" customWidth="1"/>
    <col min="9017" max="9017" width="3.5703125" style="5" customWidth="1"/>
    <col min="9018" max="9018" width="19.7109375" style="5" customWidth="1"/>
    <col min="9019" max="9019" width="3.5703125" style="5" customWidth="1"/>
    <col min="9020" max="9020" width="18.5703125" style="5" customWidth="1"/>
    <col min="9021" max="9021" width="3.5703125" style="5" customWidth="1"/>
    <col min="9022" max="9022" width="2.28515625" style="5" customWidth="1"/>
    <col min="9023" max="9023" width="14.85546875" style="5" customWidth="1"/>
    <col min="9024" max="9024" width="19" style="5" customWidth="1"/>
    <col min="9025" max="9025" width="16.28515625" style="5" customWidth="1"/>
    <col min="9026" max="9026" width="18.28515625" style="5" customWidth="1"/>
    <col min="9027" max="9027" width="7.42578125" style="5" customWidth="1"/>
    <col min="9028" max="9028" width="3.5703125" style="5" customWidth="1"/>
    <col min="9029" max="9029" width="16.140625" style="5" customWidth="1"/>
    <col min="9030" max="9030" width="3.5703125" style="5" customWidth="1"/>
    <col min="9031" max="9031" width="16.28515625" style="5" customWidth="1"/>
    <col min="9032" max="9032" width="3.5703125" style="5" customWidth="1"/>
    <col min="9033" max="9033" width="18.28515625" style="5" customWidth="1"/>
    <col min="9034" max="9035" width="3.5703125" style="5" customWidth="1"/>
    <col min="9036" max="9036" width="18.28515625" style="5" customWidth="1"/>
    <col min="9037" max="9037" width="3.5703125" style="5" customWidth="1"/>
    <col min="9038" max="9038" width="19.85546875" style="5" customWidth="1"/>
    <col min="9039" max="9039" width="3.5703125" style="5" customWidth="1"/>
    <col min="9040" max="9040" width="17.28515625" style="5" customWidth="1"/>
    <col min="9041" max="9041" width="3.5703125" style="5" customWidth="1"/>
    <col min="9042" max="9042" width="2.28515625" style="5" customWidth="1"/>
    <col min="9043" max="9043" width="14.85546875" style="5" customWidth="1"/>
    <col min="9044" max="9044" width="19" style="5" customWidth="1"/>
    <col min="9045" max="9045" width="16.5703125" style="5" customWidth="1"/>
    <col min="9046" max="9046" width="17.5703125" style="5" customWidth="1"/>
    <col min="9047" max="9047" width="7.42578125" style="5" customWidth="1"/>
    <col min="9048" max="9048" width="3.5703125" style="5" customWidth="1"/>
    <col min="9049" max="9049" width="16.28515625" style="5" customWidth="1"/>
    <col min="9050" max="9050" width="3.5703125" style="5" customWidth="1"/>
    <col min="9051" max="9051" width="16.140625" style="5" customWidth="1"/>
    <col min="9052" max="9052" width="3.5703125" style="5" customWidth="1"/>
    <col min="9053" max="9053" width="17.5703125" style="5" customWidth="1"/>
    <col min="9054" max="9055" width="3.5703125" style="5" customWidth="1"/>
    <col min="9056" max="9056" width="17.5703125" style="5" customWidth="1"/>
    <col min="9057" max="9057" width="3.5703125" style="5" customWidth="1"/>
    <col min="9058" max="9058" width="19.140625" style="5" customWidth="1"/>
    <col min="9059" max="9059" width="3.5703125" style="5" customWidth="1"/>
    <col min="9060" max="9060" width="17.5703125" style="5" customWidth="1"/>
    <col min="9061" max="9061" width="3.5703125" style="5" customWidth="1"/>
    <col min="9062" max="9062" width="2.28515625" style="5" customWidth="1"/>
    <col min="9063" max="9063" width="14.85546875" style="5" customWidth="1"/>
    <col min="9064" max="9064" width="19" style="5" customWidth="1"/>
    <col min="9065" max="9065" width="16.5703125" style="5" customWidth="1"/>
    <col min="9066" max="9066" width="17.7109375" style="5" customWidth="1"/>
    <col min="9067" max="9067" width="7.42578125" style="5" customWidth="1"/>
    <col min="9068" max="9068" width="3.5703125" style="5" customWidth="1"/>
    <col min="9069" max="9069" width="16.140625" style="5" customWidth="1"/>
    <col min="9070" max="9070" width="3.5703125" style="5" customWidth="1"/>
    <col min="9071" max="9071" width="16.140625" style="5" customWidth="1"/>
    <col min="9072" max="9072" width="3.5703125" style="5" customWidth="1"/>
    <col min="9073" max="9073" width="17.7109375" style="5" customWidth="1"/>
    <col min="9074" max="9075" width="3.5703125" style="5" customWidth="1"/>
    <col min="9076" max="9076" width="17.7109375" style="5" customWidth="1"/>
    <col min="9077" max="9077" width="3.5703125" style="5" customWidth="1"/>
    <col min="9078" max="9078" width="19" style="5" customWidth="1"/>
    <col min="9079" max="9079" width="3.5703125" style="5" customWidth="1"/>
    <col min="9080" max="9080" width="17.7109375" style="5" customWidth="1"/>
    <col min="9081" max="9081" width="3.5703125" style="5" customWidth="1"/>
    <col min="9082" max="9082" width="2.28515625" style="5" customWidth="1"/>
    <col min="9083" max="9083" width="14.85546875" style="5" customWidth="1"/>
    <col min="9084" max="9084" width="19" style="5" customWidth="1"/>
    <col min="9085" max="9085" width="16.5703125" style="5" customWidth="1"/>
    <col min="9086" max="9086" width="18.28515625" style="5" customWidth="1"/>
    <col min="9087" max="9087" width="7.42578125" style="5" customWidth="1"/>
    <col min="9088" max="9088" width="3.5703125" style="5" customWidth="1"/>
    <col min="9089" max="9089" width="16.28515625" style="5" customWidth="1"/>
    <col min="9090" max="9090" width="3.5703125" style="5" customWidth="1"/>
    <col min="9091" max="9091" width="16.85546875" style="5" customWidth="1"/>
    <col min="9092" max="9092" width="3.5703125" style="5" customWidth="1"/>
    <col min="9093" max="9093" width="17" style="5" customWidth="1"/>
    <col min="9094" max="9095" width="3.5703125" style="5" customWidth="1"/>
    <col min="9096" max="9096" width="17.140625" style="5" customWidth="1"/>
    <col min="9097" max="9097" width="3.5703125" style="5" customWidth="1"/>
    <col min="9098" max="9098" width="19.85546875" style="5" customWidth="1"/>
    <col min="9099" max="9099" width="3.5703125" style="5" customWidth="1"/>
    <col min="9100" max="9100" width="17.28515625" style="5" customWidth="1"/>
    <col min="9101" max="9101" width="3.5703125" style="5" customWidth="1"/>
    <col min="9102" max="9102" width="2.28515625" style="5" customWidth="1"/>
    <col min="9103" max="9103" width="14.85546875" style="5" customWidth="1"/>
    <col min="9104" max="9104" width="19" style="5" customWidth="1"/>
    <col min="9105" max="9105" width="15.85546875" style="5" customWidth="1"/>
    <col min="9106" max="9106" width="18.140625" style="5" customWidth="1"/>
    <col min="9107" max="9107" width="7.42578125" style="5" customWidth="1"/>
    <col min="9108" max="9108" width="3.5703125" style="5" customWidth="1"/>
    <col min="9109" max="9109" width="15.85546875" style="5" customWidth="1"/>
    <col min="9110" max="9110" width="3.5703125" style="5" customWidth="1"/>
    <col min="9111" max="9111" width="16.140625" style="5" customWidth="1"/>
    <col min="9112" max="9112" width="3.5703125" style="5" customWidth="1"/>
    <col min="9113" max="9113" width="16.7109375" style="5" customWidth="1"/>
    <col min="9114" max="9115" width="3.5703125" style="5" customWidth="1"/>
    <col min="9116" max="9116" width="17" style="5" customWidth="1"/>
    <col min="9117" max="9117" width="3.5703125" style="5" customWidth="1"/>
    <col min="9118" max="9118" width="19.28515625" style="5" customWidth="1"/>
    <col min="9119" max="9119" width="3.5703125" style="5" customWidth="1"/>
    <col min="9120" max="9120" width="16.85546875" style="5" customWidth="1"/>
    <col min="9121" max="9121" width="3.5703125" style="5" customWidth="1"/>
    <col min="9122" max="9216" width="11.42578125" style="5"/>
    <col min="9217" max="9217" width="2.28515625" style="5" customWidth="1"/>
    <col min="9218" max="9218" width="14.85546875" style="5" customWidth="1"/>
    <col min="9219" max="9219" width="18.7109375" style="5" customWidth="1"/>
    <col min="9220" max="9220" width="16.5703125" style="5" customWidth="1"/>
    <col min="9221" max="9221" width="19" style="5" customWidth="1"/>
    <col min="9222" max="9222" width="4.85546875" style="5" customWidth="1"/>
    <col min="9223" max="9223" width="3.5703125" style="5" customWidth="1"/>
    <col min="9224" max="9224" width="16.28515625" style="5" customWidth="1"/>
    <col min="9225" max="9225" width="3.5703125" style="5" customWidth="1"/>
    <col min="9226" max="9226" width="16.140625" style="5" customWidth="1"/>
    <col min="9227" max="9227" width="4.140625" style="5" customWidth="1"/>
    <col min="9228" max="9228" width="15.5703125" style="5" customWidth="1"/>
    <col min="9229" max="9229" width="3.5703125" style="5" customWidth="1"/>
    <col min="9230" max="9230" width="3" style="5" customWidth="1"/>
    <col min="9231" max="9231" width="15.7109375" style="5" customWidth="1"/>
    <col min="9232" max="9232" width="3.5703125" style="5" customWidth="1"/>
    <col min="9233" max="9233" width="19" style="5" customWidth="1"/>
    <col min="9234" max="9234" width="3.5703125" style="5" customWidth="1"/>
    <col min="9235" max="9235" width="16.5703125" style="5" customWidth="1"/>
    <col min="9236" max="9236" width="3.7109375" style="5" customWidth="1"/>
    <col min="9237" max="9237" width="4.7109375" style="5" customWidth="1"/>
    <col min="9238" max="9238" width="4.42578125" style="5" customWidth="1"/>
    <col min="9239" max="9239" width="14.85546875" style="5" customWidth="1"/>
    <col min="9240" max="9240" width="19" style="5" customWidth="1"/>
    <col min="9241" max="9241" width="15.85546875" style="5" customWidth="1"/>
    <col min="9242" max="9242" width="17.85546875" style="5" customWidth="1"/>
    <col min="9243" max="9243" width="7.42578125" style="5" customWidth="1"/>
    <col min="9244" max="9244" width="3.5703125" style="5" customWidth="1"/>
    <col min="9245" max="9245" width="15.7109375" style="5" customWidth="1"/>
    <col min="9246" max="9246" width="3.5703125" style="5" customWidth="1"/>
    <col min="9247" max="9247" width="16.28515625" style="5" customWidth="1"/>
    <col min="9248" max="9248" width="3.5703125" style="5" customWidth="1"/>
    <col min="9249" max="9249" width="18.140625" style="5" customWidth="1"/>
    <col min="9250" max="9251" width="3.5703125" style="5" customWidth="1"/>
    <col min="9252" max="9252" width="18.140625" style="5" customWidth="1"/>
    <col min="9253" max="9253" width="3.5703125" style="5" customWidth="1"/>
    <col min="9254" max="9254" width="19.42578125" style="5" customWidth="1"/>
    <col min="9255" max="9255" width="3.5703125" style="5" customWidth="1"/>
    <col min="9256" max="9256" width="17.140625" style="5" customWidth="1"/>
    <col min="9257" max="9257" width="3.5703125" style="5" customWidth="1"/>
    <col min="9258" max="9258" width="2.28515625" style="5" customWidth="1"/>
    <col min="9259" max="9259" width="14.85546875" style="5" customWidth="1"/>
    <col min="9260" max="9260" width="19" style="5" customWidth="1"/>
    <col min="9261" max="9261" width="14.85546875" style="5" customWidth="1"/>
    <col min="9262" max="9262" width="18" style="5" customWidth="1"/>
    <col min="9263" max="9263" width="7.42578125" style="5" customWidth="1"/>
    <col min="9264" max="9264" width="3.5703125" style="5" customWidth="1"/>
    <col min="9265" max="9265" width="16.28515625" style="5" customWidth="1"/>
    <col min="9266" max="9266" width="3.5703125" style="5" customWidth="1"/>
    <col min="9267" max="9267" width="15.5703125" style="5" customWidth="1"/>
    <col min="9268" max="9268" width="3.5703125" style="5" customWidth="1"/>
    <col min="9269" max="9269" width="18.5703125" style="5" customWidth="1"/>
    <col min="9270" max="9271" width="3.5703125" style="5" customWidth="1"/>
    <col min="9272" max="9272" width="18.5703125" style="5" customWidth="1"/>
    <col min="9273" max="9273" width="3.5703125" style="5" customWidth="1"/>
    <col min="9274" max="9274" width="19.7109375" style="5" customWidth="1"/>
    <col min="9275" max="9275" width="3.5703125" style="5" customWidth="1"/>
    <col min="9276" max="9276" width="18.5703125" style="5" customWidth="1"/>
    <col min="9277" max="9277" width="3.5703125" style="5" customWidth="1"/>
    <col min="9278" max="9278" width="2.28515625" style="5" customWidth="1"/>
    <col min="9279" max="9279" width="14.85546875" style="5" customWidth="1"/>
    <col min="9280" max="9280" width="19" style="5" customWidth="1"/>
    <col min="9281" max="9281" width="16.28515625" style="5" customWidth="1"/>
    <col min="9282" max="9282" width="18.28515625" style="5" customWidth="1"/>
    <col min="9283" max="9283" width="7.42578125" style="5" customWidth="1"/>
    <col min="9284" max="9284" width="3.5703125" style="5" customWidth="1"/>
    <col min="9285" max="9285" width="16.140625" style="5" customWidth="1"/>
    <col min="9286" max="9286" width="3.5703125" style="5" customWidth="1"/>
    <col min="9287" max="9287" width="16.28515625" style="5" customWidth="1"/>
    <col min="9288" max="9288" width="3.5703125" style="5" customWidth="1"/>
    <col min="9289" max="9289" width="18.28515625" style="5" customWidth="1"/>
    <col min="9290" max="9291" width="3.5703125" style="5" customWidth="1"/>
    <col min="9292" max="9292" width="18.28515625" style="5" customWidth="1"/>
    <col min="9293" max="9293" width="3.5703125" style="5" customWidth="1"/>
    <col min="9294" max="9294" width="19.85546875" style="5" customWidth="1"/>
    <col min="9295" max="9295" width="3.5703125" style="5" customWidth="1"/>
    <col min="9296" max="9296" width="17.28515625" style="5" customWidth="1"/>
    <col min="9297" max="9297" width="3.5703125" style="5" customWidth="1"/>
    <col min="9298" max="9298" width="2.28515625" style="5" customWidth="1"/>
    <col min="9299" max="9299" width="14.85546875" style="5" customWidth="1"/>
    <col min="9300" max="9300" width="19" style="5" customWidth="1"/>
    <col min="9301" max="9301" width="16.5703125" style="5" customWidth="1"/>
    <col min="9302" max="9302" width="17.5703125" style="5" customWidth="1"/>
    <col min="9303" max="9303" width="7.42578125" style="5" customWidth="1"/>
    <col min="9304" max="9304" width="3.5703125" style="5" customWidth="1"/>
    <col min="9305" max="9305" width="16.28515625" style="5" customWidth="1"/>
    <col min="9306" max="9306" width="3.5703125" style="5" customWidth="1"/>
    <col min="9307" max="9307" width="16.140625" style="5" customWidth="1"/>
    <col min="9308" max="9308" width="3.5703125" style="5" customWidth="1"/>
    <col min="9309" max="9309" width="17.5703125" style="5" customWidth="1"/>
    <col min="9310" max="9311" width="3.5703125" style="5" customWidth="1"/>
    <col min="9312" max="9312" width="17.5703125" style="5" customWidth="1"/>
    <col min="9313" max="9313" width="3.5703125" style="5" customWidth="1"/>
    <col min="9314" max="9314" width="19.140625" style="5" customWidth="1"/>
    <col min="9315" max="9315" width="3.5703125" style="5" customWidth="1"/>
    <col min="9316" max="9316" width="17.5703125" style="5" customWidth="1"/>
    <col min="9317" max="9317" width="3.5703125" style="5" customWidth="1"/>
    <col min="9318" max="9318" width="2.28515625" style="5" customWidth="1"/>
    <col min="9319" max="9319" width="14.85546875" style="5" customWidth="1"/>
    <col min="9320" max="9320" width="19" style="5" customWidth="1"/>
    <col min="9321" max="9321" width="16.5703125" style="5" customWidth="1"/>
    <col min="9322" max="9322" width="17.7109375" style="5" customWidth="1"/>
    <col min="9323" max="9323" width="7.42578125" style="5" customWidth="1"/>
    <col min="9324" max="9324" width="3.5703125" style="5" customWidth="1"/>
    <col min="9325" max="9325" width="16.140625" style="5" customWidth="1"/>
    <col min="9326" max="9326" width="3.5703125" style="5" customWidth="1"/>
    <col min="9327" max="9327" width="16.140625" style="5" customWidth="1"/>
    <col min="9328" max="9328" width="3.5703125" style="5" customWidth="1"/>
    <col min="9329" max="9329" width="17.7109375" style="5" customWidth="1"/>
    <col min="9330" max="9331" width="3.5703125" style="5" customWidth="1"/>
    <col min="9332" max="9332" width="17.7109375" style="5" customWidth="1"/>
    <col min="9333" max="9333" width="3.5703125" style="5" customWidth="1"/>
    <col min="9334" max="9334" width="19" style="5" customWidth="1"/>
    <col min="9335" max="9335" width="3.5703125" style="5" customWidth="1"/>
    <col min="9336" max="9336" width="17.7109375" style="5" customWidth="1"/>
    <col min="9337" max="9337" width="3.5703125" style="5" customWidth="1"/>
    <col min="9338" max="9338" width="2.28515625" style="5" customWidth="1"/>
    <col min="9339" max="9339" width="14.85546875" style="5" customWidth="1"/>
    <col min="9340" max="9340" width="19" style="5" customWidth="1"/>
    <col min="9341" max="9341" width="16.5703125" style="5" customWidth="1"/>
    <col min="9342" max="9342" width="18.28515625" style="5" customWidth="1"/>
    <col min="9343" max="9343" width="7.42578125" style="5" customWidth="1"/>
    <col min="9344" max="9344" width="3.5703125" style="5" customWidth="1"/>
    <col min="9345" max="9345" width="16.28515625" style="5" customWidth="1"/>
    <col min="9346" max="9346" width="3.5703125" style="5" customWidth="1"/>
    <col min="9347" max="9347" width="16.85546875" style="5" customWidth="1"/>
    <col min="9348" max="9348" width="3.5703125" style="5" customWidth="1"/>
    <col min="9349" max="9349" width="17" style="5" customWidth="1"/>
    <col min="9350" max="9351" width="3.5703125" style="5" customWidth="1"/>
    <col min="9352" max="9352" width="17.140625" style="5" customWidth="1"/>
    <col min="9353" max="9353" width="3.5703125" style="5" customWidth="1"/>
    <col min="9354" max="9354" width="19.85546875" style="5" customWidth="1"/>
    <col min="9355" max="9355" width="3.5703125" style="5" customWidth="1"/>
    <col min="9356" max="9356" width="17.28515625" style="5" customWidth="1"/>
    <col min="9357" max="9357" width="3.5703125" style="5" customWidth="1"/>
    <col min="9358" max="9358" width="2.28515625" style="5" customWidth="1"/>
    <col min="9359" max="9359" width="14.85546875" style="5" customWidth="1"/>
    <col min="9360" max="9360" width="19" style="5" customWidth="1"/>
    <col min="9361" max="9361" width="15.85546875" style="5" customWidth="1"/>
    <col min="9362" max="9362" width="18.140625" style="5" customWidth="1"/>
    <col min="9363" max="9363" width="7.42578125" style="5" customWidth="1"/>
    <col min="9364" max="9364" width="3.5703125" style="5" customWidth="1"/>
    <col min="9365" max="9365" width="15.85546875" style="5" customWidth="1"/>
    <col min="9366" max="9366" width="3.5703125" style="5" customWidth="1"/>
    <col min="9367" max="9367" width="16.140625" style="5" customWidth="1"/>
    <col min="9368" max="9368" width="3.5703125" style="5" customWidth="1"/>
    <col min="9369" max="9369" width="16.7109375" style="5" customWidth="1"/>
    <col min="9370" max="9371" width="3.5703125" style="5" customWidth="1"/>
    <col min="9372" max="9372" width="17" style="5" customWidth="1"/>
    <col min="9373" max="9373" width="3.5703125" style="5" customWidth="1"/>
    <col min="9374" max="9374" width="19.28515625" style="5" customWidth="1"/>
    <col min="9375" max="9375" width="3.5703125" style="5" customWidth="1"/>
    <col min="9376" max="9376" width="16.85546875" style="5" customWidth="1"/>
    <col min="9377" max="9377" width="3.5703125" style="5" customWidth="1"/>
    <col min="9378" max="9472" width="11.42578125" style="5"/>
    <col min="9473" max="9473" width="2.28515625" style="5" customWidth="1"/>
    <col min="9474" max="9474" width="14.85546875" style="5" customWidth="1"/>
    <col min="9475" max="9475" width="18.7109375" style="5" customWidth="1"/>
    <col min="9476" max="9476" width="16.5703125" style="5" customWidth="1"/>
    <col min="9477" max="9477" width="19" style="5" customWidth="1"/>
    <col min="9478" max="9478" width="4.85546875" style="5" customWidth="1"/>
    <col min="9479" max="9479" width="3.5703125" style="5" customWidth="1"/>
    <col min="9480" max="9480" width="16.28515625" style="5" customWidth="1"/>
    <col min="9481" max="9481" width="3.5703125" style="5" customWidth="1"/>
    <col min="9482" max="9482" width="16.140625" style="5" customWidth="1"/>
    <col min="9483" max="9483" width="4.140625" style="5" customWidth="1"/>
    <col min="9484" max="9484" width="15.5703125" style="5" customWidth="1"/>
    <col min="9485" max="9485" width="3.5703125" style="5" customWidth="1"/>
    <col min="9486" max="9486" width="3" style="5" customWidth="1"/>
    <col min="9487" max="9487" width="15.7109375" style="5" customWidth="1"/>
    <col min="9488" max="9488" width="3.5703125" style="5" customWidth="1"/>
    <col min="9489" max="9489" width="19" style="5" customWidth="1"/>
    <col min="9490" max="9490" width="3.5703125" style="5" customWidth="1"/>
    <col min="9491" max="9491" width="16.5703125" style="5" customWidth="1"/>
    <col min="9492" max="9492" width="3.7109375" style="5" customWidth="1"/>
    <col min="9493" max="9493" width="4.7109375" style="5" customWidth="1"/>
    <col min="9494" max="9494" width="4.42578125" style="5" customWidth="1"/>
    <col min="9495" max="9495" width="14.85546875" style="5" customWidth="1"/>
    <col min="9496" max="9496" width="19" style="5" customWidth="1"/>
    <col min="9497" max="9497" width="15.85546875" style="5" customWidth="1"/>
    <col min="9498" max="9498" width="17.85546875" style="5" customWidth="1"/>
    <col min="9499" max="9499" width="7.42578125" style="5" customWidth="1"/>
    <col min="9500" max="9500" width="3.5703125" style="5" customWidth="1"/>
    <col min="9501" max="9501" width="15.7109375" style="5" customWidth="1"/>
    <col min="9502" max="9502" width="3.5703125" style="5" customWidth="1"/>
    <col min="9503" max="9503" width="16.28515625" style="5" customWidth="1"/>
    <col min="9504" max="9504" width="3.5703125" style="5" customWidth="1"/>
    <col min="9505" max="9505" width="18.140625" style="5" customWidth="1"/>
    <col min="9506" max="9507" width="3.5703125" style="5" customWidth="1"/>
    <col min="9508" max="9508" width="18.140625" style="5" customWidth="1"/>
    <col min="9509" max="9509" width="3.5703125" style="5" customWidth="1"/>
    <col min="9510" max="9510" width="19.42578125" style="5" customWidth="1"/>
    <col min="9511" max="9511" width="3.5703125" style="5" customWidth="1"/>
    <col min="9512" max="9512" width="17.140625" style="5" customWidth="1"/>
    <col min="9513" max="9513" width="3.5703125" style="5" customWidth="1"/>
    <col min="9514" max="9514" width="2.28515625" style="5" customWidth="1"/>
    <col min="9515" max="9515" width="14.85546875" style="5" customWidth="1"/>
    <col min="9516" max="9516" width="19" style="5" customWidth="1"/>
    <col min="9517" max="9517" width="14.85546875" style="5" customWidth="1"/>
    <col min="9518" max="9518" width="18" style="5" customWidth="1"/>
    <col min="9519" max="9519" width="7.42578125" style="5" customWidth="1"/>
    <col min="9520" max="9520" width="3.5703125" style="5" customWidth="1"/>
    <col min="9521" max="9521" width="16.28515625" style="5" customWidth="1"/>
    <col min="9522" max="9522" width="3.5703125" style="5" customWidth="1"/>
    <col min="9523" max="9523" width="15.5703125" style="5" customWidth="1"/>
    <col min="9524" max="9524" width="3.5703125" style="5" customWidth="1"/>
    <col min="9525" max="9525" width="18.5703125" style="5" customWidth="1"/>
    <col min="9526" max="9527" width="3.5703125" style="5" customWidth="1"/>
    <col min="9528" max="9528" width="18.5703125" style="5" customWidth="1"/>
    <col min="9529" max="9529" width="3.5703125" style="5" customWidth="1"/>
    <col min="9530" max="9530" width="19.7109375" style="5" customWidth="1"/>
    <col min="9531" max="9531" width="3.5703125" style="5" customWidth="1"/>
    <col min="9532" max="9532" width="18.5703125" style="5" customWidth="1"/>
    <col min="9533" max="9533" width="3.5703125" style="5" customWidth="1"/>
    <col min="9534" max="9534" width="2.28515625" style="5" customWidth="1"/>
    <col min="9535" max="9535" width="14.85546875" style="5" customWidth="1"/>
    <col min="9536" max="9536" width="19" style="5" customWidth="1"/>
    <col min="9537" max="9537" width="16.28515625" style="5" customWidth="1"/>
    <col min="9538" max="9538" width="18.28515625" style="5" customWidth="1"/>
    <col min="9539" max="9539" width="7.42578125" style="5" customWidth="1"/>
    <col min="9540" max="9540" width="3.5703125" style="5" customWidth="1"/>
    <col min="9541" max="9541" width="16.140625" style="5" customWidth="1"/>
    <col min="9542" max="9542" width="3.5703125" style="5" customWidth="1"/>
    <col min="9543" max="9543" width="16.28515625" style="5" customWidth="1"/>
    <col min="9544" max="9544" width="3.5703125" style="5" customWidth="1"/>
    <col min="9545" max="9545" width="18.28515625" style="5" customWidth="1"/>
    <col min="9546" max="9547" width="3.5703125" style="5" customWidth="1"/>
    <col min="9548" max="9548" width="18.28515625" style="5" customWidth="1"/>
    <col min="9549" max="9549" width="3.5703125" style="5" customWidth="1"/>
    <col min="9550" max="9550" width="19.85546875" style="5" customWidth="1"/>
    <col min="9551" max="9551" width="3.5703125" style="5" customWidth="1"/>
    <col min="9552" max="9552" width="17.28515625" style="5" customWidth="1"/>
    <col min="9553" max="9553" width="3.5703125" style="5" customWidth="1"/>
    <col min="9554" max="9554" width="2.28515625" style="5" customWidth="1"/>
    <col min="9555" max="9555" width="14.85546875" style="5" customWidth="1"/>
    <col min="9556" max="9556" width="19" style="5" customWidth="1"/>
    <col min="9557" max="9557" width="16.5703125" style="5" customWidth="1"/>
    <col min="9558" max="9558" width="17.5703125" style="5" customWidth="1"/>
    <col min="9559" max="9559" width="7.42578125" style="5" customWidth="1"/>
    <col min="9560" max="9560" width="3.5703125" style="5" customWidth="1"/>
    <col min="9561" max="9561" width="16.28515625" style="5" customWidth="1"/>
    <col min="9562" max="9562" width="3.5703125" style="5" customWidth="1"/>
    <col min="9563" max="9563" width="16.140625" style="5" customWidth="1"/>
    <col min="9564" max="9564" width="3.5703125" style="5" customWidth="1"/>
    <col min="9565" max="9565" width="17.5703125" style="5" customWidth="1"/>
    <col min="9566" max="9567" width="3.5703125" style="5" customWidth="1"/>
    <col min="9568" max="9568" width="17.5703125" style="5" customWidth="1"/>
    <col min="9569" max="9569" width="3.5703125" style="5" customWidth="1"/>
    <col min="9570" max="9570" width="19.140625" style="5" customWidth="1"/>
    <col min="9571" max="9571" width="3.5703125" style="5" customWidth="1"/>
    <col min="9572" max="9572" width="17.5703125" style="5" customWidth="1"/>
    <col min="9573" max="9573" width="3.5703125" style="5" customWidth="1"/>
    <col min="9574" max="9574" width="2.28515625" style="5" customWidth="1"/>
    <col min="9575" max="9575" width="14.85546875" style="5" customWidth="1"/>
    <col min="9576" max="9576" width="19" style="5" customWidth="1"/>
    <col min="9577" max="9577" width="16.5703125" style="5" customWidth="1"/>
    <col min="9578" max="9578" width="17.7109375" style="5" customWidth="1"/>
    <col min="9579" max="9579" width="7.42578125" style="5" customWidth="1"/>
    <col min="9580" max="9580" width="3.5703125" style="5" customWidth="1"/>
    <col min="9581" max="9581" width="16.140625" style="5" customWidth="1"/>
    <col min="9582" max="9582" width="3.5703125" style="5" customWidth="1"/>
    <col min="9583" max="9583" width="16.140625" style="5" customWidth="1"/>
    <col min="9584" max="9584" width="3.5703125" style="5" customWidth="1"/>
    <col min="9585" max="9585" width="17.7109375" style="5" customWidth="1"/>
    <col min="9586" max="9587" width="3.5703125" style="5" customWidth="1"/>
    <col min="9588" max="9588" width="17.7109375" style="5" customWidth="1"/>
    <col min="9589" max="9589" width="3.5703125" style="5" customWidth="1"/>
    <col min="9590" max="9590" width="19" style="5" customWidth="1"/>
    <col min="9591" max="9591" width="3.5703125" style="5" customWidth="1"/>
    <col min="9592" max="9592" width="17.7109375" style="5" customWidth="1"/>
    <col min="9593" max="9593" width="3.5703125" style="5" customWidth="1"/>
    <col min="9594" max="9594" width="2.28515625" style="5" customWidth="1"/>
    <col min="9595" max="9595" width="14.85546875" style="5" customWidth="1"/>
    <col min="9596" max="9596" width="19" style="5" customWidth="1"/>
    <col min="9597" max="9597" width="16.5703125" style="5" customWidth="1"/>
    <col min="9598" max="9598" width="18.28515625" style="5" customWidth="1"/>
    <col min="9599" max="9599" width="7.42578125" style="5" customWidth="1"/>
    <col min="9600" max="9600" width="3.5703125" style="5" customWidth="1"/>
    <col min="9601" max="9601" width="16.28515625" style="5" customWidth="1"/>
    <col min="9602" max="9602" width="3.5703125" style="5" customWidth="1"/>
    <col min="9603" max="9603" width="16.85546875" style="5" customWidth="1"/>
    <col min="9604" max="9604" width="3.5703125" style="5" customWidth="1"/>
    <col min="9605" max="9605" width="17" style="5" customWidth="1"/>
    <col min="9606" max="9607" width="3.5703125" style="5" customWidth="1"/>
    <col min="9608" max="9608" width="17.140625" style="5" customWidth="1"/>
    <col min="9609" max="9609" width="3.5703125" style="5" customWidth="1"/>
    <col min="9610" max="9610" width="19.85546875" style="5" customWidth="1"/>
    <col min="9611" max="9611" width="3.5703125" style="5" customWidth="1"/>
    <col min="9612" max="9612" width="17.28515625" style="5" customWidth="1"/>
    <col min="9613" max="9613" width="3.5703125" style="5" customWidth="1"/>
    <col min="9614" max="9614" width="2.28515625" style="5" customWidth="1"/>
    <col min="9615" max="9615" width="14.85546875" style="5" customWidth="1"/>
    <col min="9616" max="9616" width="19" style="5" customWidth="1"/>
    <col min="9617" max="9617" width="15.85546875" style="5" customWidth="1"/>
    <col min="9618" max="9618" width="18.140625" style="5" customWidth="1"/>
    <col min="9619" max="9619" width="7.42578125" style="5" customWidth="1"/>
    <col min="9620" max="9620" width="3.5703125" style="5" customWidth="1"/>
    <col min="9621" max="9621" width="15.85546875" style="5" customWidth="1"/>
    <col min="9622" max="9622" width="3.5703125" style="5" customWidth="1"/>
    <col min="9623" max="9623" width="16.140625" style="5" customWidth="1"/>
    <col min="9624" max="9624" width="3.5703125" style="5" customWidth="1"/>
    <col min="9625" max="9625" width="16.7109375" style="5" customWidth="1"/>
    <col min="9626" max="9627" width="3.5703125" style="5" customWidth="1"/>
    <col min="9628" max="9628" width="17" style="5" customWidth="1"/>
    <col min="9629" max="9629" width="3.5703125" style="5" customWidth="1"/>
    <col min="9630" max="9630" width="19.28515625" style="5" customWidth="1"/>
    <col min="9631" max="9631" width="3.5703125" style="5" customWidth="1"/>
    <col min="9632" max="9632" width="16.85546875" style="5" customWidth="1"/>
    <col min="9633" max="9633" width="3.5703125" style="5" customWidth="1"/>
    <col min="9634" max="9728" width="11.42578125" style="5"/>
    <col min="9729" max="9729" width="2.28515625" style="5" customWidth="1"/>
    <col min="9730" max="9730" width="14.85546875" style="5" customWidth="1"/>
    <col min="9731" max="9731" width="18.7109375" style="5" customWidth="1"/>
    <col min="9732" max="9732" width="16.5703125" style="5" customWidth="1"/>
    <col min="9733" max="9733" width="19" style="5" customWidth="1"/>
    <col min="9734" max="9734" width="4.85546875" style="5" customWidth="1"/>
    <col min="9735" max="9735" width="3.5703125" style="5" customWidth="1"/>
    <col min="9736" max="9736" width="16.28515625" style="5" customWidth="1"/>
    <col min="9737" max="9737" width="3.5703125" style="5" customWidth="1"/>
    <col min="9738" max="9738" width="16.140625" style="5" customWidth="1"/>
    <col min="9739" max="9739" width="4.140625" style="5" customWidth="1"/>
    <col min="9740" max="9740" width="15.5703125" style="5" customWidth="1"/>
    <col min="9741" max="9741" width="3.5703125" style="5" customWidth="1"/>
    <col min="9742" max="9742" width="3" style="5" customWidth="1"/>
    <col min="9743" max="9743" width="15.7109375" style="5" customWidth="1"/>
    <col min="9744" max="9744" width="3.5703125" style="5" customWidth="1"/>
    <col min="9745" max="9745" width="19" style="5" customWidth="1"/>
    <col min="9746" max="9746" width="3.5703125" style="5" customWidth="1"/>
    <col min="9747" max="9747" width="16.5703125" style="5" customWidth="1"/>
    <col min="9748" max="9748" width="3.7109375" style="5" customWidth="1"/>
    <col min="9749" max="9749" width="4.7109375" style="5" customWidth="1"/>
    <col min="9750" max="9750" width="4.42578125" style="5" customWidth="1"/>
    <col min="9751" max="9751" width="14.85546875" style="5" customWidth="1"/>
    <col min="9752" max="9752" width="19" style="5" customWidth="1"/>
    <col min="9753" max="9753" width="15.85546875" style="5" customWidth="1"/>
    <col min="9754" max="9754" width="17.85546875" style="5" customWidth="1"/>
    <col min="9755" max="9755" width="7.42578125" style="5" customWidth="1"/>
    <col min="9756" max="9756" width="3.5703125" style="5" customWidth="1"/>
    <col min="9757" max="9757" width="15.7109375" style="5" customWidth="1"/>
    <col min="9758" max="9758" width="3.5703125" style="5" customWidth="1"/>
    <col min="9759" max="9759" width="16.28515625" style="5" customWidth="1"/>
    <col min="9760" max="9760" width="3.5703125" style="5" customWidth="1"/>
    <col min="9761" max="9761" width="18.140625" style="5" customWidth="1"/>
    <col min="9762" max="9763" width="3.5703125" style="5" customWidth="1"/>
    <col min="9764" max="9764" width="18.140625" style="5" customWidth="1"/>
    <col min="9765" max="9765" width="3.5703125" style="5" customWidth="1"/>
    <col min="9766" max="9766" width="19.42578125" style="5" customWidth="1"/>
    <col min="9767" max="9767" width="3.5703125" style="5" customWidth="1"/>
    <col min="9768" max="9768" width="17.140625" style="5" customWidth="1"/>
    <col min="9769" max="9769" width="3.5703125" style="5" customWidth="1"/>
    <col min="9770" max="9770" width="2.28515625" style="5" customWidth="1"/>
    <col min="9771" max="9771" width="14.85546875" style="5" customWidth="1"/>
    <col min="9772" max="9772" width="19" style="5" customWidth="1"/>
    <col min="9773" max="9773" width="14.85546875" style="5" customWidth="1"/>
    <col min="9774" max="9774" width="18" style="5" customWidth="1"/>
    <col min="9775" max="9775" width="7.42578125" style="5" customWidth="1"/>
    <col min="9776" max="9776" width="3.5703125" style="5" customWidth="1"/>
    <col min="9777" max="9777" width="16.28515625" style="5" customWidth="1"/>
    <col min="9778" max="9778" width="3.5703125" style="5" customWidth="1"/>
    <col min="9779" max="9779" width="15.5703125" style="5" customWidth="1"/>
    <col min="9780" max="9780" width="3.5703125" style="5" customWidth="1"/>
    <col min="9781" max="9781" width="18.5703125" style="5" customWidth="1"/>
    <col min="9782" max="9783" width="3.5703125" style="5" customWidth="1"/>
    <col min="9784" max="9784" width="18.5703125" style="5" customWidth="1"/>
    <col min="9785" max="9785" width="3.5703125" style="5" customWidth="1"/>
    <col min="9786" max="9786" width="19.7109375" style="5" customWidth="1"/>
    <col min="9787" max="9787" width="3.5703125" style="5" customWidth="1"/>
    <col min="9788" max="9788" width="18.5703125" style="5" customWidth="1"/>
    <col min="9789" max="9789" width="3.5703125" style="5" customWidth="1"/>
    <col min="9790" max="9790" width="2.28515625" style="5" customWidth="1"/>
    <col min="9791" max="9791" width="14.85546875" style="5" customWidth="1"/>
    <col min="9792" max="9792" width="19" style="5" customWidth="1"/>
    <col min="9793" max="9793" width="16.28515625" style="5" customWidth="1"/>
    <col min="9794" max="9794" width="18.28515625" style="5" customWidth="1"/>
    <col min="9795" max="9795" width="7.42578125" style="5" customWidth="1"/>
    <col min="9796" max="9796" width="3.5703125" style="5" customWidth="1"/>
    <col min="9797" max="9797" width="16.140625" style="5" customWidth="1"/>
    <col min="9798" max="9798" width="3.5703125" style="5" customWidth="1"/>
    <col min="9799" max="9799" width="16.28515625" style="5" customWidth="1"/>
    <col min="9800" max="9800" width="3.5703125" style="5" customWidth="1"/>
    <col min="9801" max="9801" width="18.28515625" style="5" customWidth="1"/>
    <col min="9802" max="9803" width="3.5703125" style="5" customWidth="1"/>
    <col min="9804" max="9804" width="18.28515625" style="5" customWidth="1"/>
    <col min="9805" max="9805" width="3.5703125" style="5" customWidth="1"/>
    <col min="9806" max="9806" width="19.85546875" style="5" customWidth="1"/>
    <col min="9807" max="9807" width="3.5703125" style="5" customWidth="1"/>
    <col min="9808" max="9808" width="17.28515625" style="5" customWidth="1"/>
    <col min="9809" max="9809" width="3.5703125" style="5" customWidth="1"/>
    <col min="9810" max="9810" width="2.28515625" style="5" customWidth="1"/>
    <col min="9811" max="9811" width="14.85546875" style="5" customWidth="1"/>
    <col min="9812" max="9812" width="19" style="5" customWidth="1"/>
    <col min="9813" max="9813" width="16.5703125" style="5" customWidth="1"/>
    <col min="9814" max="9814" width="17.5703125" style="5" customWidth="1"/>
    <col min="9815" max="9815" width="7.42578125" style="5" customWidth="1"/>
    <col min="9816" max="9816" width="3.5703125" style="5" customWidth="1"/>
    <col min="9817" max="9817" width="16.28515625" style="5" customWidth="1"/>
    <col min="9818" max="9818" width="3.5703125" style="5" customWidth="1"/>
    <col min="9819" max="9819" width="16.140625" style="5" customWidth="1"/>
    <col min="9820" max="9820" width="3.5703125" style="5" customWidth="1"/>
    <col min="9821" max="9821" width="17.5703125" style="5" customWidth="1"/>
    <col min="9822" max="9823" width="3.5703125" style="5" customWidth="1"/>
    <col min="9824" max="9824" width="17.5703125" style="5" customWidth="1"/>
    <col min="9825" max="9825" width="3.5703125" style="5" customWidth="1"/>
    <col min="9826" max="9826" width="19.140625" style="5" customWidth="1"/>
    <col min="9827" max="9827" width="3.5703125" style="5" customWidth="1"/>
    <col min="9828" max="9828" width="17.5703125" style="5" customWidth="1"/>
    <col min="9829" max="9829" width="3.5703125" style="5" customWidth="1"/>
    <col min="9830" max="9830" width="2.28515625" style="5" customWidth="1"/>
    <col min="9831" max="9831" width="14.85546875" style="5" customWidth="1"/>
    <col min="9832" max="9832" width="19" style="5" customWidth="1"/>
    <col min="9833" max="9833" width="16.5703125" style="5" customWidth="1"/>
    <col min="9834" max="9834" width="17.7109375" style="5" customWidth="1"/>
    <col min="9835" max="9835" width="7.42578125" style="5" customWidth="1"/>
    <col min="9836" max="9836" width="3.5703125" style="5" customWidth="1"/>
    <col min="9837" max="9837" width="16.140625" style="5" customWidth="1"/>
    <col min="9838" max="9838" width="3.5703125" style="5" customWidth="1"/>
    <col min="9839" max="9839" width="16.140625" style="5" customWidth="1"/>
    <col min="9840" max="9840" width="3.5703125" style="5" customWidth="1"/>
    <col min="9841" max="9841" width="17.7109375" style="5" customWidth="1"/>
    <col min="9842" max="9843" width="3.5703125" style="5" customWidth="1"/>
    <col min="9844" max="9844" width="17.7109375" style="5" customWidth="1"/>
    <col min="9845" max="9845" width="3.5703125" style="5" customWidth="1"/>
    <col min="9846" max="9846" width="19" style="5" customWidth="1"/>
    <col min="9847" max="9847" width="3.5703125" style="5" customWidth="1"/>
    <col min="9848" max="9848" width="17.7109375" style="5" customWidth="1"/>
    <col min="9849" max="9849" width="3.5703125" style="5" customWidth="1"/>
    <col min="9850" max="9850" width="2.28515625" style="5" customWidth="1"/>
    <col min="9851" max="9851" width="14.85546875" style="5" customWidth="1"/>
    <col min="9852" max="9852" width="19" style="5" customWidth="1"/>
    <col min="9853" max="9853" width="16.5703125" style="5" customWidth="1"/>
    <col min="9854" max="9854" width="18.28515625" style="5" customWidth="1"/>
    <col min="9855" max="9855" width="7.42578125" style="5" customWidth="1"/>
    <col min="9856" max="9856" width="3.5703125" style="5" customWidth="1"/>
    <col min="9857" max="9857" width="16.28515625" style="5" customWidth="1"/>
    <col min="9858" max="9858" width="3.5703125" style="5" customWidth="1"/>
    <col min="9859" max="9859" width="16.85546875" style="5" customWidth="1"/>
    <col min="9860" max="9860" width="3.5703125" style="5" customWidth="1"/>
    <col min="9861" max="9861" width="17" style="5" customWidth="1"/>
    <col min="9862" max="9863" width="3.5703125" style="5" customWidth="1"/>
    <col min="9864" max="9864" width="17.140625" style="5" customWidth="1"/>
    <col min="9865" max="9865" width="3.5703125" style="5" customWidth="1"/>
    <col min="9866" max="9866" width="19.85546875" style="5" customWidth="1"/>
    <col min="9867" max="9867" width="3.5703125" style="5" customWidth="1"/>
    <col min="9868" max="9868" width="17.28515625" style="5" customWidth="1"/>
    <col min="9869" max="9869" width="3.5703125" style="5" customWidth="1"/>
    <col min="9870" max="9870" width="2.28515625" style="5" customWidth="1"/>
    <col min="9871" max="9871" width="14.85546875" style="5" customWidth="1"/>
    <col min="9872" max="9872" width="19" style="5" customWidth="1"/>
    <col min="9873" max="9873" width="15.85546875" style="5" customWidth="1"/>
    <col min="9874" max="9874" width="18.140625" style="5" customWidth="1"/>
    <col min="9875" max="9875" width="7.42578125" style="5" customWidth="1"/>
    <col min="9876" max="9876" width="3.5703125" style="5" customWidth="1"/>
    <col min="9877" max="9877" width="15.85546875" style="5" customWidth="1"/>
    <col min="9878" max="9878" width="3.5703125" style="5" customWidth="1"/>
    <col min="9879" max="9879" width="16.140625" style="5" customWidth="1"/>
    <col min="9880" max="9880" width="3.5703125" style="5" customWidth="1"/>
    <col min="9881" max="9881" width="16.7109375" style="5" customWidth="1"/>
    <col min="9882" max="9883" width="3.5703125" style="5" customWidth="1"/>
    <col min="9884" max="9884" width="17" style="5" customWidth="1"/>
    <col min="9885" max="9885" width="3.5703125" style="5" customWidth="1"/>
    <col min="9886" max="9886" width="19.28515625" style="5" customWidth="1"/>
    <col min="9887" max="9887" width="3.5703125" style="5" customWidth="1"/>
    <col min="9888" max="9888" width="16.85546875" style="5" customWidth="1"/>
    <col min="9889" max="9889" width="3.5703125" style="5" customWidth="1"/>
    <col min="9890" max="9984" width="11.42578125" style="5"/>
    <col min="9985" max="9985" width="2.28515625" style="5" customWidth="1"/>
    <col min="9986" max="9986" width="14.85546875" style="5" customWidth="1"/>
    <col min="9987" max="9987" width="18.7109375" style="5" customWidth="1"/>
    <col min="9988" max="9988" width="16.5703125" style="5" customWidth="1"/>
    <col min="9989" max="9989" width="19" style="5" customWidth="1"/>
    <col min="9990" max="9990" width="4.85546875" style="5" customWidth="1"/>
    <col min="9991" max="9991" width="3.5703125" style="5" customWidth="1"/>
    <col min="9992" max="9992" width="16.28515625" style="5" customWidth="1"/>
    <col min="9993" max="9993" width="3.5703125" style="5" customWidth="1"/>
    <col min="9994" max="9994" width="16.140625" style="5" customWidth="1"/>
    <col min="9995" max="9995" width="4.140625" style="5" customWidth="1"/>
    <col min="9996" max="9996" width="15.5703125" style="5" customWidth="1"/>
    <col min="9997" max="9997" width="3.5703125" style="5" customWidth="1"/>
    <col min="9998" max="9998" width="3" style="5" customWidth="1"/>
    <col min="9999" max="9999" width="15.7109375" style="5" customWidth="1"/>
    <col min="10000" max="10000" width="3.5703125" style="5" customWidth="1"/>
    <col min="10001" max="10001" width="19" style="5" customWidth="1"/>
    <col min="10002" max="10002" width="3.5703125" style="5" customWidth="1"/>
    <col min="10003" max="10003" width="16.5703125" style="5" customWidth="1"/>
    <col min="10004" max="10004" width="3.7109375" style="5" customWidth="1"/>
    <col min="10005" max="10005" width="4.7109375" style="5" customWidth="1"/>
    <col min="10006" max="10006" width="4.42578125" style="5" customWidth="1"/>
    <col min="10007" max="10007" width="14.85546875" style="5" customWidth="1"/>
    <col min="10008" max="10008" width="19" style="5" customWidth="1"/>
    <col min="10009" max="10009" width="15.85546875" style="5" customWidth="1"/>
    <col min="10010" max="10010" width="17.85546875" style="5" customWidth="1"/>
    <col min="10011" max="10011" width="7.42578125" style="5" customWidth="1"/>
    <col min="10012" max="10012" width="3.5703125" style="5" customWidth="1"/>
    <col min="10013" max="10013" width="15.7109375" style="5" customWidth="1"/>
    <col min="10014" max="10014" width="3.5703125" style="5" customWidth="1"/>
    <col min="10015" max="10015" width="16.28515625" style="5" customWidth="1"/>
    <col min="10016" max="10016" width="3.5703125" style="5" customWidth="1"/>
    <col min="10017" max="10017" width="18.140625" style="5" customWidth="1"/>
    <col min="10018" max="10019" width="3.5703125" style="5" customWidth="1"/>
    <col min="10020" max="10020" width="18.140625" style="5" customWidth="1"/>
    <col min="10021" max="10021" width="3.5703125" style="5" customWidth="1"/>
    <col min="10022" max="10022" width="19.42578125" style="5" customWidth="1"/>
    <col min="10023" max="10023" width="3.5703125" style="5" customWidth="1"/>
    <col min="10024" max="10024" width="17.140625" style="5" customWidth="1"/>
    <col min="10025" max="10025" width="3.5703125" style="5" customWidth="1"/>
    <col min="10026" max="10026" width="2.28515625" style="5" customWidth="1"/>
    <col min="10027" max="10027" width="14.85546875" style="5" customWidth="1"/>
    <col min="10028" max="10028" width="19" style="5" customWidth="1"/>
    <col min="10029" max="10029" width="14.85546875" style="5" customWidth="1"/>
    <col min="10030" max="10030" width="18" style="5" customWidth="1"/>
    <col min="10031" max="10031" width="7.42578125" style="5" customWidth="1"/>
    <col min="10032" max="10032" width="3.5703125" style="5" customWidth="1"/>
    <col min="10033" max="10033" width="16.28515625" style="5" customWidth="1"/>
    <col min="10034" max="10034" width="3.5703125" style="5" customWidth="1"/>
    <col min="10035" max="10035" width="15.5703125" style="5" customWidth="1"/>
    <col min="10036" max="10036" width="3.5703125" style="5" customWidth="1"/>
    <col min="10037" max="10037" width="18.5703125" style="5" customWidth="1"/>
    <col min="10038" max="10039" width="3.5703125" style="5" customWidth="1"/>
    <col min="10040" max="10040" width="18.5703125" style="5" customWidth="1"/>
    <col min="10041" max="10041" width="3.5703125" style="5" customWidth="1"/>
    <col min="10042" max="10042" width="19.7109375" style="5" customWidth="1"/>
    <col min="10043" max="10043" width="3.5703125" style="5" customWidth="1"/>
    <col min="10044" max="10044" width="18.5703125" style="5" customWidth="1"/>
    <col min="10045" max="10045" width="3.5703125" style="5" customWidth="1"/>
    <col min="10046" max="10046" width="2.28515625" style="5" customWidth="1"/>
    <col min="10047" max="10047" width="14.85546875" style="5" customWidth="1"/>
    <col min="10048" max="10048" width="19" style="5" customWidth="1"/>
    <col min="10049" max="10049" width="16.28515625" style="5" customWidth="1"/>
    <col min="10050" max="10050" width="18.28515625" style="5" customWidth="1"/>
    <col min="10051" max="10051" width="7.42578125" style="5" customWidth="1"/>
    <col min="10052" max="10052" width="3.5703125" style="5" customWidth="1"/>
    <col min="10053" max="10053" width="16.140625" style="5" customWidth="1"/>
    <col min="10054" max="10054" width="3.5703125" style="5" customWidth="1"/>
    <col min="10055" max="10055" width="16.28515625" style="5" customWidth="1"/>
    <col min="10056" max="10056" width="3.5703125" style="5" customWidth="1"/>
    <col min="10057" max="10057" width="18.28515625" style="5" customWidth="1"/>
    <col min="10058" max="10059" width="3.5703125" style="5" customWidth="1"/>
    <col min="10060" max="10060" width="18.28515625" style="5" customWidth="1"/>
    <col min="10061" max="10061" width="3.5703125" style="5" customWidth="1"/>
    <col min="10062" max="10062" width="19.85546875" style="5" customWidth="1"/>
    <col min="10063" max="10063" width="3.5703125" style="5" customWidth="1"/>
    <col min="10064" max="10064" width="17.28515625" style="5" customWidth="1"/>
    <col min="10065" max="10065" width="3.5703125" style="5" customWidth="1"/>
    <col min="10066" max="10066" width="2.28515625" style="5" customWidth="1"/>
    <col min="10067" max="10067" width="14.85546875" style="5" customWidth="1"/>
    <col min="10068" max="10068" width="19" style="5" customWidth="1"/>
    <col min="10069" max="10069" width="16.5703125" style="5" customWidth="1"/>
    <col min="10070" max="10070" width="17.5703125" style="5" customWidth="1"/>
    <col min="10071" max="10071" width="7.42578125" style="5" customWidth="1"/>
    <col min="10072" max="10072" width="3.5703125" style="5" customWidth="1"/>
    <col min="10073" max="10073" width="16.28515625" style="5" customWidth="1"/>
    <col min="10074" max="10074" width="3.5703125" style="5" customWidth="1"/>
    <col min="10075" max="10075" width="16.140625" style="5" customWidth="1"/>
    <col min="10076" max="10076" width="3.5703125" style="5" customWidth="1"/>
    <col min="10077" max="10077" width="17.5703125" style="5" customWidth="1"/>
    <col min="10078" max="10079" width="3.5703125" style="5" customWidth="1"/>
    <col min="10080" max="10080" width="17.5703125" style="5" customWidth="1"/>
    <col min="10081" max="10081" width="3.5703125" style="5" customWidth="1"/>
    <col min="10082" max="10082" width="19.140625" style="5" customWidth="1"/>
    <col min="10083" max="10083" width="3.5703125" style="5" customWidth="1"/>
    <col min="10084" max="10084" width="17.5703125" style="5" customWidth="1"/>
    <col min="10085" max="10085" width="3.5703125" style="5" customWidth="1"/>
    <col min="10086" max="10086" width="2.28515625" style="5" customWidth="1"/>
    <col min="10087" max="10087" width="14.85546875" style="5" customWidth="1"/>
    <col min="10088" max="10088" width="19" style="5" customWidth="1"/>
    <col min="10089" max="10089" width="16.5703125" style="5" customWidth="1"/>
    <col min="10090" max="10090" width="17.7109375" style="5" customWidth="1"/>
    <col min="10091" max="10091" width="7.42578125" style="5" customWidth="1"/>
    <col min="10092" max="10092" width="3.5703125" style="5" customWidth="1"/>
    <col min="10093" max="10093" width="16.140625" style="5" customWidth="1"/>
    <col min="10094" max="10094" width="3.5703125" style="5" customWidth="1"/>
    <col min="10095" max="10095" width="16.140625" style="5" customWidth="1"/>
    <col min="10096" max="10096" width="3.5703125" style="5" customWidth="1"/>
    <col min="10097" max="10097" width="17.7109375" style="5" customWidth="1"/>
    <col min="10098" max="10099" width="3.5703125" style="5" customWidth="1"/>
    <col min="10100" max="10100" width="17.7109375" style="5" customWidth="1"/>
    <col min="10101" max="10101" width="3.5703125" style="5" customWidth="1"/>
    <col min="10102" max="10102" width="19" style="5" customWidth="1"/>
    <col min="10103" max="10103" width="3.5703125" style="5" customWidth="1"/>
    <col min="10104" max="10104" width="17.7109375" style="5" customWidth="1"/>
    <col min="10105" max="10105" width="3.5703125" style="5" customWidth="1"/>
    <col min="10106" max="10106" width="2.28515625" style="5" customWidth="1"/>
    <col min="10107" max="10107" width="14.85546875" style="5" customWidth="1"/>
    <col min="10108" max="10108" width="19" style="5" customWidth="1"/>
    <col min="10109" max="10109" width="16.5703125" style="5" customWidth="1"/>
    <col min="10110" max="10110" width="18.28515625" style="5" customWidth="1"/>
    <col min="10111" max="10111" width="7.42578125" style="5" customWidth="1"/>
    <col min="10112" max="10112" width="3.5703125" style="5" customWidth="1"/>
    <col min="10113" max="10113" width="16.28515625" style="5" customWidth="1"/>
    <col min="10114" max="10114" width="3.5703125" style="5" customWidth="1"/>
    <col min="10115" max="10115" width="16.85546875" style="5" customWidth="1"/>
    <col min="10116" max="10116" width="3.5703125" style="5" customWidth="1"/>
    <col min="10117" max="10117" width="17" style="5" customWidth="1"/>
    <col min="10118" max="10119" width="3.5703125" style="5" customWidth="1"/>
    <col min="10120" max="10120" width="17.140625" style="5" customWidth="1"/>
    <col min="10121" max="10121" width="3.5703125" style="5" customWidth="1"/>
    <col min="10122" max="10122" width="19.85546875" style="5" customWidth="1"/>
    <col min="10123" max="10123" width="3.5703125" style="5" customWidth="1"/>
    <col min="10124" max="10124" width="17.28515625" style="5" customWidth="1"/>
    <col min="10125" max="10125" width="3.5703125" style="5" customWidth="1"/>
    <col min="10126" max="10126" width="2.28515625" style="5" customWidth="1"/>
    <col min="10127" max="10127" width="14.85546875" style="5" customWidth="1"/>
    <col min="10128" max="10128" width="19" style="5" customWidth="1"/>
    <col min="10129" max="10129" width="15.85546875" style="5" customWidth="1"/>
    <col min="10130" max="10130" width="18.140625" style="5" customWidth="1"/>
    <col min="10131" max="10131" width="7.42578125" style="5" customWidth="1"/>
    <col min="10132" max="10132" width="3.5703125" style="5" customWidth="1"/>
    <col min="10133" max="10133" width="15.85546875" style="5" customWidth="1"/>
    <col min="10134" max="10134" width="3.5703125" style="5" customWidth="1"/>
    <col min="10135" max="10135" width="16.140625" style="5" customWidth="1"/>
    <col min="10136" max="10136" width="3.5703125" style="5" customWidth="1"/>
    <col min="10137" max="10137" width="16.7109375" style="5" customWidth="1"/>
    <col min="10138" max="10139" width="3.5703125" style="5" customWidth="1"/>
    <col min="10140" max="10140" width="17" style="5" customWidth="1"/>
    <col min="10141" max="10141" width="3.5703125" style="5" customWidth="1"/>
    <col min="10142" max="10142" width="19.28515625" style="5" customWidth="1"/>
    <col min="10143" max="10143" width="3.5703125" style="5" customWidth="1"/>
    <col min="10144" max="10144" width="16.85546875" style="5" customWidth="1"/>
    <col min="10145" max="10145" width="3.5703125" style="5" customWidth="1"/>
    <col min="10146" max="10240" width="11.42578125" style="5"/>
    <col min="10241" max="10241" width="2.28515625" style="5" customWidth="1"/>
    <col min="10242" max="10242" width="14.85546875" style="5" customWidth="1"/>
    <col min="10243" max="10243" width="18.7109375" style="5" customWidth="1"/>
    <col min="10244" max="10244" width="16.5703125" style="5" customWidth="1"/>
    <col min="10245" max="10245" width="19" style="5" customWidth="1"/>
    <col min="10246" max="10246" width="4.85546875" style="5" customWidth="1"/>
    <col min="10247" max="10247" width="3.5703125" style="5" customWidth="1"/>
    <col min="10248" max="10248" width="16.28515625" style="5" customWidth="1"/>
    <col min="10249" max="10249" width="3.5703125" style="5" customWidth="1"/>
    <col min="10250" max="10250" width="16.140625" style="5" customWidth="1"/>
    <col min="10251" max="10251" width="4.140625" style="5" customWidth="1"/>
    <col min="10252" max="10252" width="15.5703125" style="5" customWidth="1"/>
    <col min="10253" max="10253" width="3.5703125" style="5" customWidth="1"/>
    <col min="10254" max="10254" width="3" style="5" customWidth="1"/>
    <col min="10255" max="10255" width="15.7109375" style="5" customWidth="1"/>
    <col min="10256" max="10256" width="3.5703125" style="5" customWidth="1"/>
    <col min="10257" max="10257" width="19" style="5" customWidth="1"/>
    <col min="10258" max="10258" width="3.5703125" style="5" customWidth="1"/>
    <col min="10259" max="10259" width="16.5703125" style="5" customWidth="1"/>
    <col min="10260" max="10260" width="3.7109375" style="5" customWidth="1"/>
    <col min="10261" max="10261" width="4.7109375" style="5" customWidth="1"/>
    <col min="10262" max="10262" width="4.42578125" style="5" customWidth="1"/>
    <col min="10263" max="10263" width="14.85546875" style="5" customWidth="1"/>
    <col min="10264" max="10264" width="19" style="5" customWidth="1"/>
    <col min="10265" max="10265" width="15.85546875" style="5" customWidth="1"/>
    <col min="10266" max="10266" width="17.85546875" style="5" customWidth="1"/>
    <col min="10267" max="10267" width="7.42578125" style="5" customWidth="1"/>
    <col min="10268" max="10268" width="3.5703125" style="5" customWidth="1"/>
    <col min="10269" max="10269" width="15.7109375" style="5" customWidth="1"/>
    <col min="10270" max="10270" width="3.5703125" style="5" customWidth="1"/>
    <col min="10271" max="10271" width="16.28515625" style="5" customWidth="1"/>
    <col min="10272" max="10272" width="3.5703125" style="5" customWidth="1"/>
    <col min="10273" max="10273" width="18.140625" style="5" customWidth="1"/>
    <col min="10274" max="10275" width="3.5703125" style="5" customWidth="1"/>
    <col min="10276" max="10276" width="18.140625" style="5" customWidth="1"/>
    <col min="10277" max="10277" width="3.5703125" style="5" customWidth="1"/>
    <col min="10278" max="10278" width="19.42578125" style="5" customWidth="1"/>
    <col min="10279" max="10279" width="3.5703125" style="5" customWidth="1"/>
    <col min="10280" max="10280" width="17.140625" style="5" customWidth="1"/>
    <col min="10281" max="10281" width="3.5703125" style="5" customWidth="1"/>
    <col min="10282" max="10282" width="2.28515625" style="5" customWidth="1"/>
    <col min="10283" max="10283" width="14.85546875" style="5" customWidth="1"/>
    <col min="10284" max="10284" width="19" style="5" customWidth="1"/>
    <col min="10285" max="10285" width="14.85546875" style="5" customWidth="1"/>
    <col min="10286" max="10286" width="18" style="5" customWidth="1"/>
    <col min="10287" max="10287" width="7.42578125" style="5" customWidth="1"/>
    <col min="10288" max="10288" width="3.5703125" style="5" customWidth="1"/>
    <col min="10289" max="10289" width="16.28515625" style="5" customWidth="1"/>
    <col min="10290" max="10290" width="3.5703125" style="5" customWidth="1"/>
    <col min="10291" max="10291" width="15.5703125" style="5" customWidth="1"/>
    <col min="10292" max="10292" width="3.5703125" style="5" customWidth="1"/>
    <col min="10293" max="10293" width="18.5703125" style="5" customWidth="1"/>
    <col min="10294" max="10295" width="3.5703125" style="5" customWidth="1"/>
    <col min="10296" max="10296" width="18.5703125" style="5" customWidth="1"/>
    <col min="10297" max="10297" width="3.5703125" style="5" customWidth="1"/>
    <col min="10298" max="10298" width="19.7109375" style="5" customWidth="1"/>
    <col min="10299" max="10299" width="3.5703125" style="5" customWidth="1"/>
    <col min="10300" max="10300" width="18.5703125" style="5" customWidth="1"/>
    <col min="10301" max="10301" width="3.5703125" style="5" customWidth="1"/>
    <col min="10302" max="10302" width="2.28515625" style="5" customWidth="1"/>
    <col min="10303" max="10303" width="14.85546875" style="5" customWidth="1"/>
    <col min="10304" max="10304" width="19" style="5" customWidth="1"/>
    <col min="10305" max="10305" width="16.28515625" style="5" customWidth="1"/>
    <col min="10306" max="10306" width="18.28515625" style="5" customWidth="1"/>
    <col min="10307" max="10307" width="7.42578125" style="5" customWidth="1"/>
    <col min="10308" max="10308" width="3.5703125" style="5" customWidth="1"/>
    <col min="10309" max="10309" width="16.140625" style="5" customWidth="1"/>
    <col min="10310" max="10310" width="3.5703125" style="5" customWidth="1"/>
    <col min="10311" max="10311" width="16.28515625" style="5" customWidth="1"/>
    <col min="10312" max="10312" width="3.5703125" style="5" customWidth="1"/>
    <col min="10313" max="10313" width="18.28515625" style="5" customWidth="1"/>
    <col min="10314" max="10315" width="3.5703125" style="5" customWidth="1"/>
    <col min="10316" max="10316" width="18.28515625" style="5" customWidth="1"/>
    <col min="10317" max="10317" width="3.5703125" style="5" customWidth="1"/>
    <col min="10318" max="10318" width="19.85546875" style="5" customWidth="1"/>
    <col min="10319" max="10319" width="3.5703125" style="5" customWidth="1"/>
    <col min="10320" max="10320" width="17.28515625" style="5" customWidth="1"/>
    <col min="10321" max="10321" width="3.5703125" style="5" customWidth="1"/>
    <col min="10322" max="10322" width="2.28515625" style="5" customWidth="1"/>
    <col min="10323" max="10323" width="14.85546875" style="5" customWidth="1"/>
    <col min="10324" max="10324" width="19" style="5" customWidth="1"/>
    <col min="10325" max="10325" width="16.5703125" style="5" customWidth="1"/>
    <col min="10326" max="10326" width="17.5703125" style="5" customWidth="1"/>
    <col min="10327" max="10327" width="7.42578125" style="5" customWidth="1"/>
    <col min="10328" max="10328" width="3.5703125" style="5" customWidth="1"/>
    <col min="10329" max="10329" width="16.28515625" style="5" customWidth="1"/>
    <col min="10330" max="10330" width="3.5703125" style="5" customWidth="1"/>
    <col min="10331" max="10331" width="16.140625" style="5" customWidth="1"/>
    <col min="10332" max="10332" width="3.5703125" style="5" customWidth="1"/>
    <col min="10333" max="10333" width="17.5703125" style="5" customWidth="1"/>
    <col min="10334" max="10335" width="3.5703125" style="5" customWidth="1"/>
    <col min="10336" max="10336" width="17.5703125" style="5" customWidth="1"/>
    <col min="10337" max="10337" width="3.5703125" style="5" customWidth="1"/>
    <col min="10338" max="10338" width="19.140625" style="5" customWidth="1"/>
    <col min="10339" max="10339" width="3.5703125" style="5" customWidth="1"/>
    <col min="10340" max="10340" width="17.5703125" style="5" customWidth="1"/>
    <col min="10341" max="10341" width="3.5703125" style="5" customWidth="1"/>
    <col min="10342" max="10342" width="2.28515625" style="5" customWidth="1"/>
    <col min="10343" max="10343" width="14.85546875" style="5" customWidth="1"/>
    <col min="10344" max="10344" width="19" style="5" customWidth="1"/>
    <col min="10345" max="10345" width="16.5703125" style="5" customWidth="1"/>
    <col min="10346" max="10346" width="17.7109375" style="5" customWidth="1"/>
    <col min="10347" max="10347" width="7.42578125" style="5" customWidth="1"/>
    <col min="10348" max="10348" width="3.5703125" style="5" customWidth="1"/>
    <col min="10349" max="10349" width="16.140625" style="5" customWidth="1"/>
    <col min="10350" max="10350" width="3.5703125" style="5" customWidth="1"/>
    <col min="10351" max="10351" width="16.140625" style="5" customWidth="1"/>
    <col min="10352" max="10352" width="3.5703125" style="5" customWidth="1"/>
    <col min="10353" max="10353" width="17.7109375" style="5" customWidth="1"/>
    <col min="10354" max="10355" width="3.5703125" style="5" customWidth="1"/>
    <col min="10356" max="10356" width="17.7109375" style="5" customWidth="1"/>
    <col min="10357" max="10357" width="3.5703125" style="5" customWidth="1"/>
    <col min="10358" max="10358" width="19" style="5" customWidth="1"/>
    <col min="10359" max="10359" width="3.5703125" style="5" customWidth="1"/>
    <col min="10360" max="10360" width="17.7109375" style="5" customWidth="1"/>
    <col min="10361" max="10361" width="3.5703125" style="5" customWidth="1"/>
    <col min="10362" max="10362" width="2.28515625" style="5" customWidth="1"/>
    <col min="10363" max="10363" width="14.85546875" style="5" customWidth="1"/>
    <col min="10364" max="10364" width="19" style="5" customWidth="1"/>
    <col min="10365" max="10365" width="16.5703125" style="5" customWidth="1"/>
    <col min="10366" max="10366" width="18.28515625" style="5" customWidth="1"/>
    <col min="10367" max="10367" width="7.42578125" style="5" customWidth="1"/>
    <col min="10368" max="10368" width="3.5703125" style="5" customWidth="1"/>
    <col min="10369" max="10369" width="16.28515625" style="5" customWidth="1"/>
    <col min="10370" max="10370" width="3.5703125" style="5" customWidth="1"/>
    <col min="10371" max="10371" width="16.85546875" style="5" customWidth="1"/>
    <col min="10372" max="10372" width="3.5703125" style="5" customWidth="1"/>
    <col min="10373" max="10373" width="17" style="5" customWidth="1"/>
    <col min="10374" max="10375" width="3.5703125" style="5" customWidth="1"/>
    <col min="10376" max="10376" width="17.140625" style="5" customWidth="1"/>
    <col min="10377" max="10377" width="3.5703125" style="5" customWidth="1"/>
    <col min="10378" max="10378" width="19.85546875" style="5" customWidth="1"/>
    <col min="10379" max="10379" width="3.5703125" style="5" customWidth="1"/>
    <col min="10380" max="10380" width="17.28515625" style="5" customWidth="1"/>
    <col min="10381" max="10381" width="3.5703125" style="5" customWidth="1"/>
    <col min="10382" max="10382" width="2.28515625" style="5" customWidth="1"/>
    <col min="10383" max="10383" width="14.85546875" style="5" customWidth="1"/>
    <col min="10384" max="10384" width="19" style="5" customWidth="1"/>
    <col min="10385" max="10385" width="15.85546875" style="5" customWidth="1"/>
    <col min="10386" max="10386" width="18.140625" style="5" customWidth="1"/>
    <col min="10387" max="10387" width="7.42578125" style="5" customWidth="1"/>
    <col min="10388" max="10388" width="3.5703125" style="5" customWidth="1"/>
    <col min="10389" max="10389" width="15.85546875" style="5" customWidth="1"/>
    <col min="10390" max="10390" width="3.5703125" style="5" customWidth="1"/>
    <col min="10391" max="10391" width="16.140625" style="5" customWidth="1"/>
    <col min="10392" max="10392" width="3.5703125" style="5" customWidth="1"/>
    <col min="10393" max="10393" width="16.7109375" style="5" customWidth="1"/>
    <col min="10394" max="10395" width="3.5703125" style="5" customWidth="1"/>
    <col min="10396" max="10396" width="17" style="5" customWidth="1"/>
    <col min="10397" max="10397" width="3.5703125" style="5" customWidth="1"/>
    <col min="10398" max="10398" width="19.28515625" style="5" customWidth="1"/>
    <col min="10399" max="10399" width="3.5703125" style="5" customWidth="1"/>
    <col min="10400" max="10400" width="16.85546875" style="5" customWidth="1"/>
    <col min="10401" max="10401" width="3.5703125" style="5" customWidth="1"/>
    <col min="10402" max="10496" width="11.42578125" style="5"/>
    <col min="10497" max="10497" width="2.28515625" style="5" customWidth="1"/>
    <col min="10498" max="10498" width="14.85546875" style="5" customWidth="1"/>
    <col min="10499" max="10499" width="18.7109375" style="5" customWidth="1"/>
    <col min="10500" max="10500" width="16.5703125" style="5" customWidth="1"/>
    <col min="10501" max="10501" width="19" style="5" customWidth="1"/>
    <col min="10502" max="10502" width="4.85546875" style="5" customWidth="1"/>
    <col min="10503" max="10503" width="3.5703125" style="5" customWidth="1"/>
    <col min="10504" max="10504" width="16.28515625" style="5" customWidth="1"/>
    <col min="10505" max="10505" width="3.5703125" style="5" customWidth="1"/>
    <col min="10506" max="10506" width="16.140625" style="5" customWidth="1"/>
    <col min="10507" max="10507" width="4.140625" style="5" customWidth="1"/>
    <col min="10508" max="10508" width="15.5703125" style="5" customWidth="1"/>
    <col min="10509" max="10509" width="3.5703125" style="5" customWidth="1"/>
    <col min="10510" max="10510" width="3" style="5" customWidth="1"/>
    <col min="10511" max="10511" width="15.7109375" style="5" customWidth="1"/>
    <col min="10512" max="10512" width="3.5703125" style="5" customWidth="1"/>
    <col min="10513" max="10513" width="19" style="5" customWidth="1"/>
    <col min="10514" max="10514" width="3.5703125" style="5" customWidth="1"/>
    <col min="10515" max="10515" width="16.5703125" style="5" customWidth="1"/>
    <col min="10516" max="10516" width="3.7109375" style="5" customWidth="1"/>
    <col min="10517" max="10517" width="4.7109375" style="5" customWidth="1"/>
    <col min="10518" max="10518" width="4.42578125" style="5" customWidth="1"/>
    <col min="10519" max="10519" width="14.85546875" style="5" customWidth="1"/>
    <col min="10520" max="10520" width="19" style="5" customWidth="1"/>
    <col min="10521" max="10521" width="15.85546875" style="5" customWidth="1"/>
    <col min="10522" max="10522" width="17.85546875" style="5" customWidth="1"/>
    <col min="10523" max="10523" width="7.42578125" style="5" customWidth="1"/>
    <col min="10524" max="10524" width="3.5703125" style="5" customWidth="1"/>
    <col min="10525" max="10525" width="15.7109375" style="5" customWidth="1"/>
    <col min="10526" max="10526" width="3.5703125" style="5" customWidth="1"/>
    <col min="10527" max="10527" width="16.28515625" style="5" customWidth="1"/>
    <col min="10528" max="10528" width="3.5703125" style="5" customWidth="1"/>
    <col min="10529" max="10529" width="18.140625" style="5" customWidth="1"/>
    <col min="10530" max="10531" width="3.5703125" style="5" customWidth="1"/>
    <col min="10532" max="10532" width="18.140625" style="5" customWidth="1"/>
    <col min="10533" max="10533" width="3.5703125" style="5" customWidth="1"/>
    <col min="10534" max="10534" width="19.42578125" style="5" customWidth="1"/>
    <col min="10535" max="10535" width="3.5703125" style="5" customWidth="1"/>
    <col min="10536" max="10536" width="17.140625" style="5" customWidth="1"/>
    <col min="10537" max="10537" width="3.5703125" style="5" customWidth="1"/>
    <col min="10538" max="10538" width="2.28515625" style="5" customWidth="1"/>
    <col min="10539" max="10539" width="14.85546875" style="5" customWidth="1"/>
    <col min="10540" max="10540" width="19" style="5" customWidth="1"/>
    <col min="10541" max="10541" width="14.85546875" style="5" customWidth="1"/>
    <col min="10542" max="10542" width="18" style="5" customWidth="1"/>
    <col min="10543" max="10543" width="7.42578125" style="5" customWidth="1"/>
    <col min="10544" max="10544" width="3.5703125" style="5" customWidth="1"/>
    <col min="10545" max="10545" width="16.28515625" style="5" customWidth="1"/>
    <col min="10546" max="10546" width="3.5703125" style="5" customWidth="1"/>
    <col min="10547" max="10547" width="15.5703125" style="5" customWidth="1"/>
    <col min="10548" max="10548" width="3.5703125" style="5" customWidth="1"/>
    <col min="10549" max="10549" width="18.5703125" style="5" customWidth="1"/>
    <col min="10550" max="10551" width="3.5703125" style="5" customWidth="1"/>
    <col min="10552" max="10552" width="18.5703125" style="5" customWidth="1"/>
    <col min="10553" max="10553" width="3.5703125" style="5" customWidth="1"/>
    <col min="10554" max="10554" width="19.7109375" style="5" customWidth="1"/>
    <col min="10555" max="10555" width="3.5703125" style="5" customWidth="1"/>
    <col min="10556" max="10556" width="18.5703125" style="5" customWidth="1"/>
    <col min="10557" max="10557" width="3.5703125" style="5" customWidth="1"/>
    <col min="10558" max="10558" width="2.28515625" style="5" customWidth="1"/>
    <col min="10559" max="10559" width="14.85546875" style="5" customWidth="1"/>
    <col min="10560" max="10560" width="19" style="5" customWidth="1"/>
    <col min="10561" max="10561" width="16.28515625" style="5" customWidth="1"/>
    <col min="10562" max="10562" width="18.28515625" style="5" customWidth="1"/>
    <col min="10563" max="10563" width="7.42578125" style="5" customWidth="1"/>
    <col min="10564" max="10564" width="3.5703125" style="5" customWidth="1"/>
    <col min="10565" max="10565" width="16.140625" style="5" customWidth="1"/>
    <col min="10566" max="10566" width="3.5703125" style="5" customWidth="1"/>
    <col min="10567" max="10567" width="16.28515625" style="5" customWidth="1"/>
    <col min="10568" max="10568" width="3.5703125" style="5" customWidth="1"/>
    <col min="10569" max="10569" width="18.28515625" style="5" customWidth="1"/>
    <col min="10570" max="10571" width="3.5703125" style="5" customWidth="1"/>
    <col min="10572" max="10572" width="18.28515625" style="5" customWidth="1"/>
    <col min="10573" max="10573" width="3.5703125" style="5" customWidth="1"/>
    <col min="10574" max="10574" width="19.85546875" style="5" customWidth="1"/>
    <col min="10575" max="10575" width="3.5703125" style="5" customWidth="1"/>
    <col min="10576" max="10576" width="17.28515625" style="5" customWidth="1"/>
    <col min="10577" max="10577" width="3.5703125" style="5" customWidth="1"/>
    <col min="10578" max="10578" width="2.28515625" style="5" customWidth="1"/>
    <col min="10579" max="10579" width="14.85546875" style="5" customWidth="1"/>
    <col min="10580" max="10580" width="19" style="5" customWidth="1"/>
    <col min="10581" max="10581" width="16.5703125" style="5" customWidth="1"/>
    <col min="10582" max="10582" width="17.5703125" style="5" customWidth="1"/>
    <col min="10583" max="10583" width="7.42578125" style="5" customWidth="1"/>
    <col min="10584" max="10584" width="3.5703125" style="5" customWidth="1"/>
    <col min="10585" max="10585" width="16.28515625" style="5" customWidth="1"/>
    <col min="10586" max="10586" width="3.5703125" style="5" customWidth="1"/>
    <col min="10587" max="10587" width="16.140625" style="5" customWidth="1"/>
    <col min="10588" max="10588" width="3.5703125" style="5" customWidth="1"/>
    <col min="10589" max="10589" width="17.5703125" style="5" customWidth="1"/>
    <col min="10590" max="10591" width="3.5703125" style="5" customWidth="1"/>
    <col min="10592" max="10592" width="17.5703125" style="5" customWidth="1"/>
    <col min="10593" max="10593" width="3.5703125" style="5" customWidth="1"/>
    <col min="10594" max="10594" width="19.140625" style="5" customWidth="1"/>
    <col min="10595" max="10595" width="3.5703125" style="5" customWidth="1"/>
    <col min="10596" max="10596" width="17.5703125" style="5" customWidth="1"/>
    <col min="10597" max="10597" width="3.5703125" style="5" customWidth="1"/>
    <col min="10598" max="10598" width="2.28515625" style="5" customWidth="1"/>
    <col min="10599" max="10599" width="14.85546875" style="5" customWidth="1"/>
    <col min="10600" max="10600" width="19" style="5" customWidth="1"/>
    <col min="10601" max="10601" width="16.5703125" style="5" customWidth="1"/>
    <col min="10602" max="10602" width="17.7109375" style="5" customWidth="1"/>
    <col min="10603" max="10603" width="7.42578125" style="5" customWidth="1"/>
    <col min="10604" max="10604" width="3.5703125" style="5" customWidth="1"/>
    <col min="10605" max="10605" width="16.140625" style="5" customWidth="1"/>
    <col min="10606" max="10606" width="3.5703125" style="5" customWidth="1"/>
    <col min="10607" max="10607" width="16.140625" style="5" customWidth="1"/>
    <col min="10608" max="10608" width="3.5703125" style="5" customWidth="1"/>
    <col min="10609" max="10609" width="17.7109375" style="5" customWidth="1"/>
    <col min="10610" max="10611" width="3.5703125" style="5" customWidth="1"/>
    <col min="10612" max="10612" width="17.7109375" style="5" customWidth="1"/>
    <col min="10613" max="10613" width="3.5703125" style="5" customWidth="1"/>
    <col min="10614" max="10614" width="19" style="5" customWidth="1"/>
    <col min="10615" max="10615" width="3.5703125" style="5" customWidth="1"/>
    <col min="10616" max="10616" width="17.7109375" style="5" customWidth="1"/>
    <col min="10617" max="10617" width="3.5703125" style="5" customWidth="1"/>
    <col min="10618" max="10618" width="2.28515625" style="5" customWidth="1"/>
    <col min="10619" max="10619" width="14.85546875" style="5" customWidth="1"/>
    <col min="10620" max="10620" width="19" style="5" customWidth="1"/>
    <col min="10621" max="10621" width="16.5703125" style="5" customWidth="1"/>
    <col min="10622" max="10622" width="18.28515625" style="5" customWidth="1"/>
    <col min="10623" max="10623" width="7.42578125" style="5" customWidth="1"/>
    <col min="10624" max="10624" width="3.5703125" style="5" customWidth="1"/>
    <col min="10625" max="10625" width="16.28515625" style="5" customWidth="1"/>
    <col min="10626" max="10626" width="3.5703125" style="5" customWidth="1"/>
    <col min="10627" max="10627" width="16.85546875" style="5" customWidth="1"/>
    <col min="10628" max="10628" width="3.5703125" style="5" customWidth="1"/>
    <col min="10629" max="10629" width="17" style="5" customWidth="1"/>
    <col min="10630" max="10631" width="3.5703125" style="5" customWidth="1"/>
    <col min="10632" max="10632" width="17.140625" style="5" customWidth="1"/>
    <col min="10633" max="10633" width="3.5703125" style="5" customWidth="1"/>
    <col min="10634" max="10634" width="19.85546875" style="5" customWidth="1"/>
    <col min="10635" max="10635" width="3.5703125" style="5" customWidth="1"/>
    <col min="10636" max="10636" width="17.28515625" style="5" customWidth="1"/>
    <col min="10637" max="10637" width="3.5703125" style="5" customWidth="1"/>
    <col min="10638" max="10638" width="2.28515625" style="5" customWidth="1"/>
    <col min="10639" max="10639" width="14.85546875" style="5" customWidth="1"/>
    <col min="10640" max="10640" width="19" style="5" customWidth="1"/>
    <col min="10641" max="10641" width="15.85546875" style="5" customWidth="1"/>
    <col min="10642" max="10642" width="18.140625" style="5" customWidth="1"/>
    <col min="10643" max="10643" width="7.42578125" style="5" customWidth="1"/>
    <col min="10644" max="10644" width="3.5703125" style="5" customWidth="1"/>
    <col min="10645" max="10645" width="15.85546875" style="5" customWidth="1"/>
    <col min="10646" max="10646" width="3.5703125" style="5" customWidth="1"/>
    <col min="10647" max="10647" width="16.140625" style="5" customWidth="1"/>
    <col min="10648" max="10648" width="3.5703125" style="5" customWidth="1"/>
    <col min="10649" max="10649" width="16.7109375" style="5" customWidth="1"/>
    <col min="10650" max="10651" width="3.5703125" style="5" customWidth="1"/>
    <col min="10652" max="10652" width="17" style="5" customWidth="1"/>
    <col min="10653" max="10653" width="3.5703125" style="5" customWidth="1"/>
    <col min="10654" max="10654" width="19.28515625" style="5" customWidth="1"/>
    <col min="10655" max="10655" width="3.5703125" style="5" customWidth="1"/>
    <col min="10656" max="10656" width="16.85546875" style="5" customWidth="1"/>
    <col min="10657" max="10657" width="3.5703125" style="5" customWidth="1"/>
    <col min="10658" max="10752" width="11.42578125" style="5"/>
    <col min="10753" max="10753" width="2.28515625" style="5" customWidth="1"/>
    <col min="10754" max="10754" width="14.85546875" style="5" customWidth="1"/>
    <col min="10755" max="10755" width="18.7109375" style="5" customWidth="1"/>
    <col min="10756" max="10756" width="16.5703125" style="5" customWidth="1"/>
    <col min="10757" max="10757" width="19" style="5" customWidth="1"/>
    <col min="10758" max="10758" width="4.85546875" style="5" customWidth="1"/>
    <col min="10759" max="10759" width="3.5703125" style="5" customWidth="1"/>
    <col min="10760" max="10760" width="16.28515625" style="5" customWidth="1"/>
    <col min="10761" max="10761" width="3.5703125" style="5" customWidth="1"/>
    <col min="10762" max="10762" width="16.140625" style="5" customWidth="1"/>
    <col min="10763" max="10763" width="4.140625" style="5" customWidth="1"/>
    <col min="10764" max="10764" width="15.5703125" style="5" customWidth="1"/>
    <col min="10765" max="10765" width="3.5703125" style="5" customWidth="1"/>
    <col min="10766" max="10766" width="3" style="5" customWidth="1"/>
    <col min="10767" max="10767" width="15.7109375" style="5" customWidth="1"/>
    <col min="10768" max="10768" width="3.5703125" style="5" customWidth="1"/>
    <col min="10769" max="10769" width="19" style="5" customWidth="1"/>
    <col min="10770" max="10770" width="3.5703125" style="5" customWidth="1"/>
    <col min="10771" max="10771" width="16.5703125" style="5" customWidth="1"/>
    <col min="10772" max="10772" width="3.7109375" style="5" customWidth="1"/>
    <col min="10773" max="10773" width="4.7109375" style="5" customWidth="1"/>
    <col min="10774" max="10774" width="4.42578125" style="5" customWidth="1"/>
    <col min="10775" max="10775" width="14.85546875" style="5" customWidth="1"/>
    <col min="10776" max="10776" width="19" style="5" customWidth="1"/>
    <col min="10777" max="10777" width="15.85546875" style="5" customWidth="1"/>
    <col min="10778" max="10778" width="17.85546875" style="5" customWidth="1"/>
    <col min="10779" max="10779" width="7.42578125" style="5" customWidth="1"/>
    <col min="10780" max="10780" width="3.5703125" style="5" customWidth="1"/>
    <col min="10781" max="10781" width="15.7109375" style="5" customWidth="1"/>
    <col min="10782" max="10782" width="3.5703125" style="5" customWidth="1"/>
    <col min="10783" max="10783" width="16.28515625" style="5" customWidth="1"/>
    <col min="10784" max="10784" width="3.5703125" style="5" customWidth="1"/>
    <col min="10785" max="10785" width="18.140625" style="5" customWidth="1"/>
    <col min="10786" max="10787" width="3.5703125" style="5" customWidth="1"/>
    <col min="10788" max="10788" width="18.140625" style="5" customWidth="1"/>
    <col min="10789" max="10789" width="3.5703125" style="5" customWidth="1"/>
    <col min="10790" max="10790" width="19.42578125" style="5" customWidth="1"/>
    <col min="10791" max="10791" width="3.5703125" style="5" customWidth="1"/>
    <col min="10792" max="10792" width="17.140625" style="5" customWidth="1"/>
    <col min="10793" max="10793" width="3.5703125" style="5" customWidth="1"/>
    <col min="10794" max="10794" width="2.28515625" style="5" customWidth="1"/>
    <col min="10795" max="10795" width="14.85546875" style="5" customWidth="1"/>
    <col min="10796" max="10796" width="19" style="5" customWidth="1"/>
    <col min="10797" max="10797" width="14.85546875" style="5" customWidth="1"/>
    <col min="10798" max="10798" width="18" style="5" customWidth="1"/>
    <col min="10799" max="10799" width="7.42578125" style="5" customWidth="1"/>
    <col min="10800" max="10800" width="3.5703125" style="5" customWidth="1"/>
    <col min="10801" max="10801" width="16.28515625" style="5" customWidth="1"/>
    <col min="10802" max="10802" width="3.5703125" style="5" customWidth="1"/>
    <col min="10803" max="10803" width="15.5703125" style="5" customWidth="1"/>
    <col min="10804" max="10804" width="3.5703125" style="5" customWidth="1"/>
    <col min="10805" max="10805" width="18.5703125" style="5" customWidth="1"/>
    <col min="10806" max="10807" width="3.5703125" style="5" customWidth="1"/>
    <col min="10808" max="10808" width="18.5703125" style="5" customWidth="1"/>
    <col min="10809" max="10809" width="3.5703125" style="5" customWidth="1"/>
    <col min="10810" max="10810" width="19.7109375" style="5" customWidth="1"/>
    <col min="10811" max="10811" width="3.5703125" style="5" customWidth="1"/>
    <col min="10812" max="10812" width="18.5703125" style="5" customWidth="1"/>
    <col min="10813" max="10813" width="3.5703125" style="5" customWidth="1"/>
    <col min="10814" max="10814" width="2.28515625" style="5" customWidth="1"/>
    <col min="10815" max="10815" width="14.85546875" style="5" customWidth="1"/>
    <col min="10816" max="10816" width="19" style="5" customWidth="1"/>
    <col min="10817" max="10817" width="16.28515625" style="5" customWidth="1"/>
    <col min="10818" max="10818" width="18.28515625" style="5" customWidth="1"/>
    <col min="10819" max="10819" width="7.42578125" style="5" customWidth="1"/>
    <col min="10820" max="10820" width="3.5703125" style="5" customWidth="1"/>
    <col min="10821" max="10821" width="16.140625" style="5" customWidth="1"/>
    <col min="10822" max="10822" width="3.5703125" style="5" customWidth="1"/>
    <col min="10823" max="10823" width="16.28515625" style="5" customWidth="1"/>
    <col min="10824" max="10824" width="3.5703125" style="5" customWidth="1"/>
    <col min="10825" max="10825" width="18.28515625" style="5" customWidth="1"/>
    <col min="10826" max="10827" width="3.5703125" style="5" customWidth="1"/>
    <col min="10828" max="10828" width="18.28515625" style="5" customWidth="1"/>
    <col min="10829" max="10829" width="3.5703125" style="5" customWidth="1"/>
    <col min="10830" max="10830" width="19.85546875" style="5" customWidth="1"/>
    <col min="10831" max="10831" width="3.5703125" style="5" customWidth="1"/>
    <col min="10832" max="10832" width="17.28515625" style="5" customWidth="1"/>
    <col min="10833" max="10833" width="3.5703125" style="5" customWidth="1"/>
    <col min="10834" max="10834" width="2.28515625" style="5" customWidth="1"/>
    <col min="10835" max="10835" width="14.85546875" style="5" customWidth="1"/>
    <col min="10836" max="10836" width="19" style="5" customWidth="1"/>
    <col min="10837" max="10837" width="16.5703125" style="5" customWidth="1"/>
    <col min="10838" max="10838" width="17.5703125" style="5" customWidth="1"/>
    <col min="10839" max="10839" width="7.42578125" style="5" customWidth="1"/>
    <col min="10840" max="10840" width="3.5703125" style="5" customWidth="1"/>
    <col min="10841" max="10841" width="16.28515625" style="5" customWidth="1"/>
    <col min="10842" max="10842" width="3.5703125" style="5" customWidth="1"/>
    <col min="10843" max="10843" width="16.140625" style="5" customWidth="1"/>
    <col min="10844" max="10844" width="3.5703125" style="5" customWidth="1"/>
    <col min="10845" max="10845" width="17.5703125" style="5" customWidth="1"/>
    <col min="10846" max="10847" width="3.5703125" style="5" customWidth="1"/>
    <col min="10848" max="10848" width="17.5703125" style="5" customWidth="1"/>
    <col min="10849" max="10849" width="3.5703125" style="5" customWidth="1"/>
    <col min="10850" max="10850" width="19.140625" style="5" customWidth="1"/>
    <col min="10851" max="10851" width="3.5703125" style="5" customWidth="1"/>
    <col min="10852" max="10852" width="17.5703125" style="5" customWidth="1"/>
    <col min="10853" max="10853" width="3.5703125" style="5" customWidth="1"/>
    <col min="10854" max="10854" width="2.28515625" style="5" customWidth="1"/>
    <col min="10855" max="10855" width="14.85546875" style="5" customWidth="1"/>
    <col min="10856" max="10856" width="19" style="5" customWidth="1"/>
    <col min="10857" max="10857" width="16.5703125" style="5" customWidth="1"/>
    <col min="10858" max="10858" width="17.7109375" style="5" customWidth="1"/>
    <col min="10859" max="10859" width="7.42578125" style="5" customWidth="1"/>
    <col min="10860" max="10860" width="3.5703125" style="5" customWidth="1"/>
    <col min="10861" max="10861" width="16.140625" style="5" customWidth="1"/>
    <col min="10862" max="10862" width="3.5703125" style="5" customWidth="1"/>
    <col min="10863" max="10863" width="16.140625" style="5" customWidth="1"/>
    <col min="10864" max="10864" width="3.5703125" style="5" customWidth="1"/>
    <col min="10865" max="10865" width="17.7109375" style="5" customWidth="1"/>
    <col min="10866" max="10867" width="3.5703125" style="5" customWidth="1"/>
    <col min="10868" max="10868" width="17.7109375" style="5" customWidth="1"/>
    <col min="10869" max="10869" width="3.5703125" style="5" customWidth="1"/>
    <col min="10870" max="10870" width="19" style="5" customWidth="1"/>
    <col min="10871" max="10871" width="3.5703125" style="5" customWidth="1"/>
    <col min="10872" max="10872" width="17.7109375" style="5" customWidth="1"/>
    <col min="10873" max="10873" width="3.5703125" style="5" customWidth="1"/>
    <col min="10874" max="10874" width="2.28515625" style="5" customWidth="1"/>
    <col min="10875" max="10875" width="14.85546875" style="5" customWidth="1"/>
    <col min="10876" max="10876" width="19" style="5" customWidth="1"/>
    <col min="10877" max="10877" width="16.5703125" style="5" customWidth="1"/>
    <col min="10878" max="10878" width="18.28515625" style="5" customWidth="1"/>
    <col min="10879" max="10879" width="7.42578125" style="5" customWidth="1"/>
    <col min="10880" max="10880" width="3.5703125" style="5" customWidth="1"/>
    <col min="10881" max="10881" width="16.28515625" style="5" customWidth="1"/>
    <col min="10882" max="10882" width="3.5703125" style="5" customWidth="1"/>
    <col min="10883" max="10883" width="16.85546875" style="5" customWidth="1"/>
    <col min="10884" max="10884" width="3.5703125" style="5" customWidth="1"/>
    <col min="10885" max="10885" width="17" style="5" customWidth="1"/>
    <col min="10886" max="10887" width="3.5703125" style="5" customWidth="1"/>
    <col min="10888" max="10888" width="17.140625" style="5" customWidth="1"/>
    <col min="10889" max="10889" width="3.5703125" style="5" customWidth="1"/>
    <col min="10890" max="10890" width="19.85546875" style="5" customWidth="1"/>
    <col min="10891" max="10891" width="3.5703125" style="5" customWidth="1"/>
    <col min="10892" max="10892" width="17.28515625" style="5" customWidth="1"/>
    <col min="10893" max="10893" width="3.5703125" style="5" customWidth="1"/>
    <col min="10894" max="10894" width="2.28515625" style="5" customWidth="1"/>
    <col min="10895" max="10895" width="14.85546875" style="5" customWidth="1"/>
    <col min="10896" max="10896" width="19" style="5" customWidth="1"/>
    <col min="10897" max="10897" width="15.85546875" style="5" customWidth="1"/>
    <col min="10898" max="10898" width="18.140625" style="5" customWidth="1"/>
    <col min="10899" max="10899" width="7.42578125" style="5" customWidth="1"/>
    <col min="10900" max="10900" width="3.5703125" style="5" customWidth="1"/>
    <col min="10901" max="10901" width="15.85546875" style="5" customWidth="1"/>
    <col min="10902" max="10902" width="3.5703125" style="5" customWidth="1"/>
    <col min="10903" max="10903" width="16.140625" style="5" customWidth="1"/>
    <col min="10904" max="10904" width="3.5703125" style="5" customWidth="1"/>
    <col min="10905" max="10905" width="16.7109375" style="5" customWidth="1"/>
    <col min="10906" max="10907" width="3.5703125" style="5" customWidth="1"/>
    <col min="10908" max="10908" width="17" style="5" customWidth="1"/>
    <col min="10909" max="10909" width="3.5703125" style="5" customWidth="1"/>
    <col min="10910" max="10910" width="19.28515625" style="5" customWidth="1"/>
    <col min="10911" max="10911" width="3.5703125" style="5" customWidth="1"/>
    <col min="10912" max="10912" width="16.85546875" style="5" customWidth="1"/>
    <col min="10913" max="10913" width="3.5703125" style="5" customWidth="1"/>
    <col min="10914" max="11008" width="11.42578125" style="5"/>
    <col min="11009" max="11009" width="2.28515625" style="5" customWidth="1"/>
    <col min="11010" max="11010" width="14.85546875" style="5" customWidth="1"/>
    <col min="11011" max="11011" width="18.7109375" style="5" customWidth="1"/>
    <col min="11012" max="11012" width="16.5703125" style="5" customWidth="1"/>
    <col min="11013" max="11013" width="19" style="5" customWidth="1"/>
    <col min="11014" max="11014" width="4.85546875" style="5" customWidth="1"/>
    <col min="11015" max="11015" width="3.5703125" style="5" customWidth="1"/>
    <col min="11016" max="11016" width="16.28515625" style="5" customWidth="1"/>
    <col min="11017" max="11017" width="3.5703125" style="5" customWidth="1"/>
    <col min="11018" max="11018" width="16.140625" style="5" customWidth="1"/>
    <col min="11019" max="11019" width="4.140625" style="5" customWidth="1"/>
    <col min="11020" max="11020" width="15.5703125" style="5" customWidth="1"/>
    <col min="11021" max="11021" width="3.5703125" style="5" customWidth="1"/>
    <col min="11022" max="11022" width="3" style="5" customWidth="1"/>
    <col min="11023" max="11023" width="15.7109375" style="5" customWidth="1"/>
    <col min="11024" max="11024" width="3.5703125" style="5" customWidth="1"/>
    <col min="11025" max="11025" width="19" style="5" customWidth="1"/>
    <col min="11026" max="11026" width="3.5703125" style="5" customWidth="1"/>
    <col min="11027" max="11027" width="16.5703125" style="5" customWidth="1"/>
    <col min="11028" max="11028" width="3.7109375" style="5" customWidth="1"/>
    <col min="11029" max="11029" width="4.7109375" style="5" customWidth="1"/>
    <col min="11030" max="11030" width="4.42578125" style="5" customWidth="1"/>
    <col min="11031" max="11031" width="14.85546875" style="5" customWidth="1"/>
    <col min="11032" max="11032" width="19" style="5" customWidth="1"/>
    <col min="11033" max="11033" width="15.85546875" style="5" customWidth="1"/>
    <col min="11034" max="11034" width="17.85546875" style="5" customWidth="1"/>
    <col min="11035" max="11035" width="7.42578125" style="5" customWidth="1"/>
    <col min="11036" max="11036" width="3.5703125" style="5" customWidth="1"/>
    <col min="11037" max="11037" width="15.7109375" style="5" customWidth="1"/>
    <col min="11038" max="11038" width="3.5703125" style="5" customWidth="1"/>
    <col min="11039" max="11039" width="16.28515625" style="5" customWidth="1"/>
    <col min="11040" max="11040" width="3.5703125" style="5" customWidth="1"/>
    <col min="11041" max="11041" width="18.140625" style="5" customWidth="1"/>
    <col min="11042" max="11043" width="3.5703125" style="5" customWidth="1"/>
    <col min="11044" max="11044" width="18.140625" style="5" customWidth="1"/>
    <col min="11045" max="11045" width="3.5703125" style="5" customWidth="1"/>
    <col min="11046" max="11046" width="19.42578125" style="5" customWidth="1"/>
    <col min="11047" max="11047" width="3.5703125" style="5" customWidth="1"/>
    <col min="11048" max="11048" width="17.140625" style="5" customWidth="1"/>
    <col min="11049" max="11049" width="3.5703125" style="5" customWidth="1"/>
    <col min="11050" max="11050" width="2.28515625" style="5" customWidth="1"/>
    <col min="11051" max="11051" width="14.85546875" style="5" customWidth="1"/>
    <col min="11052" max="11052" width="19" style="5" customWidth="1"/>
    <col min="11053" max="11053" width="14.85546875" style="5" customWidth="1"/>
    <col min="11054" max="11054" width="18" style="5" customWidth="1"/>
    <col min="11055" max="11055" width="7.42578125" style="5" customWidth="1"/>
    <col min="11056" max="11056" width="3.5703125" style="5" customWidth="1"/>
    <col min="11057" max="11057" width="16.28515625" style="5" customWidth="1"/>
    <col min="11058" max="11058" width="3.5703125" style="5" customWidth="1"/>
    <col min="11059" max="11059" width="15.5703125" style="5" customWidth="1"/>
    <col min="11060" max="11060" width="3.5703125" style="5" customWidth="1"/>
    <col min="11061" max="11061" width="18.5703125" style="5" customWidth="1"/>
    <col min="11062" max="11063" width="3.5703125" style="5" customWidth="1"/>
    <col min="11064" max="11064" width="18.5703125" style="5" customWidth="1"/>
    <col min="11065" max="11065" width="3.5703125" style="5" customWidth="1"/>
    <col min="11066" max="11066" width="19.7109375" style="5" customWidth="1"/>
    <col min="11067" max="11067" width="3.5703125" style="5" customWidth="1"/>
    <col min="11068" max="11068" width="18.5703125" style="5" customWidth="1"/>
    <col min="11069" max="11069" width="3.5703125" style="5" customWidth="1"/>
    <col min="11070" max="11070" width="2.28515625" style="5" customWidth="1"/>
    <col min="11071" max="11071" width="14.85546875" style="5" customWidth="1"/>
    <col min="11072" max="11072" width="19" style="5" customWidth="1"/>
    <col min="11073" max="11073" width="16.28515625" style="5" customWidth="1"/>
    <col min="11074" max="11074" width="18.28515625" style="5" customWidth="1"/>
    <col min="11075" max="11075" width="7.42578125" style="5" customWidth="1"/>
    <col min="11076" max="11076" width="3.5703125" style="5" customWidth="1"/>
    <col min="11077" max="11077" width="16.140625" style="5" customWidth="1"/>
    <col min="11078" max="11078" width="3.5703125" style="5" customWidth="1"/>
    <col min="11079" max="11079" width="16.28515625" style="5" customWidth="1"/>
    <col min="11080" max="11080" width="3.5703125" style="5" customWidth="1"/>
    <col min="11081" max="11081" width="18.28515625" style="5" customWidth="1"/>
    <col min="11082" max="11083" width="3.5703125" style="5" customWidth="1"/>
    <col min="11084" max="11084" width="18.28515625" style="5" customWidth="1"/>
    <col min="11085" max="11085" width="3.5703125" style="5" customWidth="1"/>
    <col min="11086" max="11086" width="19.85546875" style="5" customWidth="1"/>
    <col min="11087" max="11087" width="3.5703125" style="5" customWidth="1"/>
    <col min="11088" max="11088" width="17.28515625" style="5" customWidth="1"/>
    <col min="11089" max="11089" width="3.5703125" style="5" customWidth="1"/>
    <col min="11090" max="11090" width="2.28515625" style="5" customWidth="1"/>
    <col min="11091" max="11091" width="14.85546875" style="5" customWidth="1"/>
    <col min="11092" max="11092" width="19" style="5" customWidth="1"/>
    <col min="11093" max="11093" width="16.5703125" style="5" customWidth="1"/>
    <col min="11094" max="11094" width="17.5703125" style="5" customWidth="1"/>
    <col min="11095" max="11095" width="7.42578125" style="5" customWidth="1"/>
    <col min="11096" max="11096" width="3.5703125" style="5" customWidth="1"/>
    <col min="11097" max="11097" width="16.28515625" style="5" customWidth="1"/>
    <col min="11098" max="11098" width="3.5703125" style="5" customWidth="1"/>
    <col min="11099" max="11099" width="16.140625" style="5" customWidth="1"/>
    <col min="11100" max="11100" width="3.5703125" style="5" customWidth="1"/>
    <col min="11101" max="11101" width="17.5703125" style="5" customWidth="1"/>
    <col min="11102" max="11103" width="3.5703125" style="5" customWidth="1"/>
    <col min="11104" max="11104" width="17.5703125" style="5" customWidth="1"/>
    <col min="11105" max="11105" width="3.5703125" style="5" customWidth="1"/>
    <col min="11106" max="11106" width="19.140625" style="5" customWidth="1"/>
    <col min="11107" max="11107" width="3.5703125" style="5" customWidth="1"/>
    <col min="11108" max="11108" width="17.5703125" style="5" customWidth="1"/>
    <col min="11109" max="11109" width="3.5703125" style="5" customWidth="1"/>
    <col min="11110" max="11110" width="2.28515625" style="5" customWidth="1"/>
    <col min="11111" max="11111" width="14.85546875" style="5" customWidth="1"/>
    <col min="11112" max="11112" width="19" style="5" customWidth="1"/>
    <col min="11113" max="11113" width="16.5703125" style="5" customWidth="1"/>
    <col min="11114" max="11114" width="17.7109375" style="5" customWidth="1"/>
    <col min="11115" max="11115" width="7.42578125" style="5" customWidth="1"/>
    <col min="11116" max="11116" width="3.5703125" style="5" customWidth="1"/>
    <col min="11117" max="11117" width="16.140625" style="5" customWidth="1"/>
    <col min="11118" max="11118" width="3.5703125" style="5" customWidth="1"/>
    <col min="11119" max="11119" width="16.140625" style="5" customWidth="1"/>
    <col min="11120" max="11120" width="3.5703125" style="5" customWidth="1"/>
    <col min="11121" max="11121" width="17.7109375" style="5" customWidth="1"/>
    <col min="11122" max="11123" width="3.5703125" style="5" customWidth="1"/>
    <col min="11124" max="11124" width="17.7109375" style="5" customWidth="1"/>
    <col min="11125" max="11125" width="3.5703125" style="5" customWidth="1"/>
    <col min="11126" max="11126" width="19" style="5" customWidth="1"/>
    <col min="11127" max="11127" width="3.5703125" style="5" customWidth="1"/>
    <col min="11128" max="11128" width="17.7109375" style="5" customWidth="1"/>
    <col min="11129" max="11129" width="3.5703125" style="5" customWidth="1"/>
    <col min="11130" max="11130" width="2.28515625" style="5" customWidth="1"/>
    <col min="11131" max="11131" width="14.85546875" style="5" customWidth="1"/>
    <col min="11132" max="11132" width="19" style="5" customWidth="1"/>
    <col min="11133" max="11133" width="16.5703125" style="5" customWidth="1"/>
    <col min="11134" max="11134" width="18.28515625" style="5" customWidth="1"/>
    <col min="11135" max="11135" width="7.42578125" style="5" customWidth="1"/>
    <col min="11136" max="11136" width="3.5703125" style="5" customWidth="1"/>
    <col min="11137" max="11137" width="16.28515625" style="5" customWidth="1"/>
    <col min="11138" max="11138" width="3.5703125" style="5" customWidth="1"/>
    <col min="11139" max="11139" width="16.85546875" style="5" customWidth="1"/>
    <col min="11140" max="11140" width="3.5703125" style="5" customWidth="1"/>
    <col min="11141" max="11141" width="17" style="5" customWidth="1"/>
    <col min="11142" max="11143" width="3.5703125" style="5" customWidth="1"/>
    <col min="11144" max="11144" width="17.140625" style="5" customWidth="1"/>
    <col min="11145" max="11145" width="3.5703125" style="5" customWidth="1"/>
    <col min="11146" max="11146" width="19.85546875" style="5" customWidth="1"/>
    <col min="11147" max="11147" width="3.5703125" style="5" customWidth="1"/>
    <col min="11148" max="11148" width="17.28515625" style="5" customWidth="1"/>
    <col min="11149" max="11149" width="3.5703125" style="5" customWidth="1"/>
    <col min="11150" max="11150" width="2.28515625" style="5" customWidth="1"/>
    <col min="11151" max="11151" width="14.85546875" style="5" customWidth="1"/>
    <col min="11152" max="11152" width="19" style="5" customWidth="1"/>
    <col min="11153" max="11153" width="15.85546875" style="5" customWidth="1"/>
    <col min="11154" max="11154" width="18.140625" style="5" customWidth="1"/>
    <col min="11155" max="11155" width="7.42578125" style="5" customWidth="1"/>
    <col min="11156" max="11156" width="3.5703125" style="5" customWidth="1"/>
    <col min="11157" max="11157" width="15.85546875" style="5" customWidth="1"/>
    <col min="11158" max="11158" width="3.5703125" style="5" customWidth="1"/>
    <col min="11159" max="11159" width="16.140625" style="5" customWidth="1"/>
    <col min="11160" max="11160" width="3.5703125" style="5" customWidth="1"/>
    <col min="11161" max="11161" width="16.7109375" style="5" customWidth="1"/>
    <col min="11162" max="11163" width="3.5703125" style="5" customWidth="1"/>
    <col min="11164" max="11164" width="17" style="5" customWidth="1"/>
    <col min="11165" max="11165" width="3.5703125" style="5" customWidth="1"/>
    <col min="11166" max="11166" width="19.28515625" style="5" customWidth="1"/>
    <col min="11167" max="11167" width="3.5703125" style="5" customWidth="1"/>
    <col min="11168" max="11168" width="16.85546875" style="5" customWidth="1"/>
    <col min="11169" max="11169" width="3.5703125" style="5" customWidth="1"/>
    <col min="11170" max="11264" width="11.42578125" style="5"/>
    <col min="11265" max="11265" width="2.28515625" style="5" customWidth="1"/>
    <col min="11266" max="11266" width="14.85546875" style="5" customWidth="1"/>
    <col min="11267" max="11267" width="18.7109375" style="5" customWidth="1"/>
    <col min="11268" max="11268" width="16.5703125" style="5" customWidth="1"/>
    <col min="11269" max="11269" width="19" style="5" customWidth="1"/>
    <col min="11270" max="11270" width="4.85546875" style="5" customWidth="1"/>
    <col min="11271" max="11271" width="3.5703125" style="5" customWidth="1"/>
    <col min="11272" max="11272" width="16.28515625" style="5" customWidth="1"/>
    <col min="11273" max="11273" width="3.5703125" style="5" customWidth="1"/>
    <col min="11274" max="11274" width="16.140625" style="5" customWidth="1"/>
    <col min="11275" max="11275" width="4.140625" style="5" customWidth="1"/>
    <col min="11276" max="11276" width="15.5703125" style="5" customWidth="1"/>
    <col min="11277" max="11277" width="3.5703125" style="5" customWidth="1"/>
    <col min="11278" max="11278" width="3" style="5" customWidth="1"/>
    <col min="11279" max="11279" width="15.7109375" style="5" customWidth="1"/>
    <col min="11280" max="11280" width="3.5703125" style="5" customWidth="1"/>
    <col min="11281" max="11281" width="19" style="5" customWidth="1"/>
    <col min="11282" max="11282" width="3.5703125" style="5" customWidth="1"/>
    <col min="11283" max="11283" width="16.5703125" style="5" customWidth="1"/>
    <col min="11284" max="11284" width="3.7109375" style="5" customWidth="1"/>
    <col min="11285" max="11285" width="4.7109375" style="5" customWidth="1"/>
    <col min="11286" max="11286" width="4.42578125" style="5" customWidth="1"/>
    <col min="11287" max="11287" width="14.85546875" style="5" customWidth="1"/>
    <col min="11288" max="11288" width="19" style="5" customWidth="1"/>
    <col min="11289" max="11289" width="15.85546875" style="5" customWidth="1"/>
    <col min="11290" max="11290" width="17.85546875" style="5" customWidth="1"/>
    <col min="11291" max="11291" width="7.42578125" style="5" customWidth="1"/>
    <col min="11292" max="11292" width="3.5703125" style="5" customWidth="1"/>
    <col min="11293" max="11293" width="15.7109375" style="5" customWidth="1"/>
    <col min="11294" max="11294" width="3.5703125" style="5" customWidth="1"/>
    <col min="11295" max="11295" width="16.28515625" style="5" customWidth="1"/>
    <col min="11296" max="11296" width="3.5703125" style="5" customWidth="1"/>
    <col min="11297" max="11297" width="18.140625" style="5" customWidth="1"/>
    <col min="11298" max="11299" width="3.5703125" style="5" customWidth="1"/>
    <col min="11300" max="11300" width="18.140625" style="5" customWidth="1"/>
    <col min="11301" max="11301" width="3.5703125" style="5" customWidth="1"/>
    <col min="11302" max="11302" width="19.42578125" style="5" customWidth="1"/>
    <col min="11303" max="11303" width="3.5703125" style="5" customWidth="1"/>
    <col min="11304" max="11304" width="17.140625" style="5" customWidth="1"/>
    <col min="11305" max="11305" width="3.5703125" style="5" customWidth="1"/>
    <col min="11306" max="11306" width="2.28515625" style="5" customWidth="1"/>
    <col min="11307" max="11307" width="14.85546875" style="5" customWidth="1"/>
    <col min="11308" max="11308" width="19" style="5" customWidth="1"/>
    <col min="11309" max="11309" width="14.85546875" style="5" customWidth="1"/>
    <col min="11310" max="11310" width="18" style="5" customWidth="1"/>
    <col min="11311" max="11311" width="7.42578125" style="5" customWidth="1"/>
    <col min="11312" max="11312" width="3.5703125" style="5" customWidth="1"/>
    <col min="11313" max="11313" width="16.28515625" style="5" customWidth="1"/>
    <col min="11314" max="11314" width="3.5703125" style="5" customWidth="1"/>
    <col min="11315" max="11315" width="15.5703125" style="5" customWidth="1"/>
    <col min="11316" max="11316" width="3.5703125" style="5" customWidth="1"/>
    <col min="11317" max="11317" width="18.5703125" style="5" customWidth="1"/>
    <col min="11318" max="11319" width="3.5703125" style="5" customWidth="1"/>
    <col min="11320" max="11320" width="18.5703125" style="5" customWidth="1"/>
    <col min="11321" max="11321" width="3.5703125" style="5" customWidth="1"/>
    <col min="11322" max="11322" width="19.7109375" style="5" customWidth="1"/>
    <col min="11323" max="11323" width="3.5703125" style="5" customWidth="1"/>
    <col min="11324" max="11324" width="18.5703125" style="5" customWidth="1"/>
    <col min="11325" max="11325" width="3.5703125" style="5" customWidth="1"/>
    <col min="11326" max="11326" width="2.28515625" style="5" customWidth="1"/>
    <col min="11327" max="11327" width="14.85546875" style="5" customWidth="1"/>
    <col min="11328" max="11328" width="19" style="5" customWidth="1"/>
    <col min="11329" max="11329" width="16.28515625" style="5" customWidth="1"/>
    <col min="11330" max="11330" width="18.28515625" style="5" customWidth="1"/>
    <col min="11331" max="11331" width="7.42578125" style="5" customWidth="1"/>
    <col min="11332" max="11332" width="3.5703125" style="5" customWidth="1"/>
    <col min="11333" max="11333" width="16.140625" style="5" customWidth="1"/>
    <col min="11334" max="11334" width="3.5703125" style="5" customWidth="1"/>
    <col min="11335" max="11335" width="16.28515625" style="5" customWidth="1"/>
    <col min="11336" max="11336" width="3.5703125" style="5" customWidth="1"/>
    <col min="11337" max="11337" width="18.28515625" style="5" customWidth="1"/>
    <col min="11338" max="11339" width="3.5703125" style="5" customWidth="1"/>
    <col min="11340" max="11340" width="18.28515625" style="5" customWidth="1"/>
    <col min="11341" max="11341" width="3.5703125" style="5" customWidth="1"/>
    <col min="11342" max="11342" width="19.85546875" style="5" customWidth="1"/>
    <col min="11343" max="11343" width="3.5703125" style="5" customWidth="1"/>
    <col min="11344" max="11344" width="17.28515625" style="5" customWidth="1"/>
    <col min="11345" max="11345" width="3.5703125" style="5" customWidth="1"/>
    <col min="11346" max="11346" width="2.28515625" style="5" customWidth="1"/>
    <col min="11347" max="11347" width="14.85546875" style="5" customWidth="1"/>
    <col min="11348" max="11348" width="19" style="5" customWidth="1"/>
    <col min="11349" max="11349" width="16.5703125" style="5" customWidth="1"/>
    <col min="11350" max="11350" width="17.5703125" style="5" customWidth="1"/>
    <col min="11351" max="11351" width="7.42578125" style="5" customWidth="1"/>
    <col min="11352" max="11352" width="3.5703125" style="5" customWidth="1"/>
    <col min="11353" max="11353" width="16.28515625" style="5" customWidth="1"/>
    <col min="11354" max="11354" width="3.5703125" style="5" customWidth="1"/>
    <col min="11355" max="11355" width="16.140625" style="5" customWidth="1"/>
    <col min="11356" max="11356" width="3.5703125" style="5" customWidth="1"/>
    <col min="11357" max="11357" width="17.5703125" style="5" customWidth="1"/>
    <col min="11358" max="11359" width="3.5703125" style="5" customWidth="1"/>
    <col min="11360" max="11360" width="17.5703125" style="5" customWidth="1"/>
    <col min="11361" max="11361" width="3.5703125" style="5" customWidth="1"/>
    <col min="11362" max="11362" width="19.140625" style="5" customWidth="1"/>
    <col min="11363" max="11363" width="3.5703125" style="5" customWidth="1"/>
    <col min="11364" max="11364" width="17.5703125" style="5" customWidth="1"/>
    <col min="11365" max="11365" width="3.5703125" style="5" customWidth="1"/>
    <col min="11366" max="11366" width="2.28515625" style="5" customWidth="1"/>
    <col min="11367" max="11367" width="14.85546875" style="5" customWidth="1"/>
    <col min="11368" max="11368" width="19" style="5" customWidth="1"/>
    <col min="11369" max="11369" width="16.5703125" style="5" customWidth="1"/>
    <col min="11370" max="11370" width="17.7109375" style="5" customWidth="1"/>
    <col min="11371" max="11371" width="7.42578125" style="5" customWidth="1"/>
    <col min="11372" max="11372" width="3.5703125" style="5" customWidth="1"/>
    <col min="11373" max="11373" width="16.140625" style="5" customWidth="1"/>
    <col min="11374" max="11374" width="3.5703125" style="5" customWidth="1"/>
    <col min="11375" max="11375" width="16.140625" style="5" customWidth="1"/>
    <col min="11376" max="11376" width="3.5703125" style="5" customWidth="1"/>
    <col min="11377" max="11377" width="17.7109375" style="5" customWidth="1"/>
    <col min="11378" max="11379" width="3.5703125" style="5" customWidth="1"/>
    <col min="11380" max="11380" width="17.7109375" style="5" customWidth="1"/>
    <col min="11381" max="11381" width="3.5703125" style="5" customWidth="1"/>
    <col min="11382" max="11382" width="19" style="5" customWidth="1"/>
    <col min="11383" max="11383" width="3.5703125" style="5" customWidth="1"/>
    <col min="11384" max="11384" width="17.7109375" style="5" customWidth="1"/>
    <col min="11385" max="11385" width="3.5703125" style="5" customWidth="1"/>
    <col min="11386" max="11386" width="2.28515625" style="5" customWidth="1"/>
    <col min="11387" max="11387" width="14.85546875" style="5" customWidth="1"/>
    <col min="11388" max="11388" width="19" style="5" customWidth="1"/>
    <col min="11389" max="11389" width="16.5703125" style="5" customWidth="1"/>
    <col min="11390" max="11390" width="18.28515625" style="5" customWidth="1"/>
    <col min="11391" max="11391" width="7.42578125" style="5" customWidth="1"/>
    <col min="11392" max="11392" width="3.5703125" style="5" customWidth="1"/>
    <col min="11393" max="11393" width="16.28515625" style="5" customWidth="1"/>
    <col min="11394" max="11394" width="3.5703125" style="5" customWidth="1"/>
    <col min="11395" max="11395" width="16.85546875" style="5" customWidth="1"/>
    <col min="11396" max="11396" width="3.5703125" style="5" customWidth="1"/>
    <col min="11397" max="11397" width="17" style="5" customWidth="1"/>
    <col min="11398" max="11399" width="3.5703125" style="5" customWidth="1"/>
    <col min="11400" max="11400" width="17.140625" style="5" customWidth="1"/>
    <col min="11401" max="11401" width="3.5703125" style="5" customWidth="1"/>
    <col min="11402" max="11402" width="19.85546875" style="5" customWidth="1"/>
    <col min="11403" max="11403" width="3.5703125" style="5" customWidth="1"/>
    <col min="11404" max="11404" width="17.28515625" style="5" customWidth="1"/>
    <col min="11405" max="11405" width="3.5703125" style="5" customWidth="1"/>
    <col min="11406" max="11406" width="2.28515625" style="5" customWidth="1"/>
    <col min="11407" max="11407" width="14.85546875" style="5" customWidth="1"/>
    <col min="11408" max="11408" width="19" style="5" customWidth="1"/>
    <col min="11409" max="11409" width="15.85546875" style="5" customWidth="1"/>
    <col min="11410" max="11410" width="18.140625" style="5" customWidth="1"/>
    <col min="11411" max="11411" width="7.42578125" style="5" customWidth="1"/>
    <col min="11412" max="11412" width="3.5703125" style="5" customWidth="1"/>
    <col min="11413" max="11413" width="15.85546875" style="5" customWidth="1"/>
    <col min="11414" max="11414" width="3.5703125" style="5" customWidth="1"/>
    <col min="11415" max="11415" width="16.140625" style="5" customWidth="1"/>
    <col min="11416" max="11416" width="3.5703125" style="5" customWidth="1"/>
    <col min="11417" max="11417" width="16.7109375" style="5" customWidth="1"/>
    <col min="11418" max="11419" width="3.5703125" style="5" customWidth="1"/>
    <col min="11420" max="11420" width="17" style="5" customWidth="1"/>
    <col min="11421" max="11421" width="3.5703125" style="5" customWidth="1"/>
    <col min="11422" max="11422" width="19.28515625" style="5" customWidth="1"/>
    <col min="11423" max="11423" width="3.5703125" style="5" customWidth="1"/>
    <col min="11424" max="11424" width="16.85546875" style="5" customWidth="1"/>
    <col min="11425" max="11425" width="3.5703125" style="5" customWidth="1"/>
    <col min="11426" max="11520" width="11.42578125" style="5"/>
    <col min="11521" max="11521" width="2.28515625" style="5" customWidth="1"/>
    <col min="11522" max="11522" width="14.85546875" style="5" customWidth="1"/>
    <col min="11523" max="11523" width="18.7109375" style="5" customWidth="1"/>
    <col min="11524" max="11524" width="16.5703125" style="5" customWidth="1"/>
    <col min="11525" max="11525" width="19" style="5" customWidth="1"/>
    <col min="11526" max="11526" width="4.85546875" style="5" customWidth="1"/>
    <col min="11527" max="11527" width="3.5703125" style="5" customWidth="1"/>
    <col min="11528" max="11528" width="16.28515625" style="5" customWidth="1"/>
    <col min="11529" max="11529" width="3.5703125" style="5" customWidth="1"/>
    <col min="11530" max="11530" width="16.140625" style="5" customWidth="1"/>
    <col min="11531" max="11531" width="4.140625" style="5" customWidth="1"/>
    <col min="11532" max="11532" width="15.5703125" style="5" customWidth="1"/>
    <col min="11533" max="11533" width="3.5703125" style="5" customWidth="1"/>
    <col min="11534" max="11534" width="3" style="5" customWidth="1"/>
    <col min="11535" max="11535" width="15.7109375" style="5" customWidth="1"/>
    <col min="11536" max="11536" width="3.5703125" style="5" customWidth="1"/>
    <col min="11537" max="11537" width="19" style="5" customWidth="1"/>
    <col min="11538" max="11538" width="3.5703125" style="5" customWidth="1"/>
    <col min="11539" max="11539" width="16.5703125" style="5" customWidth="1"/>
    <col min="11540" max="11540" width="3.7109375" style="5" customWidth="1"/>
    <col min="11541" max="11541" width="4.7109375" style="5" customWidth="1"/>
    <col min="11542" max="11542" width="4.42578125" style="5" customWidth="1"/>
    <col min="11543" max="11543" width="14.85546875" style="5" customWidth="1"/>
    <col min="11544" max="11544" width="19" style="5" customWidth="1"/>
    <col min="11545" max="11545" width="15.85546875" style="5" customWidth="1"/>
    <col min="11546" max="11546" width="17.85546875" style="5" customWidth="1"/>
    <col min="11547" max="11547" width="7.42578125" style="5" customWidth="1"/>
    <col min="11548" max="11548" width="3.5703125" style="5" customWidth="1"/>
    <col min="11549" max="11549" width="15.7109375" style="5" customWidth="1"/>
    <col min="11550" max="11550" width="3.5703125" style="5" customWidth="1"/>
    <col min="11551" max="11551" width="16.28515625" style="5" customWidth="1"/>
    <col min="11552" max="11552" width="3.5703125" style="5" customWidth="1"/>
    <col min="11553" max="11553" width="18.140625" style="5" customWidth="1"/>
    <col min="11554" max="11555" width="3.5703125" style="5" customWidth="1"/>
    <col min="11556" max="11556" width="18.140625" style="5" customWidth="1"/>
    <col min="11557" max="11557" width="3.5703125" style="5" customWidth="1"/>
    <col min="11558" max="11558" width="19.42578125" style="5" customWidth="1"/>
    <col min="11559" max="11559" width="3.5703125" style="5" customWidth="1"/>
    <col min="11560" max="11560" width="17.140625" style="5" customWidth="1"/>
    <col min="11561" max="11561" width="3.5703125" style="5" customWidth="1"/>
    <col min="11562" max="11562" width="2.28515625" style="5" customWidth="1"/>
    <col min="11563" max="11563" width="14.85546875" style="5" customWidth="1"/>
    <col min="11564" max="11564" width="19" style="5" customWidth="1"/>
    <col min="11565" max="11565" width="14.85546875" style="5" customWidth="1"/>
    <col min="11566" max="11566" width="18" style="5" customWidth="1"/>
    <col min="11567" max="11567" width="7.42578125" style="5" customWidth="1"/>
    <col min="11568" max="11568" width="3.5703125" style="5" customWidth="1"/>
    <col min="11569" max="11569" width="16.28515625" style="5" customWidth="1"/>
    <col min="11570" max="11570" width="3.5703125" style="5" customWidth="1"/>
    <col min="11571" max="11571" width="15.5703125" style="5" customWidth="1"/>
    <col min="11572" max="11572" width="3.5703125" style="5" customWidth="1"/>
    <col min="11573" max="11573" width="18.5703125" style="5" customWidth="1"/>
    <col min="11574" max="11575" width="3.5703125" style="5" customWidth="1"/>
    <col min="11576" max="11576" width="18.5703125" style="5" customWidth="1"/>
    <col min="11577" max="11577" width="3.5703125" style="5" customWidth="1"/>
    <col min="11578" max="11578" width="19.7109375" style="5" customWidth="1"/>
    <col min="11579" max="11579" width="3.5703125" style="5" customWidth="1"/>
    <col min="11580" max="11580" width="18.5703125" style="5" customWidth="1"/>
    <col min="11581" max="11581" width="3.5703125" style="5" customWidth="1"/>
    <col min="11582" max="11582" width="2.28515625" style="5" customWidth="1"/>
    <col min="11583" max="11583" width="14.85546875" style="5" customWidth="1"/>
    <col min="11584" max="11584" width="19" style="5" customWidth="1"/>
    <col min="11585" max="11585" width="16.28515625" style="5" customWidth="1"/>
    <col min="11586" max="11586" width="18.28515625" style="5" customWidth="1"/>
    <col min="11587" max="11587" width="7.42578125" style="5" customWidth="1"/>
    <col min="11588" max="11588" width="3.5703125" style="5" customWidth="1"/>
    <col min="11589" max="11589" width="16.140625" style="5" customWidth="1"/>
    <col min="11590" max="11590" width="3.5703125" style="5" customWidth="1"/>
    <col min="11591" max="11591" width="16.28515625" style="5" customWidth="1"/>
    <col min="11592" max="11592" width="3.5703125" style="5" customWidth="1"/>
    <col min="11593" max="11593" width="18.28515625" style="5" customWidth="1"/>
    <col min="11594" max="11595" width="3.5703125" style="5" customWidth="1"/>
    <col min="11596" max="11596" width="18.28515625" style="5" customWidth="1"/>
    <col min="11597" max="11597" width="3.5703125" style="5" customWidth="1"/>
    <col min="11598" max="11598" width="19.85546875" style="5" customWidth="1"/>
    <col min="11599" max="11599" width="3.5703125" style="5" customWidth="1"/>
    <col min="11600" max="11600" width="17.28515625" style="5" customWidth="1"/>
    <col min="11601" max="11601" width="3.5703125" style="5" customWidth="1"/>
    <col min="11602" max="11602" width="2.28515625" style="5" customWidth="1"/>
    <col min="11603" max="11603" width="14.85546875" style="5" customWidth="1"/>
    <col min="11604" max="11604" width="19" style="5" customWidth="1"/>
    <col min="11605" max="11605" width="16.5703125" style="5" customWidth="1"/>
    <col min="11606" max="11606" width="17.5703125" style="5" customWidth="1"/>
    <col min="11607" max="11607" width="7.42578125" style="5" customWidth="1"/>
    <col min="11608" max="11608" width="3.5703125" style="5" customWidth="1"/>
    <col min="11609" max="11609" width="16.28515625" style="5" customWidth="1"/>
    <col min="11610" max="11610" width="3.5703125" style="5" customWidth="1"/>
    <col min="11611" max="11611" width="16.140625" style="5" customWidth="1"/>
    <col min="11612" max="11612" width="3.5703125" style="5" customWidth="1"/>
    <col min="11613" max="11613" width="17.5703125" style="5" customWidth="1"/>
    <col min="11614" max="11615" width="3.5703125" style="5" customWidth="1"/>
    <col min="11616" max="11616" width="17.5703125" style="5" customWidth="1"/>
    <col min="11617" max="11617" width="3.5703125" style="5" customWidth="1"/>
    <col min="11618" max="11618" width="19.140625" style="5" customWidth="1"/>
    <col min="11619" max="11619" width="3.5703125" style="5" customWidth="1"/>
    <col min="11620" max="11620" width="17.5703125" style="5" customWidth="1"/>
    <col min="11621" max="11621" width="3.5703125" style="5" customWidth="1"/>
    <col min="11622" max="11622" width="2.28515625" style="5" customWidth="1"/>
    <col min="11623" max="11623" width="14.85546875" style="5" customWidth="1"/>
    <col min="11624" max="11624" width="19" style="5" customWidth="1"/>
    <col min="11625" max="11625" width="16.5703125" style="5" customWidth="1"/>
    <col min="11626" max="11626" width="17.7109375" style="5" customWidth="1"/>
    <col min="11627" max="11627" width="7.42578125" style="5" customWidth="1"/>
    <col min="11628" max="11628" width="3.5703125" style="5" customWidth="1"/>
    <col min="11629" max="11629" width="16.140625" style="5" customWidth="1"/>
    <col min="11630" max="11630" width="3.5703125" style="5" customWidth="1"/>
    <col min="11631" max="11631" width="16.140625" style="5" customWidth="1"/>
    <col min="11632" max="11632" width="3.5703125" style="5" customWidth="1"/>
    <col min="11633" max="11633" width="17.7109375" style="5" customWidth="1"/>
    <col min="11634" max="11635" width="3.5703125" style="5" customWidth="1"/>
    <col min="11636" max="11636" width="17.7109375" style="5" customWidth="1"/>
    <col min="11637" max="11637" width="3.5703125" style="5" customWidth="1"/>
    <col min="11638" max="11638" width="19" style="5" customWidth="1"/>
    <col min="11639" max="11639" width="3.5703125" style="5" customWidth="1"/>
    <col min="11640" max="11640" width="17.7109375" style="5" customWidth="1"/>
    <col min="11641" max="11641" width="3.5703125" style="5" customWidth="1"/>
    <col min="11642" max="11642" width="2.28515625" style="5" customWidth="1"/>
    <col min="11643" max="11643" width="14.85546875" style="5" customWidth="1"/>
    <col min="11644" max="11644" width="19" style="5" customWidth="1"/>
    <col min="11645" max="11645" width="16.5703125" style="5" customWidth="1"/>
    <col min="11646" max="11646" width="18.28515625" style="5" customWidth="1"/>
    <col min="11647" max="11647" width="7.42578125" style="5" customWidth="1"/>
    <col min="11648" max="11648" width="3.5703125" style="5" customWidth="1"/>
    <col min="11649" max="11649" width="16.28515625" style="5" customWidth="1"/>
    <col min="11650" max="11650" width="3.5703125" style="5" customWidth="1"/>
    <col min="11651" max="11651" width="16.85546875" style="5" customWidth="1"/>
    <col min="11652" max="11652" width="3.5703125" style="5" customWidth="1"/>
    <col min="11653" max="11653" width="17" style="5" customWidth="1"/>
    <col min="11654" max="11655" width="3.5703125" style="5" customWidth="1"/>
    <col min="11656" max="11656" width="17.140625" style="5" customWidth="1"/>
    <col min="11657" max="11657" width="3.5703125" style="5" customWidth="1"/>
    <col min="11658" max="11658" width="19.85546875" style="5" customWidth="1"/>
    <col min="11659" max="11659" width="3.5703125" style="5" customWidth="1"/>
    <col min="11660" max="11660" width="17.28515625" style="5" customWidth="1"/>
    <col min="11661" max="11661" width="3.5703125" style="5" customWidth="1"/>
    <col min="11662" max="11662" width="2.28515625" style="5" customWidth="1"/>
    <col min="11663" max="11663" width="14.85546875" style="5" customWidth="1"/>
    <col min="11664" max="11664" width="19" style="5" customWidth="1"/>
    <col min="11665" max="11665" width="15.85546875" style="5" customWidth="1"/>
    <col min="11666" max="11666" width="18.140625" style="5" customWidth="1"/>
    <col min="11667" max="11667" width="7.42578125" style="5" customWidth="1"/>
    <col min="11668" max="11668" width="3.5703125" style="5" customWidth="1"/>
    <col min="11669" max="11669" width="15.85546875" style="5" customWidth="1"/>
    <col min="11670" max="11670" width="3.5703125" style="5" customWidth="1"/>
    <col min="11671" max="11671" width="16.140625" style="5" customWidth="1"/>
    <col min="11672" max="11672" width="3.5703125" style="5" customWidth="1"/>
    <col min="11673" max="11673" width="16.7109375" style="5" customWidth="1"/>
    <col min="11674" max="11675" width="3.5703125" style="5" customWidth="1"/>
    <col min="11676" max="11676" width="17" style="5" customWidth="1"/>
    <col min="11677" max="11677" width="3.5703125" style="5" customWidth="1"/>
    <col min="11678" max="11678" width="19.28515625" style="5" customWidth="1"/>
    <col min="11679" max="11679" width="3.5703125" style="5" customWidth="1"/>
    <col min="11680" max="11680" width="16.85546875" style="5" customWidth="1"/>
    <col min="11681" max="11681" width="3.5703125" style="5" customWidth="1"/>
    <col min="11682" max="11776" width="11.42578125" style="5"/>
    <col min="11777" max="11777" width="2.28515625" style="5" customWidth="1"/>
    <col min="11778" max="11778" width="14.85546875" style="5" customWidth="1"/>
    <col min="11779" max="11779" width="18.7109375" style="5" customWidth="1"/>
    <col min="11780" max="11780" width="16.5703125" style="5" customWidth="1"/>
    <col min="11781" max="11781" width="19" style="5" customWidth="1"/>
    <col min="11782" max="11782" width="4.85546875" style="5" customWidth="1"/>
    <col min="11783" max="11783" width="3.5703125" style="5" customWidth="1"/>
    <col min="11784" max="11784" width="16.28515625" style="5" customWidth="1"/>
    <col min="11785" max="11785" width="3.5703125" style="5" customWidth="1"/>
    <col min="11786" max="11786" width="16.140625" style="5" customWidth="1"/>
    <col min="11787" max="11787" width="4.140625" style="5" customWidth="1"/>
    <col min="11788" max="11788" width="15.5703125" style="5" customWidth="1"/>
    <col min="11789" max="11789" width="3.5703125" style="5" customWidth="1"/>
    <col min="11790" max="11790" width="3" style="5" customWidth="1"/>
    <col min="11791" max="11791" width="15.7109375" style="5" customWidth="1"/>
    <col min="11792" max="11792" width="3.5703125" style="5" customWidth="1"/>
    <col min="11793" max="11793" width="19" style="5" customWidth="1"/>
    <col min="11794" max="11794" width="3.5703125" style="5" customWidth="1"/>
    <col min="11795" max="11795" width="16.5703125" style="5" customWidth="1"/>
    <col min="11796" max="11796" width="3.7109375" style="5" customWidth="1"/>
    <col min="11797" max="11797" width="4.7109375" style="5" customWidth="1"/>
    <col min="11798" max="11798" width="4.42578125" style="5" customWidth="1"/>
    <col min="11799" max="11799" width="14.85546875" style="5" customWidth="1"/>
    <col min="11800" max="11800" width="19" style="5" customWidth="1"/>
    <col min="11801" max="11801" width="15.85546875" style="5" customWidth="1"/>
    <col min="11802" max="11802" width="17.85546875" style="5" customWidth="1"/>
    <col min="11803" max="11803" width="7.42578125" style="5" customWidth="1"/>
    <col min="11804" max="11804" width="3.5703125" style="5" customWidth="1"/>
    <col min="11805" max="11805" width="15.7109375" style="5" customWidth="1"/>
    <col min="11806" max="11806" width="3.5703125" style="5" customWidth="1"/>
    <col min="11807" max="11807" width="16.28515625" style="5" customWidth="1"/>
    <col min="11808" max="11808" width="3.5703125" style="5" customWidth="1"/>
    <col min="11809" max="11809" width="18.140625" style="5" customWidth="1"/>
    <col min="11810" max="11811" width="3.5703125" style="5" customWidth="1"/>
    <col min="11812" max="11812" width="18.140625" style="5" customWidth="1"/>
    <col min="11813" max="11813" width="3.5703125" style="5" customWidth="1"/>
    <col min="11814" max="11814" width="19.42578125" style="5" customWidth="1"/>
    <col min="11815" max="11815" width="3.5703125" style="5" customWidth="1"/>
    <col min="11816" max="11816" width="17.140625" style="5" customWidth="1"/>
    <col min="11817" max="11817" width="3.5703125" style="5" customWidth="1"/>
    <col min="11818" max="11818" width="2.28515625" style="5" customWidth="1"/>
    <col min="11819" max="11819" width="14.85546875" style="5" customWidth="1"/>
    <col min="11820" max="11820" width="19" style="5" customWidth="1"/>
    <col min="11821" max="11821" width="14.85546875" style="5" customWidth="1"/>
    <col min="11822" max="11822" width="18" style="5" customWidth="1"/>
    <col min="11823" max="11823" width="7.42578125" style="5" customWidth="1"/>
    <col min="11824" max="11824" width="3.5703125" style="5" customWidth="1"/>
    <col min="11825" max="11825" width="16.28515625" style="5" customWidth="1"/>
    <col min="11826" max="11826" width="3.5703125" style="5" customWidth="1"/>
    <col min="11827" max="11827" width="15.5703125" style="5" customWidth="1"/>
    <col min="11828" max="11828" width="3.5703125" style="5" customWidth="1"/>
    <col min="11829" max="11829" width="18.5703125" style="5" customWidth="1"/>
    <col min="11830" max="11831" width="3.5703125" style="5" customWidth="1"/>
    <col min="11832" max="11832" width="18.5703125" style="5" customWidth="1"/>
    <col min="11833" max="11833" width="3.5703125" style="5" customWidth="1"/>
    <col min="11834" max="11834" width="19.7109375" style="5" customWidth="1"/>
    <col min="11835" max="11835" width="3.5703125" style="5" customWidth="1"/>
    <col min="11836" max="11836" width="18.5703125" style="5" customWidth="1"/>
    <col min="11837" max="11837" width="3.5703125" style="5" customWidth="1"/>
    <col min="11838" max="11838" width="2.28515625" style="5" customWidth="1"/>
    <col min="11839" max="11839" width="14.85546875" style="5" customWidth="1"/>
    <col min="11840" max="11840" width="19" style="5" customWidth="1"/>
    <col min="11841" max="11841" width="16.28515625" style="5" customWidth="1"/>
    <col min="11842" max="11842" width="18.28515625" style="5" customWidth="1"/>
    <col min="11843" max="11843" width="7.42578125" style="5" customWidth="1"/>
    <col min="11844" max="11844" width="3.5703125" style="5" customWidth="1"/>
    <col min="11845" max="11845" width="16.140625" style="5" customWidth="1"/>
    <col min="11846" max="11846" width="3.5703125" style="5" customWidth="1"/>
    <col min="11847" max="11847" width="16.28515625" style="5" customWidth="1"/>
    <col min="11848" max="11848" width="3.5703125" style="5" customWidth="1"/>
    <col min="11849" max="11849" width="18.28515625" style="5" customWidth="1"/>
    <col min="11850" max="11851" width="3.5703125" style="5" customWidth="1"/>
    <col min="11852" max="11852" width="18.28515625" style="5" customWidth="1"/>
    <col min="11853" max="11853" width="3.5703125" style="5" customWidth="1"/>
    <col min="11854" max="11854" width="19.85546875" style="5" customWidth="1"/>
    <col min="11855" max="11855" width="3.5703125" style="5" customWidth="1"/>
    <col min="11856" max="11856" width="17.28515625" style="5" customWidth="1"/>
    <col min="11857" max="11857" width="3.5703125" style="5" customWidth="1"/>
    <col min="11858" max="11858" width="2.28515625" style="5" customWidth="1"/>
    <col min="11859" max="11859" width="14.85546875" style="5" customWidth="1"/>
    <col min="11860" max="11860" width="19" style="5" customWidth="1"/>
    <col min="11861" max="11861" width="16.5703125" style="5" customWidth="1"/>
    <col min="11862" max="11862" width="17.5703125" style="5" customWidth="1"/>
    <col min="11863" max="11863" width="7.42578125" style="5" customWidth="1"/>
    <col min="11864" max="11864" width="3.5703125" style="5" customWidth="1"/>
    <col min="11865" max="11865" width="16.28515625" style="5" customWidth="1"/>
    <col min="11866" max="11866" width="3.5703125" style="5" customWidth="1"/>
    <col min="11867" max="11867" width="16.140625" style="5" customWidth="1"/>
    <col min="11868" max="11868" width="3.5703125" style="5" customWidth="1"/>
    <col min="11869" max="11869" width="17.5703125" style="5" customWidth="1"/>
    <col min="11870" max="11871" width="3.5703125" style="5" customWidth="1"/>
    <col min="11872" max="11872" width="17.5703125" style="5" customWidth="1"/>
    <col min="11873" max="11873" width="3.5703125" style="5" customWidth="1"/>
    <col min="11874" max="11874" width="19.140625" style="5" customWidth="1"/>
    <col min="11875" max="11875" width="3.5703125" style="5" customWidth="1"/>
    <col min="11876" max="11876" width="17.5703125" style="5" customWidth="1"/>
    <col min="11877" max="11877" width="3.5703125" style="5" customWidth="1"/>
    <col min="11878" max="11878" width="2.28515625" style="5" customWidth="1"/>
    <col min="11879" max="11879" width="14.85546875" style="5" customWidth="1"/>
    <col min="11880" max="11880" width="19" style="5" customWidth="1"/>
    <col min="11881" max="11881" width="16.5703125" style="5" customWidth="1"/>
    <col min="11882" max="11882" width="17.7109375" style="5" customWidth="1"/>
    <col min="11883" max="11883" width="7.42578125" style="5" customWidth="1"/>
    <col min="11884" max="11884" width="3.5703125" style="5" customWidth="1"/>
    <col min="11885" max="11885" width="16.140625" style="5" customWidth="1"/>
    <col min="11886" max="11886" width="3.5703125" style="5" customWidth="1"/>
    <col min="11887" max="11887" width="16.140625" style="5" customWidth="1"/>
    <col min="11888" max="11888" width="3.5703125" style="5" customWidth="1"/>
    <col min="11889" max="11889" width="17.7109375" style="5" customWidth="1"/>
    <col min="11890" max="11891" width="3.5703125" style="5" customWidth="1"/>
    <col min="11892" max="11892" width="17.7109375" style="5" customWidth="1"/>
    <col min="11893" max="11893" width="3.5703125" style="5" customWidth="1"/>
    <col min="11894" max="11894" width="19" style="5" customWidth="1"/>
    <col min="11895" max="11895" width="3.5703125" style="5" customWidth="1"/>
    <col min="11896" max="11896" width="17.7109375" style="5" customWidth="1"/>
    <col min="11897" max="11897" width="3.5703125" style="5" customWidth="1"/>
    <col min="11898" max="11898" width="2.28515625" style="5" customWidth="1"/>
    <col min="11899" max="11899" width="14.85546875" style="5" customWidth="1"/>
    <col min="11900" max="11900" width="19" style="5" customWidth="1"/>
    <col min="11901" max="11901" width="16.5703125" style="5" customWidth="1"/>
    <col min="11902" max="11902" width="18.28515625" style="5" customWidth="1"/>
    <col min="11903" max="11903" width="7.42578125" style="5" customWidth="1"/>
    <col min="11904" max="11904" width="3.5703125" style="5" customWidth="1"/>
    <col min="11905" max="11905" width="16.28515625" style="5" customWidth="1"/>
    <col min="11906" max="11906" width="3.5703125" style="5" customWidth="1"/>
    <col min="11907" max="11907" width="16.85546875" style="5" customWidth="1"/>
    <col min="11908" max="11908" width="3.5703125" style="5" customWidth="1"/>
    <col min="11909" max="11909" width="17" style="5" customWidth="1"/>
    <col min="11910" max="11911" width="3.5703125" style="5" customWidth="1"/>
    <col min="11912" max="11912" width="17.140625" style="5" customWidth="1"/>
    <col min="11913" max="11913" width="3.5703125" style="5" customWidth="1"/>
    <col min="11914" max="11914" width="19.85546875" style="5" customWidth="1"/>
    <col min="11915" max="11915" width="3.5703125" style="5" customWidth="1"/>
    <col min="11916" max="11916" width="17.28515625" style="5" customWidth="1"/>
    <col min="11917" max="11917" width="3.5703125" style="5" customWidth="1"/>
    <col min="11918" max="11918" width="2.28515625" style="5" customWidth="1"/>
    <col min="11919" max="11919" width="14.85546875" style="5" customWidth="1"/>
    <col min="11920" max="11920" width="19" style="5" customWidth="1"/>
    <col min="11921" max="11921" width="15.85546875" style="5" customWidth="1"/>
    <col min="11922" max="11922" width="18.140625" style="5" customWidth="1"/>
    <col min="11923" max="11923" width="7.42578125" style="5" customWidth="1"/>
    <col min="11924" max="11924" width="3.5703125" style="5" customWidth="1"/>
    <col min="11925" max="11925" width="15.85546875" style="5" customWidth="1"/>
    <col min="11926" max="11926" width="3.5703125" style="5" customWidth="1"/>
    <col min="11927" max="11927" width="16.140625" style="5" customWidth="1"/>
    <col min="11928" max="11928" width="3.5703125" style="5" customWidth="1"/>
    <col min="11929" max="11929" width="16.7109375" style="5" customWidth="1"/>
    <col min="11930" max="11931" width="3.5703125" style="5" customWidth="1"/>
    <col min="11932" max="11932" width="17" style="5" customWidth="1"/>
    <col min="11933" max="11933" width="3.5703125" style="5" customWidth="1"/>
    <col min="11934" max="11934" width="19.28515625" style="5" customWidth="1"/>
    <col min="11935" max="11935" width="3.5703125" style="5" customWidth="1"/>
    <col min="11936" max="11936" width="16.85546875" style="5" customWidth="1"/>
    <col min="11937" max="11937" width="3.5703125" style="5" customWidth="1"/>
    <col min="11938" max="12032" width="11.42578125" style="5"/>
    <col min="12033" max="12033" width="2.28515625" style="5" customWidth="1"/>
    <col min="12034" max="12034" width="14.85546875" style="5" customWidth="1"/>
    <col min="12035" max="12035" width="18.7109375" style="5" customWidth="1"/>
    <col min="12036" max="12036" width="16.5703125" style="5" customWidth="1"/>
    <col min="12037" max="12037" width="19" style="5" customWidth="1"/>
    <col min="12038" max="12038" width="4.85546875" style="5" customWidth="1"/>
    <col min="12039" max="12039" width="3.5703125" style="5" customWidth="1"/>
    <col min="12040" max="12040" width="16.28515625" style="5" customWidth="1"/>
    <col min="12041" max="12041" width="3.5703125" style="5" customWidth="1"/>
    <col min="12042" max="12042" width="16.140625" style="5" customWidth="1"/>
    <col min="12043" max="12043" width="4.140625" style="5" customWidth="1"/>
    <col min="12044" max="12044" width="15.5703125" style="5" customWidth="1"/>
    <col min="12045" max="12045" width="3.5703125" style="5" customWidth="1"/>
    <col min="12046" max="12046" width="3" style="5" customWidth="1"/>
    <col min="12047" max="12047" width="15.7109375" style="5" customWidth="1"/>
    <col min="12048" max="12048" width="3.5703125" style="5" customWidth="1"/>
    <col min="12049" max="12049" width="19" style="5" customWidth="1"/>
    <col min="12050" max="12050" width="3.5703125" style="5" customWidth="1"/>
    <col min="12051" max="12051" width="16.5703125" style="5" customWidth="1"/>
    <col min="12052" max="12052" width="3.7109375" style="5" customWidth="1"/>
    <col min="12053" max="12053" width="4.7109375" style="5" customWidth="1"/>
    <col min="12054" max="12054" width="4.42578125" style="5" customWidth="1"/>
    <col min="12055" max="12055" width="14.85546875" style="5" customWidth="1"/>
    <col min="12056" max="12056" width="19" style="5" customWidth="1"/>
    <col min="12057" max="12057" width="15.85546875" style="5" customWidth="1"/>
    <col min="12058" max="12058" width="17.85546875" style="5" customWidth="1"/>
    <col min="12059" max="12059" width="7.42578125" style="5" customWidth="1"/>
    <col min="12060" max="12060" width="3.5703125" style="5" customWidth="1"/>
    <col min="12061" max="12061" width="15.7109375" style="5" customWidth="1"/>
    <col min="12062" max="12062" width="3.5703125" style="5" customWidth="1"/>
    <col min="12063" max="12063" width="16.28515625" style="5" customWidth="1"/>
    <col min="12064" max="12064" width="3.5703125" style="5" customWidth="1"/>
    <col min="12065" max="12065" width="18.140625" style="5" customWidth="1"/>
    <col min="12066" max="12067" width="3.5703125" style="5" customWidth="1"/>
    <col min="12068" max="12068" width="18.140625" style="5" customWidth="1"/>
    <col min="12069" max="12069" width="3.5703125" style="5" customWidth="1"/>
    <col min="12070" max="12070" width="19.42578125" style="5" customWidth="1"/>
    <col min="12071" max="12071" width="3.5703125" style="5" customWidth="1"/>
    <col min="12072" max="12072" width="17.140625" style="5" customWidth="1"/>
    <col min="12073" max="12073" width="3.5703125" style="5" customWidth="1"/>
    <col min="12074" max="12074" width="2.28515625" style="5" customWidth="1"/>
    <col min="12075" max="12075" width="14.85546875" style="5" customWidth="1"/>
    <col min="12076" max="12076" width="19" style="5" customWidth="1"/>
    <col min="12077" max="12077" width="14.85546875" style="5" customWidth="1"/>
    <col min="12078" max="12078" width="18" style="5" customWidth="1"/>
    <col min="12079" max="12079" width="7.42578125" style="5" customWidth="1"/>
    <col min="12080" max="12080" width="3.5703125" style="5" customWidth="1"/>
    <col min="12081" max="12081" width="16.28515625" style="5" customWidth="1"/>
    <col min="12082" max="12082" width="3.5703125" style="5" customWidth="1"/>
    <col min="12083" max="12083" width="15.5703125" style="5" customWidth="1"/>
    <col min="12084" max="12084" width="3.5703125" style="5" customWidth="1"/>
    <col min="12085" max="12085" width="18.5703125" style="5" customWidth="1"/>
    <col min="12086" max="12087" width="3.5703125" style="5" customWidth="1"/>
    <col min="12088" max="12088" width="18.5703125" style="5" customWidth="1"/>
    <col min="12089" max="12089" width="3.5703125" style="5" customWidth="1"/>
    <col min="12090" max="12090" width="19.7109375" style="5" customWidth="1"/>
    <col min="12091" max="12091" width="3.5703125" style="5" customWidth="1"/>
    <col min="12092" max="12092" width="18.5703125" style="5" customWidth="1"/>
    <col min="12093" max="12093" width="3.5703125" style="5" customWidth="1"/>
    <col min="12094" max="12094" width="2.28515625" style="5" customWidth="1"/>
    <col min="12095" max="12095" width="14.85546875" style="5" customWidth="1"/>
    <col min="12096" max="12096" width="19" style="5" customWidth="1"/>
    <col min="12097" max="12097" width="16.28515625" style="5" customWidth="1"/>
    <col min="12098" max="12098" width="18.28515625" style="5" customWidth="1"/>
    <col min="12099" max="12099" width="7.42578125" style="5" customWidth="1"/>
    <col min="12100" max="12100" width="3.5703125" style="5" customWidth="1"/>
    <col min="12101" max="12101" width="16.140625" style="5" customWidth="1"/>
    <col min="12102" max="12102" width="3.5703125" style="5" customWidth="1"/>
    <col min="12103" max="12103" width="16.28515625" style="5" customWidth="1"/>
    <col min="12104" max="12104" width="3.5703125" style="5" customWidth="1"/>
    <col min="12105" max="12105" width="18.28515625" style="5" customWidth="1"/>
    <col min="12106" max="12107" width="3.5703125" style="5" customWidth="1"/>
    <col min="12108" max="12108" width="18.28515625" style="5" customWidth="1"/>
    <col min="12109" max="12109" width="3.5703125" style="5" customWidth="1"/>
    <col min="12110" max="12110" width="19.85546875" style="5" customWidth="1"/>
    <col min="12111" max="12111" width="3.5703125" style="5" customWidth="1"/>
    <col min="12112" max="12112" width="17.28515625" style="5" customWidth="1"/>
    <col min="12113" max="12113" width="3.5703125" style="5" customWidth="1"/>
    <col min="12114" max="12114" width="2.28515625" style="5" customWidth="1"/>
    <col min="12115" max="12115" width="14.85546875" style="5" customWidth="1"/>
    <col min="12116" max="12116" width="19" style="5" customWidth="1"/>
    <col min="12117" max="12117" width="16.5703125" style="5" customWidth="1"/>
    <col min="12118" max="12118" width="17.5703125" style="5" customWidth="1"/>
    <col min="12119" max="12119" width="7.42578125" style="5" customWidth="1"/>
    <col min="12120" max="12120" width="3.5703125" style="5" customWidth="1"/>
    <col min="12121" max="12121" width="16.28515625" style="5" customWidth="1"/>
    <col min="12122" max="12122" width="3.5703125" style="5" customWidth="1"/>
    <col min="12123" max="12123" width="16.140625" style="5" customWidth="1"/>
    <col min="12124" max="12124" width="3.5703125" style="5" customWidth="1"/>
    <col min="12125" max="12125" width="17.5703125" style="5" customWidth="1"/>
    <col min="12126" max="12127" width="3.5703125" style="5" customWidth="1"/>
    <col min="12128" max="12128" width="17.5703125" style="5" customWidth="1"/>
    <col min="12129" max="12129" width="3.5703125" style="5" customWidth="1"/>
    <col min="12130" max="12130" width="19.140625" style="5" customWidth="1"/>
    <col min="12131" max="12131" width="3.5703125" style="5" customWidth="1"/>
    <col min="12132" max="12132" width="17.5703125" style="5" customWidth="1"/>
    <col min="12133" max="12133" width="3.5703125" style="5" customWidth="1"/>
    <col min="12134" max="12134" width="2.28515625" style="5" customWidth="1"/>
    <col min="12135" max="12135" width="14.85546875" style="5" customWidth="1"/>
    <col min="12136" max="12136" width="19" style="5" customWidth="1"/>
    <col min="12137" max="12137" width="16.5703125" style="5" customWidth="1"/>
    <col min="12138" max="12138" width="17.7109375" style="5" customWidth="1"/>
    <col min="12139" max="12139" width="7.42578125" style="5" customWidth="1"/>
    <col min="12140" max="12140" width="3.5703125" style="5" customWidth="1"/>
    <col min="12141" max="12141" width="16.140625" style="5" customWidth="1"/>
    <col min="12142" max="12142" width="3.5703125" style="5" customWidth="1"/>
    <col min="12143" max="12143" width="16.140625" style="5" customWidth="1"/>
    <col min="12144" max="12144" width="3.5703125" style="5" customWidth="1"/>
    <col min="12145" max="12145" width="17.7109375" style="5" customWidth="1"/>
    <col min="12146" max="12147" width="3.5703125" style="5" customWidth="1"/>
    <col min="12148" max="12148" width="17.7109375" style="5" customWidth="1"/>
    <col min="12149" max="12149" width="3.5703125" style="5" customWidth="1"/>
    <col min="12150" max="12150" width="19" style="5" customWidth="1"/>
    <col min="12151" max="12151" width="3.5703125" style="5" customWidth="1"/>
    <col min="12152" max="12152" width="17.7109375" style="5" customWidth="1"/>
    <col min="12153" max="12153" width="3.5703125" style="5" customWidth="1"/>
    <col min="12154" max="12154" width="2.28515625" style="5" customWidth="1"/>
    <col min="12155" max="12155" width="14.85546875" style="5" customWidth="1"/>
    <col min="12156" max="12156" width="19" style="5" customWidth="1"/>
    <col min="12157" max="12157" width="16.5703125" style="5" customWidth="1"/>
    <col min="12158" max="12158" width="18.28515625" style="5" customWidth="1"/>
    <col min="12159" max="12159" width="7.42578125" style="5" customWidth="1"/>
    <col min="12160" max="12160" width="3.5703125" style="5" customWidth="1"/>
    <col min="12161" max="12161" width="16.28515625" style="5" customWidth="1"/>
    <col min="12162" max="12162" width="3.5703125" style="5" customWidth="1"/>
    <col min="12163" max="12163" width="16.85546875" style="5" customWidth="1"/>
    <col min="12164" max="12164" width="3.5703125" style="5" customWidth="1"/>
    <col min="12165" max="12165" width="17" style="5" customWidth="1"/>
    <col min="12166" max="12167" width="3.5703125" style="5" customWidth="1"/>
    <col min="12168" max="12168" width="17.140625" style="5" customWidth="1"/>
    <col min="12169" max="12169" width="3.5703125" style="5" customWidth="1"/>
    <col min="12170" max="12170" width="19.85546875" style="5" customWidth="1"/>
    <col min="12171" max="12171" width="3.5703125" style="5" customWidth="1"/>
    <col min="12172" max="12172" width="17.28515625" style="5" customWidth="1"/>
    <col min="12173" max="12173" width="3.5703125" style="5" customWidth="1"/>
    <col min="12174" max="12174" width="2.28515625" style="5" customWidth="1"/>
    <col min="12175" max="12175" width="14.85546875" style="5" customWidth="1"/>
    <col min="12176" max="12176" width="19" style="5" customWidth="1"/>
    <col min="12177" max="12177" width="15.85546875" style="5" customWidth="1"/>
    <col min="12178" max="12178" width="18.140625" style="5" customWidth="1"/>
    <col min="12179" max="12179" width="7.42578125" style="5" customWidth="1"/>
    <col min="12180" max="12180" width="3.5703125" style="5" customWidth="1"/>
    <col min="12181" max="12181" width="15.85546875" style="5" customWidth="1"/>
    <col min="12182" max="12182" width="3.5703125" style="5" customWidth="1"/>
    <col min="12183" max="12183" width="16.140625" style="5" customWidth="1"/>
    <col min="12184" max="12184" width="3.5703125" style="5" customWidth="1"/>
    <col min="12185" max="12185" width="16.7109375" style="5" customWidth="1"/>
    <col min="12186" max="12187" width="3.5703125" style="5" customWidth="1"/>
    <col min="12188" max="12188" width="17" style="5" customWidth="1"/>
    <col min="12189" max="12189" width="3.5703125" style="5" customWidth="1"/>
    <col min="12190" max="12190" width="19.28515625" style="5" customWidth="1"/>
    <col min="12191" max="12191" width="3.5703125" style="5" customWidth="1"/>
    <col min="12192" max="12192" width="16.85546875" style="5" customWidth="1"/>
    <col min="12193" max="12193" width="3.5703125" style="5" customWidth="1"/>
    <col min="12194" max="12288" width="11.42578125" style="5"/>
    <col min="12289" max="12289" width="2.28515625" style="5" customWidth="1"/>
    <col min="12290" max="12290" width="14.85546875" style="5" customWidth="1"/>
    <col min="12291" max="12291" width="18.7109375" style="5" customWidth="1"/>
    <col min="12292" max="12292" width="16.5703125" style="5" customWidth="1"/>
    <col min="12293" max="12293" width="19" style="5" customWidth="1"/>
    <col min="12294" max="12294" width="4.85546875" style="5" customWidth="1"/>
    <col min="12295" max="12295" width="3.5703125" style="5" customWidth="1"/>
    <col min="12296" max="12296" width="16.28515625" style="5" customWidth="1"/>
    <col min="12297" max="12297" width="3.5703125" style="5" customWidth="1"/>
    <col min="12298" max="12298" width="16.140625" style="5" customWidth="1"/>
    <col min="12299" max="12299" width="4.140625" style="5" customWidth="1"/>
    <col min="12300" max="12300" width="15.5703125" style="5" customWidth="1"/>
    <col min="12301" max="12301" width="3.5703125" style="5" customWidth="1"/>
    <col min="12302" max="12302" width="3" style="5" customWidth="1"/>
    <col min="12303" max="12303" width="15.7109375" style="5" customWidth="1"/>
    <col min="12304" max="12304" width="3.5703125" style="5" customWidth="1"/>
    <col min="12305" max="12305" width="19" style="5" customWidth="1"/>
    <col min="12306" max="12306" width="3.5703125" style="5" customWidth="1"/>
    <col min="12307" max="12307" width="16.5703125" style="5" customWidth="1"/>
    <col min="12308" max="12308" width="3.7109375" style="5" customWidth="1"/>
    <col min="12309" max="12309" width="4.7109375" style="5" customWidth="1"/>
    <col min="12310" max="12310" width="4.42578125" style="5" customWidth="1"/>
    <col min="12311" max="12311" width="14.85546875" style="5" customWidth="1"/>
    <col min="12312" max="12312" width="19" style="5" customWidth="1"/>
    <col min="12313" max="12313" width="15.85546875" style="5" customWidth="1"/>
    <col min="12314" max="12314" width="17.85546875" style="5" customWidth="1"/>
    <col min="12315" max="12315" width="7.42578125" style="5" customWidth="1"/>
    <col min="12316" max="12316" width="3.5703125" style="5" customWidth="1"/>
    <col min="12317" max="12317" width="15.7109375" style="5" customWidth="1"/>
    <col min="12318" max="12318" width="3.5703125" style="5" customWidth="1"/>
    <col min="12319" max="12319" width="16.28515625" style="5" customWidth="1"/>
    <col min="12320" max="12320" width="3.5703125" style="5" customWidth="1"/>
    <col min="12321" max="12321" width="18.140625" style="5" customWidth="1"/>
    <col min="12322" max="12323" width="3.5703125" style="5" customWidth="1"/>
    <col min="12324" max="12324" width="18.140625" style="5" customWidth="1"/>
    <col min="12325" max="12325" width="3.5703125" style="5" customWidth="1"/>
    <col min="12326" max="12326" width="19.42578125" style="5" customWidth="1"/>
    <col min="12327" max="12327" width="3.5703125" style="5" customWidth="1"/>
    <col min="12328" max="12328" width="17.140625" style="5" customWidth="1"/>
    <col min="12329" max="12329" width="3.5703125" style="5" customWidth="1"/>
    <col min="12330" max="12330" width="2.28515625" style="5" customWidth="1"/>
    <col min="12331" max="12331" width="14.85546875" style="5" customWidth="1"/>
    <col min="12332" max="12332" width="19" style="5" customWidth="1"/>
    <col min="12333" max="12333" width="14.85546875" style="5" customWidth="1"/>
    <col min="12334" max="12334" width="18" style="5" customWidth="1"/>
    <col min="12335" max="12335" width="7.42578125" style="5" customWidth="1"/>
    <col min="12336" max="12336" width="3.5703125" style="5" customWidth="1"/>
    <col min="12337" max="12337" width="16.28515625" style="5" customWidth="1"/>
    <col min="12338" max="12338" width="3.5703125" style="5" customWidth="1"/>
    <col min="12339" max="12339" width="15.5703125" style="5" customWidth="1"/>
    <col min="12340" max="12340" width="3.5703125" style="5" customWidth="1"/>
    <col min="12341" max="12341" width="18.5703125" style="5" customWidth="1"/>
    <col min="12342" max="12343" width="3.5703125" style="5" customWidth="1"/>
    <col min="12344" max="12344" width="18.5703125" style="5" customWidth="1"/>
    <col min="12345" max="12345" width="3.5703125" style="5" customWidth="1"/>
    <col min="12346" max="12346" width="19.7109375" style="5" customWidth="1"/>
    <col min="12347" max="12347" width="3.5703125" style="5" customWidth="1"/>
    <col min="12348" max="12348" width="18.5703125" style="5" customWidth="1"/>
    <col min="12349" max="12349" width="3.5703125" style="5" customWidth="1"/>
    <col min="12350" max="12350" width="2.28515625" style="5" customWidth="1"/>
    <col min="12351" max="12351" width="14.85546875" style="5" customWidth="1"/>
    <col min="12352" max="12352" width="19" style="5" customWidth="1"/>
    <col min="12353" max="12353" width="16.28515625" style="5" customWidth="1"/>
    <col min="12354" max="12354" width="18.28515625" style="5" customWidth="1"/>
    <col min="12355" max="12355" width="7.42578125" style="5" customWidth="1"/>
    <col min="12356" max="12356" width="3.5703125" style="5" customWidth="1"/>
    <col min="12357" max="12357" width="16.140625" style="5" customWidth="1"/>
    <col min="12358" max="12358" width="3.5703125" style="5" customWidth="1"/>
    <col min="12359" max="12359" width="16.28515625" style="5" customWidth="1"/>
    <col min="12360" max="12360" width="3.5703125" style="5" customWidth="1"/>
    <col min="12361" max="12361" width="18.28515625" style="5" customWidth="1"/>
    <col min="12362" max="12363" width="3.5703125" style="5" customWidth="1"/>
    <col min="12364" max="12364" width="18.28515625" style="5" customWidth="1"/>
    <col min="12365" max="12365" width="3.5703125" style="5" customWidth="1"/>
    <col min="12366" max="12366" width="19.85546875" style="5" customWidth="1"/>
    <col min="12367" max="12367" width="3.5703125" style="5" customWidth="1"/>
    <col min="12368" max="12368" width="17.28515625" style="5" customWidth="1"/>
    <col min="12369" max="12369" width="3.5703125" style="5" customWidth="1"/>
    <col min="12370" max="12370" width="2.28515625" style="5" customWidth="1"/>
    <col min="12371" max="12371" width="14.85546875" style="5" customWidth="1"/>
    <col min="12372" max="12372" width="19" style="5" customWidth="1"/>
    <col min="12373" max="12373" width="16.5703125" style="5" customWidth="1"/>
    <col min="12374" max="12374" width="17.5703125" style="5" customWidth="1"/>
    <col min="12375" max="12375" width="7.42578125" style="5" customWidth="1"/>
    <col min="12376" max="12376" width="3.5703125" style="5" customWidth="1"/>
    <col min="12377" max="12377" width="16.28515625" style="5" customWidth="1"/>
    <col min="12378" max="12378" width="3.5703125" style="5" customWidth="1"/>
    <col min="12379" max="12379" width="16.140625" style="5" customWidth="1"/>
    <col min="12380" max="12380" width="3.5703125" style="5" customWidth="1"/>
    <col min="12381" max="12381" width="17.5703125" style="5" customWidth="1"/>
    <col min="12382" max="12383" width="3.5703125" style="5" customWidth="1"/>
    <col min="12384" max="12384" width="17.5703125" style="5" customWidth="1"/>
    <col min="12385" max="12385" width="3.5703125" style="5" customWidth="1"/>
    <col min="12386" max="12386" width="19.140625" style="5" customWidth="1"/>
    <col min="12387" max="12387" width="3.5703125" style="5" customWidth="1"/>
    <col min="12388" max="12388" width="17.5703125" style="5" customWidth="1"/>
    <col min="12389" max="12389" width="3.5703125" style="5" customWidth="1"/>
    <col min="12390" max="12390" width="2.28515625" style="5" customWidth="1"/>
    <col min="12391" max="12391" width="14.85546875" style="5" customWidth="1"/>
    <col min="12392" max="12392" width="19" style="5" customWidth="1"/>
    <col min="12393" max="12393" width="16.5703125" style="5" customWidth="1"/>
    <col min="12394" max="12394" width="17.7109375" style="5" customWidth="1"/>
    <col min="12395" max="12395" width="7.42578125" style="5" customWidth="1"/>
    <col min="12396" max="12396" width="3.5703125" style="5" customWidth="1"/>
    <col min="12397" max="12397" width="16.140625" style="5" customWidth="1"/>
    <col min="12398" max="12398" width="3.5703125" style="5" customWidth="1"/>
    <col min="12399" max="12399" width="16.140625" style="5" customWidth="1"/>
    <col min="12400" max="12400" width="3.5703125" style="5" customWidth="1"/>
    <col min="12401" max="12401" width="17.7109375" style="5" customWidth="1"/>
    <col min="12402" max="12403" width="3.5703125" style="5" customWidth="1"/>
    <col min="12404" max="12404" width="17.7109375" style="5" customWidth="1"/>
    <col min="12405" max="12405" width="3.5703125" style="5" customWidth="1"/>
    <col min="12406" max="12406" width="19" style="5" customWidth="1"/>
    <col min="12407" max="12407" width="3.5703125" style="5" customWidth="1"/>
    <col min="12408" max="12408" width="17.7109375" style="5" customWidth="1"/>
    <col min="12409" max="12409" width="3.5703125" style="5" customWidth="1"/>
    <col min="12410" max="12410" width="2.28515625" style="5" customWidth="1"/>
    <col min="12411" max="12411" width="14.85546875" style="5" customWidth="1"/>
    <col min="12412" max="12412" width="19" style="5" customWidth="1"/>
    <col min="12413" max="12413" width="16.5703125" style="5" customWidth="1"/>
    <col min="12414" max="12414" width="18.28515625" style="5" customWidth="1"/>
    <col min="12415" max="12415" width="7.42578125" style="5" customWidth="1"/>
    <col min="12416" max="12416" width="3.5703125" style="5" customWidth="1"/>
    <col min="12417" max="12417" width="16.28515625" style="5" customWidth="1"/>
    <col min="12418" max="12418" width="3.5703125" style="5" customWidth="1"/>
    <col min="12419" max="12419" width="16.85546875" style="5" customWidth="1"/>
    <col min="12420" max="12420" width="3.5703125" style="5" customWidth="1"/>
    <col min="12421" max="12421" width="17" style="5" customWidth="1"/>
    <col min="12422" max="12423" width="3.5703125" style="5" customWidth="1"/>
    <col min="12424" max="12424" width="17.140625" style="5" customWidth="1"/>
    <col min="12425" max="12425" width="3.5703125" style="5" customWidth="1"/>
    <col min="12426" max="12426" width="19.85546875" style="5" customWidth="1"/>
    <col min="12427" max="12427" width="3.5703125" style="5" customWidth="1"/>
    <col min="12428" max="12428" width="17.28515625" style="5" customWidth="1"/>
    <col min="12429" max="12429" width="3.5703125" style="5" customWidth="1"/>
    <col min="12430" max="12430" width="2.28515625" style="5" customWidth="1"/>
    <col min="12431" max="12431" width="14.85546875" style="5" customWidth="1"/>
    <col min="12432" max="12432" width="19" style="5" customWidth="1"/>
    <col min="12433" max="12433" width="15.85546875" style="5" customWidth="1"/>
    <col min="12434" max="12434" width="18.140625" style="5" customWidth="1"/>
    <col min="12435" max="12435" width="7.42578125" style="5" customWidth="1"/>
    <col min="12436" max="12436" width="3.5703125" style="5" customWidth="1"/>
    <col min="12437" max="12437" width="15.85546875" style="5" customWidth="1"/>
    <col min="12438" max="12438" width="3.5703125" style="5" customWidth="1"/>
    <col min="12439" max="12439" width="16.140625" style="5" customWidth="1"/>
    <col min="12440" max="12440" width="3.5703125" style="5" customWidth="1"/>
    <col min="12441" max="12441" width="16.7109375" style="5" customWidth="1"/>
    <col min="12442" max="12443" width="3.5703125" style="5" customWidth="1"/>
    <col min="12444" max="12444" width="17" style="5" customWidth="1"/>
    <col min="12445" max="12445" width="3.5703125" style="5" customWidth="1"/>
    <col min="12446" max="12446" width="19.28515625" style="5" customWidth="1"/>
    <col min="12447" max="12447" width="3.5703125" style="5" customWidth="1"/>
    <col min="12448" max="12448" width="16.85546875" style="5" customWidth="1"/>
    <col min="12449" max="12449" width="3.5703125" style="5" customWidth="1"/>
    <col min="12450" max="12544" width="11.42578125" style="5"/>
    <col min="12545" max="12545" width="2.28515625" style="5" customWidth="1"/>
    <col min="12546" max="12546" width="14.85546875" style="5" customWidth="1"/>
    <col min="12547" max="12547" width="18.7109375" style="5" customWidth="1"/>
    <col min="12548" max="12548" width="16.5703125" style="5" customWidth="1"/>
    <col min="12549" max="12549" width="19" style="5" customWidth="1"/>
    <col min="12550" max="12550" width="4.85546875" style="5" customWidth="1"/>
    <col min="12551" max="12551" width="3.5703125" style="5" customWidth="1"/>
    <col min="12552" max="12552" width="16.28515625" style="5" customWidth="1"/>
    <col min="12553" max="12553" width="3.5703125" style="5" customWidth="1"/>
    <col min="12554" max="12554" width="16.140625" style="5" customWidth="1"/>
    <col min="12555" max="12555" width="4.140625" style="5" customWidth="1"/>
    <col min="12556" max="12556" width="15.5703125" style="5" customWidth="1"/>
    <col min="12557" max="12557" width="3.5703125" style="5" customWidth="1"/>
    <col min="12558" max="12558" width="3" style="5" customWidth="1"/>
    <col min="12559" max="12559" width="15.7109375" style="5" customWidth="1"/>
    <col min="12560" max="12560" width="3.5703125" style="5" customWidth="1"/>
    <col min="12561" max="12561" width="19" style="5" customWidth="1"/>
    <col min="12562" max="12562" width="3.5703125" style="5" customWidth="1"/>
    <col min="12563" max="12563" width="16.5703125" style="5" customWidth="1"/>
    <col min="12564" max="12564" width="3.7109375" style="5" customWidth="1"/>
    <col min="12565" max="12565" width="4.7109375" style="5" customWidth="1"/>
    <col min="12566" max="12566" width="4.42578125" style="5" customWidth="1"/>
    <col min="12567" max="12567" width="14.85546875" style="5" customWidth="1"/>
    <col min="12568" max="12568" width="19" style="5" customWidth="1"/>
    <col min="12569" max="12569" width="15.85546875" style="5" customWidth="1"/>
    <col min="12570" max="12570" width="17.85546875" style="5" customWidth="1"/>
    <col min="12571" max="12571" width="7.42578125" style="5" customWidth="1"/>
    <col min="12572" max="12572" width="3.5703125" style="5" customWidth="1"/>
    <col min="12573" max="12573" width="15.7109375" style="5" customWidth="1"/>
    <col min="12574" max="12574" width="3.5703125" style="5" customWidth="1"/>
    <col min="12575" max="12575" width="16.28515625" style="5" customWidth="1"/>
    <col min="12576" max="12576" width="3.5703125" style="5" customWidth="1"/>
    <col min="12577" max="12577" width="18.140625" style="5" customWidth="1"/>
    <col min="12578" max="12579" width="3.5703125" style="5" customWidth="1"/>
    <col min="12580" max="12580" width="18.140625" style="5" customWidth="1"/>
    <col min="12581" max="12581" width="3.5703125" style="5" customWidth="1"/>
    <col min="12582" max="12582" width="19.42578125" style="5" customWidth="1"/>
    <col min="12583" max="12583" width="3.5703125" style="5" customWidth="1"/>
    <col min="12584" max="12584" width="17.140625" style="5" customWidth="1"/>
    <col min="12585" max="12585" width="3.5703125" style="5" customWidth="1"/>
    <col min="12586" max="12586" width="2.28515625" style="5" customWidth="1"/>
    <col min="12587" max="12587" width="14.85546875" style="5" customWidth="1"/>
    <col min="12588" max="12588" width="19" style="5" customWidth="1"/>
    <col min="12589" max="12589" width="14.85546875" style="5" customWidth="1"/>
    <col min="12590" max="12590" width="18" style="5" customWidth="1"/>
    <col min="12591" max="12591" width="7.42578125" style="5" customWidth="1"/>
    <col min="12592" max="12592" width="3.5703125" style="5" customWidth="1"/>
    <col min="12593" max="12593" width="16.28515625" style="5" customWidth="1"/>
    <col min="12594" max="12594" width="3.5703125" style="5" customWidth="1"/>
    <col min="12595" max="12595" width="15.5703125" style="5" customWidth="1"/>
    <col min="12596" max="12596" width="3.5703125" style="5" customWidth="1"/>
    <col min="12597" max="12597" width="18.5703125" style="5" customWidth="1"/>
    <col min="12598" max="12599" width="3.5703125" style="5" customWidth="1"/>
    <col min="12600" max="12600" width="18.5703125" style="5" customWidth="1"/>
    <col min="12601" max="12601" width="3.5703125" style="5" customWidth="1"/>
    <col min="12602" max="12602" width="19.7109375" style="5" customWidth="1"/>
    <col min="12603" max="12603" width="3.5703125" style="5" customWidth="1"/>
    <col min="12604" max="12604" width="18.5703125" style="5" customWidth="1"/>
    <col min="12605" max="12605" width="3.5703125" style="5" customWidth="1"/>
    <col min="12606" max="12606" width="2.28515625" style="5" customWidth="1"/>
    <col min="12607" max="12607" width="14.85546875" style="5" customWidth="1"/>
    <col min="12608" max="12608" width="19" style="5" customWidth="1"/>
    <col min="12609" max="12609" width="16.28515625" style="5" customWidth="1"/>
    <col min="12610" max="12610" width="18.28515625" style="5" customWidth="1"/>
    <col min="12611" max="12611" width="7.42578125" style="5" customWidth="1"/>
    <col min="12612" max="12612" width="3.5703125" style="5" customWidth="1"/>
    <col min="12613" max="12613" width="16.140625" style="5" customWidth="1"/>
    <col min="12614" max="12614" width="3.5703125" style="5" customWidth="1"/>
    <col min="12615" max="12615" width="16.28515625" style="5" customWidth="1"/>
    <col min="12616" max="12616" width="3.5703125" style="5" customWidth="1"/>
    <col min="12617" max="12617" width="18.28515625" style="5" customWidth="1"/>
    <col min="12618" max="12619" width="3.5703125" style="5" customWidth="1"/>
    <col min="12620" max="12620" width="18.28515625" style="5" customWidth="1"/>
    <col min="12621" max="12621" width="3.5703125" style="5" customWidth="1"/>
    <col min="12622" max="12622" width="19.85546875" style="5" customWidth="1"/>
    <col min="12623" max="12623" width="3.5703125" style="5" customWidth="1"/>
    <col min="12624" max="12624" width="17.28515625" style="5" customWidth="1"/>
    <col min="12625" max="12625" width="3.5703125" style="5" customWidth="1"/>
    <col min="12626" max="12626" width="2.28515625" style="5" customWidth="1"/>
    <col min="12627" max="12627" width="14.85546875" style="5" customWidth="1"/>
    <col min="12628" max="12628" width="19" style="5" customWidth="1"/>
    <col min="12629" max="12629" width="16.5703125" style="5" customWidth="1"/>
    <col min="12630" max="12630" width="17.5703125" style="5" customWidth="1"/>
    <col min="12631" max="12631" width="7.42578125" style="5" customWidth="1"/>
    <col min="12632" max="12632" width="3.5703125" style="5" customWidth="1"/>
    <col min="12633" max="12633" width="16.28515625" style="5" customWidth="1"/>
    <col min="12634" max="12634" width="3.5703125" style="5" customWidth="1"/>
    <col min="12635" max="12635" width="16.140625" style="5" customWidth="1"/>
    <col min="12636" max="12636" width="3.5703125" style="5" customWidth="1"/>
    <col min="12637" max="12637" width="17.5703125" style="5" customWidth="1"/>
    <col min="12638" max="12639" width="3.5703125" style="5" customWidth="1"/>
    <col min="12640" max="12640" width="17.5703125" style="5" customWidth="1"/>
    <col min="12641" max="12641" width="3.5703125" style="5" customWidth="1"/>
    <col min="12642" max="12642" width="19.140625" style="5" customWidth="1"/>
    <col min="12643" max="12643" width="3.5703125" style="5" customWidth="1"/>
    <col min="12644" max="12644" width="17.5703125" style="5" customWidth="1"/>
    <col min="12645" max="12645" width="3.5703125" style="5" customWidth="1"/>
    <col min="12646" max="12646" width="2.28515625" style="5" customWidth="1"/>
    <col min="12647" max="12647" width="14.85546875" style="5" customWidth="1"/>
    <col min="12648" max="12648" width="19" style="5" customWidth="1"/>
    <col min="12649" max="12649" width="16.5703125" style="5" customWidth="1"/>
    <col min="12650" max="12650" width="17.7109375" style="5" customWidth="1"/>
    <col min="12651" max="12651" width="7.42578125" style="5" customWidth="1"/>
    <col min="12652" max="12652" width="3.5703125" style="5" customWidth="1"/>
    <col min="12653" max="12653" width="16.140625" style="5" customWidth="1"/>
    <col min="12654" max="12654" width="3.5703125" style="5" customWidth="1"/>
    <col min="12655" max="12655" width="16.140625" style="5" customWidth="1"/>
    <col min="12656" max="12656" width="3.5703125" style="5" customWidth="1"/>
    <col min="12657" max="12657" width="17.7109375" style="5" customWidth="1"/>
    <col min="12658" max="12659" width="3.5703125" style="5" customWidth="1"/>
    <col min="12660" max="12660" width="17.7109375" style="5" customWidth="1"/>
    <col min="12661" max="12661" width="3.5703125" style="5" customWidth="1"/>
    <col min="12662" max="12662" width="19" style="5" customWidth="1"/>
    <col min="12663" max="12663" width="3.5703125" style="5" customWidth="1"/>
    <col min="12664" max="12664" width="17.7109375" style="5" customWidth="1"/>
    <col min="12665" max="12665" width="3.5703125" style="5" customWidth="1"/>
    <col min="12666" max="12666" width="2.28515625" style="5" customWidth="1"/>
    <col min="12667" max="12667" width="14.85546875" style="5" customWidth="1"/>
    <col min="12668" max="12668" width="19" style="5" customWidth="1"/>
    <col min="12669" max="12669" width="16.5703125" style="5" customWidth="1"/>
    <col min="12670" max="12670" width="18.28515625" style="5" customWidth="1"/>
    <col min="12671" max="12671" width="7.42578125" style="5" customWidth="1"/>
    <col min="12672" max="12672" width="3.5703125" style="5" customWidth="1"/>
    <col min="12673" max="12673" width="16.28515625" style="5" customWidth="1"/>
    <col min="12674" max="12674" width="3.5703125" style="5" customWidth="1"/>
    <col min="12675" max="12675" width="16.85546875" style="5" customWidth="1"/>
    <col min="12676" max="12676" width="3.5703125" style="5" customWidth="1"/>
    <col min="12677" max="12677" width="17" style="5" customWidth="1"/>
    <col min="12678" max="12679" width="3.5703125" style="5" customWidth="1"/>
    <col min="12680" max="12680" width="17.140625" style="5" customWidth="1"/>
    <col min="12681" max="12681" width="3.5703125" style="5" customWidth="1"/>
    <col min="12682" max="12682" width="19.85546875" style="5" customWidth="1"/>
    <col min="12683" max="12683" width="3.5703125" style="5" customWidth="1"/>
    <col min="12684" max="12684" width="17.28515625" style="5" customWidth="1"/>
    <col min="12685" max="12685" width="3.5703125" style="5" customWidth="1"/>
    <col min="12686" max="12686" width="2.28515625" style="5" customWidth="1"/>
    <col min="12687" max="12687" width="14.85546875" style="5" customWidth="1"/>
    <col min="12688" max="12688" width="19" style="5" customWidth="1"/>
    <col min="12689" max="12689" width="15.85546875" style="5" customWidth="1"/>
    <col min="12690" max="12690" width="18.140625" style="5" customWidth="1"/>
    <col min="12691" max="12691" width="7.42578125" style="5" customWidth="1"/>
    <col min="12692" max="12692" width="3.5703125" style="5" customWidth="1"/>
    <col min="12693" max="12693" width="15.85546875" style="5" customWidth="1"/>
    <col min="12694" max="12694" width="3.5703125" style="5" customWidth="1"/>
    <col min="12695" max="12695" width="16.140625" style="5" customWidth="1"/>
    <col min="12696" max="12696" width="3.5703125" style="5" customWidth="1"/>
    <col min="12697" max="12697" width="16.7109375" style="5" customWidth="1"/>
    <col min="12698" max="12699" width="3.5703125" style="5" customWidth="1"/>
    <col min="12700" max="12700" width="17" style="5" customWidth="1"/>
    <col min="12701" max="12701" width="3.5703125" style="5" customWidth="1"/>
    <col min="12702" max="12702" width="19.28515625" style="5" customWidth="1"/>
    <col min="12703" max="12703" width="3.5703125" style="5" customWidth="1"/>
    <col min="12704" max="12704" width="16.85546875" style="5" customWidth="1"/>
    <col min="12705" max="12705" width="3.5703125" style="5" customWidth="1"/>
    <col min="12706" max="12800" width="11.42578125" style="5"/>
    <col min="12801" max="12801" width="2.28515625" style="5" customWidth="1"/>
    <col min="12802" max="12802" width="14.85546875" style="5" customWidth="1"/>
    <col min="12803" max="12803" width="18.7109375" style="5" customWidth="1"/>
    <col min="12804" max="12804" width="16.5703125" style="5" customWidth="1"/>
    <col min="12805" max="12805" width="19" style="5" customWidth="1"/>
    <col min="12806" max="12806" width="4.85546875" style="5" customWidth="1"/>
    <col min="12807" max="12807" width="3.5703125" style="5" customWidth="1"/>
    <col min="12808" max="12808" width="16.28515625" style="5" customWidth="1"/>
    <col min="12809" max="12809" width="3.5703125" style="5" customWidth="1"/>
    <col min="12810" max="12810" width="16.140625" style="5" customWidth="1"/>
    <col min="12811" max="12811" width="4.140625" style="5" customWidth="1"/>
    <col min="12812" max="12812" width="15.5703125" style="5" customWidth="1"/>
    <col min="12813" max="12813" width="3.5703125" style="5" customWidth="1"/>
    <col min="12814" max="12814" width="3" style="5" customWidth="1"/>
    <col min="12815" max="12815" width="15.7109375" style="5" customWidth="1"/>
    <col min="12816" max="12816" width="3.5703125" style="5" customWidth="1"/>
    <col min="12817" max="12817" width="19" style="5" customWidth="1"/>
    <col min="12818" max="12818" width="3.5703125" style="5" customWidth="1"/>
    <col min="12819" max="12819" width="16.5703125" style="5" customWidth="1"/>
    <col min="12820" max="12820" width="3.7109375" style="5" customWidth="1"/>
    <col min="12821" max="12821" width="4.7109375" style="5" customWidth="1"/>
    <col min="12822" max="12822" width="4.42578125" style="5" customWidth="1"/>
    <col min="12823" max="12823" width="14.85546875" style="5" customWidth="1"/>
    <col min="12824" max="12824" width="19" style="5" customWidth="1"/>
    <col min="12825" max="12825" width="15.85546875" style="5" customWidth="1"/>
    <col min="12826" max="12826" width="17.85546875" style="5" customWidth="1"/>
    <col min="12827" max="12827" width="7.42578125" style="5" customWidth="1"/>
    <col min="12828" max="12828" width="3.5703125" style="5" customWidth="1"/>
    <col min="12829" max="12829" width="15.7109375" style="5" customWidth="1"/>
    <col min="12830" max="12830" width="3.5703125" style="5" customWidth="1"/>
    <col min="12831" max="12831" width="16.28515625" style="5" customWidth="1"/>
    <col min="12832" max="12832" width="3.5703125" style="5" customWidth="1"/>
    <col min="12833" max="12833" width="18.140625" style="5" customWidth="1"/>
    <col min="12834" max="12835" width="3.5703125" style="5" customWidth="1"/>
    <col min="12836" max="12836" width="18.140625" style="5" customWidth="1"/>
    <col min="12837" max="12837" width="3.5703125" style="5" customWidth="1"/>
    <col min="12838" max="12838" width="19.42578125" style="5" customWidth="1"/>
    <col min="12839" max="12839" width="3.5703125" style="5" customWidth="1"/>
    <col min="12840" max="12840" width="17.140625" style="5" customWidth="1"/>
    <col min="12841" max="12841" width="3.5703125" style="5" customWidth="1"/>
    <col min="12842" max="12842" width="2.28515625" style="5" customWidth="1"/>
    <col min="12843" max="12843" width="14.85546875" style="5" customWidth="1"/>
    <col min="12844" max="12844" width="19" style="5" customWidth="1"/>
    <col min="12845" max="12845" width="14.85546875" style="5" customWidth="1"/>
    <col min="12846" max="12846" width="18" style="5" customWidth="1"/>
    <col min="12847" max="12847" width="7.42578125" style="5" customWidth="1"/>
    <col min="12848" max="12848" width="3.5703125" style="5" customWidth="1"/>
    <col min="12849" max="12849" width="16.28515625" style="5" customWidth="1"/>
    <col min="12850" max="12850" width="3.5703125" style="5" customWidth="1"/>
    <col min="12851" max="12851" width="15.5703125" style="5" customWidth="1"/>
    <col min="12852" max="12852" width="3.5703125" style="5" customWidth="1"/>
    <col min="12853" max="12853" width="18.5703125" style="5" customWidth="1"/>
    <col min="12854" max="12855" width="3.5703125" style="5" customWidth="1"/>
    <col min="12856" max="12856" width="18.5703125" style="5" customWidth="1"/>
    <col min="12857" max="12857" width="3.5703125" style="5" customWidth="1"/>
    <col min="12858" max="12858" width="19.7109375" style="5" customWidth="1"/>
    <col min="12859" max="12859" width="3.5703125" style="5" customWidth="1"/>
    <col min="12860" max="12860" width="18.5703125" style="5" customWidth="1"/>
    <col min="12861" max="12861" width="3.5703125" style="5" customWidth="1"/>
    <col min="12862" max="12862" width="2.28515625" style="5" customWidth="1"/>
    <col min="12863" max="12863" width="14.85546875" style="5" customWidth="1"/>
    <col min="12864" max="12864" width="19" style="5" customWidth="1"/>
    <col min="12865" max="12865" width="16.28515625" style="5" customWidth="1"/>
    <col min="12866" max="12866" width="18.28515625" style="5" customWidth="1"/>
    <col min="12867" max="12867" width="7.42578125" style="5" customWidth="1"/>
    <col min="12868" max="12868" width="3.5703125" style="5" customWidth="1"/>
    <col min="12869" max="12869" width="16.140625" style="5" customWidth="1"/>
    <col min="12870" max="12870" width="3.5703125" style="5" customWidth="1"/>
    <col min="12871" max="12871" width="16.28515625" style="5" customWidth="1"/>
    <col min="12872" max="12872" width="3.5703125" style="5" customWidth="1"/>
    <col min="12873" max="12873" width="18.28515625" style="5" customWidth="1"/>
    <col min="12874" max="12875" width="3.5703125" style="5" customWidth="1"/>
    <col min="12876" max="12876" width="18.28515625" style="5" customWidth="1"/>
    <col min="12877" max="12877" width="3.5703125" style="5" customWidth="1"/>
    <col min="12878" max="12878" width="19.85546875" style="5" customWidth="1"/>
    <col min="12879" max="12879" width="3.5703125" style="5" customWidth="1"/>
    <col min="12880" max="12880" width="17.28515625" style="5" customWidth="1"/>
    <col min="12881" max="12881" width="3.5703125" style="5" customWidth="1"/>
    <col min="12882" max="12882" width="2.28515625" style="5" customWidth="1"/>
    <col min="12883" max="12883" width="14.85546875" style="5" customWidth="1"/>
    <col min="12884" max="12884" width="19" style="5" customWidth="1"/>
    <col min="12885" max="12885" width="16.5703125" style="5" customWidth="1"/>
    <col min="12886" max="12886" width="17.5703125" style="5" customWidth="1"/>
    <col min="12887" max="12887" width="7.42578125" style="5" customWidth="1"/>
    <col min="12888" max="12888" width="3.5703125" style="5" customWidth="1"/>
    <col min="12889" max="12889" width="16.28515625" style="5" customWidth="1"/>
    <col min="12890" max="12890" width="3.5703125" style="5" customWidth="1"/>
    <col min="12891" max="12891" width="16.140625" style="5" customWidth="1"/>
    <col min="12892" max="12892" width="3.5703125" style="5" customWidth="1"/>
    <col min="12893" max="12893" width="17.5703125" style="5" customWidth="1"/>
    <col min="12894" max="12895" width="3.5703125" style="5" customWidth="1"/>
    <col min="12896" max="12896" width="17.5703125" style="5" customWidth="1"/>
    <col min="12897" max="12897" width="3.5703125" style="5" customWidth="1"/>
    <col min="12898" max="12898" width="19.140625" style="5" customWidth="1"/>
    <col min="12899" max="12899" width="3.5703125" style="5" customWidth="1"/>
    <col min="12900" max="12900" width="17.5703125" style="5" customWidth="1"/>
    <col min="12901" max="12901" width="3.5703125" style="5" customWidth="1"/>
    <col min="12902" max="12902" width="2.28515625" style="5" customWidth="1"/>
    <col min="12903" max="12903" width="14.85546875" style="5" customWidth="1"/>
    <col min="12904" max="12904" width="19" style="5" customWidth="1"/>
    <col min="12905" max="12905" width="16.5703125" style="5" customWidth="1"/>
    <col min="12906" max="12906" width="17.7109375" style="5" customWidth="1"/>
    <col min="12907" max="12907" width="7.42578125" style="5" customWidth="1"/>
    <col min="12908" max="12908" width="3.5703125" style="5" customWidth="1"/>
    <col min="12909" max="12909" width="16.140625" style="5" customWidth="1"/>
    <col min="12910" max="12910" width="3.5703125" style="5" customWidth="1"/>
    <col min="12911" max="12911" width="16.140625" style="5" customWidth="1"/>
    <col min="12912" max="12912" width="3.5703125" style="5" customWidth="1"/>
    <col min="12913" max="12913" width="17.7109375" style="5" customWidth="1"/>
    <col min="12914" max="12915" width="3.5703125" style="5" customWidth="1"/>
    <col min="12916" max="12916" width="17.7109375" style="5" customWidth="1"/>
    <col min="12917" max="12917" width="3.5703125" style="5" customWidth="1"/>
    <col min="12918" max="12918" width="19" style="5" customWidth="1"/>
    <col min="12919" max="12919" width="3.5703125" style="5" customWidth="1"/>
    <col min="12920" max="12920" width="17.7109375" style="5" customWidth="1"/>
    <col min="12921" max="12921" width="3.5703125" style="5" customWidth="1"/>
    <col min="12922" max="12922" width="2.28515625" style="5" customWidth="1"/>
    <col min="12923" max="12923" width="14.85546875" style="5" customWidth="1"/>
    <col min="12924" max="12924" width="19" style="5" customWidth="1"/>
    <col min="12925" max="12925" width="16.5703125" style="5" customWidth="1"/>
    <col min="12926" max="12926" width="18.28515625" style="5" customWidth="1"/>
    <col min="12927" max="12927" width="7.42578125" style="5" customWidth="1"/>
    <col min="12928" max="12928" width="3.5703125" style="5" customWidth="1"/>
    <col min="12929" max="12929" width="16.28515625" style="5" customWidth="1"/>
    <col min="12930" max="12930" width="3.5703125" style="5" customWidth="1"/>
    <col min="12931" max="12931" width="16.85546875" style="5" customWidth="1"/>
    <col min="12932" max="12932" width="3.5703125" style="5" customWidth="1"/>
    <col min="12933" max="12933" width="17" style="5" customWidth="1"/>
    <col min="12934" max="12935" width="3.5703125" style="5" customWidth="1"/>
    <col min="12936" max="12936" width="17.140625" style="5" customWidth="1"/>
    <col min="12937" max="12937" width="3.5703125" style="5" customWidth="1"/>
    <col min="12938" max="12938" width="19.85546875" style="5" customWidth="1"/>
    <col min="12939" max="12939" width="3.5703125" style="5" customWidth="1"/>
    <col min="12940" max="12940" width="17.28515625" style="5" customWidth="1"/>
    <col min="12941" max="12941" width="3.5703125" style="5" customWidth="1"/>
    <col min="12942" max="12942" width="2.28515625" style="5" customWidth="1"/>
    <col min="12943" max="12943" width="14.85546875" style="5" customWidth="1"/>
    <col min="12944" max="12944" width="19" style="5" customWidth="1"/>
    <col min="12945" max="12945" width="15.85546875" style="5" customWidth="1"/>
    <col min="12946" max="12946" width="18.140625" style="5" customWidth="1"/>
    <col min="12947" max="12947" width="7.42578125" style="5" customWidth="1"/>
    <col min="12948" max="12948" width="3.5703125" style="5" customWidth="1"/>
    <col min="12949" max="12949" width="15.85546875" style="5" customWidth="1"/>
    <col min="12950" max="12950" width="3.5703125" style="5" customWidth="1"/>
    <col min="12951" max="12951" width="16.140625" style="5" customWidth="1"/>
    <col min="12952" max="12952" width="3.5703125" style="5" customWidth="1"/>
    <col min="12953" max="12953" width="16.7109375" style="5" customWidth="1"/>
    <col min="12954" max="12955" width="3.5703125" style="5" customWidth="1"/>
    <col min="12956" max="12956" width="17" style="5" customWidth="1"/>
    <col min="12957" max="12957" width="3.5703125" style="5" customWidth="1"/>
    <col min="12958" max="12958" width="19.28515625" style="5" customWidth="1"/>
    <col min="12959" max="12959" width="3.5703125" style="5" customWidth="1"/>
    <col min="12960" max="12960" width="16.85546875" style="5" customWidth="1"/>
    <col min="12961" max="12961" width="3.5703125" style="5" customWidth="1"/>
    <col min="12962" max="13056" width="11.42578125" style="5"/>
    <col min="13057" max="13057" width="2.28515625" style="5" customWidth="1"/>
    <col min="13058" max="13058" width="14.85546875" style="5" customWidth="1"/>
    <col min="13059" max="13059" width="18.7109375" style="5" customWidth="1"/>
    <col min="13060" max="13060" width="16.5703125" style="5" customWidth="1"/>
    <col min="13061" max="13061" width="19" style="5" customWidth="1"/>
    <col min="13062" max="13062" width="4.85546875" style="5" customWidth="1"/>
    <col min="13063" max="13063" width="3.5703125" style="5" customWidth="1"/>
    <col min="13064" max="13064" width="16.28515625" style="5" customWidth="1"/>
    <col min="13065" max="13065" width="3.5703125" style="5" customWidth="1"/>
    <col min="13066" max="13066" width="16.140625" style="5" customWidth="1"/>
    <col min="13067" max="13067" width="4.140625" style="5" customWidth="1"/>
    <col min="13068" max="13068" width="15.5703125" style="5" customWidth="1"/>
    <col min="13069" max="13069" width="3.5703125" style="5" customWidth="1"/>
    <col min="13070" max="13070" width="3" style="5" customWidth="1"/>
    <col min="13071" max="13071" width="15.7109375" style="5" customWidth="1"/>
    <col min="13072" max="13072" width="3.5703125" style="5" customWidth="1"/>
    <col min="13073" max="13073" width="19" style="5" customWidth="1"/>
    <col min="13074" max="13074" width="3.5703125" style="5" customWidth="1"/>
    <col min="13075" max="13075" width="16.5703125" style="5" customWidth="1"/>
    <col min="13076" max="13076" width="3.7109375" style="5" customWidth="1"/>
    <col min="13077" max="13077" width="4.7109375" style="5" customWidth="1"/>
    <col min="13078" max="13078" width="4.42578125" style="5" customWidth="1"/>
    <col min="13079" max="13079" width="14.85546875" style="5" customWidth="1"/>
    <col min="13080" max="13080" width="19" style="5" customWidth="1"/>
    <col min="13081" max="13081" width="15.85546875" style="5" customWidth="1"/>
    <col min="13082" max="13082" width="17.85546875" style="5" customWidth="1"/>
    <col min="13083" max="13083" width="7.42578125" style="5" customWidth="1"/>
    <col min="13084" max="13084" width="3.5703125" style="5" customWidth="1"/>
    <col min="13085" max="13085" width="15.7109375" style="5" customWidth="1"/>
    <col min="13086" max="13086" width="3.5703125" style="5" customWidth="1"/>
    <col min="13087" max="13087" width="16.28515625" style="5" customWidth="1"/>
    <col min="13088" max="13088" width="3.5703125" style="5" customWidth="1"/>
    <col min="13089" max="13089" width="18.140625" style="5" customWidth="1"/>
    <col min="13090" max="13091" width="3.5703125" style="5" customWidth="1"/>
    <col min="13092" max="13092" width="18.140625" style="5" customWidth="1"/>
    <col min="13093" max="13093" width="3.5703125" style="5" customWidth="1"/>
    <col min="13094" max="13094" width="19.42578125" style="5" customWidth="1"/>
    <col min="13095" max="13095" width="3.5703125" style="5" customWidth="1"/>
    <col min="13096" max="13096" width="17.140625" style="5" customWidth="1"/>
    <col min="13097" max="13097" width="3.5703125" style="5" customWidth="1"/>
    <col min="13098" max="13098" width="2.28515625" style="5" customWidth="1"/>
    <col min="13099" max="13099" width="14.85546875" style="5" customWidth="1"/>
    <col min="13100" max="13100" width="19" style="5" customWidth="1"/>
    <col min="13101" max="13101" width="14.85546875" style="5" customWidth="1"/>
    <col min="13102" max="13102" width="18" style="5" customWidth="1"/>
    <col min="13103" max="13103" width="7.42578125" style="5" customWidth="1"/>
    <col min="13104" max="13104" width="3.5703125" style="5" customWidth="1"/>
    <col min="13105" max="13105" width="16.28515625" style="5" customWidth="1"/>
    <col min="13106" max="13106" width="3.5703125" style="5" customWidth="1"/>
    <col min="13107" max="13107" width="15.5703125" style="5" customWidth="1"/>
    <col min="13108" max="13108" width="3.5703125" style="5" customWidth="1"/>
    <col min="13109" max="13109" width="18.5703125" style="5" customWidth="1"/>
    <col min="13110" max="13111" width="3.5703125" style="5" customWidth="1"/>
    <col min="13112" max="13112" width="18.5703125" style="5" customWidth="1"/>
    <col min="13113" max="13113" width="3.5703125" style="5" customWidth="1"/>
    <col min="13114" max="13114" width="19.7109375" style="5" customWidth="1"/>
    <col min="13115" max="13115" width="3.5703125" style="5" customWidth="1"/>
    <col min="13116" max="13116" width="18.5703125" style="5" customWidth="1"/>
    <col min="13117" max="13117" width="3.5703125" style="5" customWidth="1"/>
    <col min="13118" max="13118" width="2.28515625" style="5" customWidth="1"/>
    <col min="13119" max="13119" width="14.85546875" style="5" customWidth="1"/>
    <col min="13120" max="13120" width="19" style="5" customWidth="1"/>
    <col min="13121" max="13121" width="16.28515625" style="5" customWidth="1"/>
    <col min="13122" max="13122" width="18.28515625" style="5" customWidth="1"/>
    <col min="13123" max="13123" width="7.42578125" style="5" customWidth="1"/>
    <col min="13124" max="13124" width="3.5703125" style="5" customWidth="1"/>
    <col min="13125" max="13125" width="16.140625" style="5" customWidth="1"/>
    <col min="13126" max="13126" width="3.5703125" style="5" customWidth="1"/>
    <col min="13127" max="13127" width="16.28515625" style="5" customWidth="1"/>
    <col min="13128" max="13128" width="3.5703125" style="5" customWidth="1"/>
    <col min="13129" max="13129" width="18.28515625" style="5" customWidth="1"/>
    <col min="13130" max="13131" width="3.5703125" style="5" customWidth="1"/>
    <col min="13132" max="13132" width="18.28515625" style="5" customWidth="1"/>
    <col min="13133" max="13133" width="3.5703125" style="5" customWidth="1"/>
    <col min="13134" max="13134" width="19.85546875" style="5" customWidth="1"/>
    <col min="13135" max="13135" width="3.5703125" style="5" customWidth="1"/>
    <col min="13136" max="13136" width="17.28515625" style="5" customWidth="1"/>
    <col min="13137" max="13137" width="3.5703125" style="5" customWidth="1"/>
    <col min="13138" max="13138" width="2.28515625" style="5" customWidth="1"/>
    <col min="13139" max="13139" width="14.85546875" style="5" customWidth="1"/>
    <col min="13140" max="13140" width="19" style="5" customWidth="1"/>
    <col min="13141" max="13141" width="16.5703125" style="5" customWidth="1"/>
    <col min="13142" max="13142" width="17.5703125" style="5" customWidth="1"/>
    <col min="13143" max="13143" width="7.42578125" style="5" customWidth="1"/>
    <col min="13144" max="13144" width="3.5703125" style="5" customWidth="1"/>
    <col min="13145" max="13145" width="16.28515625" style="5" customWidth="1"/>
    <col min="13146" max="13146" width="3.5703125" style="5" customWidth="1"/>
    <col min="13147" max="13147" width="16.140625" style="5" customWidth="1"/>
    <col min="13148" max="13148" width="3.5703125" style="5" customWidth="1"/>
    <col min="13149" max="13149" width="17.5703125" style="5" customWidth="1"/>
    <col min="13150" max="13151" width="3.5703125" style="5" customWidth="1"/>
    <col min="13152" max="13152" width="17.5703125" style="5" customWidth="1"/>
    <col min="13153" max="13153" width="3.5703125" style="5" customWidth="1"/>
    <col min="13154" max="13154" width="19.140625" style="5" customWidth="1"/>
    <col min="13155" max="13155" width="3.5703125" style="5" customWidth="1"/>
    <col min="13156" max="13156" width="17.5703125" style="5" customWidth="1"/>
    <col min="13157" max="13157" width="3.5703125" style="5" customWidth="1"/>
    <col min="13158" max="13158" width="2.28515625" style="5" customWidth="1"/>
    <col min="13159" max="13159" width="14.85546875" style="5" customWidth="1"/>
    <col min="13160" max="13160" width="19" style="5" customWidth="1"/>
    <col min="13161" max="13161" width="16.5703125" style="5" customWidth="1"/>
    <col min="13162" max="13162" width="17.7109375" style="5" customWidth="1"/>
    <col min="13163" max="13163" width="7.42578125" style="5" customWidth="1"/>
    <col min="13164" max="13164" width="3.5703125" style="5" customWidth="1"/>
    <col min="13165" max="13165" width="16.140625" style="5" customWidth="1"/>
    <col min="13166" max="13166" width="3.5703125" style="5" customWidth="1"/>
    <col min="13167" max="13167" width="16.140625" style="5" customWidth="1"/>
    <col min="13168" max="13168" width="3.5703125" style="5" customWidth="1"/>
    <col min="13169" max="13169" width="17.7109375" style="5" customWidth="1"/>
    <col min="13170" max="13171" width="3.5703125" style="5" customWidth="1"/>
    <col min="13172" max="13172" width="17.7109375" style="5" customWidth="1"/>
    <col min="13173" max="13173" width="3.5703125" style="5" customWidth="1"/>
    <col min="13174" max="13174" width="19" style="5" customWidth="1"/>
    <col min="13175" max="13175" width="3.5703125" style="5" customWidth="1"/>
    <col min="13176" max="13176" width="17.7109375" style="5" customWidth="1"/>
    <col min="13177" max="13177" width="3.5703125" style="5" customWidth="1"/>
    <col min="13178" max="13178" width="2.28515625" style="5" customWidth="1"/>
    <col min="13179" max="13179" width="14.85546875" style="5" customWidth="1"/>
    <col min="13180" max="13180" width="19" style="5" customWidth="1"/>
    <col min="13181" max="13181" width="16.5703125" style="5" customWidth="1"/>
    <col min="13182" max="13182" width="18.28515625" style="5" customWidth="1"/>
    <col min="13183" max="13183" width="7.42578125" style="5" customWidth="1"/>
    <col min="13184" max="13184" width="3.5703125" style="5" customWidth="1"/>
    <col min="13185" max="13185" width="16.28515625" style="5" customWidth="1"/>
    <col min="13186" max="13186" width="3.5703125" style="5" customWidth="1"/>
    <col min="13187" max="13187" width="16.85546875" style="5" customWidth="1"/>
    <col min="13188" max="13188" width="3.5703125" style="5" customWidth="1"/>
    <col min="13189" max="13189" width="17" style="5" customWidth="1"/>
    <col min="13190" max="13191" width="3.5703125" style="5" customWidth="1"/>
    <col min="13192" max="13192" width="17.140625" style="5" customWidth="1"/>
    <col min="13193" max="13193" width="3.5703125" style="5" customWidth="1"/>
    <col min="13194" max="13194" width="19.85546875" style="5" customWidth="1"/>
    <col min="13195" max="13195" width="3.5703125" style="5" customWidth="1"/>
    <col min="13196" max="13196" width="17.28515625" style="5" customWidth="1"/>
    <col min="13197" max="13197" width="3.5703125" style="5" customWidth="1"/>
    <col min="13198" max="13198" width="2.28515625" style="5" customWidth="1"/>
    <col min="13199" max="13199" width="14.85546875" style="5" customWidth="1"/>
    <col min="13200" max="13200" width="19" style="5" customWidth="1"/>
    <col min="13201" max="13201" width="15.85546875" style="5" customWidth="1"/>
    <col min="13202" max="13202" width="18.140625" style="5" customWidth="1"/>
    <col min="13203" max="13203" width="7.42578125" style="5" customWidth="1"/>
    <col min="13204" max="13204" width="3.5703125" style="5" customWidth="1"/>
    <col min="13205" max="13205" width="15.85546875" style="5" customWidth="1"/>
    <col min="13206" max="13206" width="3.5703125" style="5" customWidth="1"/>
    <col min="13207" max="13207" width="16.140625" style="5" customWidth="1"/>
    <col min="13208" max="13208" width="3.5703125" style="5" customWidth="1"/>
    <col min="13209" max="13209" width="16.7109375" style="5" customWidth="1"/>
    <col min="13210" max="13211" width="3.5703125" style="5" customWidth="1"/>
    <col min="13212" max="13212" width="17" style="5" customWidth="1"/>
    <col min="13213" max="13213" width="3.5703125" style="5" customWidth="1"/>
    <col min="13214" max="13214" width="19.28515625" style="5" customWidth="1"/>
    <col min="13215" max="13215" width="3.5703125" style="5" customWidth="1"/>
    <col min="13216" max="13216" width="16.85546875" style="5" customWidth="1"/>
    <col min="13217" max="13217" width="3.5703125" style="5" customWidth="1"/>
    <col min="13218" max="13312" width="11.42578125" style="5"/>
    <col min="13313" max="13313" width="2.28515625" style="5" customWidth="1"/>
    <col min="13314" max="13314" width="14.85546875" style="5" customWidth="1"/>
    <col min="13315" max="13315" width="18.7109375" style="5" customWidth="1"/>
    <col min="13316" max="13316" width="16.5703125" style="5" customWidth="1"/>
    <col min="13317" max="13317" width="19" style="5" customWidth="1"/>
    <col min="13318" max="13318" width="4.85546875" style="5" customWidth="1"/>
    <col min="13319" max="13319" width="3.5703125" style="5" customWidth="1"/>
    <col min="13320" max="13320" width="16.28515625" style="5" customWidth="1"/>
    <col min="13321" max="13321" width="3.5703125" style="5" customWidth="1"/>
    <col min="13322" max="13322" width="16.140625" style="5" customWidth="1"/>
    <col min="13323" max="13323" width="4.140625" style="5" customWidth="1"/>
    <col min="13324" max="13324" width="15.5703125" style="5" customWidth="1"/>
    <col min="13325" max="13325" width="3.5703125" style="5" customWidth="1"/>
    <col min="13326" max="13326" width="3" style="5" customWidth="1"/>
    <col min="13327" max="13327" width="15.7109375" style="5" customWidth="1"/>
    <col min="13328" max="13328" width="3.5703125" style="5" customWidth="1"/>
    <col min="13329" max="13329" width="19" style="5" customWidth="1"/>
    <col min="13330" max="13330" width="3.5703125" style="5" customWidth="1"/>
    <col min="13331" max="13331" width="16.5703125" style="5" customWidth="1"/>
    <col min="13332" max="13332" width="3.7109375" style="5" customWidth="1"/>
    <col min="13333" max="13333" width="4.7109375" style="5" customWidth="1"/>
    <col min="13334" max="13334" width="4.42578125" style="5" customWidth="1"/>
    <col min="13335" max="13335" width="14.85546875" style="5" customWidth="1"/>
    <col min="13336" max="13336" width="19" style="5" customWidth="1"/>
    <col min="13337" max="13337" width="15.85546875" style="5" customWidth="1"/>
    <col min="13338" max="13338" width="17.85546875" style="5" customWidth="1"/>
    <col min="13339" max="13339" width="7.42578125" style="5" customWidth="1"/>
    <col min="13340" max="13340" width="3.5703125" style="5" customWidth="1"/>
    <col min="13341" max="13341" width="15.7109375" style="5" customWidth="1"/>
    <col min="13342" max="13342" width="3.5703125" style="5" customWidth="1"/>
    <col min="13343" max="13343" width="16.28515625" style="5" customWidth="1"/>
    <col min="13344" max="13344" width="3.5703125" style="5" customWidth="1"/>
    <col min="13345" max="13345" width="18.140625" style="5" customWidth="1"/>
    <col min="13346" max="13347" width="3.5703125" style="5" customWidth="1"/>
    <col min="13348" max="13348" width="18.140625" style="5" customWidth="1"/>
    <col min="13349" max="13349" width="3.5703125" style="5" customWidth="1"/>
    <col min="13350" max="13350" width="19.42578125" style="5" customWidth="1"/>
    <col min="13351" max="13351" width="3.5703125" style="5" customWidth="1"/>
    <col min="13352" max="13352" width="17.140625" style="5" customWidth="1"/>
    <col min="13353" max="13353" width="3.5703125" style="5" customWidth="1"/>
    <col min="13354" max="13354" width="2.28515625" style="5" customWidth="1"/>
    <col min="13355" max="13355" width="14.85546875" style="5" customWidth="1"/>
    <col min="13356" max="13356" width="19" style="5" customWidth="1"/>
    <col min="13357" max="13357" width="14.85546875" style="5" customWidth="1"/>
    <col min="13358" max="13358" width="18" style="5" customWidth="1"/>
    <col min="13359" max="13359" width="7.42578125" style="5" customWidth="1"/>
    <col min="13360" max="13360" width="3.5703125" style="5" customWidth="1"/>
    <col min="13361" max="13361" width="16.28515625" style="5" customWidth="1"/>
    <col min="13362" max="13362" width="3.5703125" style="5" customWidth="1"/>
    <col min="13363" max="13363" width="15.5703125" style="5" customWidth="1"/>
    <col min="13364" max="13364" width="3.5703125" style="5" customWidth="1"/>
    <col min="13365" max="13365" width="18.5703125" style="5" customWidth="1"/>
    <col min="13366" max="13367" width="3.5703125" style="5" customWidth="1"/>
    <col min="13368" max="13368" width="18.5703125" style="5" customWidth="1"/>
    <col min="13369" max="13369" width="3.5703125" style="5" customWidth="1"/>
    <col min="13370" max="13370" width="19.7109375" style="5" customWidth="1"/>
    <col min="13371" max="13371" width="3.5703125" style="5" customWidth="1"/>
    <col min="13372" max="13372" width="18.5703125" style="5" customWidth="1"/>
    <col min="13373" max="13373" width="3.5703125" style="5" customWidth="1"/>
    <col min="13374" max="13374" width="2.28515625" style="5" customWidth="1"/>
    <col min="13375" max="13375" width="14.85546875" style="5" customWidth="1"/>
    <col min="13376" max="13376" width="19" style="5" customWidth="1"/>
    <col min="13377" max="13377" width="16.28515625" style="5" customWidth="1"/>
    <col min="13378" max="13378" width="18.28515625" style="5" customWidth="1"/>
    <col min="13379" max="13379" width="7.42578125" style="5" customWidth="1"/>
    <col min="13380" max="13380" width="3.5703125" style="5" customWidth="1"/>
    <col min="13381" max="13381" width="16.140625" style="5" customWidth="1"/>
    <col min="13382" max="13382" width="3.5703125" style="5" customWidth="1"/>
    <col min="13383" max="13383" width="16.28515625" style="5" customWidth="1"/>
    <col min="13384" max="13384" width="3.5703125" style="5" customWidth="1"/>
    <col min="13385" max="13385" width="18.28515625" style="5" customWidth="1"/>
    <col min="13386" max="13387" width="3.5703125" style="5" customWidth="1"/>
    <col min="13388" max="13388" width="18.28515625" style="5" customWidth="1"/>
    <col min="13389" max="13389" width="3.5703125" style="5" customWidth="1"/>
    <col min="13390" max="13390" width="19.85546875" style="5" customWidth="1"/>
    <col min="13391" max="13391" width="3.5703125" style="5" customWidth="1"/>
    <col min="13392" max="13392" width="17.28515625" style="5" customWidth="1"/>
    <col min="13393" max="13393" width="3.5703125" style="5" customWidth="1"/>
    <col min="13394" max="13394" width="2.28515625" style="5" customWidth="1"/>
    <col min="13395" max="13395" width="14.85546875" style="5" customWidth="1"/>
    <col min="13396" max="13396" width="19" style="5" customWidth="1"/>
    <col min="13397" max="13397" width="16.5703125" style="5" customWidth="1"/>
    <col min="13398" max="13398" width="17.5703125" style="5" customWidth="1"/>
    <col min="13399" max="13399" width="7.42578125" style="5" customWidth="1"/>
    <col min="13400" max="13400" width="3.5703125" style="5" customWidth="1"/>
    <col min="13401" max="13401" width="16.28515625" style="5" customWidth="1"/>
    <col min="13402" max="13402" width="3.5703125" style="5" customWidth="1"/>
    <col min="13403" max="13403" width="16.140625" style="5" customWidth="1"/>
    <col min="13404" max="13404" width="3.5703125" style="5" customWidth="1"/>
    <col min="13405" max="13405" width="17.5703125" style="5" customWidth="1"/>
    <col min="13406" max="13407" width="3.5703125" style="5" customWidth="1"/>
    <col min="13408" max="13408" width="17.5703125" style="5" customWidth="1"/>
    <col min="13409" max="13409" width="3.5703125" style="5" customWidth="1"/>
    <col min="13410" max="13410" width="19.140625" style="5" customWidth="1"/>
    <col min="13411" max="13411" width="3.5703125" style="5" customWidth="1"/>
    <col min="13412" max="13412" width="17.5703125" style="5" customWidth="1"/>
    <col min="13413" max="13413" width="3.5703125" style="5" customWidth="1"/>
    <col min="13414" max="13414" width="2.28515625" style="5" customWidth="1"/>
    <col min="13415" max="13415" width="14.85546875" style="5" customWidth="1"/>
    <col min="13416" max="13416" width="19" style="5" customWidth="1"/>
    <col min="13417" max="13417" width="16.5703125" style="5" customWidth="1"/>
    <col min="13418" max="13418" width="17.7109375" style="5" customWidth="1"/>
    <col min="13419" max="13419" width="7.42578125" style="5" customWidth="1"/>
    <col min="13420" max="13420" width="3.5703125" style="5" customWidth="1"/>
    <col min="13421" max="13421" width="16.140625" style="5" customWidth="1"/>
    <col min="13422" max="13422" width="3.5703125" style="5" customWidth="1"/>
    <col min="13423" max="13423" width="16.140625" style="5" customWidth="1"/>
    <col min="13424" max="13424" width="3.5703125" style="5" customWidth="1"/>
    <col min="13425" max="13425" width="17.7109375" style="5" customWidth="1"/>
    <col min="13426" max="13427" width="3.5703125" style="5" customWidth="1"/>
    <col min="13428" max="13428" width="17.7109375" style="5" customWidth="1"/>
    <col min="13429" max="13429" width="3.5703125" style="5" customWidth="1"/>
    <col min="13430" max="13430" width="19" style="5" customWidth="1"/>
    <col min="13431" max="13431" width="3.5703125" style="5" customWidth="1"/>
    <col min="13432" max="13432" width="17.7109375" style="5" customWidth="1"/>
    <col min="13433" max="13433" width="3.5703125" style="5" customWidth="1"/>
    <col min="13434" max="13434" width="2.28515625" style="5" customWidth="1"/>
    <col min="13435" max="13435" width="14.85546875" style="5" customWidth="1"/>
    <col min="13436" max="13436" width="19" style="5" customWidth="1"/>
    <col min="13437" max="13437" width="16.5703125" style="5" customWidth="1"/>
    <col min="13438" max="13438" width="18.28515625" style="5" customWidth="1"/>
    <col min="13439" max="13439" width="7.42578125" style="5" customWidth="1"/>
    <col min="13440" max="13440" width="3.5703125" style="5" customWidth="1"/>
    <col min="13441" max="13441" width="16.28515625" style="5" customWidth="1"/>
    <col min="13442" max="13442" width="3.5703125" style="5" customWidth="1"/>
    <col min="13443" max="13443" width="16.85546875" style="5" customWidth="1"/>
    <col min="13444" max="13444" width="3.5703125" style="5" customWidth="1"/>
    <col min="13445" max="13445" width="17" style="5" customWidth="1"/>
    <col min="13446" max="13447" width="3.5703125" style="5" customWidth="1"/>
    <col min="13448" max="13448" width="17.140625" style="5" customWidth="1"/>
    <col min="13449" max="13449" width="3.5703125" style="5" customWidth="1"/>
    <col min="13450" max="13450" width="19.85546875" style="5" customWidth="1"/>
    <col min="13451" max="13451" width="3.5703125" style="5" customWidth="1"/>
    <col min="13452" max="13452" width="17.28515625" style="5" customWidth="1"/>
    <col min="13453" max="13453" width="3.5703125" style="5" customWidth="1"/>
    <col min="13454" max="13454" width="2.28515625" style="5" customWidth="1"/>
    <col min="13455" max="13455" width="14.85546875" style="5" customWidth="1"/>
    <col min="13456" max="13456" width="19" style="5" customWidth="1"/>
    <col min="13457" max="13457" width="15.85546875" style="5" customWidth="1"/>
    <col min="13458" max="13458" width="18.140625" style="5" customWidth="1"/>
    <col min="13459" max="13459" width="7.42578125" style="5" customWidth="1"/>
    <col min="13460" max="13460" width="3.5703125" style="5" customWidth="1"/>
    <col min="13461" max="13461" width="15.85546875" style="5" customWidth="1"/>
    <col min="13462" max="13462" width="3.5703125" style="5" customWidth="1"/>
    <col min="13463" max="13463" width="16.140625" style="5" customWidth="1"/>
    <col min="13464" max="13464" width="3.5703125" style="5" customWidth="1"/>
    <col min="13465" max="13465" width="16.7109375" style="5" customWidth="1"/>
    <col min="13466" max="13467" width="3.5703125" style="5" customWidth="1"/>
    <col min="13468" max="13468" width="17" style="5" customWidth="1"/>
    <col min="13469" max="13469" width="3.5703125" style="5" customWidth="1"/>
    <col min="13470" max="13470" width="19.28515625" style="5" customWidth="1"/>
    <col min="13471" max="13471" width="3.5703125" style="5" customWidth="1"/>
    <col min="13472" max="13472" width="16.85546875" style="5" customWidth="1"/>
    <col min="13473" max="13473" width="3.5703125" style="5" customWidth="1"/>
    <col min="13474" max="13568" width="11.42578125" style="5"/>
    <col min="13569" max="13569" width="2.28515625" style="5" customWidth="1"/>
    <col min="13570" max="13570" width="14.85546875" style="5" customWidth="1"/>
    <col min="13571" max="13571" width="18.7109375" style="5" customWidth="1"/>
    <col min="13572" max="13572" width="16.5703125" style="5" customWidth="1"/>
    <col min="13573" max="13573" width="19" style="5" customWidth="1"/>
    <col min="13574" max="13574" width="4.85546875" style="5" customWidth="1"/>
    <col min="13575" max="13575" width="3.5703125" style="5" customWidth="1"/>
    <col min="13576" max="13576" width="16.28515625" style="5" customWidth="1"/>
    <col min="13577" max="13577" width="3.5703125" style="5" customWidth="1"/>
    <col min="13578" max="13578" width="16.140625" style="5" customWidth="1"/>
    <col min="13579" max="13579" width="4.140625" style="5" customWidth="1"/>
    <col min="13580" max="13580" width="15.5703125" style="5" customWidth="1"/>
    <col min="13581" max="13581" width="3.5703125" style="5" customWidth="1"/>
    <col min="13582" max="13582" width="3" style="5" customWidth="1"/>
    <col min="13583" max="13583" width="15.7109375" style="5" customWidth="1"/>
    <col min="13584" max="13584" width="3.5703125" style="5" customWidth="1"/>
    <col min="13585" max="13585" width="19" style="5" customWidth="1"/>
    <col min="13586" max="13586" width="3.5703125" style="5" customWidth="1"/>
    <col min="13587" max="13587" width="16.5703125" style="5" customWidth="1"/>
    <col min="13588" max="13588" width="3.7109375" style="5" customWidth="1"/>
    <col min="13589" max="13589" width="4.7109375" style="5" customWidth="1"/>
    <col min="13590" max="13590" width="4.42578125" style="5" customWidth="1"/>
    <col min="13591" max="13591" width="14.85546875" style="5" customWidth="1"/>
    <col min="13592" max="13592" width="19" style="5" customWidth="1"/>
    <col min="13593" max="13593" width="15.85546875" style="5" customWidth="1"/>
    <col min="13594" max="13594" width="17.85546875" style="5" customWidth="1"/>
    <col min="13595" max="13595" width="7.42578125" style="5" customWidth="1"/>
    <col min="13596" max="13596" width="3.5703125" style="5" customWidth="1"/>
    <col min="13597" max="13597" width="15.7109375" style="5" customWidth="1"/>
    <col min="13598" max="13598" width="3.5703125" style="5" customWidth="1"/>
    <col min="13599" max="13599" width="16.28515625" style="5" customWidth="1"/>
    <col min="13600" max="13600" width="3.5703125" style="5" customWidth="1"/>
    <col min="13601" max="13601" width="18.140625" style="5" customWidth="1"/>
    <col min="13602" max="13603" width="3.5703125" style="5" customWidth="1"/>
    <col min="13604" max="13604" width="18.140625" style="5" customWidth="1"/>
    <col min="13605" max="13605" width="3.5703125" style="5" customWidth="1"/>
    <col min="13606" max="13606" width="19.42578125" style="5" customWidth="1"/>
    <col min="13607" max="13607" width="3.5703125" style="5" customWidth="1"/>
    <col min="13608" max="13608" width="17.140625" style="5" customWidth="1"/>
    <col min="13609" max="13609" width="3.5703125" style="5" customWidth="1"/>
    <col min="13610" max="13610" width="2.28515625" style="5" customWidth="1"/>
    <col min="13611" max="13611" width="14.85546875" style="5" customWidth="1"/>
    <col min="13612" max="13612" width="19" style="5" customWidth="1"/>
    <col min="13613" max="13613" width="14.85546875" style="5" customWidth="1"/>
    <col min="13614" max="13614" width="18" style="5" customWidth="1"/>
    <col min="13615" max="13615" width="7.42578125" style="5" customWidth="1"/>
    <col min="13616" max="13616" width="3.5703125" style="5" customWidth="1"/>
    <col min="13617" max="13617" width="16.28515625" style="5" customWidth="1"/>
    <col min="13618" max="13618" width="3.5703125" style="5" customWidth="1"/>
    <col min="13619" max="13619" width="15.5703125" style="5" customWidth="1"/>
    <col min="13620" max="13620" width="3.5703125" style="5" customWidth="1"/>
    <col min="13621" max="13621" width="18.5703125" style="5" customWidth="1"/>
    <col min="13622" max="13623" width="3.5703125" style="5" customWidth="1"/>
    <col min="13624" max="13624" width="18.5703125" style="5" customWidth="1"/>
    <col min="13625" max="13625" width="3.5703125" style="5" customWidth="1"/>
    <col min="13626" max="13626" width="19.7109375" style="5" customWidth="1"/>
    <col min="13627" max="13627" width="3.5703125" style="5" customWidth="1"/>
    <col min="13628" max="13628" width="18.5703125" style="5" customWidth="1"/>
    <col min="13629" max="13629" width="3.5703125" style="5" customWidth="1"/>
    <col min="13630" max="13630" width="2.28515625" style="5" customWidth="1"/>
    <col min="13631" max="13631" width="14.85546875" style="5" customWidth="1"/>
    <col min="13632" max="13632" width="19" style="5" customWidth="1"/>
    <col min="13633" max="13633" width="16.28515625" style="5" customWidth="1"/>
    <col min="13634" max="13634" width="18.28515625" style="5" customWidth="1"/>
    <col min="13635" max="13635" width="7.42578125" style="5" customWidth="1"/>
    <col min="13636" max="13636" width="3.5703125" style="5" customWidth="1"/>
    <col min="13637" max="13637" width="16.140625" style="5" customWidth="1"/>
    <col min="13638" max="13638" width="3.5703125" style="5" customWidth="1"/>
    <col min="13639" max="13639" width="16.28515625" style="5" customWidth="1"/>
    <col min="13640" max="13640" width="3.5703125" style="5" customWidth="1"/>
    <col min="13641" max="13641" width="18.28515625" style="5" customWidth="1"/>
    <col min="13642" max="13643" width="3.5703125" style="5" customWidth="1"/>
    <col min="13644" max="13644" width="18.28515625" style="5" customWidth="1"/>
    <col min="13645" max="13645" width="3.5703125" style="5" customWidth="1"/>
    <col min="13646" max="13646" width="19.85546875" style="5" customWidth="1"/>
    <col min="13647" max="13647" width="3.5703125" style="5" customWidth="1"/>
    <col min="13648" max="13648" width="17.28515625" style="5" customWidth="1"/>
    <col min="13649" max="13649" width="3.5703125" style="5" customWidth="1"/>
    <col min="13650" max="13650" width="2.28515625" style="5" customWidth="1"/>
    <col min="13651" max="13651" width="14.85546875" style="5" customWidth="1"/>
    <col min="13652" max="13652" width="19" style="5" customWidth="1"/>
    <col min="13653" max="13653" width="16.5703125" style="5" customWidth="1"/>
    <col min="13654" max="13654" width="17.5703125" style="5" customWidth="1"/>
    <col min="13655" max="13655" width="7.42578125" style="5" customWidth="1"/>
    <col min="13656" max="13656" width="3.5703125" style="5" customWidth="1"/>
    <col min="13657" max="13657" width="16.28515625" style="5" customWidth="1"/>
    <col min="13658" max="13658" width="3.5703125" style="5" customWidth="1"/>
    <col min="13659" max="13659" width="16.140625" style="5" customWidth="1"/>
    <col min="13660" max="13660" width="3.5703125" style="5" customWidth="1"/>
    <col min="13661" max="13661" width="17.5703125" style="5" customWidth="1"/>
    <col min="13662" max="13663" width="3.5703125" style="5" customWidth="1"/>
    <col min="13664" max="13664" width="17.5703125" style="5" customWidth="1"/>
    <col min="13665" max="13665" width="3.5703125" style="5" customWidth="1"/>
    <col min="13666" max="13666" width="19.140625" style="5" customWidth="1"/>
    <col min="13667" max="13667" width="3.5703125" style="5" customWidth="1"/>
    <col min="13668" max="13668" width="17.5703125" style="5" customWidth="1"/>
    <col min="13669" max="13669" width="3.5703125" style="5" customWidth="1"/>
    <col min="13670" max="13670" width="2.28515625" style="5" customWidth="1"/>
    <col min="13671" max="13671" width="14.85546875" style="5" customWidth="1"/>
    <col min="13672" max="13672" width="19" style="5" customWidth="1"/>
    <col min="13673" max="13673" width="16.5703125" style="5" customWidth="1"/>
    <col min="13674" max="13674" width="17.7109375" style="5" customWidth="1"/>
    <col min="13675" max="13675" width="7.42578125" style="5" customWidth="1"/>
    <col min="13676" max="13676" width="3.5703125" style="5" customWidth="1"/>
    <col min="13677" max="13677" width="16.140625" style="5" customWidth="1"/>
    <col min="13678" max="13678" width="3.5703125" style="5" customWidth="1"/>
    <col min="13679" max="13679" width="16.140625" style="5" customWidth="1"/>
    <col min="13680" max="13680" width="3.5703125" style="5" customWidth="1"/>
    <col min="13681" max="13681" width="17.7109375" style="5" customWidth="1"/>
    <col min="13682" max="13683" width="3.5703125" style="5" customWidth="1"/>
    <col min="13684" max="13684" width="17.7109375" style="5" customWidth="1"/>
    <col min="13685" max="13685" width="3.5703125" style="5" customWidth="1"/>
    <col min="13686" max="13686" width="19" style="5" customWidth="1"/>
    <col min="13687" max="13687" width="3.5703125" style="5" customWidth="1"/>
    <col min="13688" max="13688" width="17.7109375" style="5" customWidth="1"/>
    <col min="13689" max="13689" width="3.5703125" style="5" customWidth="1"/>
    <col min="13690" max="13690" width="2.28515625" style="5" customWidth="1"/>
    <col min="13691" max="13691" width="14.85546875" style="5" customWidth="1"/>
    <col min="13692" max="13692" width="19" style="5" customWidth="1"/>
    <col min="13693" max="13693" width="16.5703125" style="5" customWidth="1"/>
    <col min="13694" max="13694" width="18.28515625" style="5" customWidth="1"/>
    <col min="13695" max="13695" width="7.42578125" style="5" customWidth="1"/>
    <col min="13696" max="13696" width="3.5703125" style="5" customWidth="1"/>
    <col min="13697" max="13697" width="16.28515625" style="5" customWidth="1"/>
    <col min="13698" max="13698" width="3.5703125" style="5" customWidth="1"/>
    <col min="13699" max="13699" width="16.85546875" style="5" customWidth="1"/>
    <col min="13700" max="13700" width="3.5703125" style="5" customWidth="1"/>
    <col min="13701" max="13701" width="17" style="5" customWidth="1"/>
    <col min="13702" max="13703" width="3.5703125" style="5" customWidth="1"/>
    <col min="13704" max="13704" width="17.140625" style="5" customWidth="1"/>
    <col min="13705" max="13705" width="3.5703125" style="5" customWidth="1"/>
    <col min="13706" max="13706" width="19.85546875" style="5" customWidth="1"/>
    <col min="13707" max="13707" width="3.5703125" style="5" customWidth="1"/>
    <col min="13708" max="13708" width="17.28515625" style="5" customWidth="1"/>
    <col min="13709" max="13709" width="3.5703125" style="5" customWidth="1"/>
    <col min="13710" max="13710" width="2.28515625" style="5" customWidth="1"/>
    <col min="13711" max="13711" width="14.85546875" style="5" customWidth="1"/>
    <col min="13712" max="13712" width="19" style="5" customWidth="1"/>
    <col min="13713" max="13713" width="15.85546875" style="5" customWidth="1"/>
    <col min="13714" max="13714" width="18.140625" style="5" customWidth="1"/>
    <col min="13715" max="13715" width="7.42578125" style="5" customWidth="1"/>
    <col min="13716" max="13716" width="3.5703125" style="5" customWidth="1"/>
    <col min="13717" max="13717" width="15.85546875" style="5" customWidth="1"/>
    <col min="13718" max="13718" width="3.5703125" style="5" customWidth="1"/>
    <col min="13719" max="13719" width="16.140625" style="5" customWidth="1"/>
    <col min="13720" max="13720" width="3.5703125" style="5" customWidth="1"/>
    <col min="13721" max="13721" width="16.7109375" style="5" customWidth="1"/>
    <col min="13722" max="13723" width="3.5703125" style="5" customWidth="1"/>
    <col min="13724" max="13724" width="17" style="5" customWidth="1"/>
    <col min="13725" max="13725" width="3.5703125" style="5" customWidth="1"/>
    <col min="13726" max="13726" width="19.28515625" style="5" customWidth="1"/>
    <col min="13727" max="13727" width="3.5703125" style="5" customWidth="1"/>
    <col min="13728" max="13728" width="16.85546875" style="5" customWidth="1"/>
    <col min="13729" max="13729" width="3.5703125" style="5" customWidth="1"/>
    <col min="13730" max="13824" width="11.42578125" style="5"/>
    <col min="13825" max="13825" width="2.28515625" style="5" customWidth="1"/>
    <col min="13826" max="13826" width="14.85546875" style="5" customWidth="1"/>
    <col min="13827" max="13827" width="18.7109375" style="5" customWidth="1"/>
    <col min="13828" max="13828" width="16.5703125" style="5" customWidth="1"/>
    <col min="13829" max="13829" width="19" style="5" customWidth="1"/>
    <col min="13830" max="13830" width="4.85546875" style="5" customWidth="1"/>
    <col min="13831" max="13831" width="3.5703125" style="5" customWidth="1"/>
    <col min="13832" max="13832" width="16.28515625" style="5" customWidth="1"/>
    <col min="13833" max="13833" width="3.5703125" style="5" customWidth="1"/>
    <col min="13834" max="13834" width="16.140625" style="5" customWidth="1"/>
    <col min="13835" max="13835" width="4.140625" style="5" customWidth="1"/>
    <col min="13836" max="13836" width="15.5703125" style="5" customWidth="1"/>
    <col min="13837" max="13837" width="3.5703125" style="5" customWidth="1"/>
    <col min="13838" max="13838" width="3" style="5" customWidth="1"/>
    <col min="13839" max="13839" width="15.7109375" style="5" customWidth="1"/>
    <col min="13840" max="13840" width="3.5703125" style="5" customWidth="1"/>
    <col min="13841" max="13841" width="19" style="5" customWidth="1"/>
    <col min="13842" max="13842" width="3.5703125" style="5" customWidth="1"/>
    <col min="13843" max="13843" width="16.5703125" style="5" customWidth="1"/>
    <col min="13844" max="13844" width="3.7109375" style="5" customWidth="1"/>
    <col min="13845" max="13845" width="4.7109375" style="5" customWidth="1"/>
    <col min="13846" max="13846" width="4.42578125" style="5" customWidth="1"/>
    <col min="13847" max="13847" width="14.85546875" style="5" customWidth="1"/>
    <col min="13848" max="13848" width="19" style="5" customWidth="1"/>
    <col min="13849" max="13849" width="15.85546875" style="5" customWidth="1"/>
    <col min="13850" max="13850" width="17.85546875" style="5" customWidth="1"/>
    <col min="13851" max="13851" width="7.42578125" style="5" customWidth="1"/>
    <col min="13852" max="13852" width="3.5703125" style="5" customWidth="1"/>
    <col min="13853" max="13853" width="15.7109375" style="5" customWidth="1"/>
    <col min="13854" max="13854" width="3.5703125" style="5" customWidth="1"/>
    <col min="13855" max="13855" width="16.28515625" style="5" customWidth="1"/>
    <col min="13856" max="13856" width="3.5703125" style="5" customWidth="1"/>
    <col min="13857" max="13857" width="18.140625" style="5" customWidth="1"/>
    <col min="13858" max="13859" width="3.5703125" style="5" customWidth="1"/>
    <col min="13860" max="13860" width="18.140625" style="5" customWidth="1"/>
    <col min="13861" max="13861" width="3.5703125" style="5" customWidth="1"/>
    <col min="13862" max="13862" width="19.42578125" style="5" customWidth="1"/>
    <col min="13863" max="13863" width="3.5703125" style="5" customWidth="1"/>
    <col min="13864" max="13864" width="17.140625" style="5" customWidth="1"/>
    <col min="13865" max="13865" width="3.5703125" style="5" customWidth="1"/>
    <col min="13866" max="13866" width="2.28515625" style="5" customWidth="1"/>
    <col min="13867" max="13867" width="14.85546875" style="5" customWidth="1"/>
    <col min="13868" max="13868" width="19" style="5" customWidth="1"/>
    <col min="13869" max="13869" width="14.85546875" style="5" customWidth="1"/>
    <col min="13870" max="13870" width="18" style="5" customWidth="1"/>
    <col min="13871" max="13871" width="7.42578125" style="5" customWidth="1"/>
    <col min="13872" max="13872" width="3.5703125" style="5" customWidth="1"/>
    <col min="13873" max="13873" width="16.28515625" style="5" customWidth="1"/>
    <col min="13874" max="13874" width="3.5703125" style="5" customWidth="1"/>
    <col min="13875" max="13875" width="15.5703125" style="5" customWidth="1"/>
    <col min="13876" max="13876" width="3.5703125" style="5" customWidth="1"/>
    <col min="13877" max="13877" width="18.5703125" style="5" customWidth="1"/>
    <col min="13878" max="13879" width="3.5703125" style="5" customWidth="1"/>
    <col min="13880" max="13880" width="18.5703125" style="5" customWidth="1"/>
    <col min="13881" max="13881" width="3.5703125" style="5" customWidth="1"/>
    <col min="13882" max="13882" width="19.7109375" style="5" customWidth="1"/>
    <col min="13883" max="13883" width="3.5703125" style="5" customWidth="1"/>
    <col min="13884" max="13884" width="18.5703125" style="5" customWidth="1"/>
    <col min="13885" max="13885" width="3.5703125" style="5" customWidth="1"/>
    <col min="13886" max="13886" width="2.28515625" style="5" customWidth="1"/>
    <col min="13887" max="13887" width="14.85546875" style="5" customWidth="1"/>
    <col min="13888" max="13888" width="19" style="5" customWidth="1"/>
    <col min="13889" max="13889" width="16.28515625" style="5" customWidth="1"/>
    <col min="13890" max="13890" width="18.28515625" style="5" customWidth="1"/>
    <col min="13891" max="13891" width="7.42578125" style="5" customWidth="1"/>
    <col min="13892" max="13892" width="3.5703125" style="5" customWidth="1"/>
    <col min="13893" max="13893" width="16.140625" style="5" customWidth="1"/>
    <col min="13894" max="13894" width="3.5703125" style="5" customWidth="1"/>
    <col min="13895" max="13895" width="16.28515625" style="5" customWidth="1"/>
    <col min="13896" max="13896" width="3.5703125" style="5" customWidth="1"/>
    <col min="13897" max="13897" width="18.28515625" style="5" customWidth="1"/>
    <col min="13898" max="13899" width="3.5703125" style="5" customWidth="1"/>
    <col min="13900" max="13900" width="18.28515625" style="5" customWidth="1"/>
    <col min="13901" max="13901" width="3.5703125" style="5" customWidth="1"/>
    <col min="13902" max="13902" width="19.85546875" style="5" customWidth="1"/>
    <col min="13903" max="13903" width="3.5703125" style="5" customWidth="1"/>
    <col min="13904" max="13904" width="17.28515625" style="5" customWidth="1"/>
    <col min="13905" max="13905" width="3.5703125" style="5" customWidth="1"/>
    <col min="13906" max="13906" width="2.28515625" style="5" customWidth="1"/>
    <col min="13907" max="13907" width="14.85546875" style="5" customWidth="1"/>
    <col min="13908" max="13908" width="19" style="5" customWidth="1"/>
    <col min="13909" max="13909" width="16.5703125" style="5" customWidth="1"/>
    <col min="13910" max="13910" width="17.5703125" style="5" customWidth="1"/>
    <col min="13911" max="13911" width="7.42578125" style="5" customWidth="1"/>
    <col min="13912" max="13912" width="3.5703125" style="5" customWidth="1"/>
    <col min="13913" max="13913" width="16.28515625" style="5" customWidth="1"/>
    <col min="13914" max="13914" width="3.5703125" style="5" customWidth="1"/>
    <col min="13915" max="13915" width="16.140625" style="5" customWidth="1"/>
    <col min="13916" max="13916" width="3.5703125" style="5" customWidth="1"/>
    <col min="13917" max="13917" width="17.5703125" style="5" customWidth="1"/>
    <col min="13918" max="13919" width="3.5703125" style="5" customWidth="1"/>
    <col min="13920" max="13920" width="17.5703125" style="5" customWidth="1"/>
    <col min="13921" max="13921" width="3.5703125" style="5" customWidth="1"/>
    <col min="13922" max="13922" width="19.140625" style="5" customWidth="1"/>
    <col min="13923" max="13923" width="3.5703125" style="5" customWidth="1"/>
    <col min="13924" max="13924" width="17.5703125" style="5" customWidth="1"/>
    <col min="13925" max="13925" width="3.5703125" style="5" customWidth="1"/>
    <col min="13926" max="13926" width="2.28515625" style="5" customWidth="1"/>
    <col min="13927" max="13927" width="14.85546875" style="5" customWidth="1"/>
    <col min="13928" max="13928" width="19" style="5" customWidth="1"/>
    <col min="13929" max="13929" width="16.5703125" style="5" customWidth="1"/>
    <col min="13930" max="13930" width="17.7109375" style="5" customWidth="1"/>
    <col min="13931" max="13931" width="7.42578125" style="5" customWidth="1"/>
    <col min="13932" max="13932" width="3.5703125" style="5" customWidth="1"/>
    <col min="13933" max="13933" width="16.140625" style="5" customWidth="1"/>
    <col min="13934" max="13934" width="3.5703125" style="5" customWidth="1"/>
    <col min="13935" max="13935" width="16.140625" style="5" customWidth="1"/>
    <col min="13936" max="13936" width="3.5703125" style="5" customWidth="1"/>
    <col min="13937" max="13937" width="17.7109375" style="5" customWidth="1"/>
    <col min="13938" max="13939" width="3.5703125" style="5" customWidth="1"/>
    <col min="13940" max="13940" width="17.7109375" style="5" customWidth="1"/>
    <col min="13941" max="13941" width="3.5703125" style="5" customWidth="1"/>
    <col min="13942" max="13942" width="19" style="5" customWidth="1"/>
    <col min="13943" max="13943" width="3.5703125" style="5" customWidth="1"/>
    <col min="13944" max="13944" width="17.7109375" style="5" customWidth="1"/>
    <col min="13945" max="13945" width="3.5703125" style="5" customWidth="1"/>
    <col min="13946" max="13946" width="2.28515625" style="5" customWidth="1"/>
    <col min="13947" max="13947" width="14.85546875" style="5" customWidth="1"/>
    <col min="13948" max="13948" width="19" style="5" customWidth="1"/>
    <col min="13949" max="13949" width="16.5703125" style="5" customWidth="1"/>
    <col min="13950" max="13950" width="18.28515625" style="5" customWidth="1"/>
    <col min="13951" max="13951" width="7.42578125" style="5" customWidth="1"/>
    <col min="13952" max="13952" width="3.5703125" style="5" customWidth="1"/>
    <col min="13953" max="13953" width="16.28515625" style="5" customWidth="1"/>
    <col min="13954" max="13954" width="3.5703125" style="5" customWidth="1"/>
    <col min="13955" max="13955" width="16.85546875" style="5" customWidth="1"/>
    <col min="13956" max="13956" width="3.5703125" style="5" customWidth="1"/>
    <col min="13957" max="13957" width="17" style="5" customWidth="1"/>
    <col min="13958" max="13959" width="3.5703125" style="5" customWidth="1"/>
    <col min="13960" max="13960" width="17.140625" style="5" customWidth="1"/>
    <col min="13961" max="13961" width="3.5703125" style="5" customWidth="1"/>
    <col min="13962" max="13962" width="19.85546875" style="5" customWidth="1"/>
    <col min="13963" max="13963" width="3.5703125" style="5" customWidth="1"/>
    <col min="13964" max="13964" width="17.28515625" style="5" customWidth="1"/>
    <col min="13965" max="13965" width="3.5703125" style="5" customWidth="1"/>
    <col min="13966" max="13966" width="2.28515625" style="5" customWidth="1"/>
    <col min="13967" max="13967" width="14.85546875" style="5" customWidth="1"/>
    <col min="13968" max="13968" width="19" style="5" customWidth="1"/>
    <col min="13969" max="13969" width="15.85546875" style="5" customWidth="1"/>
    <col min="13970" max="13970" width="18.140625" style="5" customWidth="1"/>
    <col min="13971" max="13971" width="7.42578125" style="5" customWidth="1"/>
    <col min="13972" max="13972" width="3.5703125" style="5" customWidth="1"/>
    <col min="13973" max="13973" width="15.85546875" style="5" customWidth="1"/>
    <col min="13974" max="13974" width="3.5703125" style="5" customWidth="1"/>
    <col min="13975" max="13975" width="16.140625" style="5" customWidth="1"/>
    <col min="13976" max="13976" width="3.5703125" style="5" customWidth="1"/>
    <col min="13977" max="13977" width="16.7109375" style="5" customWidth="1"/>
    <col min="13978" max="13979" width="3.5703125" style="5" customWidth="1"/>
    <col min="13980" max="13980" width="17" style="5" customWidth="1"/>
    <col min="13981" max="13981" width="3.5703125" style="5" customWidth="1"/>
    <col min="13982" max="13982" width="19.28515625" style="5" customWidth="1"/>
    <col min="13983" max="13983" width="3.5703125" style="5" customWidth="1"/>
    <col min="13984" max="13984" width="16.85546875" style="5" customWidth="1"/>
    <col min="13985" max="13985" width="3.5703125" style="5" customWidth="1"/>
    <col min="13986" max="14080" width="11.42578125" style="5"/>
    <col min="14081" max="14081" width="2.28515625" style="5" customWidth="1"/>
    <col min="14082" max="14082" width="14.85546875" style="5" customWidth="1"/>
    <col min="14083" max="14083" width="18.7109375" style="5" customWidth="1"/>
    <col min="14084" max="14084" width="16.5703125" style="5" customWidth="1"/>
    <col min="14085" max="14085" width="19" style="5" customWidth="1"/>
    <col min="14086" max="14086" width="4.85546875" style="5" customWidth="1"/>
    <col min="14087" max="14087" width="3.5703125" style="5" customWidth="1"/>
    <col min="14088" max="14088" width="16.28515625" style="5" customWidth="1"/>
    <col min="14089" max="14089" width="3.5703125" style="5" customWidth="1"/>
    <col min="14090" max="14090" width="16.140625" style="5" customWidth="1"/>
    <col min="14091" max="14091" width="4.140625" style="5" customWidth="1"/>
    <col min="14092" max="14092" width="15.5703125" style="5" customWidth="1"/>
    <col min="14093" max="14093" width="3.5703125" style="5" customWidth="1"/>
    <col min="14094" max="14094" width="3" style="5" customWidth="1"/>
    <col min="14095" max="14095" width="15.7109375" style="5" customWidth="1"/>
    <col min="14096" max="14096" width="3.5703125" style="5" customWidth="1"/>
    <col min="14097" max="14097" width="19" style="5" customWidth="1"/>
    <col min="14098" max="14098" width="3.5703125" style="5" customWidth="1"/>
    <col min="14099" max="14099" width="16.5703125" style="5" customWidth="1"/>
    <col min="14100" max="14100" width="3.7109375" style="5" customWidth="1"/>
    <col min="14101" max="14101" width="4.7109375" style="5" customWidth="1"/>
    <col min="14102" max="14102" width="4.42578125" style="5" customWidth="1"/>
    <col min="14103" max="14103" width="14.85546875" style="5" customWidth="1"/>
    <col min="14104" max="14104" width="19" style="5" customWidth="1"/>
    <col min="14105" max="14105" width="15.85546875" style="5" customWidth="1"/>
    <col min="14106" max="14106" width="17.85546875" style="5" customWidth="1"/>
    <col min="14107" max="14107" width="7.42578125" style="5" customWidth="1"/>
    <col min="14108" max="14108" width="3.5703125" style="5" customWidth="1"/>
    <col min="14109" max="14109" width="15.7109375" style="5" customWidth="1"/>
    <col min="14110" max="14110" width="3.5703125" style="5" customWidth="1"/>
    <col min="14111" max="14111" width="16.28515625" style="5" customWidth="1"/>
    <col min="14112" max="14112" width="3.5703125" style="5" customWidth="1"/>
    <col min="14113" max="14113" width="18.140625" style="5" customWidth="1"/>
    <col min="14114" max="14115" width="3.5703125" style="5" customWidth="1"/>
    <col min="14116" max="14116" width="18.140625" style="5" customWidth="1"/>
    <col min="14117" max="14117" width="3.5703125" style="5" customWidth="1"/>
    <col min="14118" max="14118" width="19.42578125" style="5" customWidth="1"/>
    <col min="14119" max="14119" width="3.5703125" style="5" customWidth="1"/>
    <col min="14120" max="14120" width="17.140625" style="5" customWidth="1"/>
    <col min="14121" max="14121" width="3.5703125" style="5" customWidth="1"/>
    <col min="14122" max="14122" width="2.28515625" style="5" customWidth="1"/>
    <col min="14123" max="14123" width="14.85546875" style="5" customWidth="1"/>
    <col min="14124" max="14124" width="19" style="5" customWidth="1"/>
    <col min="14125" max="14125" width="14.85546875" style="5" customWidth="1"/>
    <col min="14126" max="14126" width="18" style="5" customWidth="1"/>
    <col min="14127" max="14127" width="7.42578125" style="5" customWidth="1"/>
    <col min="14128" max="14128" width="3.5703125" style="5" customWidth="1"/>
    <col min="14129" max="14129" width="16.28515625" style="5" customWidth="1"/>
    <col min="14130" max="14130" width="3.5703125" style="5" customWidth="1"/>
    <col min="14131" max="14131" width="15.5703125" style="5" customWidth="1"/>
    <col min="14132" max="14132" width="3.5703125" style="5" customWidth="1"/>
    <col min="14133" max="14133" width="18.5703125" style="5" customWidth="1"/>
    <col min="14134" max="14135" width="3.5703125" style="5" customWidth="1"/>
    <col min="14136" max="14136" width="18.5703125" style="5" customWidth="1"/>
    <col min="14137" max="14137" width="3.5703125" style="5" customWidth="1"/>
    <col min="14138" max="14138" width="19.7109375" style="5" customWidth="1"/>
    <col min="14139" max="14139" width="3.5703125" style="5" customWidth="1"/>
    <col min="14140" max="14140" width="18.5703125" style="5" customWidth="1"/>
    <col min="14141" max="14141" width="3.5703125" style="5" customWidth="1"/>
    <col min="14142" max="14142" width="2.28515625" style="5" customWidth="1"/>
    <col min="14143" max="14143" width="14.85546875" style="5" customWidth="1"/>
    <col min="14144" max="14144" width="19" style="5" customWidth="1"/>
    <col min="14145" max="14145" width="16.28515625" style="5" customWidth="1"/>
    <col min="14146" max="14146" width="18.28515625" style="5" customWidth="1"/>
    <col min="14147" max="14147" width="7.42578125" style="5" customWidth="1"/>
    <col min="14148" max="14148" width="3.5703125" style="5" customWidth="1"/>
    <col min="14149" max="14149" width="16.140625" style="5" customWidth="1"/>
    <col min="14150" max="14150" width="3.5703125" style="5" customWidth="1"/>
    <col min="14151" max="14151" width="16.28515625" style="5" customWidth="1"/>
    <col min="14152" max="14152" width="3.5703125" style="5" customWidth="1"/>
    <col min="14153" max="14153" width="18.28515625" style="5" customWidth="1"/>
    <col min="14154" max="14155" width="3.5703125" style="5" customWidth="1"/>
    <col min="14156" max="14156" width="18.28515625" style="5" customWidth="1"/>
    <col min="14157" max="14157" width="3.5703125" style="5" customWidth="1"/>
    <col min="14158" max="14158" width="19.85546875" style="5" customWidth="1"/>
    <col min="14159" max="14159" width="3.5703125" style="5" customWidth="1"/>
    <col min="14160" max="14160" width="17.28515625" style="5" customWidth="1"/>
    <col min="14161" max="14161" width="3.5703125" style="5" customWidth="1"/>
    <col min="14162" max="14162" width="2.28515625" style="5" customWidth="1"/>
    <col min="14163" max="14163" width="14.85546875" style="5" customWidth="1"/>
    <col min="14164" max="14164" width="19" style="5" customWidth="1"/>
    <col min="14165" max="14165" width="16.5703125" style="5" customWidth="1"/>
    <col min="14166" max="14166" width="17.5703125" style="5" customWidth="1"/>
    <col min="14167" max="14167" width="7.42578125" style="5" customWidth="1"/>
    <col min="14168" max="14168" width="3.5703125" style="5" customWidth="1"/>
    <col min="14169" max="14169" width="16.28515625" style="5" customWidth="1"/>
    <col min="14170" max="14170" width="3.5703125" style="5" customWidth="1"/>
    <col min="14171" max="14171" width="16.140625" style="5" customWidth="1"/>
    <col min="14172" max="14172" width="3.5703125" style="5" customWidth="1"/>
    <col min="14173" max="14173" width="17.5703125" style="5" customWidth="1"/>
    <col min="14174" max="14175" width="3.5703125" style="5" customWidth="1"/>
    <col min="14176" max="14176" width="17.5703125" style="5" customWidth="1"/>
    <col min="14177" max="14177" width="3.5703125" style="5" customWidth="1"/>
    <col min="14178" max="14178" width="19.140625" style="5" customWidth="1"/>
    <col min="14179" max="14179" width="3.5703125" style="5" customWidth="1"/>
    <col min="14180" max="14180" width="17.5703125" style="5" customWidth="1"/>
    <col min="14181" max="14181" width="3.5703125" style="5" customWidth="1"/>
    <col min="14182" max="14182" width="2.28515625" style="5" customWidth="1"/>
    <col min="14183" max="14183" width="14.85546875" style="5" customWidth="1"/>
    <col min="14184" max="14184" width="19" style="5" customWidth="1"/>
    <col min="14185" max="14185" width="16.5703125" style="5" customWidth="1"/>
    <col min="14186" max="14186" width="17.7109375" style="5" customWidth="1"/>
    <col min="14187" max="14187" width="7.42578125" style="5" customWidth="1"/>
    <col min="14188" max="14188" width="3.5703125" style="5" customWidth="1"/>
    <col min="14189" max="14189" width="16.140625" style="5" customWidth="1"/>
    <col min="14190" max="14190" width="3.5703125" style="5" customWidth="1"/>
    <col min="14191" max="14191" width="16.140625" style="5" customWidth="1"/>
    <col min="14192" max="14192" width="3.5703125" style="5" customWidth="1"/>
    <col min="14193" max="14193" width="17.7109375" style="5" customWidth="1"/>
    <col min="14194" max="14195" width="3.5703125" style="5" customWidth="1"/>
    <col min="14196" max="14196" width="17.7109375" style="5" customWidth="1"/>
    <col min="14197" max="14197" width="3.5703125" style="5" customWidth="1"/>
    <col min="14198" max="14198" width="19" style="5" customWidth="1"/>
    <col min="14199" max="14199" width="3.5703125" style="5" customWidth="1"/>
    <col min="14200" max="14200" width="17.7109375" style="5" customWidth="1"/>
    <col min="14201" max="14201" width="3.5703125" style="5" customWidth="1"/>
    <col min="14202" max="14202" width="2.28515625" style="5" customWidth="1"/>
    <col min="14203" max="14203" width="14.85546875" style="5" customWidth="1"/>
    <col min="14204" max="14204" width="19" style="5" customWidth="1"/>
    <col min="14205" max="14205" width="16.5703125" style="5" customWidth="1"/>
    <col min="14206" max="14206" width="18.28515625" style="5" customWidth="1"/>
    <col min="14207" max="14207" width="7.42578125" style="5" customWidth="1"/>
    <col min="14208" max="14208" width="3.5703125" style="5" customWidth="1"/>
    <col min="14209" max="14209" width="16.28515625" style="5" customWidth="1"/>
    <col min="14210" max="14210" width="3.5703125" style="5" customWidth="1"/>
    <col min="14211" max="14211" width="16.85546875" style="5" customWidth="1"/>
    <col min="14212" max="14212" width="3.5703125" style="5" customWidth="1"/>
    <col min="14213" max="14213" width="17" style="5" customWidth="1"/>
    <col min="14214" max="14215" width="3.5703125" style="5" customWidth="1"/>
    <col min="14216" max="14216" width="17.140625" style="5" customWidth="1"/>
    <col min="14217" max="14217" width="3.5703125" style="5" customWidth="1"/>
    <col min="14218" max="14218" width="19.85546875" style="5" customWidth="1"/>
    <col min="14219" max="14219" width="3.5703125" style="5" customWidth="1"/>
    <col min="14220" max="14220" width="17.28515625" style="5" customWidth="1"/>
    <col min="14221" max="14221" width="3.5703125" style="5" customWidth="1"/>
    <col min="14222" max="14222" width="2.28515625" style="5" customWidth="1"/>
    <col min="14223" max="14223" width="14.85546875" style="5" customWidth="1"/>
    <col min="14224" max="14224" width="19" style="5" customWidth="1"/>
    <col min="14225" max="14225" width="15.85546875" style="5" customWidth="1"/>
    <col min="14226" max="14226" width="18.140625" style="5" customWidth="1"/>
    <col min="14227" max="14227" width="7.42578125" style="5" customWidth="1"/>
    <col min="14228" max="14228" width="3.5703125" style="5" customWidth="1"/>
    <col min="14229" max="14229" width="15.85546875" style="5" customWidth="1"/>
    <col min="14230" max="14230" width="3.5703125" style="5" customWidth="1"/>
    <col min="14231" max="14231" width="16.140625" style="5" customWidth="1"/>
    <col min="14232" max="14232" width="3.5703125" style="5" customWidth="1"/>
    <col min="14233" max="14233" width="16.7109375" style="5" customWidth="1"/>
    <col min="14234" max="14235" width="3.5703125" style="5" customWidth="1"/>
    <col min="14236" max="14236" width="17" style="5" customWidth="1"/>
    <col min="14237" max="14237" width="3.5703125" style="5" customWidth="1"/>
    <col min="14238" max="14238" width="19.28515625" style="5" customWidth="1"/>
    <col min="14239" max="14239" width="3.5703125" style="5" customWidth="1"/>
    <col min="14240" max="14240" width="16.85546875" style="5" customWidth="1"/>
    <col min="14241" max="14241" width="3.5703125" style="5" customWidth="1"/>
    <col min="14242" max="14336" width="11.42578125" style="5"/>
    <col min="14337" max="14337" width="2.28515625" style="5" customWidth="1"/>
    <col min="14338" max="14338" width="14.85546875" style="5" customWidth="1"/>
    <col min="14339" max="14339" width="18.7109375" style="5" customWidth="1"/>
    <col min="14340" max="14340" width="16.5703125" style="5" customWidth="1"/>
    <col min="14341" max="14341" width="19" style="5" customWidth="1"/>
    <col min="14342" max="14342" width="4.85546875" style="5" customWidth="1"/>
    <col min="14343" max="14343" width="3.5703125" style="5" customWidth="1"/>
    <col min="14344" max="14344" width="16.28515625" style="5" customWidth="1"/>
    <col min="14345" max="14345" width="3.5703125" style="5" customWidth="1"/>
    <col min="14346" max="14346" width="16.140625" style="5" customWidth="1"/>
    <col min="14347" max="14347" width="4.140625" style="5" customWidth="1"/>
    <col min="14348" max="14348" width="15.5703125" style="5" customWidth="1"/>
    <col min="14349" max="14349" width="3.5703125" style="5" customWidth="1"/>
    <col min="14350" max="14350" width="3" style="5" customWidth="1"/>
    <col min="14351" max="14351" width="15.7109375" style="5" customWidth="1"/>
    <col min="14352" max="14352" width="3.5703125" style="5" customWidth="1"/>
    <col min="14353" max="14353" width="19" style="5" customWidth="1"/>
    <col min="14354" max="14354" width="3.5703125" style="5" customWidth="1"/>
    <col min="14355" max="14355" width="16.5703125" style="5" customWidth="1"/>
    <col min="14356" max="14356" width="3.7109375" style="5" customWidth="1"/>
    <col min="14357" max="14357" width="4.7109375" style="5" customWidth="1"/>
    <col min="14358" max="14358" width="4.42578125" style="5" customWidth="1"/>
    <col min="14359" max="14359" width="14.85546875" style="5" customWidth="1"/>
    <col min="14360" max="14360" width="19" style="5" customWidth="1"/>
    <col min="14361" max="14361" width="15.85546875" style="5" customWidth="1"/>
    <col min="14362" max="14362" width="17.85546875" style="5" customWidth="1"/>
    <col min="14363" max="14363" width="7.42578125" style="5" customWidth="1"/>
    <col min="14364" max="14364" width="3.5703125" style="5" customWidth="1"/>
    <col min="14365" max="14365" width="15.7109375" style="5" customWidth="1"/>
    <col min="14366" max="14366" width="3.5703125" style="5" customWidth="1"/>
    <col min="14367" max="14367" width="16.28515625" style="5" customWidth="1"/>
    <col min="14368" max="14368" width="3.5703125" style="5" customWidth="1"/>
    <col min="14369" max="14369" width="18.140625" style="5" customWidth="1"/>
    <col min="14370" max="14371" width="3.5703125" style="5" customWidth="1"/>
    <col min="14372" max="14372" width="18.140625" style="5" customWidth="1"/>
    <col min="14373" max="14373" width="3.5703125" style="5" customWidth="1"/>
    <col min="14374" max="14374" width="19.42578125" style="5" customWidth="1"/>
    <col min="14375" max="14375" width="3.5703125" style="5" customWidth="1"/>
    <col min="14376" max="14376" width="17.140625" style="5" customWidth="1"/>
    <col min="14377" max="14377" width="3.5703125" style="5" customWidth="1"/>
    <col min="14378" max="14378" width="2.28515625" style="5" customWidth="1"/>
    <col min="14379" max="14379" width="14.85546875" style="5" customWidth="1"/>
    <col min="14380" max="14380" width="19" style="5" customWidth="1"/>
    <col min="14381" max="14381" width="14.85546875" style="5" customWidth="1"/>
    <col min="14382" max="14382" width="18" style="5" customWidth="1"/>
    <col min="14383" max="14383" width="7.42578125" style="5" customWidth="1"/>
    <col min="14384" max="14384" width="3.5703125" style="5" customWidth="1"/>
    <col min="14385" max="14385" width="16.28515625" style="5" customWidth="1"/>
    <col min="14386" max="14386" width="3.5703125" style="5" customWidth="1"/>
    <col min="14387" max="14387" width="15.5703125" style="5" customWidth="1"/>
    <col min="14388" max="14388" width="3.5703125" style="5" customWidth="1"/>
    <col min="14389" max="14389" width="18.5703125" style="5" customWidth="1"/>
    <col min="14390" max="14391" width="3.5703125" style="5" customWidth="1"/>
    <col min="14392" max="14392" width="18.5703125" style="5" customWidth="1"/>
    <col min="14393" max="14393" width="3.5703125" style="5" customWidth="1"/>
    <col min="14394" max="14394" width="19.7109375" style="5" customWidth="1"/>
    <col min="14395" max="14395" width="3.5703125" style="5" customWidth="1"/>
    <col min="14396" max="14396" width="18.5703125" style="5" customWidth="1"/>
    <col min="14397" max="14397" width="3.5703125" style="5" customWidth="1"/>
    <col min="14398" max="14398" width="2.28515625" style="5" customWidth="1"/>
    <col min="14399" max="14399" width="14.85546875" style="5" customWidth="1"/>
    <col min="14400" max="14400" width="19" style="5" customWidth="1"/>
    <col min="14401" max="14401" width="16.28515625" style="5" customWidth="1"/>
    <col min="14402" max="14402" width="18.28515625" style="5" customWidth="1"/>
    <col min="14403" max="14403" width="7.42578125" style="5" customWidth="1"/>
    <col min="14404" max="14404" width="3.5703125" style="5" customWidth="1"/>
    <col min="14405" max="14405" width="16.140625" style="5" customWidth="1"/>
    <col min="14406" max="14406" width="3.5703125" style="5" customWidth="1"/>
    <col min="14407" max="14407" width="16.28515625" style="5" customWidth="1"/>
    <col min="14408" max="14408" width="3.5703125" style="5" customWidth="1"/>
    <col min="14409" max="14409" width="18.28515625" style="5" customWidth="1"/>
    <col min="14410" max="14411" width="3.5703125" style="5" customWidth="1"/>
    <col min="14412" max="14412" width="18.28515625" style="5" customWidth="1"/>
    <col min="14413" max="14413" width="3.5703125" style="5" customWidth="1"/>
    <col min="14414" max="14414" width="19.85546875" style="5" customWidth="1"/>
    <col min="14415" max="14415" width="3.5703125" style="5" customWidth="1"/>
    <col min="14416" max="14416" width="17.28515625" style="5" customWidth="1"/>
    <col min="14417" max="14417" width="3.5703125" style="5" customWidth="1"/>
    <col min="14418" max="14418" width="2.28515625" style="5" customWidth="1"/>
    <col min="14419" max="14419" width="14.85546875" style="5" customWidth="1"/>
    <col min="14420" max="14420" width="19" style="5" customWidth="1"/>
    <col min="14421" max="14421" width="16.5703125" style="5" customWidth="1"/>
    <col min="14422" max="14422" width="17.5703125" style="5" customWidth="1"/>
    <col min="14423" max="14423" width="7.42578125" style="5" customWidth="1"/>
    <col min="14424" max="14424" width="3.5703125" style="5" customWidth="1"/>
    <col min="14425" max="14425" width="16.28515625" style="5" customWidth="1"/>
    <col min="14426" max="14426" width="3.5703125" style="5" customWidth="1"/>
    <col min="14427" max="14427" width="16.140625" style="5" customWidth="1"/>
    <col min="14428" max="14428" width="3.5703125" style="5" customWidth="1"/>
    <col min="14429" max="14429" width="17.5703125" style="5" customWidth="1"/>
    <col min="14430" max="14431" width="3.5703125" style="5" customWidth="1"/>
    <col min="14432" max="14432" width="17.5703125" style="5" customWidth="1"/>
    <col min="14433" max="14433" width="3.5703125" style="5" customWidth="1"/>
    <col min="14434" max="14434" width="19.140625" style="5" customWidth="1"/>
    <col min="14435" max="14435" width="3.5703125" style="5" customWidth="1"/>
    <col min="14436" max="14436" width="17.5703125" style="5" customWidth="1"/>
    <col min="14437" max="14437" width="3.5703125" style="5" customWidth="1"/>
    <col min="14438" max="14438" width="2.28515625" style="5" customWidth="1"/>
    <col min="14439" max="14439" width="14.85546875" style="5" customWidth="1"/>
    <col min="14440" max="14440" width="19" style="5" customWidth="1"/>
    <col min="14441" max="14441" width="16.5703125" style="5" customWidth="1"/>
    <col min="14442" max="14442" width="17.7109375" style="5" customWidth="1"/>
    <col min="14443" max="14443" width="7.42578125" style="5" customWidth="1"/>
    <col min="14444" max="14444" width="3.5703125" style="5" customWidth="1"/>
    <col min="14445" max="14445" width="16.140625" style="5" customWidth="1"/>
    <col min="14446" max="14446" width="3.5703125" style="5" customWidth="1"/>
    <col min="14447" max="14447" width="16.140625" style="5" customWidth="1"/>
    <col min="14448" max="14448" width="3.5703125" style="5" customWidth="1"/>
    <col min="14449" max="14449" width="17.7109375" style="5" customWidth="1"/>
    <col min="14450" max="14451" width="3.5703125" style="5" customWidth="1"/>
    <col min="14452" max="14452" width="17.7109375" style="5" customWidth="1"/>
    <col min="14453" max="14453" width="3.5703125" style="5" customWidth="1"/>
    <col min="14454" max="14454" width="19" style="5" customWidth="1"/>
    <col min="14455" max="14455" width="3.5703125" style="5" customWidth="1"/>
    <col min="14456" max="14456" width="17.7109375" style="5" customWidth="1"/>
    <col min="14457" max="14457" width="3.5703125" style="5" customWidth="1"/>
    <col min="14458" max="14458" width="2.28515625" style="5" customWidth="1"/>
    <col min="14459" max="14459" width="14.85546875" style="5" customWidth="1"/>
    <col min="14460" max="14460" width="19" style="5" customWidth="1"/>
    <col min="14461" max="14461" width="16.5703125" style="5" customWidth="1"/>
    <col min="14462" max="14462" width="18.28515625" style="5" customWidth="1"/>
    <col min="14463" max="14463" width="7.42578125" style="5" customWidth="1"/>
    <col min="14464" max="14464" width="3.5703125" style="5" customWidth="1"/>
    <col min="14465" max="14465" width="16.28515625" style="5" customWidth="1"/>
    <col min="14466" max="14466" width="3.5703125" style="5" customWidth="1"/>
    <col min="14467" max="14467" width="16.85546875" style="5" customWidth="1"/>
    <col min="14468" max="14468" width="3.5703125" style="5" customWidth="1"/>
    <col min="14469" max="14469" width="17" style="5" customWidth="1"/>
    <col min="14470" max="14471" width="3.5703125" style="5" customWidth="1"/>
    <col min="14472" max="14472" width="17.140625" style="5" customWidth="1"/>
    <col min="14473" max="14473" width="3.5703125" style="5" customWidth="1"/>
    <col min="14474" max="14474" width="19.85546875" style="5" customWidth="1"/>
    <col min="14475" max="14475" width="3.5703125" style="5" customWidth="1"/>
    <col min="14476" max="14476" width="17.28515625" style="5" customWidth="1"/>
    <col min="14477" max="14477" width="3.5703125" style="5" customWidth="1"/>
    <col min="14478" max="14478" width="2.28515625" style="5" customWidth="1"/>
    <col min="14479" max="14479" width="14.85546875" style="5" customWidth="1"/>
    <col min="14480" max="14480" width="19" style="5" customWidth="1"/>
    <col min="14481" max="14481" width="15.85546875" style="5" customWidth="1"/>
    <col min="14482" max="14482" width="18.140625" style="5" customWidth="1"/>
    <col min="14483" max="14483" width="7.42578125" style="5" customWidth="1"/>
    <col min="14484" max="14484" width="3.5703125" style="5" customWidth="1"/>
    <col min="14485" max="14485" width="15.85546875" style="5" customWidth="1"/>
    <col min="14486" max="14486" width="3.5703125" style="5" customWidth="1"/>
    <col min="14487" max="14487" width="16.140625" style="5" customWidth="1"/>
    <col min="14488" max="14488" width="3.5703125" style="5" customWidth="1"/>
    <col min="14489" max="14489" width="16.7109375" style="5" customWidth="1"/>
    <col min="14490" max="14491" width="3.5703125" style="5" customWidth="1"/>
    <col min="14492" max="14492" width="17" style="5" customWidth="1"/>
    <col min="14493" max="14493" width="3.5703125" style="5" customWidth="1"/>
    <col min="14494" max="14494" width="19.28515625" style="5" customWidth="1"/>
    <col min="14495" max="14495" width="3.5703125" style="5" customWidth="1"/>
    <col min="14496" max="14496" width="16.85546875" style="5" customWidth="1"/>
    <col min="14497" max="14497" width="3.5703125" style="5" customWidth="1"/>
    <col min="14498" max="14592" width="11.42578125" style="5"/>
    <col min="14593" max="14593" width="2.28515625" style="5" customWidth="1"/>
    <col min="14594" max="14594" width="14.85546875" style="5" customWidth="1"/>
    <col min="14595" max="14595" width="18.7109375" style="5" customWidth="1"/>
    <col min="14596" max="14596" width="16.5703125" style="5" customWidth="1"/>
    <col min="14597" max="14597" width="19" style="5" customWidth="1"/>
    <col min="14598" max="14598" width="4.85546875" style="5" customWidth="1"/>
    <col min="14599" max="14599" width="3.5703125" style="5" customWidth="1"/>
    <col min="14600" max="14600" width="16.28515625" style="5" customWidth="1"/>
    <col min="14601" max="14601" width="3.5703125" style="5" customWidth="1"/>
    <col min="14602" max="14602" width="16.140625" style="5" customWidth="1"/>
    <col min="14603" max="14603" width="4.140625" style="5" customWidth="1"/>
    <col min="14604" max="14604" width="15.5703125" style="5" customWidth="1"/>
    <col min="14605" max="14605" width="3.5703125" style="5" customWidth="1"/>
    <col min="14606" max="14606" width="3" style="5" customWidth="1"/>
    <col min="14607" max="14607" width="15.7109375" style="5" customWidth="1"/>
    <col min="14608" max="14608" width="3.5703125" style="5" customWidth="1"/>
    <col min="14609" max="14609" width="19" style="5" customWidth="1"/>
    <col min="14610" max="14610" width="3.5703125" style="5" customWidth="1"/>
    <col min="14611" max="14611" width="16.5703125" style="5" customWidth="1"/>
    <col min="14612" max="14612" width="3.7109375" style="5" customWidth="1"/>
    <col min="14613" max="14613" width="4.7109375" style="5" customWidth="1"/>
    <col min="14614" max="14614" width="4.42578125" style="5" customWidth="1"/>
    <col min="14615" max="14615" width="14.85546875" style="5" customWidth="1"/>
    <col min="14616" max="14616" width="19" style="5" customWidth="1"/>
    <col min="14617" max="14617" width="15.85546875" style="5" customWidth="1"/>
    <col min="14618" max="14618" width="17.85546875" style="5" customWidth="1"/>
    <col min="14619" max="14619" width="7.42578125" style="5" customWidth="1"/>
    <col min="14620" max="14620" width="3.5703125" style="5" customWidth="1"/>
    <col min="14621" max="14621" width="15.7109375" style="5" customWidth="1"/>
    <col min="14622" max="14622" width="3.5703125" style="5" customWidth="1"/>
    <col min="14623" max="14623" width="16.28515625" style="5" customWidth="1"/>
    <col min="14624" max="14624" width="3.5703125" style="5" customWidth="1"/>
    <col min="14625" max="14625" width="18.140625" style="5" customWidth="1"/>
    <col min="14626" max="14627" width="3.5703125" style="5" customWidth="1"/>
    <col min="14628" max="14628" width="18.140625" style="5" customWidth="1"/>
    <col min="14629" max="14629" width="3.5703125" style="5" customWidth="1"/>
    <col min="14630" max="14630" width="19.42578125" style="5" customWidth="1"/>
    <col min="14631" max="14631" width="3.5703125" style="5" customWidth="1"/>
    <col min="14632" max="14632" width="17.140625" style="5" customWidth="1"/>
    <col min="14633" max="14633" width="3.5703125" style="5" customWidth="1"/>
    <col min="14634" max="14634" width="2.28515625" style="5" customWidth="1"/>
    <col min="14635" max="14635" width="14.85546875" style="5" customWidth="1"/>
    <col min="14636" max="14636" width="19" style="5" customWidth="1"/>
    <col min="14637" max="14637" width="14.85546875" style="5" customWidth="1"/>
    <col min="14638" max="14638" width="18" style="5" customWidth="1"/>
    <col min="14639" max="14639" width="7.42578125" style="5" customWidth="1"/>
    <col min="14640" max="14640" width="3.5703125" style="5" customWidth="1"/>
    <col min="14641" max="14641" width="16.28515625" style="5" customWidth="1"/>
    <col min="14642" max="14642" width="3.5703125" style="5" customWidth="1"/>
    <col min="14643" max="14643" width="15.5703125" style="5" customWidth="1"/>
    <col min="14644" max="14644" width="3.5703125" style="5" customWidth="1"/>
    <col min="14645" max="14645" width="18.5703125" style="5" customWidth="1"/>
    <col min="14646" max="14647" width="3.5703125" style="5" customWidth="1"/>
    <col min="14648" max="14648" width="18.5703125" style="5" customWidth="1"/>
    <col min="14649" max="14649" width="3.5703125" style="5" customWidth="1"/>
    <col min="14650" max="14650" width="19.7109375" style="5" customWidth="1"/>
    <col min="14651" max="14651" width="3.5703125" style="5" customWidth="1"/>
    <col min="14652" max="14652" width="18.5703125" style="5" customWidth="1"/>
    <col min="14653" max="14653" width="3.5703125" style="5" customWidth="1"/>
    <col min="14654" max="14654" width="2.28515625" style="5" customWidth="1"/>
    <col min="14655" max="14655" width="14.85546875" style="5" customWidth="1"/>
    <col min="14656" max="14656" width="19" style="5" customWidth="1"/>
    <col min="14657" max="14657" width="16.28515625" style="5" customWidth="1"/>
    <col min="14658" max="14658" width="18.28515625" style="5" customWidth="1"/>
    <col min="14659" max="14659" width="7.42578125" style="5" customWidth="1"/>
    <col min="14660" max="14660" width="3.5703125" style="5" customWidth="1"/>
    <col min="14661" max="14661" width="16.140625" style="5" customWidth="1"/>
    <col min="14662" max="14662" width="3.5703125" style="5" customWidth="1"/>
    <col min="14663" max="14663" width="16.28515625" style="5" customWidth="1"/>
    <col min="14664" max="14664" width="3.5703125" style="5" customWidth="1"/>
    <col min="14665" max="14665" width="18.28515625" style="5" customWidth="1"/>
    <col min="14666" max="14667" width="3.5703125" style="5" customWidth="1"/>
    <col min="14668" max="14668" width="18.28515625" style="5" customWidth="1"/>
    <col min="14669" max="14669" width="3.5703125" style="5" customWidth="1"/>
    <col min="14670" max="14670" width="19.85546875" style="5" customWidth="1"/>
    <col min="14671" max="14671" width="3.5703125" style="5" customWidth="1"/>
    <col min="14672" max="14672" width="17.28515625" style="5" customWidth="1"/>
    <col min="14673" max="14673" width="3.5703125" style="5" customWidth="1"/>
    <col min="14674" max="14674" width="2.28515625" style="5" customWidth="1"/>
    <col min="14675" max="14675" width="14.85546875" style="5" customWidth="1"/>
    <col min="14676" max="14676" width="19" style="5" customWidth="1"/>
    <col min="14677" max="14677" width="16.5703125" style="5" customWidth="1"/>
    <col min="14678" max="14678" width="17.5703125" style="5" customWidth="1"/>
    <col min="14679" max="14679" width="7.42578125" style="5" customWidth="1"/>
    <col min="14680" max="14680" width="3.5703125" style="5" customWidth="1"/>
    <col min="14681" max="14681" width="16.28515625" style="5" customWidth="1"/>
    <col min="14682" max="14682" width="3.5703125" style="5" customWidth="1"/>
    <col min="14683" max="14683" width="16.140625" style="5" customWidth="1"/>
    <col min="14684" max="14684" width="3.5703125" style="5" customWidth="1"/>
    <col min="14685" max="14685" width="17.5703125" style="5" customWidth="1"/>
    <col min="14686" max="14687" width="3.5703125" style="5" customWidth="1"/>
    <col min="14688" max="14688" width="17.5703125" style="5" customWidth="1"/>
    <col min="14689" max="14689" width="3.5703125" style="5" customWidth="1"/>
    <col min="14690" max="14690" width="19.140625" style="5" customWidth="1"/>
    <col min="14691" max="14691" width="3.5703125" style="5" customWidth="1"/>
    <col min="14692" max="14692" width="17.5703125" style="5" customWidth="1"/>
    <col min="14693" max="14693" width="3.5703125" style="5" customWidth="1"/>
    <col min="14694" max="14694" width="2.28515625" style="5" customWidth="1"/>
    <col min="14695" max="14695" width="14.85546875" style="5" customWidth="1"/>
    <col min="14696" max="14696" width="19" style="5" customWidth="1"/>
    <col min="14697" max="14697" width="16.5703125" style="5" customWidth="1"/>
    <col min="14698" max="14698" width="17.7109375" style="5" customWidth="1"/>
    <col min="14699" max="14699" width="7.42578125" style="5" customWidth="1"/>
    <col min="14700" max="14700" width="3.5703125" style="5" customWidth="1"/>
    <col min="14701" max="14701" width="16.140625" style="5" customWidth="1"/>
    <col min="14702" max="14702" width="3.5703125" style="5" customWidth="1"/>
    <col min="14703" max="14703" width="16.140625" style="5" customWidth="1"/>
    <col min="14704" max="14704" width="3.5703125" style="5" customWidth="1"/>
    <col min="14705" max="14705" width="17.7109375" style="5" customWidth="1"/>
    <col min="14706" max="14707" width="3.5703125" style="5" customWidth="1"/>
    <col min="14708" max="14708" width="17.7109375" style="5" customWidth="1"/>
    <col min="14709" max="14709" width="3.5703125" style="5" customWidth="1"/>
    <col min="14710" max="14710" width="19" style="5" customWidth="1"/>
    <col min="14711" max="14711" width="3.5703125" style="5" customWidth="1"/>
    <col min="14712" max="14712" width="17.7109375" style="5" customWidth="1"/>
    <col min="14713" max="14713" width="3.5703125" style="5" customWidth="1"/>
    <col min="14714" max="14714" width="2.28515625" style="5" customWidth="1"/>
    <col min="14715" max="14715" width="14.85546875" style="5" customWidth="1"/>
    <col min="14716" max="14716" width="19" style="5" customWidth="1"/>
    <col min="14717" max="14717" width="16.5703125" style="5" customWidth="1"/>
    <col min="14718" max="14718" width="18.28515625" style="5" customWidth="1"/>
    <col min="14719" max="14719" width="7.42578125" style="5" customWidth="1"/>
    <col min="14720" max="14720" width="3.5703125" style="5" customWidth="1"/>
    <col min="14721" max="14721" width="16.28515625" style="5" customWidth="1"/>
    <col min="14722" max="14722" width="3.5703125" style="5" customWidth="1"/>
    <col min="14723" max="14723" width="16.85546875" style="5" customWidth="1"/>
    <col min="14724" max="14724" width="3.5703125" style="5" customWidth="1"/>
    <col min="14725" max="14725" width="17" style="5" customWidth="1"/>
    <col min="14726" max="14727" width="3.5703125" style="5" customWidth="1"/>
    <col min="14728" max="14728" width="17.140625" style="5" customWidth="1"/>
    <col min="14729" max="14729" width="3.5703125" style="5" customWidth="1"/>
    <col min="14730" max="14730" width="19.85546875" style="5" customWidth="1"/>
    <col min="14731" max="14731" width="3.5703125" style="5" customWidth="1"/>
    <col min="14732" max="14732" width="17.28515625" style="5" customWidth="1"/>
    <col min="14733" max="14733" width="3.5703125" style="5" customWidth="1"/>
    <col min="14734" max="14734" width="2.28515625" style="5" customWidth="1"/>
    <col min="14735" max="14735" width="14.85546875" style="5" customWidth="1"/>
    <col min="14736" max="14736" width="19" style="5" customWidth="1"/>
    <col min="14737" max="14737" width="15.85546875" style="5" customWidth="1"/>
    <col min="14738" max="14738" width="18.140625" style="5" customWidth="1"/>
    <col min="14739" max="14739" width="7.42578125" style="5" customWidth="1"/>
    <col min="14740" max="14740" width="3.5703125" style="5" customWidth="1"/>
    <col min="14741" max="14741" width="15.85546875" style="5" customWidth="1"/>
    <col min="14742" max="14742" width="3.5703125" style="5" customWidth="1"/>
    <col min="14743" max="14743" width="16.140625" style="5" customWidth="1"/>
    <col min="14744" max="14744" width="3.5703125" style="5" customWidth="1"/>
    <col min="14745" max="14745" width="16.7109375" style="5" customWidth="1"/>
    <col min="14746" max="14747" width="3.5703125" style="5" customWidth="1"/>
    <col min="14748" max="14748" width="17" style="5" customWidth="1"/>
    <col min="14749" max="14749" width="3.5703125" style="5" customWidth="1"/>
    <col min="14750" max="14750" width="19.28515625" style="5" customWidth="1"/>
    <col min="14751" max="14751" width="3.5703125" style="5" customWidth="1"/>
    <col min="14752" max="14752" width="16.85546875" style="5" customWidth="1"/>
    <col min="14753" max="14753" width="3.5703125" style="5" customWidth="1"/>
    <col min="14754" max="14848" width="11.42578125" style="5"/>
    <col min="14849" max="14849" width="2.28515625" style="5" customWidth="1"/>
    <col min="14850" max="14850" width="14.85546875" style="5" customWidth="1"/>
    <col min="14851" max="14851" width="18.7109375" style="5" customWidth="1"/>
    <col min="14852" max="14852" width="16.5703125" style="5" customWidth="1"/>
    <col min="14853" max="14853" width="19" style="5" customWidth="1"/>
    <col min="14854" max="14854" width="4.85546875" style="5" customWidth="1"/>
    <col min="14855" max="14855" width="3.5703125" style="5" customWidth="1"/>
    <col min="14856" max="14856" width="16.28515625" style="5" customWidth="1"/>
    <col min="14857" max="14857" width="3.5703125" style="5" customWidth="1"/>
    <col min="14858" max="14858" width="16.140625" style="5" customWidth="1"/>
    <col min="14859" max="14859" width="4.140625" style="5" customWidth="1"/>
    <col min="14860" max="14860" width="15.5703125" style="5" customWidth="1"/>
    <col min="14861" max="14861" width="3.5703125" style="5" customWidth="1"/>
    <col min="14862" max="14862" width="3" style="5" customWidth="1"/>
    <col min="14863" max="14863" width="15.7109375" style="5" customWidth="1"/>
    <col min="14864" max="14864" width="3.5703125" style="5" customWidth="1"/>
    <col min="14865" max="14865" width="19" style="5" customWidth="1"/>
    <col min="14866" max="14866" width="3.5703125" style="5" customWidth="1"/>
    <col min="14867" max="14867" width="16.5703125" style="5" customWidth="1"/>
    <col min="14868" max="14868" width="3.7109375" style="5" customWidth="1"/>
    <col min="14869" max="14869" width="4.7109375" style="5" customWidth="1"/>
    <col min="14870" max="14870" width="4.42578125" style="5" customWidth="1"/>
    <col min="14871" max="14871" width="14.85546875" style="5" customWidth="1"/>
    <col min="14872" max="14872" width="19" style="5" customWidth="1"/>
    <col min="14873" max="14873" width="15.85546875" style="5" customWidth="1"/>
    <col min="14874" max="14874" width="17.85546875" style="5" customWidth="1"/>
    <col min="14875" max="14875" width="7.42578125" style="5" customWidth="1"/>
    <col min="14876" max="14876" width="3.5703125" style="5" customWidth="1"/>
    <col min="14877" max="14877" width="15.7109375" style="5" customWidth="1"/>
    <col min="14878" max="14878" width="3.5703125" style="5" customWidth="1"/>
    <col min="14879" max="14879" width="16.28515625" style="5" customWidth="1"/>
    <col min="14880" max="14880" width="3.5703125" style="5" customWidth="1"/>
    <col min="14881" max="14881" width="18.140625" style="5" customWidth="1"/>
    <col min="14882" max="14883" width="3.5703125" style="5" customWidth="1"/>
    <col min="14884" max="14884" width="18.140625" style="5" customWidth="1"/>
    <col min="14885" max="14885" width="3.5703125" style="5" customWidth="1"/>
    <col min="14886" max="14886" width="19.42578125" style="5" customWidth="1"/>
    <col min="14887" max="14887" width="3.5703125" style="5" customWidth="1"/>
    <col min="14888" max="14888" width="17.140625" style="5" customWidth="1"/>
    <col min="14889" max="14889" width="3.5703125" style="5" customWidth="1"/>
    <col min="14890" max="14890" width="2.28515625" style="5" customWidth="1"/>
    <col min="14891" max="14891" width="14.85546875" style="5" customWidth="1"/>
    <col min="14892" max="14892" width="19" style="5" customWidth="1"/>
    <col min="14893" max="14893" width="14.85546875" style="5" customWidth="1"/>
    <col min="14894" max="14894" width="18" style="5" customWidth="1"/>
    <col min="14895" max="14895" width="7.42578125" style="5" customWidth="1"/>
    <col min="14896" max="14896" width="3.5703125" style="5" customWidth="1"/>
    <col min="14897" max="14897" width="16.28515625" style="5" customWidth="1"/>
    <col min="14898" max="14898" width="3.5703125" style="5" customWidth="1"/>
    <col min="14899" max="14899" width="15.5703125" style="5" customWidth="1"/>
    <col min="14900" max="14900" width="3.5703125" style="5" customWidth="1"/>
    <col min="14901" max="14901" width="18.5703125" style="5" customWidth="1"/>
    <col min="14902" max="14903" width="3.5703125" style="5" customWidth="1"/>
    <col min="14904" max="14904" width="18.5703125" style="5" customWidth="1"/>
    <col min="14905" max="14905" width="3.5703125" style="5" customWidth="1"/>
    <col min="14906" max="14906" width="19.7109375" style="5" customWidth="1"/>
    <col min="14907" max="14907" width="3.5703125" style="5" customWidth="1"/>
    <col min="14908" max="14908" width="18.5703125" style="5" customWidth="1"/>
    <col min="14909" max="14909" width="3.5703125" style="5" customWidth="1"/>
    <col min="14910" max="14910" width="2.28515625" style="5" customWidth="1"/>
    <col min="14911" max="14911" width="14.85546875" style="5" customWidth="1"/>
    <col min="14912" max="14912" width="19" style="5" customWidth="1"/>
    <col min="14913" max="14913" width="16.28515625" style="5" customWidth="1"/>
    <col min="14914" max="14914" width="18.28515625" style="5" customWidth="1"/>
    <col min="14915" max="14915" width="7.42578125" style="5" customWidth="1"/>
    <col min="14916" max="14916" width="3.5703125" style="5" customWidth="1"/>
    <col min="14917" max="14917" width="16.140625" style="5" customWidth="1"/>
    <col min="14918" max="14918" width="3.5703125" style="5" customWidth="1"/>
    <col min="14919" max="14919" width="16.28515625" style="5" customWidth="1"/>
    <col min="14920" max="14920" width="3.5703125" style="5" customWidth="1"/>
    <col min="14921" max="14921" width="18.28515625" style="5" customWidth="1"/>
    <col min="14922" max="14923" width="3.5703125" style="5" customWidth="1"/>
    <col min="14924" max="14924" width="18.28515625" style="5" customWidth="1"/>
    <col min="14925" max="14925" width="3.5703125" style="5" customWidth="1"/>
    <col min="14926" max="14926" width="19.85546875" style="5" customWidth="1"/>
    <col min="14927" max="14927" width="3.5703125" style="5" customWidth="1"/>
    <col min="14928" max="14928" width="17.28515625" style="5" customWidth="1"/>
    <col min="14929" max="14929" width="3.5703125" style="5" customWidth="1"/>
    <col min="14930" max="14930" width="2.28515625" style="5" customWidth="1"/>
    <col min="14931" max="14931" width="14.85546875" style="5" customWidth="1"/>
    <col min="14932" max="14932" width="19" style="5" customWidth="1"/>
    <col min="14933" max="14933" width="16.5703125" style="5" customWidth="1"/>
    <col min="14934" max="14934" width="17.5703125" style="5" customWidth="1"/>
    <col min="14935" max="14935" width="7.42578125" style="5" customWidth="1"/>
    <col min="14936" max="14936" width="3.5703125" style="5" customWidth="1"/>
    <col min="14937" max="14937" width="16.28515625" style="5" customWidth="1"/>
    <col min="14938" max="14938" width="3.5703125" style="5" customWidth="1"/>
    <col min="14939" max="14939" width="16.140625" style="5" customWidth="1"/>
    <col min="14940" max="14940" width="3.5703125" style="5" customWidth="1"/>
    <col min="14941" max="14941" width="17.5703125" style="5" customWidth="1"/>
    <col min="14942" max="14943" width="3.5703125" style="5" customWidth="1"/>
    <col min="14944" max="14944" width="17.5703125" style="5" customWidth="1"/>
    <col min="14945" max="14945" width="3.5703125" style="5" customWidth="1"/>
    <col min="14946" max="14946" width="19.140625" style="5" customWidth="1"/>
    <col min="14947" max="14947" width="3.5703125" style="5" customWidth="1"/>
    <col min="14948" max="14948" width="17.5703125" style="5" customWidth="1"/>
    <col min="14949" max="14949" width="3.5703125" style="5" customWidth="1"/>
    <col min="14950" max="14950" width="2.28515625" style="5" customWidth="1"/>
    <col min="14951" max="14951" width="14.85546875" style="5" customWidth="1"/>
    <col min="14952" max="14952" width="19" style="5" customWidth="1"/>
    <col min="14953" max="14953" width="16.5703125" style="5" customWidth="1"/>
    <col min="14954" max="14954" width="17.7109375" style="5" customWidth="1"/>
    <col min="14955" max="14955" width="7.42578125" style="5" customWidth="1"/>
    <col min="14956" max="14956" width="3.5703125" style="5" customWidth="1"/>
    <col min="14957" max="14957" width="16.140625" style="5" customWidth="1"/>
    <col min="14958" max="14958" width="3.5703125" style="5" customWidth="1"/>
    <col min="14959" max="14959" width="16.140625" style="5" customWidth="1"/>
    <col min="14960" max="14960" width="3.5703125" style="5" customWidth="1"/>
    <col min="14961" max="14961" width="17.7109375" style="5" customWidth="1"/>
    <col min="14962" max="14963" width="3.5703125" style="5" customWidth="1"/>
    <col min="14964" max="14964" width="17.7109375" style="5" customWidth="1"/>
    <col min="14965" max="14965" width="3.5703125" style="5" customWidth="1"/>
    <col min="14966" max="14966" width="19" style="5" customWidth="1"/>
    <col min="14967" max="14967" width="3.5703125" style="5" customWidth="1"/>
    <col min="14968" max="14968" width="17.7109375" style="5" customWidth="1"/>
    <col min="14969" max="14969" width="3.5703125" style="5" customWidth="1"/>
    <col min="14970" max="14970" width="2.28515625" style="5" customWidth="1"/>
    <col min="14971" max="14971" width="14.85546875" style="5" customWidth="1"/>
    <col min="14972" max="14972" width="19" style="5" customWidth="1"/>
    <col min="14973" max="14973" width="16.5703125" style="5" customWidth="1"/>
    <col min="14974" max="14974" width="18.28515625" style="5" customWidth="1"/>
    <col min="14975" max="14975" width="7.42578125" style="5" customWidth="1"/>
    <col min="14976" max="14976" width="3.5703125" style="5" customWidth="1"/>
    <col min="14977" max="14977" width="16.28515625" style="5" customWidth="1"/>
    <col min="14978" max="14978" width="3.5703125" style="5" customWidth="1"/>
    <col min="14979" max="14979" width="16.85546875" style="5" customWidth="1"/>
    <col min="14980" max="14980" width="3.5703125" style="5" customWidth="1"/>
    <col min="14981" max="14981" width="17" style="5" customWidth="1"/>
    <col min="14982" max="14983" width="3.5703125" style="5" customWidth="1"/>
    <col min="14984" max="14984" width="17.140625" style="5" customWidth="1"/>
    <col min="14985" max="14985" width="3.5703125" style="5" customWidth="1"/>
    <col min="14986" max="14986" width="19.85546875" style="5" customWidth="1"/>
    <col min="14987" max="14987" width="3.5703125" style="5" customWidth="1"/>
    <col min="14988" max="14988" width="17.28515625" style="5" customWidth="1"/>
    <col min="14989" max="14989" width="3.5703125" style="5" customWidth="1"/>
    <col min="14990" max="14990" width="2.28515625" style="5" customWidth="1"/>
    <col min="14991" max="14991" width="14.85546875" style="5" customWidth="1"/>
    <col min="14992" max="14992" width="19" style="5" customWidth="1"/>
    <col min="14993" max="14993" width="15.85546875" style="5" customWidth="1"/>
    <col min="14994" max="14994" width="18.140625" style="5" customWidth="1"/>
    <col min="14995" max="14995" width="7.42578125" style="5" customWidth="1"/>
    <col min="14996" max="14996" width="3.5703125" style="5" customWidth="1"/>
    <col min="14997" max="14997" width="15.85546875" style="5" customWidth="1"/>
    <col min="14998" max="14998" width="3.5703125" style="5" customWidth="1"/>
    <col min="14999" max="14999" width="16.140625" style="5" customWidth="1"/>
    <col min="15000" max="15000" width="3.5703125" style="5" customWidth="1"/>
    <col min="15001" max="15001" width="16.7109375" style="5" customWidth="1"/>
    <col min="15002" max="15003" width="3.5703125" style="5" customWidth="1"/>
    <col min="15004" max="15004" width="17" style="5" customWidth="1"/>
    <col min="15005" max="15005" width="3.5703125" style="5" customWidth="1"/>
    <col min="15006" max="15006" width="19.28515625" style="5" customWidth="1"/>
    <col min="15007" max="15007" width="3.5703125" style="5" customWidth="1"/>
    <col min="15008" max="15008" width="16.85546875" style="5" customWidth="1"/>
    <col min="15009" max="15009" width="3.5703125" style="5" customWidth="1"/>
    <col min="15010" max="15104" width="11.42578125" style="5"/>
    <col min="15105" max="15105" width="2.28515625" style="5" customWidth="1"/>
    <col min="15106" max="15106" width="14.85546875" style="5" customWidth="1"/>
    <col min="15107" max="15107" width="18.7109375" style="5" customWidth="1"/>
    <col min="15108" max="15108" width="16.5703125" style="5" customWidth="1"/>
    <col min="15109" max="15109" width="19" style="5" customWidth="1"/>
    <col min="15110" max="15110" width="4.85546875" style="5" customWidth="1"/>
    <col min="15111" max="15111" width="3.5703125" style="5" customWidth="1"/>
    <col min="15112" max="15112" width="16.28515625" style="5" customWidth="1"/>
    <col min="15113" max="15113" width="3.5703125" style="5" customWidth="1"/>
    <col min="15114" max="15114" width="16.140625" style="5" customWidth="1"/>
    <col min="15115" max="15115" width="4.140625" style="5" customWidth="1"/>
    <col min="15116" max="15116" width="15.5703125" style="5" customWidth="1"/>
    <col min="15117" max="15117" width="3.5703125" style="5" customWidth="1"/>
    <col min="15118" max="15118" width="3" style="5" customWidth="1"/>
    <col min="15119" max="15119" width="15.7109375" style="5" customWidth="1"/>
    <col min="15120" max="15120" width="3.5703125" style="5" customWidth="1"/>
    <col min="15121" max="15121" width="19" style="5" customWidth="1"/>
    <col min="15122" max="15122" width="3.5703125" style="5" customWidth="1"/>
    <col min="15123" max="15123" width="16.5703125" style="5" customWidth="1"/>
    <col min="15124" max="15124" width="3.7109375" style="5" customWidth="1"/>
    <col min="15125" max="15125" width="4.7109375" style="5" customWidth="1"/>
    <col min="15126" max="15126" width="4.42578125" style="5" customWidth="1"/>
    <col min="15127" max="15127" width="14.85546875" style="5" customWidth="1"/>
    <col min="15128" max="15128" width="19" style="5" customWidth="1"/>
    <col min="15129" max="15129" width="15.85546875" style="5" customWidth="1"/>
    <col min="15130" max="15130" width="17.85546875" style="5" customWidth="1"/>
    <col min="15131" max="15131" width="7.42578125" style="5" customWidth="1"/>
    <col min="15132" max="15132" width="3.5703125" style="5" customWidth="1"/>
    <col min="15133" max="15133" width="15.7109375" style="5" customWidth="1"/>
    <col min="15134" max="15134" width="3.5703125" style="5" customWidth="1"/>
    <col min="15135" max="15135" width="16.28515625" style="5" customWidth="1"/>
    <col min="15136" max="15136" width="3.5703125" style="5" customWidth="1"/>
    <col min="15137" max="15137" width="18.140625" style="5" customWidth="1"/>
    <col min="15138" max="15139" width="3.5703125" style="5" customWidth="1"/>
    <col min="15140" max="15140" width="18.140625" style="5" customWidth="1"/>
    <col min="15141" max="15141" width="3.5703125" style="5" customWidth="1"/>
    <col min="15142" max="15142" width="19.42578125" style="5" customWidth="1"/>
    <col min="15143" max="15143" width="3.5703125" style="5" customWidth="1"/>
    <col min="15144" max="15144" width="17.140625" style="5" customWidth="1"/>
    <col min="15145" max="15145" width="3.5703125" style="5" customWidth="1"/>
    <col min="15146" max="15146" width="2.28515625" style="5" customWidth="1"/>
    <col min="15147" max="15147" width="14.85546875" style="5" customWidth="1"/>
    <col min="15148" max="15148" width="19" style="5" customWidth="1"/>
    <col min="15149" max="15149" width="14.85546875" style="5" customWidth="1"/>
    <col min="15150" max="15150" width="18" style="5" customWidth="1"/>
    <col min="15151" max="15151" width="7.42578125" style="5" customWidth="1"/>
    <col min="15152" max="15152" width="3.5703125" style="5" customWidth="1"/>
    <col min="15153" max="15153" width="16.28515625" style="5" customWidth="1"/>
    <col min="15154" max="15154" width="3.5703125" style="5" customWidth="1"/>
    <col min="15155" max="15155" width="15.5703125" style="5" customWidth="1"/>
    <col min="15156" max="15156" width="3.5703125" style="5" customWidth="1"/>
    <col min="15157" max="15157" width="18.5703125" style="5" customWidth="1"/>
    <col min="15158" max="15159" width="3.5703125" style="5" customWidth="1"/>
    <col min="15160" max="15160" width="18.5703125" style="5" customWidth="1"/>
    <col min="15161" max="15161" width="3.5703125" style="5" customWidth="1"/>
    <col min="15162" max="15162" width="19.7109375" style="5" customWidth="1"/>
    <col min="15163" max="15163" width="3.5703125" style="5" customWidth="1"/>
    <col min="15164" max="15164" width="18.5703125" style="5" customWidth="1"/>
    <col min="15165" max="15165" width="3.5703125" style="5" customWidth="1"/>
    <col min="15166" max="15166" width="2.28515625" style="5" customWidth="1"/>
    <col min="15167" max="15167" width="14.85546875" style="5" customWidth="1"/>
    <col min="15168" max="15168" width="19" style="5" customWidth="1"/>
    <col min="15169" max="15169" width="16.28515625" style="5" customWidth="1"/>
    <col min="15170" max="15170" width="18.28515625" style="5" customWidth="1"/>
    <col min="15171" max="15171" width="7.42578125" style="5" customWidth="1"/>
    <col min="15172" max="15172" width="3.5703125" style="5" customWidth="1"/>
    <col min="15173" max="15173" width="16.140625" style="5" customWidth="1"/>
    <col min="15174" max="15174" width="3.5703125" style="5" customWidth="1"/>
    <col min="15175" max="15175" width="16.28515625" style="5" customWidth="1"/>
    <col min="15176" max="15176" width="3.5703125" style="5" customWidth="1"/>
    <col min="15177" max="15177" width="18.28515625" style="5" customWidth="1"/>
    <col min="15178" max="15179" width="3.5703125" style="5" customWidth="1"/>
    <col min="15180" max="15180" width="18.28515625" style="5" customWidth="1"/>
    <col min="15181" max="15181" width="3.5703125" style="5" customWidth="1"/>
    <col min="15182" max="15182" width="19.85546875" style="5" customWidth="1"/>
    <col min="15183" max="15183" width="3.5703125" style="5" customWidth="1"/>
    <col min="15184" max="15184" width="17.28515625" style="5" customWidth="1"/>
    <col min="15185" max="15185" width="3.5703125" style="5" customWidth="1"/>
    <col min="15186" max="15186" width="2.28515625" style="5" customWidth="1"/>
    <col min="15187" max="15187" width="14.85546875" style="5" customWidth="1"/>
    <col min="15188" max="15188" width="19" style="5" customWidth="1"/>
    <col min="15189" max="15189" width="16.5703125" style="5" customWidth="1"/>
    <col min="15190" max="15190" width="17.5703125" style="5" customWidth="1"/>
    <col min="15191" max="15191" width="7.42578125" style="5" customWidth="1"/>
    <col min="15192" max="15192" width="3.5703125" style="5" customWidth="1"/>
    <col min="15193" max="15193" width="16.28515625" style="5" customWidth="1"/>
    <col min="15194" max="15194" width="3.5703125" style="5" customWidth="1"/>
    <col min="15195" max="15195" width="16.140625" style="5" customWidth="1"/>
    <col min="15196" max="15196" width="3.5703125" style="5" customWidth="1"/>
    <col min="15197" max="15197" width="17.5703125" style="5" customWidth="1"/>
    <col min="15198" max="15199" width="3.5703125" style="5" customWidth="1"/>
    <col min="15200" max="15200" width="17.5703125" style="5" customWidth="1"/>
    <col min="15201" max="15201" width="3.5703125" style="5" customWidth="1"/>
    <col min="15202" max="15202" width="19.140625" style="5" customWidth="1"/>
    <col min="15203" max="15203" width="3.5703125" style="5" customWidth="1"/>
    <col min="15204" max="15204" width="17.5703125" style="5" customWidth="1"/>
    <col min="15205" max="15205" width="3.5703125" style="5" customWidth="1"/>
    <col min="15206" max="15206" width="2.28515625" style="5" customWidth="1"/>
    <col min="15207" max="15207" width="14.85546875" style="5" customWidth="1"/>
    <col min="15208" max="15208" width="19" style="5" customWidth="1"/>
    <col min="15209" max="15209" width="16.5703125" style="5" customWidth="1"/>
    <col min="15210" max="15210" width="17.7109375" style="5" customWidth="1"/>
    <col min="15211" max="15211" width="7.42578125" style="5" customWidth="1"/>
    <col min="15212" max="15212" width="3.5703125" style="5" customWidth="1"/>
    <col min="15213" max="15213" width="16.140625" style="5" customWidth="1"/>
    <col min="15214" max="15214" width="3.5703125" style="5" customWidth="1"/>
    <col min="15215" max="15215" width="16.140625" style="5" customWidth="1"/>
    <col min="15216" max="15216" width="3.5703125" style="5" customWidth="1"/>
    <col min="15217" max="15217" width="17.7109375" style="5" customWidth="1"/>
    <col min="15218" max="15219" width="3.5703125" style="5" customWidth="1"/>
    <col min="15220" max="15220" width="17.7109375" style="5" customWidth="1"/>
    <col min="15221" max="15221" width="3.5703125" style="5" customWidth="1"/>
    <col min="15222" max="15222" width="19" style="5" customWidth="1"/>
    <col min="15223" max="15223" width="3.5703125" style="5" customWidth="1"/>
    <col min="15224" max="15224" width="17.7109375" style="5" customWidth="1"/>
    <col min="15225" max="15225" width="3.5703125" style="5" customWidth="1"/>
    <col min="15226" max="15226" width="2.28515625" style="5" customWidth="1"/>
    <col min="15227" max="15227" width="14.85546875" style="5" customWidth="1"/>
    <col min="15228" max="15228" width="19" style="5" customWidth="1"/>
    <col min="15229" max="15229" width="16.5703125" style="5" customWidth="1"/>
    <col min="15230" max="15230" width="18.28515625" style="5" customWidth="1"/>
    <col min="15231" max="15231" width="7.42578125" style="5" customWidth="1"/>
    <col min="15232" max="15232" width="3.5703125" style="5" customWidth="1"/>
    <col min="15233" max="15233" width="16.28515625" style="5" customWidth="1"/>
    <col min="15234" max="15234" width="3.5703125" style="5" customWidth="1"/>
    <col min="15235" max="15235" width="16.85546875" style="5" customWidth="1"/>
    <col min="15236" max="15236" width="3.5703125" style="5" customWidth="1"/>
    <col min="15237" max="15237" width="17" style="5" customWidth="1"/>
    <col min="15238" max="15239" width="3.5703125" style="5" customWidth="1"/>
    <col min="15240" max="15240" width="17.140625" style="5" customWidth="1"/>
    <col min="15241" max="15241" width="3.5703125" style="5" customWidth="1"/>
    <col min="15242" max="15242" width="19.85546875" style="5" customWidth="1"/>
    <col min="15243" max="15243" width="3.5703125" style="5" customWidth="1"/>
    <col min="15244" max="15244" width="17.28515625" style="5" customWidth="1"/>
    <col min="15245" max="15245" width="3.5703125" style="5" customWidth="1"/>
    <col min="15246" max="15246" width="2.28515625" style="5" customWidth="1"/>
    <col min="15247" max="15247" width="14.85546875" style="5" customWidth="1"/>
    <col min="15248" max="15248" width="19" style="5" customWidth="1"/>
    <col min="15249" max="15249" width="15.85546875" style="5" customWidth="1"/>
    <col min="15250" max="15250" width="18.140625" style="5" customWidth="1"/>
    <col min="15251" max="15251" width="7.42578125" style="5" customWidth="1"/>
    <col min="15252" max="15252" width="3.5703125" style="5" customWidth="1"/>
    <col min="15253" max="15253" width="15.85546875" style="5" customWidth="1"/>
    <col min="15254" max="15254" width="3.5703125" style="5" customWidth="1"/>
    <col min="15255" max="15255" width="16.140625" style="5" customWidth="1"/>
    <col min="15256" max="15256" width="3.5703125" style="5" customWidth="1"/>
    <col min="15257" max="15257" width="16.7109375" style="5" customWidth="1"/>
    <col min="15258" max="15259" width="3.5703125" style="5" customWidth="1"/>
    <col min="15260" max="15260" width="17" style="5" customWidth="1"/>
    <col min="15261" max="15261" width="3.5703125" style="5" customWidth="1"/>
    <col min="15262" max="15262" width="19.28515625" style="5" customWidth="1"/>
    <col min="15263" max="15263" width="3.5703125" style="5" customWidth="1"/>
    <col min="15264" max="15264" width="16.85546875" style="5" customWidth="1"/>
    <col min="15265" max="15265" width="3.5703125" style="5" customWidth="1"/>
    <col min="15266" max="15360" width="11.42578125" style="5"/>
    <col min="15361" max="15361" width="2.28515625" style="5" customWidth="1"/>
    <col min="15362" max="15362" width="14.85546875" style="5" customWidth="1"/>
    <col min="15363" max="15363" width="18.7109375" style="5" customWidth="1"/>
    <col min="15364" max="15364" width="16.5703125" style="5" customWidth="1"/>
    <col min="15365" max="15365" width="19" style="5" customWidth="1"/>
    <col min="15366" max="15366" width="4.85546875" style="5" customWidth="1"/>
    <col min="15367" max="15367" width="3.5703125" style="5" customWidth="1"/>
    <col min="15368" max="15368" width="16.28515625" style="5" customWidth="1"/>
    <col min="15369" max="15369" width="3.5703125" style="5" customWidth="1"/>
    <col min="15370" max="15370" width="16.140625" style="5" customWidth="1"/>
    <col min="15371" max="15371" width="4.140625" style="5" customWidth="1"/>
    <col min="15372" max="15372" width="15.5703125" style="5" customWidth="1"/>
    <col min="15373" max="15373" width="3.5703125" style="5" customWidth="1"/>
    <col min="15374" max="15374" width="3" style="5" customWidth="1"/>
    <col min="15375" max="15375" width="15.7109375" style="5" customWidth="1"/>
    <col min="15376" max="15376" width="3.5703125" style="5" customWidth="1"/>
    <col min="15377" max="15377" width="19" style="5" customWidth="1"/>
    <col min="15378" max="15378" width="3.5703125" style="5" customWidth="1"/>
    <col min="15379" max="15379" width="16.5703125" style="5" customWidth="1"/>
    <col min="15380" max="15380" width="3.7109375" style="5" customWidth="1"/>
    <col min="15381" max="15381" width="4.7109375" style="5" customWidth="1"/>
    <col min="15382" max="15382" width="4.42578125" style="5" customWidth="1"/>
    <col min="15383" max="15383" width="14.85546875" style="5" customWidth="1"/>
    <col min="15384" max="15384" width="19" style="5" customWidth="1"/>
    <col min="15385" max="15385" width="15.85546875" style="5" customWidth="1"/>
    <col min="15386" max="15386" width="17.85546875" style="5" customWidth="1"/>
    <col min="15387" max="15387" width="7.42578125" style="5" customWidth="1"/>
    <col min="15388" max="15388" width="3.5703125" style="5" customWidth="1"/>
    <col min="15389" max="15389" width="15.7109375" style="5" customWidth="1"/>
    <col min="15390" max="15390" width="3.5703125" style="5" customWidth="1"/>
    <col min="15391" max="15391" width="16.28515625" style="5" customWidth="1"/>
    <col min="15392" max="15392" width="3.5703125" style="5" customWidth="1"/>
    <col min="15393" max="15393" width="18.140625" style="5" customWidth="1"/>
    <col min="15394" max="15395" width="3.5703125" style="5" customWidth="1"/>
    <col min="15396" max="15396" width="18.140625" style="5" customWidth="1"/>
    <col min="15397" max="15397" width="3.5703125" style="5" customWidth="1"/>
    <col min="15398" max="15398" width="19.42578125" style="5" customWidth="1"/>
    <col min="15399" max="15399" width="3.5703125" style="5" customWidth="1"/>
    <col min="15400" max="15400" width="17.140625" style="5" customWidth="1"/>
    <col min="15401" max="15401" width="3.5703125" style="5" customWidth="1"/>
    <col min="15402" max="15402" width="2.28515625" style="5" customWidth="1"/>
    <col min="15403" max="15403" width="14.85546875" style="5" customWidth="1"/>
    <col min="15404" max="15404" width="19" style="5" customWidth="1"/>
    <col min="15405" max="15405" width="14.85546875" style="5" customWidth="1"/>
    <col min="15406" max="15406" width="18" style="5" customWidth="1"/>
    <col min="15407" max="15407" width="7.42578125" style="5" customWidth="1"/>
    <col min="15408" max="15408" width="3.5703125" style="5" customWidth="1"/>
    <col min="15409" max="15409" width="16.28515625" style="5" customWidth="1"/>
    <col min="15410" max="15410" width="3.5703125" style="5" customWidth="1"/>
    <col min="15411" max="15411" width="15.5703125" style="5" customWidth="1"/>
    <col min="15412" max="15412" width="3.5703125" style="5" customWidth="1"/>
    <col min="15413" max="15413" width="18.5703125" style="5" customWidth="1"/>
    <col min="15414" max="15415" width="3.5703125" style="5" customWidth="1"/>
    <col min="15416" max="15416" width="18.5703125" style="5" customWidth="1"/>
    <col min="15417" max="15417" width="3.5703125" style="5" customWidth="1"/>
    <col min="15418" max="15418" width="19.7109375" style="5" customWidth="1"/>
    <col min="15419" max="15419" width="3.5703125" style="5" customWidth="1"/>
    <col min="15420" max="15420" width="18.5703125" style="5" customWidth="1"/>
    <col min="15421" max="15421" width="3.5703125" style="5" customWidth="1"/>
    <col min="15422" max="15422" width="2.28515625" style="5" customWidth="1"/>
    <col min="15423" max="15423" width="14.85546875" style="5" customWidth="1"/>
    <col min="15424" max="15424" width="19" style="5" customWidth="1"/>
    <col min="15425" max="15425" width="16.28515625" style="5" customWidth="1"/>
    <col min="15426" max="15426" width="18.28515625" style="5" customWidth="1"/>
    <col min="15427" max="15427" width="7.42578125" style="5" customWidth="1"/>
    <col min="15428" max="15428" width="3.5703125" style="5" customWidth="1"/>
    <col min="15429" max="15429" width="16.140625" style="5" customWidth="1"/>
    <col min="15430" max="15430" width="3.5703125" style="5" customWidth="1"/>
    <col min="15431" max="15431" width="16.28515625" style="5" customWidth="1"/>
    <col min="15432" max="15432" width="3.5703125" style="5" customWidth="1"/>
    <col min="15433" max="15433" width="18.28515625" style="5" customWidth="1"/>
    <col min="15434" max="15435" width="3.5703125" style="5" customWidth="1"/>
    <col min="15436" max="15436" width="18.28515625" style="5" customWidth="1"/>
    <col min="15437" max="15437" width="3.5703125" style="5" customWidth="1"/>
    <col min="15438" max="15438" width="19.85546875" style="5" customWidth="1"/>
    <col min="15439" max="15439" width="3.5703125" style="5" customWidth="1"/>
    <col min="15440" max="15440" width="17.28515625" style="5" customWidth="1"/>
    <col min="15441" max="15441" width="3.5703125" style="5" customWidth="1"/>
    <col min="15442" max="15442" width="2.28515625" style="5" customWidth="1"/>
    <col min="15443" max="15443" width="14.85546875" style="5" customWidth="1"/>
    <col min="15444" max="15444" width="19" style="5" customWidth="1"/>
    <col min="15445" max="15445" width="16.5703125" style="5" customWidth="1"/>
    <col min="15446" max="15446" width="17.5703125" style="5" customWidth="1"/>
    <col min="15447" max="15447" width="7.42578125" style="5" customWidth="1"/>
    <col min="15448" max="15448" width="3.5703125" style="5" customWidth="1"/>
    <col min="15449" max="15449" width="16.28515625" style="5" customWidth="1"/>
    <col min="15450" max="15450" width="3.5703125" style="5" customWidth="1"/>
    <col min="15451" max="15451" width="16.140625" style="5" customWidth="1"/>
    <col min="15452" max="15452" width="3.5703125" style="5" customWidth="1"/>
    <col min="15453" max="15453" width="17.5703125" style="5" customWidth="1"/>
    <col min="15454" max="15455" width="3.5703125" style="5" customWidth="1"/>
    <col min="15456" max="15456" width="17.5703125" style="5" customWidth="1"/>
    <col min="15457" max="15457" width="3.5703125" style="5" customWidth="1"/>
    <col min="15458" max="15458" width="19.140625" style="5" customWidth="1"/>
    <col min="15459" max="15459" width="3.5703125" style="5" customWidth="1"/>
    <col min="15460" max="15460" width="17.5703125" style="5" customWidth="1"/>
    <col min="15461" max="15461" width="3.5703125" style="5" customWidth="1"/>
    <col min="15462" max="15462" width="2.28515625" style="5" customWidth="1"/>
    <col min="15463" max="15463" width="14.85546875" style="5" customWidth="1"/>
    <col min="15464" max="15464" width="19" style="5" customWidth="1"/>
    <col min="15465" max="15465" width="16.5703125" style="5" customWidth="1"/>
    <col min="15466" max="15466" width="17.7109375" style="5" customWidth="1"/>
    <col min="15467" max="15467" width="7.42578125" style="5" customWidth="1"/>
    <col min="15468" max="15468" width="3.5703125" style="5" customWidth="1"/>
    <col min="15469" max="15469" width="16.140625" style="5" customWidth="1"/>
    <col min="15470" max="15470" width="3.5703125" style="5" customWidth="1"/>
    <col min="15471" max="15471" width="16.140625" style="5" customWidth="1"/>
    <col min="15472" max="15472" width="3.5703125" style="5" customWidth="1"/>
    <col min="15473" max="15473" width="17.7109375" style="5" customWidth="1"/>
    <col min="15474" max="15475" width="3.5703125" style="5" customWidth="1"/>
    <col min="15476" max="15476" width="17.7109375" style="5" customWidth="1"/>
    <col min="15477" max="15477" width="3.5703125" style="5" customWidth="1"/>
    <col min="15478" max="15478" width="19" style="5" customWidth="1"/>
    <col min="15479" max="15479" width="3.5703125" style="5" customWidth="1"/>
    <col min="15480" max="15480" width="17.7109375" style="5" customWidth="1"/>
    <col min="15481" max="15481" width="3.5703125" style="5" customWidth="1"/>
    <col min="15482" max="15482" width="2.28515625" style="5" customWidth="1"/>
    <col min="15483" max="15483" width="14.85546875" style="5" customWidth="1"/>
    <col min="15484" max="15484" width="19" style="5" customWidth="1"/>
    <col min="15485" max="15485" width="16.5703125" style="5" customWidth="1"/>
    <col min="15486" max="15486" width="18.28515625" style="5" customWidth="1"/>
    <col min="15487" max="15487" width="7.42578125" style="5" customWidth="1"/>
    <col min="15488" max="15488" width="3.5703125" style="5" customWidth="1"/>
    <col min="15489" max="15489" width="16.28515625" style="5" customWidth="1"/>
    <col min="15490" max="15490" width="3.5703125" style="5" customWidth="1"/>
    <col min="15491" max="15491" width="16.85546875" style="5" customWidth="1"/>
    <col min="15492" max="15492" width="3.5703125" style="5" customWidth="1"/>
    <col min="15493" max="15493" width="17" style="5" customWidth="1"/>
    <col min="15494" max="15495" width="3.5703125" style="5" customWidth="1"/>
    <col min="15496" max="15496" width="17.140625" style="5" customWidth="1"/>
    <col min="15497" max="15497" width="3.5703125" style="5" customWidth="1"/>
    <col min="15498" max="15498" width="19.85546875" style="5" customWidth="1"/>
    <col min="15499" max="15499" width="3.5703125" style="5" customWidth="1"/>
    <col min="15500" max="15500" width="17.28515625" style="5" customWidth="1"/>
    <col min="15501" max="15501" width="3.5703125" style="5" customWidth="1"/>
    <col min="15502" max="15502" width="2.28515625" style="5" customWidth="1"/>
    <col min="15503" max="15503" width="14.85546875" style="5" customWidth="1"/>
    <col min="15504" max="15504" width="19" style="5" customWidth="1"/>
    <col min="15505" max="15505" width="15.85546875" style="5" customWidth="1"/>
    <col min="15506" max="15506" width="18.140625" style="5" customWidth="1"/>
    <col min="15507" max="15507" width="7.42578125" style="5" customWidth="1"/>
    <col min="15508" max="15508" width="3.5703125" style="5" customWidth="1"/>
    <col min="15509" max="15509" width="15.85546875" style="5" customWidth="1"/>
    <col min="15510" max="15510" width="3.5703125" style="5" customWidth="1"/>
    <col min="15511" max="15511" width="16.140625" style="5" customWidth="1"/>
    <col min="15512" max="15512" width="3.5703125" style="5" customWidth="1"/>
    <col min="15513" max="15513" width="16.7109375" style="5" customWidth="1"/>
    <col min="15514" max="15515" width="3.5703125" style="5" customWidth="1"/>
    <col min="15516" max="15516" width="17" style="5" customWidth="1"/>
    <col min="15517" max="15517" width="3.5703125" style="5" customWidth="1"/>
    <col min="15518" max="15518" width="19.28515625" style="5" customWidth="1"/>
    <col min="15519" max="15519" width="3.5703125" style="5" customWidth="1"/>
    <col min="15520" max="15520" width="16.85546875" style="5" customWidth="1"/>
    <col min="15521" max="15521" width="3.5703125" style="5" customWidth="1"/>
    <col min="15522" max="15616" width="11.42578125" style="5"/>
    <col min="15617" max="15617" width="2.28515625" style="5" customWidth="1"/>
    <col min="15618" max="15618" width="14.85546875" style="5" customWidth="1"/>
    <col min="15619" max="15619" width="18.7109375" style="5" customWidth="1"/>
    <col min="15620" max="15620" width="16.5703125" style="5" customWidth="1"/>
    <col min="15621" max="15621" width="19" style="5" customWidth="1"/>
    <col min="15622" max="15622" width="4.85546875" style="5" customWidth="1"/>
    <col min="15623" max="15623" width="3.5703125" style="5" customWidth="1"/>
    <col min="15624" max="15624" width="16.28515625" style="5" customWidth="1"/>
    <col min="15625" max="15625" width="3.5703125" style="5" customWidth="1"/>
    <col min="15626" max="15626" width="16.140625" style="5" customWidth="1"/>
    <col min="15627" max="15627" width="4.140625" style="5" customWidth="1"/>
    <col min="15628" max="15628" width="15.5703125" style="5" customWidth="1"/>
    <col min="15629" max="15629" width="3.5703125" style="5" customWidth="1"/>
    <col min="15630" max="15630" width="3" style="5" customWidth="1"/>
    <col min="15631" max="15631" width="15.7109375" style="5" customWidth="1"/>
    <col min="15632" max="15632" width="3.5703125" style="5" customWidth="1"/>
    <col min="15633" max="15633" width="19" style="5" customWidth="1"/>
    <col min="15634" max="15634" width="3.5703125" style="5" customWidth="1"/>
    <col min="15635" max="15635" width="16.5703125" style="5" customWidth="1"/>
    <col min="15636" max="15636" width="3.7109375" style="5" customWidth="1"/>
    <col min="15637" max="15637" width="4.7109375" style="5" customWidth="1"/>
    <col min="15638" max="15638" width="4.42578125" style="5" customWidth="1"/>
    <col min="15639" max="15639" width="14.85546875" style="5" customWidth="1"/>
    <col min="15640" max="15640" width="19" style="5" customWidth="1"/>
    <col min="15641" max="15641" width="15.85546875" style="5" customWidth="1"/>
    <col min="15642" max="15642" width="17.85546875" style="5" customWidth="1"/>
    <col min="15643" max="15643" width="7.42578125" style="5" customWidth="1"/>
    <col min="15644" max="15644" width="3.5703125" style="5" customWidth="1"/>
    <col min="15645" max="15645" width="15.7109375" style="5" customWidth="1"/>
    <col min="15646" max="15646" width="3.5703125" style="5" customWidth="1"/>
    <col min="15647" max="15647" width="16.28515625" style="5" customWidth="1"/>
    <col min="15648" max="15648" width="3.5703125" style="5" customWidth="1"/>
    <col min="15649" max="15649" width="18.140625" style="5" customWidth="1"/>
    <col min="15650" max="15651" width="3.5703125" style="5" customWidth="1"/>
    <col min="15652" max="15652" width="18.140625" style="5" customWidth="1"/>
    <col min="15653" max="15653" width="3.5703125" style="5" customWidth="1"/>
    <col min="15654" max="15654" width="19.42578125" style="5" customWidth="1"/>
    <col min="15655" max="15655" width="3.5703125" style="5" customWidth="1"/>
    <col min="15656" max="15656" width="17.140625" style="5" customWidth="1"/>
    <col min="15657" max="15657" width="3.5703125" style="5" customWidth="1"/>
    <col min="15658" max="15658" width="2.28515625" style="5" customWidth="1"/>
    <col min="15659" max="15659" width="14.85546875" style="5" customWidth="1"/>
    <col min="15660" max="15660" width="19" style="5" customWidth="1"/>
    <col min="15661" max="15661" width="14.85546875" style="5" customWidth="1"/>
    <col min="15662" max="15662" width="18" style="5" customWidth="1"/>
    <col min="15663" max="15663" width="7.42578125" style="5" customWidth="1"/>
    <col min="15664" max="15664" width="3.5703125" style="5" customWidth="1"/>
    <col min="15665" max="15665" width="16.28515625" style="5" customWidth="1"/>
    <col min="15666" max="15666" width="3.5703125" style="5" customWidth="1"/>
    <col min="15667" max="15667" width="15.5703125" style="5" customWidth="1"/>
    <col min="15668" max="15668" width="3.5703125" style="5" customWidth="1"/>
    <col min="15669" max="15669" width="18.5703125" style="5" customWidth="1"/>
    <col min="15670" max="15671" width="3.5703125" style="5" customWidth="1"/>
    <col min="15672" max="15672" width="18.5703125" style="5" customWidth="1"/>
    <col min="15673" max="15673" width="3.5703125" style="5" customWidth="1"/>
    <col min="15674" max="15674" width="19.7109375" style="5" customWidth="1"/>
    <col min="15675" max="15675" width="3.5703125" style="5" customWidth="1"/>
    <col min="15676" max="15676" width="18.5703125" style="5" customWidth="1"/>
    <col min="15677" max="15677" width="3.5703125" style="5" customWidth="1"/>
    <col min="15678" max="15678" width="2.28515625" style="5" customWidth="1"/>
    <col min="15679" max="15679" width="14.85546875" style="5" customWidth="1"/>
    <col min="15680" max="15680" width="19" style="5" customWidth="1"/>
    <col min="15681" max="15681" width="16.28515625" style="5" customWidth="1"/>
    <col min="15682" max="15682" width="18.28515625" style="5" customWidth="1"/>
    <col min="15683" max="15683" width="7.42578125" style="5" customWidth="1"/>
    <col min="15684" max="15684" width="3.5703125" style="5" customWidth="1"/>
    <col min="15685" max="15685" width="16.140625" style="5" customWidth="1"/>
    <col min="15686" max="15686" width="3.5703125" style="5" customWidth="1"/>
    <col min="15687" max="15687" width="16.28515625" style="5" customWidth="1"/>
    <col min="15688" max="15688" width="3.5703125" style="5" customWidth="1"/>
    <col min="15689" max="15689" width="18.28515625" style="5" customWidth="1"/>
    <col min="15690" max="15691" width="3.5703125" style="5" customWidth="1"/>
    <col min="15692" max="15692" width="18.28515625" style="5" customWidth="1"/>
    <col min="15693" max="15693" width="3.5703125" style="5" customWidth="1"/>
    <col min="15694" max="15694" width="19.85546875" style="5" customWidth="1"/>
    <col min="15695" max="15695" width="3.5703125" style="5" customWidth="1"/>
    <col min="15696" max="15696" width="17.28515625" style="5" customWidth="1"/>
    <col min="15697" max="15697" width="3.5703125" style="5" customWidth="1"/>
    <col min="15698" max="15698" width="2.28515625" style="5" customWidth="1"/>
    <col min="15699" max="15699" width="14.85546875" style="5" customWidth="1"/>
    <col min="15700" max="15700" width="19" style="5" customWidth="1"/>
    <col min="15701" max="15701" width="16.5703125" style="5" customWidth="1"/>
    <col min="15702" max="15702" width="17.5703125" style="5" customWidth="1"/>
    <col min="15703" max="15703" width="7.42578125" style="5" customWidth="1"/>
    <col min="15704" max="15704" width="3.5703125" style="5" customWidth="1"/>
    <col min="15705" max="15705" width="16.28515625" style="5" customWidth="1"/>
    <col min="15706" max="15706" width="3.5703125" style="5" customWidth="1"/>
    <col min="15707" max="15707" width="16.140625" style="5" customWidth="1"/>
    <col min="15708" max="15708" width="3.5703125" style="5" customWidth="1"/>
    <col min="15709" max="15709" width="17.5703125" style="5" customWidth="1"/>
    <col min="15710" max="15711" width="3.5703125" style="5" customWidth="1"/>
    <col min="15712" max="15712" width="17.5703125" style="5" customWidth="1"/>
    <col min="15713" max="15713" width="3.5703125" style="5" customWidth="1"/>
    <col min="15714" max="15714" width="19.140625" style="5" customWidth="1"/>
    <col min="15715" max="15715" width="3.5703125" style="5" customWidth="1"/>
    <col min="15716" max="15716" width="17.5703125" style="5" customWidth="1"/>
    <col min="15717" max="15717" width="3.5703125" style="5" customWidth="1"/>
    <col min="15718" max="15718" width="2.28515625" style="5" customWidth="1"/>
    <col min="15719" max="15719" width="14.85546875" style="5" customWidth="1"/>
    <col min="15720" max="15720" width="19" style="5" customWidth="1"/>
    <col min="15721" max="15721" width="16.5703125" style="5" customWidth="1"/>
    <col min="15722" max="15722" width="17.7109375" style="5" customWidth="1"/>
    <col min="15723" max="15723" width="7.42578125" style="5" customWidth="1"/>
    <col min="15724" max="15724" width="3.5703125" style="5" customWidth="1"/>
    <col min="15725" max="15725" width="16.140625" style="5" customWidth="1"/>
    <col min="15726" max="15726" width="3.5703125" style="5" customWidth="1"/>
    <col min="15727" max="15727" width="16.140625" style="5" customWidth="1"/>
    <col min="15728" max="15728" width="3.5703125" style="5" customWidth="1"/>
    <col min="15729" max="15729" width="17.7109375" style="5" customWidth="1"/>
    <col min="15730" max="15731" width="3.5703125" style="5" customWidth="1"/>
    <col min="15732" max="15732" width="17.7109375" style="5" customWidth="1"/>
    <col min="15733" max="15733" width="3.5703125" style="5" customWidth="1"/>
    <col min="15734" max="15734" width="19" style="5" customWidth="1"/>
    <col min="15735" max="15735" width="3.5703125" style="5" customWidth="1"/>
    <col min="15736" max="15736" width="17.7109375" style="5" customWidth="1"/>
    <col min="15737" max="15737" width="3.5703125" style="5" customWidth="1"/>
    <col min="15738" max="15738" width="2.28515625" style="5" customWidth="1"/>
    <col min="15739" max="15739" width="14.85546875" style="5" customWidth="1"/>
    <col min="15740" max="15740" width="19" style="5" customWidth="1"/>
    <col min="15741" max="15741" width="16.5703125" style="5" customWidth="1"/>
    <col min="15742" max="15742" width="18.28515625" style="5" customWidth="1"/>
    <col min="15743" max="15743" width="7.42578125" style="5" customWidth="1"/>
    <col min="15744" max="15744" width="3.5703125" style="5" customWidth="1"/>
    <col min="15745" max="15745" width="16.28515625" style="5" customWidth="1"/>
    <col min="15746" max="15746" width="3.5703125" style="5" customWidth="1"/>
    <col min="15747" max="15747" width="16.85546875" style="5" customWidth="1"/>
    <col min="15748" max="15748" width="3.5703125" style="5" customWidth="1"/>
    <col min="15749" max="15749" width="17" style="5" customWidth="1"/>
    <col min="15750" max="15751" width="3.5703125" style="5" customWidth="1"/>
    <col min="15752" max="15752" width="17.140625" style="5" customWidth="1"/>
    <col min="15753" max="15753" width="3.5703125" style="5" customWidth="1"/>
    <col min="15754" max="15754" width="19.85546875" style="5" customWidth="1"/>
    <col min="15755" max="15755" width="3.5703125" style="5" customWidth="1"/>
    <col min="15756" max="15756" width="17.28515625" style="5" customWidth="1"/>
    <col min="15757" max="15757" width="3.5703125" style="5" customWidth="1"/>
    <col min="15758" max="15758" width="2.28515625" style="5" customWidth="1"/>
    <col min="15759" max="15759" width="14.85546875" style="5" customWidth="1"/>
    <col min="15760" max="15760" width="19" style="5" customWidth="1"/>
    <col min="15761" max="15761" width="15.85546875" style="5" customWidth="1"/>
    <col min="15762" max="15762" width="18.140625" style="5" customWidth="1"/>
    <col min="15763" max="15763" width="7.42578125" style="5" customWidth="1"/>
    <col min="15764" max="15764" width="3.5703125" style="5" customWidth="1"/>
    <col min="15765" max="15765" width="15.85546875" style="5" customWidth="1"/>
    <col min="15766" max="15766" width="3.5703125" style="5" customWidth="1"/>
    <col min="15767" max="15767" width="16.140625" style="5" customWidth="1"/>
    <col min="15768" max="15768" width="3.5703125" style="5" customWidth="1"/>
    <col min="15769" max="15769" width="16.7109375" style="5" customWidth="1"/>
    <col min="15770" max="15771" width="3.5703125" style="5" customWidth="1"/>
    <col min="15772" max="15772" width="17" style="5" customWidth="1"/>
    <col min="15773" max="15773" width="3.5703125" style="5" customWidth="1"/>
    <col min="15774" max="15774" width="19.28515625" style="5" customWidth="1"/>
    <col min="15775" max="15775" width="3.5703125" style="5" customWidth="1"/>
    <col min="15776" max="15776" width="16.85546875" style="5" customWidth="1"/>
    <col min="15777" max="15777" width="3.5703125" style="5" customWidth="1"/>
    <col min="15778" max="15872" width="11.42578125" style="5"/>
    <col min="15873" max="15873" width="2.28515625" style="5" customWidth="1"/>
    <col min="15874" max="15874" width="14.85546875" style="5" customWidth="1"/>
    <col min="15875" max="15875" width="18.7109375" style="5" customWidth="1"/>
    <col min="15876" max="15876" width="16.5703125" style="5" customWidth="1"/>
    <col min="15877" max="15877" width="19" style="5" customWidth="1"/>
    <col min="15878" max="15878" width="4.85546875" style="5" customWidth="1"/>
    <col min="15879" max="15879" width="3.5703125" style="5" customWidth="1"/>
    <col min="15880" max="15880" width="16.28515625" style="5" customWidth="1"/>
    <col min="15881" max="15881" width="3.5703125" style="5" customWidth="1"/>
    <col min="15882" max="15882" width="16.140625" style="5" customWidth="1"/>
    <col min="15883" max="15883" width="4.140625" style="5" customWidth="1"/>
    <col min="15884" max="15884" width="15.5703125" style="5" customWidth="1"/>
    <col min="15885" max="15885" width="3.5703125" style="5" customWidth="1"/>
    <col min="15886" max="15886" width="3" style="5" customWidth="1"/>
    <col min="15887" max="15887" width="15.7109375" style="5" customWidth="1"/>
    <col min="15888" max="15888" width="3.5703125" style="5" customWidth="1"/>
    <col min="15889" max="15889" width="19" style="5" customWidth="1"/>
    <col min="15890" max="15890" width="3.5703125" style="5" customWidth="1"/>
    <col min="15891" max="15891" width="16.5703125" style="5" customWidth="1"/>
    <col min="15892" max="15892" width="3.7109375" style="5" customWidth="1"/>
    <col min="15893" max="15893" width="4.7109375" style="5" customWidth="1"/>
    <col min="15894" max="15894" width="4.42578125" style="5" customWidth="1"/>
    <col min="15895" max="15895" width="14.85546875" style="5" customWidth="1"/>
    <col min="15896" max="15896" width="19" style="5" customWidth="1"/>
    <col min="15897" max="15897" width="15.85546875" style="5" customWidth="1"/>
    <col min="15898" max="15898" width="17.85546875" style="5" customWidth="1"/>
    <col min="15899" max="15899" width="7.42578125" style="5" customWidth="1"/>
    <col min="15900" max="15900" width="3.5703125" style="5" customWidth="1"/>
    <col min="15901" max="15901" width="15.7109375" style="5" customWidth="1"/>
    <col min="15902" max="15902" width="3.5703125" style="5" customWidth="1"/>
    <col min="15903" max="15903" width="16.28515625" style="5" customWidth="1"/>
    <col min="15904" max="15904" width="3.5703125" style="5" customWidth="1"/>
    <col min="15905" max="15905" width="18.140625" style="5" customWidth="1"/>
    <col min="15906" max="15907" width="3.5703125" style="5" customWidth="1"/>
    <col min="15908" max="15908" width="18.140625" style="5" customWidth="1"/>
    <col min="15909" max="15909" width="3.5703125" style="5" customWidth="1"/>
    <col min="15910" max="15910" width="19.42578125" style="5" customWidth="1"/>
    <col min="15911" max="15911" width="3.5703125" style="5" customWidth="1"/>
    <col min="15912" max="15912" width="17.140625" style="5" customWidth="1"/>
    <col min="15913" max="15913" width="3.5703125" style="5" customWidth="1"/>
    <col min="15914" max="15914" width="2.28515625" style="5" customWidth="1"/>
    <col min="15915" max="15915" width="14.85546875" style="5" customWidth="1"/>
    <col min="15916" max="15916" width="19" style="5" customWidth="1"/>
    <col min="15917" max="15917" width="14.85546875" style="5" customWidth="1"/>
    <col min="15918" max="15918" width="18" style="5" customWidth="1"/>
    <col min="15919" max="15919" width="7.42578125" style="5" customWidth="1"/>
    <col min="15920" max="15920" width="3.5703125" style="5" customWidth="1"/>
    <col min="15921" max="15921" width="16.28515625" style="5" customWidth="1"/>
    <col min="15922" max="15922" width="3.5703125" style="5" customWidth="1"/>
    <col min="15923" max="15923" width="15.5703125" style="5" customWidth="1"/>
    <col min="15924" max="15924" width="3.5703125" style="5" customWidth="1"/>
    <col min="15925" max="15925" width="18.5703125" style="5" customWidth="1"/>
    <col min="15926" max="15927" width="3.5703125" style="5" customWidth="1"/>
    <col min="15928" max="15928" width="18.5703125" style="5" customWidth="1"/>
    <col min="15929" max="15929" width="3.5703125" style="5" customWidth="1"/>
    <col min="15930" max="15930" width="19.7109375" style="5" customWidth="1"/>
    <col min="15931" max="15931" width="3.5703125" style="5" customWidth="1"/>
    <col min="15932" max="15932" width="18.5703125" style="5" customWidth="1"/>
    <col min="15933" max="15933" width="3.5703125" style="5" customWidth="1"/>
    <col min="15934" max="15934" width="2.28515625" style="5" customWidth="1"/>
    <col min="15935" max="15935" width="14.85546875" style="5" customWidth="1"/>
    <col min="15936" max="15936" width="19" style="5" customWidth="1"/>
    <col min="15937" max="15937" width="16.28515625" style="5" customWidth="1"/>
    <col min="15938" max="15938" width="18.28515625" style="5" customWidth="1"/>
    <col min="15939" max="15939" width="7.42578125" style="5" customWidth="1"/>
    <col min="15940" max="15940" width="3.5703125" style="5" customWidth="1"/>
    <col min="15941" max="15941" width="16.140625" style="5" customWidth="1"/>
    <col min="15942" max="15942" width="3.5703125" style="5" customWidth="1"/>
    <col min="15943" max="15943" width="16.28515625" style="5" customWidth="1"/>
    <col min="15944" max="15944" width="3.5703125" style="5" customWidth="1"/>
    <col min="15945" max="15945" width="18.28515625" style="5" customWidth="1"/>
    <col min="15946" max="15947" width="3.5703125" style="5" customWidth="1"/>
    <col min="15948" max="15948" width="18.28515625" style="5" customWidth="1"/>
    <col min="15949" max="15949" width="3.5703125" style="5" customWidth="1"/>
    <col min="15950" max="15950" width="19.85546875" style="5" customWidth="1"/>
    <col min="15951" max="15951" width="3.5703125" style="5" customWidth="1"/>
    <col min="15952" max="15952" width="17.28515625" style="5" customWidth="1"/>
    <col min="15953" max="15953" width="3.5703125" style="5" customWidth="1"/>
    <col min="15954" max="15954" width="2.28515625" style="5" customWidth="1"/>
    <col min="15955" max="15955" width="14.85546875" style="5" customWidth="1"/>
    <col min="15956" max="15956" width="19" style="5" customWidth="1"/>
    <col min="15957" max="15957" width="16.5703125" style="5" customWidth="1"/>
    <col min="15958" max="15958" width="17.5703125" style="5" customWidth="1"/>
    <col min="15959" max="15959" width="7.42578125" style="5" customWidth="1"/>
    <col min="15960" max="15960" width="3.5703125" style="5" customWidth="1"/>
    <col min="15961" max="15961" width="16.28515625" style="5" customWidth="1"/>
    <col min="15962" max="15962" width="3.5703125" style="5" customWidth="1"/>
    <col min="15963" max="15963" width="16.140625" style="5" customWidth="1"/>
    <col min="15964" max="15964" width="3.5703125" style="5" customWidth="1"/>
    <col min="15965" max="15965" width="17.5703125" style="5" customWidth="1"/>
    <col min="15966" max="15967" width="3.5703125" style="5" customWidth="1"/>
    <col min="15968" max="15968" width="17.5703125" style="5" customWidth="1"/>
    <col min="15969" max="15969" width="3.5703125" style="5" customWidth="1"/>
    <col min="15970" max="15970" width="19.140625" style="5" customWidth="1"/>
    <col min="15971" max="15971" width="3.5703125" style="5" customWidth="1"/>
    <col min="15972" max="15972" width="17.5703125" style="5" customWidth="1"/>
    <col min="15973" max="15973" width="3.5703125" style="5" customWidth="1"/>
    <col min="15974" max="15974" width="2.28515625" style="5" customWidth="1"/>
    <col min="15975" max="15975" width="14.85546875" style="5" customWidth="1"/>
    <col min="15976" max="15976" width="19" style="5" customWidth="1"/>
    <col min="15977" max="15977" width="16.5703125" style="5" customWidth="1"/>
    <col min="15978" max="15978" width="17.7109375" style="5" customWidth="1"/>
    <col min="15979" max="15979" width="7.42578125" style="5" customWidth="1"/>
    <col min="15980" max="15980" width="3.5703125" style="5" customWidth="1"/>
    <col min="15981" max="15981" width="16.140625" style="5" customWidth="1"/>
    <col min="15982" max="15982" width="3.5703125" style="5" customWidth="1"/>
    <col min="15983" max="15983" width="16.140625" style="5" customWidth="1"/>
    <col min="15984" max="15984" width="3.5703125" style="5" customWidth="1"/>
    <col min="15985" max="15985" width="17.7109375" style="5" customWidth="1"/>
    <col min="15986" max="15987" width="3.5703125" style="5" customWidth="1"/>
    <col min="15988" max="15988" width="17.7109375" style="5" customWidth="1"/>
    <col min="15989" max="15989" width="3.5703125" style="5" customWidth="1"/>
    <col min="15990" max="15990" width="19" style="5" customWidth="1"/>
    <col min="15991" max="15991" width="3.5703125" style="5" customWidth="1"/>
    <col min="15992" max="15992" width="17.7109375" style="5" customWidth="1"/>
    <col min="15993" max="15993" width="3.5703125" style="5" customWidth="1"/>
    <col min="15994" max="15994" width="2.28515625" style="5" customWidth="1"/>
    <col min="15995" max="15995" width="14.85546875" style="5" customWidth="1"/>
    <col min="15996" max="15996" width="19" style="5" customWidth="1"/>
    <col min="15997" max="15997" width="16.5703125" style="5" customWidth="1"/>
    <col min="15998" max="15998" width="18.28515625" style="5" customWidth="1"/>
    <col min="15999" max="15999" width="7.42578125" style="5" customWidth="1"/>
    <col min="16000" max="16000" width="3.5703125" style="5" customWidth="1"/>
    <col min="16001" max="16001" width="16.28515625" style="5" customWidth="1"/>
    <col min="16002" max="16002" width="3.5703125" style="5" customWidth="1"/>
    <col min="16003" max="16003" width="16.85546875" style="5" customWidth="1"/>
    <col min="16004" max="16004" width="3.5703125" style="5" customWidth="1"/>
    <col min="16005" max="16005" width="17" style="5" customWidth="1"/>
    <col min="16006" max="16007" width="3.5703125" style="5" customWidth="1"/>
    <col min="16008" max="16008" width="17.140625" style="5" customWidth="1"/>
    <col min="16009" max="16009" width="3.5703125" style="5" customWidth="1"/>
    <col min="16010" max="16010" width="19.85546875" style="5" customWidth="1"/>
    <col min="16011" max="16011" width="3.5703125" style="5" customWidth="1"/>
    <col min="16012" max="16012" width="17.28515625" style="5" customWidth="1"/>
    <col min="16013" max="16013" width="3.5703125" style="5" customWidth="1"/>
    <col min="16014" max="16014" width="2.28515625" style="5" customWidth="1"/>
    <col min="16015" max="16015" width="14.85546875" style="5" customWidth="1"/>
    <col min="16016" max="16016" width="19" style="5" customWidth="1"/>
    <col min="16017" max="16017" width="15.85546875" style="5" customWidth="1"/>
    <col min="16018" max="16018" width="18.140625" style="5" customWidth="1"/>
    <col min="16019" max="16019" width="7.42578125" style="5" customWidth="1"/>
    <col min="16020" max="16020" width="3.5703125" style="5" customWidth="1"/>
    <col min="16021" max="16021" width="15.85546875" style="5" customWidth="1"/>
    <col min="16022" max="16022" width="3.5703125" style="5" customWidth="1"/>
    <col min="16023" max="16023" width="16.140625" style="5" customWidth="1"/>
    <col min="16024" max="16024" width="3.5703125" style="5" customWidth="1"/>
    <col min="16025" max="16025" width="16.7109375" style="5" customWidth="1"/>
    <col min="16026" max="16027" width="3.5703125" style="5" customWidth="1"/>
    <col min="16028" max="16028" width="17" style="5" customWidth="1"/>
    <col min="16029" max="16029" width="3.5703125" style="5" customWidth="1"/>
    <col min="16030" max="16030" width="19.28515625" style="5" customWidth="1"/>
    <col min="16031" max="16031" width="3.5703125" style="5" customWidth="1"/>
    <col min="16032" max="16032" width="16.85546875" style="5" customWidth="1"/>
    <col min="16033" max="16033" width="3.5703125" style="5" customWidth="1"/>
    <col min="16034" max="16128" width="11.42578125" style="5"/>
    <col min="16129" max="16129" width="2.28515625" style="5" customWidth="1"/>
    <col min="16130" max="16130" width="14.85546875" style="5" customWidth="1"/>
    <col min="16131" max="16131" width="18.7109375" style="5" customWidth="1"/>
    <col min="16132" max="16132" width="16.5703125" style="5" customWidth="1"/>
    <col min="16133" max="16133" width="19" style="5" customWidth="1"/>
    <col min="16134" max="16134" width="4.85546875" style="5" customWidth="1"/>
    <col min="16135" max="16135" width="3.5703125" style="5" customWidth="1"/>
    <col min="16136" max="16136" width="16.28515625" style="5" customWidth="1"/>
    <col min="16137" max="16137" width="3.5703125" style="5" customWidth="1"/>
    <col min="16138" max="16138" width="16.140625" style="5" customWidth="1"/>
    <col min="16139" max="16139" width="4.140625" style="5" customWidth="1"/>
    <col min="16140" max="16140" width="15.5703125" style="5" customWidth="1"/>
    <col min="16141" max="16141" width="3.5703125" style="5" customWidth="1"/>
    <col min="16142" max="16142" width="3" style="5" customWidth="1"/>
    <col min="16143" max="16143" width="15.7109375" style="5" customWidth="1"/>
    <col min="16144" max="16144" width="3.5703125" style="5" customWidth="1"/>
    <col min="16145" max="16145" width="19" style="5" customWidth="1"/>
    <col min="16146" max="16146" width="3.5703125" style="5" customWidth="1"/>
    <col min="16147" max="16147" width="16.5703125" style="5" customWidth="1"/>
    <col min="16148" max="16148" width="3.7109375" style="5" customWidth="1"/>
    <col min="16149" max="16149" width="4.7109375" style="5" customWidth="1"/>
    <col min="16150" max="16150" width="4.42578125" style="5" customWidth="1"/>
    <col min="16151" max="16151" width="14.85546875" style="5" customWidth="1"/>
    <col min="16152" max="16152" width="19" style="5" customWidth="1"/>
    <col min="16153" max="16153" width="15.85546875" style="5" customWidth="1"/>
    <col min="16154" max="16154" width="17.85546875" style="5" customWidth="1"/>
    <col min="16155" max="16155" width="7.42578125" style="5" customWidth="1"/>
    <col min="16156" max="16156" width="3.5703125" style="5" customWidth="1"/>
    <col min="16157" max="16157" width="15.7109375" style="5" customWidth="1"/>
    <col min="16158" max="16158" width="3.5703125" style="5" customWidth="1"/>
    <col min="16159" max="16159" width="16.28515625" style="5" customWidth="1"/>
    <col min="16160" max="16160" width="3.5703125" style="5" customWidth="1"/>
    <col min="16161" max="16161" width="18.140625" style="5" customWidth="1"/>
    <col min="16162" max="16163" width="3.5703125" style="5" customWidth="1"/>
    <col min="16164" max="16164" width="18.140625" style="5" customWidth="1"/>
    <col min="16165" max="16165" width="3.5703125" style="5" customWidth="1"/>
    <col min="16166" max="16166" width="19.42578125" style="5" customWidth="1"/>
    <col min="16167" max="16167" width="3.5703125" style="5" customWidth="1"/>
    <col min="16168" max="16168" width="17.140625" style="5" customWidth="1"/>
    <col min="16169" max="16169" width="3.5703125" style="5" customWidth="1"/>
    <col min="16170" max="16170" width="2.28515625" style="5" customWidth="1"/>
    <col min="16171" max="16171" width="14.85546875" style="5" customWidth="1"/>
    <col min="16172" max="16172" width="19" style="5" customWidth="1"/>
    <col min="16173" max="16173" width="14.85546875" style="5" customWidth="1"/>
    <col min="16174" max="16174" width="18" style="5" customWidth="1"/>
    <col min="16175" max="16175" width="7.42578125" style="5" customWidth="1"/>
    <col min="16176" max="16176" width="3.5703125" style="5" customWidth="1"/>
    <col min="16177" max="16177" width="16.28515625" style="5" customWidth="1"/>
    <col min="16178" max="16178" width="3.5703125" style="5" customWidth="1"/>
    <col min="16179" max="16179" width="15.5703125" style="5" customWidth="1"/>
    <col min="16180" max="16180" width="3.5703125" style="5" customWidth="1"/>
    <col min="16181" max="16181" width="18.5703125" style="5" customWidth="1"/>
    <col min="16182" max="16183" width="3.5703125" style="5" customWidth="1"/>
    <col min="16184" max="16184" width="18.5703125" style="5" customWidth="1"/>
    <col min="16185" max="16185" width="3.5703125" style="5" customWidth="1"/>
    <col min="16186" max="16186" width="19.7109375" style="5" customWidth="1"/>
    <col min="16187" max="16187" width="3.5703125" style="5" customWidth="1"/>
    <col min="16188" max="16188" width="18.5703125" style="5" customWidth="1"/>
    <col min="16189" max="16189" width="3.5703125" style="5" customWidth="1"/>
    <col min="16190" max="16190" width="2.28515625" style="5" customWidth="1"/>
    <col min="16191" max="16191" width="14.85546875" style="5" customWidth="1"/>
    <col min="16192" max="16192" width="19" style="5" customWidth="1"/>
    <col min="16193" max="16193" width="16.28515625" style="5" customWidth="1"/>
    <col min="16194" max="16194" width="18.28515625" style="5" customWidth="1"/>
    <col min="16195" max="16195" width="7.42578125" style="5" customWidth="1"/>
    <col min="16196" max="16196" width="3.5703125" style="5" customWidth="1"/>
    <col min="16197" max="16197" width="16.140625" style="5" customWidth="1"/>
    <col min="16198" max="16198" width="3.5703125" style="5" customWidth="1"/>
    <col min="16199" max="16199" width="16.28515625" style="5" customWidth="1"/>
    <col min="16200" max="16200" width="3.5703125" style="5" customWidth="1"/>
    <col min="16201" max="16201" width="18.28515625" style="5" customWidth="1"/>
    <col min="16202" max="16203" width="3.5703125" style="5" customWidth="1"/>
    <col min="16204" max="16204" width="18.28515625" style="5" customWidth="1"/>
    <col min="16205" max="16205" width="3.5703125" style="5" customWidth="1"/>
    <col min="16206" max="16206" width="19.85546875" style="5" customWidth="1"/>
    <col min="16207" max="16207" width="3.5703125" style="5" customWidth="1"/>
    <col min="16208" max="16208" width="17.28515625" style="5" customWidth="1"/>
    <col min="16209" max="16209" width="3.5703125" style="5" customWidth="1"/>
    <col min="16210" max="16210" width="2.28515625" style="5" customWidth="1"/>
    <col min="16211" max="16211" width="14.85546875" style="5" customWidth="1"/>
    <col min="16212" max="16212" width="19" style="5" customWidth="1"/>
    <col min="16213" max="16213" width="16.5703125" style="5" customWidth="1"/>
    <col min="16214" max="16214" width="17.5703125" style="5" customWidth="1"/>
    <col min="16215" max="16215" width="7.42578125" style="5" customWidth="1"/>
    <col min="16216" max="16216" width="3.5703125" style="5" customWidth="1"/>
    <col min="16217" max="16217" width="16.28515625" style="5" customWidth="1"/>
    <col min="16218" max="16218" width="3.5703125" style="5" customWidth="1"/>
    <col min="16219" max="16219" width="16.140625" style="5" customWidth="1"/>
    <col min="16220" max="16220" width="3.5703125" style="5" customWidth="1"/>
    <col min="16221" max="16221" width="17.5703125" style="5" customWidth="1"/>
    <col min="16222" max="16223" width="3.5703125" style="5" customWidth="1"/>
    <col min="16224" max="16224" width="17.5703125" style="5" customWidth="1"/>
    <col min="16225" max="16225" width="3.5703125" style="5" customWidth="1"/>
    <col min="16226" max="16226" width="19.140625" style="5" customWidth="1"/>
    <col min="16227" max="16227" width="3.5703125" style="5" customWidth="1"/>
    <col min="16228" max="16228" width="17.5703125" style="5" customWidth="1"/>
    <col min="16229" max="16229" width="3.5703125" style="5" customWidth="1"/>
    <col min="16230" max="16230" width="2.28515625" style="5" customWidth="1"/>
    <col min="16231" max="16231" width="14.85546875" style="5" customWidth="1"/>
    <col min="16232" max="16232" width="19" style="5" customWidth="1"/>
    <col min="16233" max="16233" width="16.5703125" style="5" customWidth="1"/>
    <col min="16234" max="16234" width="17.7109375" style="5" customWidth="1"/>
    <col min="16235" max="16235" width="7.42578125" style="5" customWidth="1"/>
    <col min="16236" max="16236" width="3.5703125" style="5" customWidth="1"/>
    <col min="16237" max="16237" width="16.140625" style="5" customWidth="1"/>
    <col min="16238" max="16238" width="3.5703125" style="5" customWidth="1"/>
    <col min="16239" max="16239" width="16.140625" style="5" customWidth="1"/>
    <col min="16240" max="16240" width="3.5703125" style="5" customWidth="1"/>
    <col min="16241" max="16241" width="17.7109375" style="5" customWidth="1"/>
    <col min="16242" max="16243" width="3.5703125" style="5" customWidth="1"/>
    <col min="16244" max="16244" width="17.7109375" style="5" customWidth="1"/>
    <col min="16245" max="16245" width="3.5703125" style="5" customWidth="1"/>
    <col min="16246" max="16246" width="19" style="5" customWidth="1"/>
    <col min="16247" max="16247" width="3.5703125" style="5" customWidth="1"/>
    <col min="16248" max="16248" width="17.7109375" style="5" customWidth="1"/>
    <col min="16249" max="16249" width="3.5703125" style="5" customWidth="1"/>
    <col min="16250" max="16250" width="2.28515625" style="5" customWidth="1"/>
    <col min="16251" max="16251" width="14.85546875" style="5" customWidth="1"/>
    <col min="16252" max="16252" width="19" style="5" customWidth="1"/>
    <col min="16253" max="16253" width="16.5703125" style="5" customWidth="1"/>
    <col min="16254" max="16254" width="18.28515625" style="5" customWidth="1"/>
    <col min="16255" max="16255" width="7.42578125" style="5" customWidth="1"/>
    <col min="16256" max="16256" width="3.5703125" style="5" customWidth="1"/>
    <col min="16257" max="16257" width="16.28515625" style="5" customWidth="1"/>
    <col min="16258" max="16258" width="3.5703125" style="5" customWidth="1"/>
    <col min="16259" max="16259" width="16.85546875" style="5" customWidth="1"/>
    <col min="16260" max="16260" width="3.5703125" style="5" customWidth="1"/>
    <col min="16261" max="16261" width="17" style="5" customWidth="1"/>
    <col min="16262" max="16263" width="3.5703125" style="5" customWidth="1"/>
    <col min="16264" max="16264" width="17.140625" style="5" customWidth="1"/>
    <col min="16265" max="16265" width="3.5703125" style="5" customWidth="1"/>
    <col min="16266" max="16266" width="19.85546875" style="5" customWidth="1"/>
    <col min="16267" max="16267" width="3.5703125" style="5" customWidth="1"/>
    <col min="16268" max="16268" width="17.28515625" style="5" customWidth="1"/>
    <col min="16269" max="16269" width="3.5703125" style="5" customWidth="1"/>
    <col min="16270" max="16270" width="2.28515625" style="5" customWidth="1"/>
    <col min="16271" max="16271" width="14.85546875" style="5" customWidth="1"/>
    <col min="16272" max="16272" width="19" style="5" customWidth="1"/>
    <col min="16273" max="16273" width="15.85546875" style="5" customWidth="1"/>
    <col min="16274" max="16274" width="18.140625" style="5" customWidth="1"/>
    <col min="16275" max="16275" width="7.42578125" style="5" customWidth="1"/>
    <col min="16276" max="16276" width="3.5703125" style="5" customWidth="1"/>
    <col min="16277" max="16277" width="15.85546875" style="5" customWidth="1"/>
    <col min="16278" max="16278" width="3.5703125" style="5" customWidth="1"/>
    <col min="16279" max="16279" width="16.140625" style="5" customWidth="1"/>
    <col min="16280" max="16280" width="3.5703125" style="5" customWidth="1"/>
    <col min="16281" max="16281" width="16.7109375" style="5" customWidth="1"/>
    <col min="16282" max="16283" width="3.5703125" style="5" customWidth="1"/>
    <col min="16284" max="16284" width="17" style="5" customWidth="1"/>
    <col min="16285" max="16285" width="3.5703125" style="5" customWidth="1"/>
    <col min="16286" max="16286" width="19.28515625" style="5" customWidth="1"/>
    <col min="16287" max="16287" width="3.5703125" style="5" customWidth="1"/>
    <col min="16288" max="16288" width="16.85546875" style="5" customWidth="1"/>
    <col min="16289" max="16289" width="3.5703125" style="5" customWidth="1"/>
    <col min="16290" max="16384" width="11.42578125" style="5"/>
  </cols>
  <sheetData>
    <row r="1" spans="1:161" ht="12.75" customHeight="1" thickTop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2"/>
      <c r="R1" s="2"/>
      <c r="S1" s="2"/>
      <c r="T1" s="4"/>
      <c r="U1" s="2"/>
      <c r="V1" s="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2"/>
      <c r="AM1" s="2"/>
      <c r="AN1" s="2"/>
      <c r="AO1" s="4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2"/>
      <c r="BG1" s="2"/>
      <c r="BH1" s="2"/>
      <c r="BI1" s="4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1"/>
      <c r="BZ1" s="2"/>
      <c r="CA1" s="2"/>
      <c r="CB1" s="2"/>
      <c r="CC1" s="4"/>
      <c r="CD1" s="1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1"/>
      <c r="CT1" s="2"/>
      <c r="CU1" s="2"/>
      <c r="CV1" s="2"/>
      <c r="CW1" s="4"/>
      <c r="CX1" s="1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1"/>
      <c r="DN1" s="2"/>
      <c r="DO1" s="2"/>
      <c r="DP1" s="2"/>
      <c r="DQ1" s="4"/>
      <c r="DR1" s="1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1"/>
      <c r="EH1" s="2"/>
      <c r="EI1" s="2"/>
      <c r="EJ1" s="2"/>
      <c r="EK1" s="4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1"/>
      <c r="FB1" s="2"/>
      <c r="FC1" s="2"/>
      <c r="FD1" s="2"/>
      <c r="FE1" s="4"/>
    </row>
    <row r="2" spans="1:16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 t="s">
        <v>1</v>
      </c>
      <c r="R2" s="9"/>
      <c r="S2" s="9"/>
      <c r="T2" s="10"/>
      <c r="U2" s="9"/>
      <c r="V2" s="6" t="s">
        <v>0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9" t="s">
        <v>1</v>
      </c>
      <c r="AM2" s="9"/>
      <c r="AN2" s="9"/>
      <c r="AO2" s="10"/>
      <c r="AP2" s="6" t="s">
        <v>0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8"/>
      <c r="BF2" s="9" t="s">
        <v>1</v>
      </c>
      <c r="BG2" s="9"/>
      <c r="BH2" s="9"/>
      <c r="BI2" s="10"/>
      <c r="BJ2" s="6" t="s">
        <v>0</v>
      </c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8"/>
      <c r="BZ2" s="9" t="s">
        <v>1</v>
      </c>
      <c r="CA2" s="9"/>
      <c r="CB2" s="9"/>
      <c r="CC2" s="10"/>
      <c r="CD2" s="6" t="s">
        <v>0</v>
      </c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8"/>
      <c r="CT2" s="9" t="s">
        <v>1</v>
      </c>
      <c r="CU2" s="9"/>
      <c r="CV2" s="9"/>
      <c r="CW2" s="10"/>
      <c r="CX2" s="6" t="s">
        <v>0</v>
      </c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8"/>
      <c r="DN2" s="9" t="s">
        <v>1</v>
      </c>
      <c r="DO2" s="9"/>
      <c r="DP2" s="9"/>
      <c r="DQ2" s="10"/>
      <c r="DR2" s="6" t="s">
        <v>0</v>
      </c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8"/>
      <c r="EH2" s="9" t="s">
        <v>1</v>
      </c>
      <c r="EI2" s="9"/>
      <c r="EJ2" s="9"/>
      <c r="EK2" s="10"/>
      <c r="EL2" s="6" t="s">
        <v>0</v>
      </c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8"/>
      <c r="FB2" s="9" t="s">
        <v>1</v>
      </c>
      <c r="FC2" s="9"/>
      <c r="FD2" s="9"/>
      <c r="FE2" s="10"/>
    </row>
    <row r="3" spans="1:16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11" t="s">
        <v>3</v>
      </c>
      <c r="R3" s="9"/>
      <c r="S3" s="9"/>
      <c r="T3" s="10"/>
      <c r="U3" s="9"/>
      <c r="V3" s="6" t="s">
        <v>2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/>
      <c r="AL3" s="9" t="s">
        <v>3</v>
      </c>
      <c r="AM3" s="9"/>
      <c r="AN3" s="9"/>
      <c r="AO3" s="10"/>
      <c r="AP3" s="6" t="s">
        <v>2</v>
      </c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8"/>
      <c r="BF3" s="9" t="s">
        <v>3</v>
      </c>
      <c r="BG3" s="9"/>
      <c r="BH3" s="9"/>
      <c r="BI3" s="10"/>
      <c r="BJ3" s="6" t="s">
        <v>2</v>
      </c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8"/>
      <c r="BZ3" s="9" t="s">
        <v>3</v>
      </c>
      <c r="CA3" s="9"/>
      <c r="CB3" s="9"/>
      <c r="CC3" s="10"/>
      <c r="CD3" s="6" t="s">
        <v>2</v>
      </c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8"/>
      <c r="CT3" s="9" t="s">
        <v>3</v>
      </c>
      <c r="CU3" s="9"/>
      <c r="CV3" s="9"/>
      <c r="CW3" s="10"/>
      <c r="CX3" s="6" t="s">
        <v>2</v>
      </c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8"/>
      <c r="DN3" s="9" t="s">
        <v>3</v>
      </c>
      <c r="DO3" s="9"/>
      <c r="DP3" s="9"/>
      <c r="DQ3" s="10"/>
      <c r="DR3" s="6" t="s">
        <v>2</v>
      </c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8"/>
      <c r="EH3" s="9" t="s">
        <v>3</v>
      </c>
      <c r="EI3" s="9"/>
      <c r="EJ3" s="9"/>
      <c r="EK3" s="10"/>
      <c r="EL3" s="6" t="s">
        <v>2</v>
      </c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8"/>
      <c r="FB3" s="9" t="s">
        <v>3</v>
      </c>
      <c r="FC3" s="9"/>
      <c r="FD3" s="9"/>
      <c r="FE3" s="10"/>
    </row>
    <row r="4" spans="1:161" ht="15.7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12"/>
      <c r="M4" s="7"/>
      <c r="N4" s="7"/>
      <c r="O4" s="7"/>
      <c r="P4" s="8"/>
      <c r="Q4" s="11" t="s">
        <v>58</v>
      </c>
      <c r="R4" s="9"/>
      <c r="S4" s="9"/>
      <c r="T4" s="10"/>
      <c r="U4" s="9"/>
      <c r="V4" s="6" t="s">
        <v>4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9" t="s">
        <v>58</v>
      </c>
      <c r="AM4" s="9"/>
      <c r="AN4" s="9"/>
      <c r="AO4" s="10"/>
      <c r="AP4" s="6" t="s">
        <v>4</v>
      </c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8"/>
      <c r="BF4" s="9" t="s">
        <v>58</v>
      </c>
      <c r="BG4" s="9"/>
      <c r="BH4" s="9"/>
      <c r="BI4" s="10"/>
      <c r="BJ4" s="6" t="s">
        <v>4</v>
      </c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8"/>
      <c r="BZ4" s="9" t="s">
        <v>58</v>
      </c>
      <c r="CA4" s="9"/>
      <c r="CB4" s="9"/>
      <c r="CC4" s="10"/>
      <c r="CD4" s="6" t="s">
        <v>4</v>
      </c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8"/>
      <c r="CT4" s="9" t="s">
        <v>58</v>
      </c>
      <c r="CU4" s="9"/>
      <c r="CV4" s="9"/>
      <c r="CW4" s="10"/>
      <c r="CX4" s="6" t="s">
        <v>4</v>
      </c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8"/>
      <c r="DN4" s="9" t="s">
        <v>58</v>
      </c>
      <c r="DO4" s="9"/>
      <c r="DP4" s="9"/>
      <c r="DQ4" s="10"/>
      <c r="DR4" s="6" t="s">
        <v>4</v>
      </c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8"/>
      <c r="EH4" s="9" t="s">
        <v>58</v>
      </c>
      <c r="EI4" s="9"/>
      <c r="EJ4" s="9"/>
      <c r="EK4" s="10"/>
      <c r="EL4" s="6" t="s">
        <v>4</v>
      </c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9" t="s">
        <v>58</v>
      </c>
      <c r="FC4" s="9"/>
      <c r="FD4" s="9"/>
      <c r="FE4" s="10"/>
    </row>
    <row r="5" spans="1:161" ht="8.25" customHeight="1" thickBo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/>
      <c r="Q5" s="14"/>
      <c r="R5" s="14"/>
      <c r="S5" s="14"/>
      <c r="T5" s="15"/>
      <c r="U5" s="14"/>
      <c r="V5" s="13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3"/>
      <c r="AL5" s="14"/>
      <c r="AM5" s="14"/>
      <c r="AN5" s="14"/>
      <c r="AO5" s="15"/>
      <c r="AP5" s="13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3"/>
      <c r="BF5" s="14"/>
      <c r="BG5" s="14"/>
      <c r="BH5" s="14"/>
      <c r="BI5" s="15"/>
      <c r="BJ5" s="13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3"/>
      <c r="BZ5" s="14"/>
      <c r="CA5" s="14"/>
      <c r="CB5" s="14"/>
      <c r="CC5" s="15"/>
      <c r="CD5" s="13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3"/>
      <c r="CT5" s="14"/>
      <c r="CU5" s="14"/>
      <c r="CV5" s="14"/>
      <c r="CW5" s="15"/>
      <c r="CX5" s="13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3"/>
      <c r="DN5" s="14"/>
      <c r="DO5" s="14"/>
      <c r="DP5" s="14"/>
      <c r="DQ5" s="15"/>
      <c r="DR5" s="13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3"/>
      <c r="EH5" s="14"/>
      <c r="EI5" s="14"/>
      <c r="EJ5" s="14"/>
      <c r="EK5" s="15"/>
      <c r="EL5" s="13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3"/>
      <c r="FB5" s="14"/>
      <c r="FC5" s="14"/>
      <c r="FD5" s="14"/>
      <c r="FE5" s="15"/>
    </row>
    <row r="6" spans="1:161" ht="15.75" thickTop="1"/>
    <row r="7" spans="1:161" ht="9.9499999999999993" customHeight="1">
      <c r="A7" s="16"/>
      <c r="B7" s="17"/>
      <c r="C7" s="17"/>
      <c r="D7" s="17"/>
      <c r="E7" s="17"/>
      <c r="F7" s="17"/>
      <c r="G7" s="16"/>
      <c r="H7" s="17"/>
      <c r="I7" s="17"/>
      <c r="J7" s="17"/>
      <c r="K7" s="17"/>
      <c r="L7" s="18"/>
      <c r="M7" s="18"/>
      <c r="N7" s="19"/>
      <c r="O7" s="17"/>
      <c r="P7" s="17"/>
      <c r="Q7" s="17"/>
      <c r="R7" s="17"/>
      <c r="S7" s="18"/>
      <c r="T7" s="20"/>
      <c r="U7" s="17"/>
      <c r="V7" s="16"/>
      <c r="W7" s="17"/>
      <c r="X7" s="17"/>
      <c r="Y7" s="17"/>
      <c r="Z7" s="17"/>
      <c r="AA7" s="17"/>
      <c r="AB7" s="16"/>
      <c r="AC7" s="17"/>
      <c r="AD7" s="17"/>
      <c r="AE7" s="17"/>
      <c r="AF7" s="17"/>
      <c r="AG7" s="18"/>
      <c r="AH7" s="18"/>
      <c r="AI7" s="19"/>
      <c r="AJ7" s="17"/>
      <c r="AK7" s="17"/>
      <c r="AL7" s="17"/>
      <c r="AM7" s="17"/>
      <c r="AN7" s="18"/>
      <c r="AO7" s="20"/>
      <c r="AP7" s="16"/>
      <c r="AQ7" s="17"/>
      <c r="AR7" s="17"/>
      <c r="AS7" s="17"/>
      <c r="AT7" s="17"/>
      <c r="AU7" s="17"/>
      <c r="AV7" s="16"/>
      <c r="AW7" s="17"/>
      <c r="AX7" s="17"/>
      <c r="AY7" s="17"/>
      <c r="AZ7" s="17"/>
      <c r="BA7" s="18"/>
      <c r="BB7" s="18"/>
      <c r="BC7" s="19"/>
      <c r="BD7" s="17"/>
      <c r="BE7" s="17"/>
      <c r="BF7" s="17"/>
      <c r="BG7" s="17"/>
      <c r="BH7" s="18"/>
      <c r="BI7" s="20"/>
      <c r="BJ7" s="16"/>
      <c r="BK7" s="17"/>
      <c r="BL7" s="17"/>
      <c r="BM7" s="17"/>
      <c r="BN7" s="17"/>
      <c r="BO7" s="17"/>
      <c r="BP7" s="16"/>
      <c r="BQ7" s="17"/>
      <c r="BR7" s="17"/>
      <c r="BS7" s="17"/>
      <c r="BT7" s="17"/>
      <c r="BU7" s="18"/>
      <c r="BV7" s="18"/>
      <c r="BW7" s="19"/>
      <c r="BX7" s="17"/>
      <c r="BY7" s="17"/>
      <c r="BZ7" s="17"/>
      <c r="CA7" s="17"/>
      <c r="CB7" s="18"/>
      <c r="CC7" s="20"/>
      <c r="CD7" s="16"/>
      <c r="CE7" s="17"/>
      <c r="CF7" s="17"/>
      <c r="CG7" s="17"/>
      <c r="CH7" s="17"/>
      <c r="CI7" s="17"/>
      <c r="CJ7" s="16"/>
      <c r="CK7" s="17"/>
      <c r="CL7" s="17"/>
      <c r="CM7" s="17"/>
      <c r="CN7" s="17"/>
      <c r="CO7" s="18"/>
      <c r="CP7" s="18"/>
      <c r="CQ7" s="19"/>
      <c r="CR7" s="17"/>
      <c r="CS7" s="17"/>
      <c r="CT7" s="17"/>
      <c r="CU7" s="17"/>
      <c r="CV7" s="18"/>
      <c r="CW7" s="20"/>
      <c r="CX7" s="16"/>
      <c r="CY7" s="17"/>
      <c r="CZ7" s="17"/>
      <c r="DA7" s="17"/>
      <c r="DB7" s="17"/>
      <c r="DC7" s="17"/>
      <c r="DD7" s="16"/>
      <c r="DE7" s="17"/>
      <c r="DF7" s="17"/>
      <c r="DG7" s="17"/>
      <c r="DH7" s="17"/>
      <c r="DI7" s="18"/>
      <c r="DJ7" s="18"/>
      <c r="DK7" s="19"/>
      <c r="DL7" s="17"/>
      <c r="DM7" s="17"/>
      <c r="DN7" s="17"/>
      <c r="DO7" s="17"/>
      <c r="DP7" s="18"/>
      <c r="DQ7" s="20"/>
      <c r="DR7" s="16"/>
      <c r="DS7" s="17"/>
      <c r="DT7" s="17"/>
      <c r="DU7" s="17"/>
      <c r="DV7" s="17"/>
      <c r="DW7" s="17"/>
      <c r="DX7" s="16"/>
      <c r="DY7" s="17"/>
      <c r="DZ7" s="17"/>
      <c r="EA7" s="17"/>
      <c r="EB7" s="17"/>
      <c r="EC7" s="18"/>
      <c r="ED7" s="18"/>
      <c r="EE7" s="19"/>
      <c r="EF7" s="17"/>
      <c r="EG7" s="17"/>
      <c r="EH7" s="17"/>
      <c r="EI7" s="17"/>
      <c r="EJ7" s="18"/>
      <c r="EK7" s="20"/>
      <c r="EL7" s="16"/>
      <c r="EM7" s="17"/>
      <c r="EN7" s="17"/>
      <c r="EO7" s="17"/>
      <c r="EP7" s="17"/>
      <c r="EQ7" s="17"/>
      <c r="ER7" s="16"/>
      <c r="ES7" s="17"/>
      <c r="ET7" s="17"/>
      <c r="EU7" s="17"/>
      <c r="EV7" s="17"/>
      <c r="EW7" s="18"/>
      <c r="EX7" s="18"/>
      <c r="EY7" s="19"/>
      <c r="EZ7" s="17"/>
      <c r="FA7" s="17"/>
      <c r="FB7" s="17"/>
      <c r="FC7" s="17"/>
      <c r="FD7" s="18"/>
      <c r="FE7" s="20"/>
    </row>
    <row r="8" spans="1:161" ht="15.75">
      <c r="A8" s="21"/>
      <c r="B8" s="22" t="s">
        <v>80</v>
      </c>
      <c r="D8" s="9"/>
      <c r="F8" s="9"/>
      <c r="G8" s="21"/>
      <c r="H8" s="23" t="s">
        <v>5</v>
      </c>
      <c r="I8" s="9"/>
      <c r="K8" s="9"/>
      <c r="L8" s="24" t="s">
        <v>59</v>
      </c>
      <c r="M8" s="25"/>
      <c r="N8" s="26"/>
      <c r="O8" s="9" t="s">
        <v>6</v>
      </c>
      <c r="P8" s="9"/>
      <c r="R8" s="9"/>
      <c r="S8" s="24"/>
      <c r="T8" s="27"/>
      <c r="U8" s="9"/>
      <c r="V8" s="21"/>
      <c r="W8" s="28" t="s">
        <v>7</v>
      </c>
      <c r="X8" s="22" t="s">
        <v>80</v>
      </c>
      <c r="Y8" s="9"/>
      <c r="Z8" s="9"/>
      <c r="AA8" s="9"/>
      <c r="AB8" s="21"/>
      <c r="AC8" s="23" t="s">
        <v>5</v>
      </c>
      <c r="AD8" s="9"/>
      <c r="AF8" s="9"/>
      <c r="AG8" s="24" t="s">
        <v>59</v>
      </c>
      <c r="AH8" s="25"/>
      <c r="AI8" s="26"/>
      <c r="AJ8" s="9" t="s">
        <v>6</v>
      </c>
      <c r="AK8" s="9"/>
      <c r="AM8" s="9"/>
      <c r="AN8" s="24"/>
      <c r="AO8" s="27"/>
      <c r="AP8" s="21"/>
      <c r="AQ8" s="28" t="s">
        <v>7</v>
      </c>
      <c r="AR8" s="22" t="s">
        <v>80</v>
      </c>
      <c r="AS8" s="9"/>
      <c r="AT8" s="9"/>
      <c r="AU8" s="9"/>
      <c r="AV8" s="21"/>
      <c r="AW8" s="23" t="s">
        <v>5</v>
      </c>
      <c r="AX8" s="9"/>
      <c r="AZ8" s="9"/>
      <c r="BA8" s="24" t="s">
        <v>59</v>
      </c>
      <c r="BB8" s="25"/>
      <c r="BC8" s="26"/>
      <c r="BD8" s="9" t="s">
        <v>6</v>
      </c>
      <c r="BE8" s="9"/>
      <c r="BG8" s="9"/>
      <c r="BH8" s="24"/>
      <c r="BI8" s="27"/>
      <c r="BJ8" s="21"/>
      <c r="BK8" s="28" t="s">
        <v>7</v>
      </c>
      <c r="BL8" s="22" t="s">
        <v>80</v>
      </c>
      <c r="BM8" s="9"/>
      <c r="BN8" s="9"/>
      <c r="BO8" s="9"/>
      <c r="BP8" s="21"/>
      <c r="BQ8" s="23" t="s">
        <v>5</v>
      </c>
      <c r="BR8" s="9"/>
      <c r="BT8" s="9"/>
      <c r="BU8" s="24" t="s">
        <v>59</v>
      </c>
      <c r="BV8" s="25"/>
      <c r="BW8" s="26"/>
      <c r="BX8" s="9" t="s">
        <v>6</v>
      </c>
      <c r="BY8" s="9"/>
      <c r="CA8" s="9"/>
      <c r="CB8" s="24"/>
      <c r="CC8" s="27"/>
      <c r="CD8" s="21"/>
      <c r="CE8" s="28" t="s">
        <v>7</v>
      </c>
      <c r="CF8" s="22" t="s">
        <v>80</v>
      </c>
      <c r="CG8" s="9"/>
      <c r="CH8" s="9"/>
      <c r="CI8" s="9"/>
      <c r="CJ8" s="21"/>
      <c r="CK8" s="23" t="s">
        <v>5</v>
      </c>
      <c r="CL8" s="9"/>
      <c r="CN8" s="9"/>
      <c r="CO8" s="24" t="s">
        <v>59</v>
      </c>
      <c r="CP8" s="25"/>
      <c r="CQ8" s="26"/>
      <c r="CR8" s="9" t="s">
        <v>6</v>
      </c>
      <c r="CS8" s="9"/>
      <c r="CU8" s="9"/>
      <c r="CV8" s="24"/>
      <c r="CW8" s="27"/>
      <c r="CX8" s="21"/>
      <c r="CY8" s="28" t="s">
        <v>7</v>
      </c>
      <c r="CZ8" s="22" t="s">
        <v>80</v>
      </c>
      <c r="DA8" s="9"/>
      <c r="DB8" s="9"/>
      <c r="DC8" s="9"/>
      <c r="DD8" s="21"/>
      <c r="DE8" s="23" t="s">
        <v>5</v>
      </c>
      <c r="DF8" s="9"/>
      <c r="DH8" s="9"/>
      <c r="DI8" s="24" t="s">
        <v>59</v>
      </c>
      <c r="DJ8" s="25"/>
      <c r="DK8" s="26"/>
      <c r="DL8" s="9" t="s">
        <v>6</v>
      </c>
      <c r="DM8" s="9"/>
      <c r="DO8" s="9"/>
      <c r="DP8" s="24"/>
      <c r="DQ8" s="27"/>
      <c r="DR8" s="21"/>
      <c r="DS8" s="28" t="s">
        <v>7</v>
      </c>
      <c r="DT8" s="22" t="s">
        <v>80</v>
      </c>
      <c r="DU8" s="9"/>
      <c r="DV8" s="9"/>
      <c r="DW8" s="9"/>
      <c r="DX8" s="21"/>
      <c r="DY8" s="23" t="s">
        <v>5</v>
      </c>
      <c r="DZ8" s="9"/>
      <c r="EB8" s="9"/>
      <c r="EC8" s="24" t="s">
        <v>59</v>
      </c>
      <c r="ED8" s="25"/>
      <c r="EE8" s="26"/>
      <c r="EF8" s="9" t="s">
        <v>6</v>
      </c>
      <c r="EG8" s="9"/>
      <c r="EI8" s="9"/>
      <c r="EJ8" s="24"/>
      <c r="EK8" s="27"/>
      <c r="EL8" s="21"/>
      <c r="EM8" s="28" t="s">
        <v>7</v>
      </c>
      <c r="EN8" s="22" t="s">
        <v>80</v>
      </c>
      <c r="EO8" s="9"/>
      <c r="EP8" s="9"/>
      <c r="EQ8" s="9"/>
      <c r="ER8" s="21"/>
      <c r="ES8" s="23" t="s">
        <v>5</v>
      </c>
      <c r="ET8" s="9"/>
      <c r="EV8" s="9"/>
      <c r="EW8" s="24" t="s">
        <v>59</v>
      </c>
      <c r="EX8" s="25"/>
      <c r="EY8" s="26"/>
      <c r="EZ8" s="9" t="s">
        <v>6</v>
      </c>
      <c r="FA8" s="9"/>
      <c r="FC8" s="9"/>
      <c r="FD8" s="24"/>
      <c r="FE8" s="27"/>
    </row>
    <row r="9" spans="1:161" ht="15.75">
      <c r="A9" s="29"/>
      <c r="B9" s="22" t="s">
        <v>60</v>
      </c>
      <c r="F9" s="9"/>
      <c r="G9" s="21"/>
      <c r="H9" s="23" t="s">
        <v>8</v>
      </c>
      <c r="L9" s="24" t="s">
        <v>61</v>
      </c>
      <c r="M9" s="30"/>
      <c r="N9" s="31"/>
      <c r="O9" s="5" t="s">
        <v>9</v>
      </c>
      <c r="S9" s="24"/>
      <c r="T9" s="27"/>
      <c r="U9" s="9"/>
      <c r="V9" s="29"/>
      <c r="W9" s="28"/>
      <c r="X9" s="22" t="s">
        <v>60</v>
      </c>
      <c r="Y9" s="9"/>
      <c r="Z9" s="9"/>
      <c r="AA9" s="9"/>
      <c r="AB9" s="21"/>
      <c r="AC9" s="23" t="s">
        <v>8</v>
      </c>
      <c r="AG9" s="24" t="s">
        <v>61</v>
      </c>
      <c r="AH9" s="30"/>
      <c r="AI9" s="31"/>
      <c r="AJ9" s="5" t="s">
        <v>9</v>
      </c>
      <c r="AN9" s="24"/>
      <c r="AO9" s="27"/>
      <c r="AP9" s="29"/>
      <c r="AQ9" s="28"/>
      <c r="AR9" s="22" t="s">
        <v>60</v>
      </c>
      <c r="AS9" s="9"/>
      <c r="AT9" s="9"/>
      <c r="AU9" s="9"/>
      <c r="AV9" s="21"/>
      <c r="AW9" s="23" t="s">
        <v>8</v>
      </c>
      <c r="BA9" s="24" t="s">
        <v>61</v>
      </c>
      <c r="BB9" s="30"/>
      <c r="BC9" s="31"/>
      <c r="BD9" s="5" t="s">
        <v>9</v>
      </c>
      <c r="BH9" s="24"/>
      <c r="BI9" s="27"/>
      <c r="BJ9" s="29"/>
      <c r="BK9" s="28"/>
      <c r="BL9" s="22" t="s">
        <v>60</v>
      </c>
      <c r="BM9" s="9"/>
      <c r="BN9" s="9"/>
      <c r="BO9" s="9"/>
      <c r="BP9" s="21"/>
      <c r="BQ9" s="23" t="s">
        <v>8</v>
      </c>
      <c r="BU9" s="24" t="s">
        <v>61</v>
      </c>
      <c r="BV9" s="30"/>
      <c r="BW9" s="31"/>
      <c r="BX9" s="5" t="s">
        <v>9</v>
      </c>
      <c r="CB9" s="24"/>
      <c r="CC9" s="27"/>
      <c r="CD9" s="29"/>
      <c r="CE9" s="28"/>
      <c r="CF9" s="22" t="s">
        <v>60</v>
      </c>
      <c r="CG9" s="9"/>
      <c r="CH9" s="9"/>
      <c r="CI9" s="9"/>
      <c r="CJ9" s="21"/>
      <c r="CK9" s="23" t="s">
        <v>8</v>
      </c>
      <c r="CO9" s="24" t="s">
        <v>61</v>
      </c>
      <c r="CP9" s="30"/>
      <c r="CQ9" s="31"/>
      <c r="CR9" s="5" t="s">
        <v>9</v>
      </c>
      <c r="CV9" s="24"/>
      <c r="CW9" s="27"/>
      <c r="CX9" s="29"/>
      <c r="CY9" s="28"/>
      <c r="CZ9" s="22" t="s">
        <v>60</v>
      </c>
      <c r="DA9" s="9"/>
      <c r="DB9" s="9"/>
      <c r="DC9" s="9"/>
      <c r="DD9" s="21"/>
      <c r="DE9" s="23" t="s">
        <v>8</v>
      </c>
      <c r="DI9" s="24" t="s">
        <v>61</v>
      </c>
      <c r="DJ9" s="30"/>
      <c r="DK9" s="31"/>
      <c r="DL9" s="5" t="s">
        <v>9</v>
      </c>
      <c r="DP9" s="24"/>
      <c r="DQ9" s="27"/>
      <c r="DR9" s="29"/>
      <c r="DS9" s="28"/>
      <c r="DT9" s="22" t="s">
        <v>60</v>
      </c>
      <c r="DU9" s="9"/>
      <c r="DV9" s="9"/>
      <c r="DW9" s="9"/>
      <c r="DX9" s="21"/>
      <c r="DY9" s="23" t="s">
        <v>8</v>
      </c>
      <c r="EC9" s="24" t="s">
        <v>61</v>
      </c>
      <c r="ED9" s="30"/>
      <c r="EE9" s="31"/>
      <c r="EF9" s="5" t="s">
        <v>9</v>
      </c>
      <c r="EJ9" s="24"/>
      <c r="EK9" s="27"/>
      <c r="EL9" s="29"/>
      <c r="EM9" s="28"/>
      <c r="EN9" s="22" t="s">
        <v>60</v>
      </c>
      <c r="EO9" s="9"/>
      <c r="EP9" s="9"/>
      <c r="EQ9" s="9"/>
      <c r="ER9" s="21"/>
      <c r="ES9" s="23" t="s">
        <v>8</v>
      </c>
      <c r="EW9" s="24" t="s">
        <v>61</v>
      </c>
      <c r="EX9" s="30"/>
      <c r="EY9" s="31"/>
      <c r="EZ9" s="5" t="s">
        <v>9</v>
      </c>
      <c r="FD9" s="24"/>
      <c r="FE9" s="27"/>
    </row>
    <row r="10" spans="1:161" ht="15.75">
      <c r="A10" s="21"/>
      <c r="B10" s="22" t="s">
        <v>60</v>
      </c>
      <c r="F10" s="9"/>
      <c r="G10" s="21"/>
      <c r="H10" s="23" t="s">
        <v>10</v>
      </c>
      <c r="I10" s="9"/>
      <c r="K10" s="9"/>
      <c r="L10" s="24"/>
      <c r="M10" s="30"/>
      <c r="N10" s="31"/>
      <c r="O10" s="32" t="s">
        <v>11</v>
      </c>
      <c r="P10" s="9"/>
      <c r="R10" s="9"/>
      <c r="S10" s="23" t="s">
        <v>62</v>
      </c>
      <c r="T10" s="27"/>
      <c r="U10" s="9"/>
      <c r="V10" s="21"/>
      <c r="W10" s="9"/>
      <c r="X10" s="22" t="s">
        <v>60</v>
      </c>
      <c r="Y10" s="9"/>
      <c r="Z10" s="9"/>
      <c r="AA10" s="9"/>
      <c r="AB10" s="21"/>
      <c r="AC10" s="23" t="s">
        <v>10</v>
      </c>
      <c r="AD10" s="9"/>
      <c r="AF10" s="9"/>
      <c r="AG10" s="24"/>
      <c r="AH10" s="30"/>
      <c r="AI10" s="31"/>
      <c r="AJ10" s="32" t="s">
        <v>11</v>
      </c>
      <c r="AK10" s="9"/>
      <c r="AM10" s="9"/>
      <c r="AN10" s="23" t="s">
        <v>62</v>
      </c>
      <c r="AO10" s="27"/>
      <c r="AP10" s="21"/>
      <c r="AQ10" s="9"/>
      <c r="AR10" s="22" t="s">
        <v>60</v>
      </c>
      <c r="AS10" s="9"/>
      <c r="AT10" s="9"/>
      <c r="AU10" s="9"/>
      <c r="AV10" s="21"/>
      <c r="AW10" s="23" t="s">
        <v>10</v>
      </c>
      <c r="AX10" s="9"/>
      <c r="AZ10" s="9"/>
      <c r="BA10" s="24"/>
      <c r="BB10" s="30"/>
      <c r="BC10" s="31"/>
      <c r="BD10" s="32" t="s">
        <v>11</v>
      </c>
      <c r="BE10" s="9"/>
      <c r="BG10" s="9"/>
      <c r="BH10" s="23" t="s">
        <v>62</v>
      </c>
      <c r="BI10" s="27"/>
      <c r="BJ10" s="21"/>
      <c r="BK10" s="9"/>
      <c r="BL10" s="22" t="s">
        <v>60</v>
      </c>
      <c r="BM10" s="9"/>
      <c r="BN10" s="9"/>
      <c r="BO10" s="9"/>
      <c r="BP10" s="21"/>
      <c r="BQ10" s="23" t="s">
        <v>10</v>
      </c>
      <c r="BR10" s="9"/>
      <c r="BT10" s="9"/>
      <c r="BU10" s="24"/>
      <c r="BV10" s="30"/>
      <c r="BW10" s="31"/>
      <c r="BX10" s="32" t="s">
        <v>11</v>
      </c>
      <c r="BY10" s="9"/>
      <c r="CA10" s="9"/>
      <c r="CB10" s="23" t="s">
        <v>62</v>
      </c>
      <c r="CC10" s="27"/>
      <c r="CD10" s="21"/>
      <c r="CE10" s="9"/>
      <c r="CF10" s="22" t="s">
        <v>60</v>
      </c>
      <c r="CG10" s="9"/>
      <c r="CH10" s="9"/>
      <c r="CI10" s="9"/>
      <c r="CJ10" s="21"/>
      <c r="CK10" s="23" t="s">
        <v>10</v>
      </c>
      <c r="CL10" s="9"/>
      <c r="CN10" s="9"/>
      <c r="CO10" s="24"/>
      <c r="CP10" s="30"/>
      <c r="CQ10" s="31"/>
      <c r="CR10" s="32" t="s">
        <v>11</v>
      </c>
      <c r="CS10" s="9"/>
      <c r="CU10" s="9"/>
      <c r="CV10" s="23" t="s">
        <v>62</v>
      </c>
      <c r="CW10" s="27"/>
      <c r="CX10" s="21"/>
      <c r="CY10" s="9"/>
      <c r="CZ10" s="22" t="s">
        <v>60</v>
      </c>
      <c r="DA10" s="9"/>
      <c r="DB10" s="9"/>
      <c r="DC10" s="9"/>
      <c r="DD10" s="21"/>
      <c r="DE10" s="23" t="s">
        <v>10</v>
      </c>
      <c r="DF10" s="9"/>
      <c r="DH10" s="9"/>
      <c r="DI10" s="24"/>
      <c r="DJ10" s="30"/>
      <c r="DK10" s="31"/>
      <c r="DL10" s="32" t="s">
        <v>11</v>
      </c>
      <c r="DM10" s="9"/>
      <c r="DO10" s="9"/>
      <c r="DP10" s="23" t="s">
        <v>62</v>
      </c>
      <c r="DQ10" s="27"/>
      <c r="DR10" s="21"/>
      <c r="DS10" s="9"/>
      <c r="DT10" s="22" t="s">
        <v>60</v>
      </c>
      <c r="DU10" s="9"/>
      <c r="DV10" s="9"/>
      <c r="DW10" s="9"/>
      <c r="DX10" s="21"/>
      <c r="DY10" s="23" t="s">
        <v>10</v>
      </c>
      <c r="DZ10" s="9"/>
      <c r="EB10" s="9"/>
      <c r="EC10" s="24"/>
      <c r="ED10" s="30"/>
      <c r="EE10" s="31"/>
      <c r="EF10" s="32" t="s">
        <v>11</v>
      </c>
      <c r="EG10" s="9"/>
      <c r="EI10" s="9"/>
      <c r="EJ10" s="23" t="s">
        <v>62</v>
      </c>
      <c r="EK10" s="27"/>
      <c r="EL10" s="21"/>
      <c r="EM10" s="9"/>
      <c r="EN10" s="22" t="s">
        <v>60</v>
      </c>
      <c r="EO10" s="9"/>
      <c r="EP10" s="9"/>
      <c r="EQ10" s="9"/>
      <c r="ER10" s="21"/>
      <c r="ES10" s="23" t="s">
        <v>10</v>
      </c>
      <c r="ET10" s="9"/>
      <c r="EV10" s="9"/>
      <c r="EW10" s="24"/>
      <c r="EX10" s="30"/>
      <c r="EY10" s="31"/>
      <c r="EZ10" s="32" t="s">
        <v>11</v>
      </c>
      <c r="FA10" s="9"/>
      <c r="FC10" s="9"/>
      <c r="FD10" s="23" t="s">
        <v>62</v>
      </c>
      <c r="FE10" s="27"/>
    </row>
    <row r="11" spans="1:161" ht="15.75">
      <c r="A11" s="21"/>
      <c r="B11" s="9"/>
      <c r="C11" s="22"/>
      <c r="F11" s="9"/>
      <c r="G11" s="21"/>
      <c r="H11" s="23" t="s">
        <v>60</v>
      </c>
      <c r="L11" s="24" t="s">
        <v>60</v>
      </c>
      <c r="M11" s="25"/>
      <c r="N11" s="26"/>
      <c r="O11" s="32" t="s">
        <v>60</v>
      </c>
      <c r="P11" s="9"/>
      <c r="R11" s="9"/>
      <c r="S11" s="32" t="s">
        <v>60</v>
      </c>
      <c r="T11" s="27"/>
      <c r="U11" s="9"/>
      <c r="V11" s="21"/>
      <c r="W11" s="9"/>
      <c r="X11" s="9"/>
      <c r="Y11" s="9"/>
      <c r="Z11" s="9"/>
      <c r="AA11" s="9"/>
      <c r="AB11" s="21"/>
      <c r="AC11" s="23" t="s">
        <v>60</v>
      </c>
      <c r="AG11" s="24" t="s">
        <v>60</v>
      </c>
      <c r="AH11" s="25"/>
      <c r="AI11" s="26"/>
      <c r="AJ11" s="32" t="s">
        <v>60</v>
      </c>
      <c r="AK11" s="9"/>
      <c r="AM11" s="9"/>
      <c r="AN11" s="32" t="s">
        <v>60</v>
      </c>
      <c r="AO11" s="27"/>
      <c r="AP11" s="21"/>
      <c r="AQ11" s="9"/>
      <c r="AR11" s="9"/>
      <c r="AS11" s="9"/>
      <c r="AT11" s="9"/>
      <c r="AU11" s="9"/>
      <c r="AV11" s="21"/>
      <c r="AW11" s="23" t="s">
        <v>60</v>
      </c>
      <c r="BA11" s="24" t="s">
        <v>60</v>
      </c>
      <c r="BB11" s="25"/>
      <c r="BC11" s="26"/>
      <c r="BD11" s="32" t="s">
        <v>60</v>
      </c>
      <c r="BE11" s="9"/>
      <c r="BG11" s="9"/>
      <c r="BH11" s="32" t="s">
        <v>60</v>
      </c>
      <c r="BI11" s="27"/>
      <c r="BJ11" s="21"/>
      <c r="BK11" s="9"/>
      <c r="BL11" s="9"/>
      <c r="BM11" s="9"/>
      <c r="BN11" s="9"/>
      <c r="BO11" s="9"/>
      <c r="BP11" s="21"/>
      <c r="BQ11" s="23" t="s">
        <v>60</v>
      </c>
      <c r="BU11" s="24" t="s">
        <v>60</v>
      </c>
      <c r="BV11" s="25"/>
      <c r="BW11" s="26"/>
      <c r="BX11" s="32" t="s">
        <v>60</v>
      </c>
      <c r="BY11" s="9"/>
      <c r="CA11" s="9"/>
      <c r="CB11" s="32" t="s">
        <v>60</v>
      </c>
      <c r="CC11" s="27"/>
      <c r="CD11" s="21"/>
      <c r="CE11" s="9"/>
      <c r="CF11" s="9"/>
      <c r="CG11" s="9"/>
      <c r="CH11" s="9"/>
      <c r="CI11" s="9"/>
      <c r="CJ11" s="21"/>
      <c r="CK11" s="23" t="s">
        <v>60</v>
      </c>
      <c r="CO11" s="24" t="s">
        <v>60</v>
      </c>
      <c r="CP11" s="25"/>
      <c r="CQ11" s="26"/>
      <c r="CR11" s="32" t="s">
        <v>60</v>
      </c>
      <c r="CS11" s="9"/>
      <c r="CU11" s="9"/>
      <c r="CV11" s="32" t="s">
        <v>60</v>
      </c>
      <c r="CW11" s="27"/>
      <c r="CX11" s="21"/>
      <c r="CY11" s="9"/>
      <c r="CZ11" s="9"/>
      <c r="DA11" s="9"/>
      <c r="DB11" s="9"/>
      <c r="DC11" s="9"/>
      <c r="DD11" s="21"/>
      <c r="DE11" s="23" t="s">
        <v>60</v>
      </c>
      <c r="DI11" s="24" t="s">
        <v>60</v>
      </c>
      <c r="DJ11" s="25"/>
      <c r="DK11" s="26"/>
      <c r="DL11" s="32" t="s">
        <v>60</v>
      </c>
      <c r="DM11" s="9"/>
      <c r="DO11" s="9"/>
      <c r="DP11" s="32" t="s">
        <v>60</v>
      </c>
      <c r="DQ11" s="27"/>
      <c r="DR11" s="21"/>
      <c r="DS11" s="9"/>
      <c r="DT11" s="9"/>
      <c r="DU11" s="9"/>
      <c r="DV11" s="9"/>
      <c r="DW11" s="9"/>
      <c r="DX11" s="21"/>
      <c r="DY11" s="23" t="s">
        <v>60</v>
      </c>
      <c r="EC11" s="24" t="s">
        <v>60</v>
      </c>
      <c r="ED11" s="25"/>
      <c r="EE11" s="26"/>
      <c r="EF11" s="32" t="s">
        <v>60</v>
      </c>
      <c r="EG11" s="9"/>
      <c r="EI11" s="9"/>
      <c r="EJ11" s="32" t="s">
        <v>60</v>
      </c>
      <c r="EK11" s="27"/>
      <c r="EL11" s="21"/>
      <c r="EM11" s="9"/>
      <c r="EN11" s="9"/>
      <c r="EO11" s="9"/>
      <c r="EP11" s="9"/>
      <c r="EQ11" s="9"/>
      <c r="ER11" s="21"/>
      <c r="ES11" s="23" t="s">
        <v>60</v>
      </c>
      <c r="EW11" s="24" t="s">
        <v>60</v>
      </c>
      <c r="EX11" s="25"/>
      <c r="EY11" s="26"/>
      <c r="EZ11" s="32" t="s">
        <v>60</v>
      </c>
      <c r="FA11" s="9"/>
      <c r="FC11" s="9"/>
      <c r="FD11" s="32" t="s">
        <v>60</v>
      </c>
      <c r="FE11" s="27"/>
    </row>
    <row r="12" spans="1:161" ht="15.75">
      <c r="A12" s="21"/>
      <c r="C12" s="22"/>
      <c r="F12" s="9"/>
      <c r="G12" s="21"/>
      <c r="H12" s="9" t="s">
        <v>63</v>
      </c>
      <c r="I12" s="9"/>
      <c r="J12" s="9"/>
      <c r="K12" s="9"/>
      <c r="L12" s="25">
        <v>7.5800000000000006E-2</v>
      </c>
      <c r="M12" s="25"/>
      <c r="N12" s="26"/>
      <c r="O12" s="32" t="s">
        <v>60</v>
      </c>
      <c r="P12" s="9"/>
      <c r="R12" s="9"/>
      <c r="S12" s="32" t="s">
        <v>60</v>
      </c>
      <c r="T12" s="27"/>
      <c r="U12" s="9"/>
      <c r="V12" s="21"/>
      <c r="W12" s="9"/>
      <c r="X12" s="9"/>
      <c r="Y12" s="9"/>
      <c r="Z12" s="9"/>
      <c r="AA12" s="9"/>
      <c r="AB12" s="21"/>
      <c r="AC12" s="9" t="s">
        <v>63</v>
      </c>
      <c r="AD12" s="9"/>
      <c r="AE12" s="9"/>
      <c r="AF12" s="9"/>
      <c r="AG12" s="25">
        <v>7.5800000000000006E-2</v>
      </c>
      <c r="AH12" s="25"/>
      <c r="AI12" s="26"/>
      <c r="AJ12" s="32" t="s">
        <v>60</v>
      </c>
      <c r="AK12" s="9"/>
      <c r="AM12" s="9"/>
      <c r="AN12" s="32" t="s">
        <v>60</v>
      </c>
      <c r="AO12" s="27"/>
      <c r="AP12" s="21"/>
      <c r="AQ12" s="9"/>
      <c r="AR12" s="9"/>
      <c r="AS12" s="9"/>
      <c r="AT12" s="9"/>
      <c r="AU12" s="9"/>
      <c r="AV12" s="21"/>
      <c r="AW12" s="9" t="s">
        <v>63</v>
      </c>
      <c r="AX12" s="9"/>
      <c r="AY12" s="9"/>
      <c r="AZ12" s="9"/>
      <c r="BA12" s="25">
        <v>7.5800000000000006E-2</v>
      </c>
      <c r="BB12" s="25"/>
      <c r="BC12" s="26"/>
      <c r="BD12" s="32" t="s">
        <v>60</v>
      </c>
      <c r="BE12" s="9"/>
      <c r="BG12" s="9"/>
      <c r="BH12" s="32" t="s">
        <v>60</v>
      </c>
      <c r="BI12" s="27"/>
      <c r="BJ12" s="21"/>
      <c r="BK12" s="9"/>
      <c r="BL12" s="9"/>
      <c r="BM12" s="9"/>
      <c r="BN12" s="9"/>
      <c r="BO12" s="9"/>
      <c r="BP12" s="21"/>
      <c r="BQ12" s="9" t="s">
        <v>63</v>
      </c>
      <c r="BR12" s="9"/>
      <c r="BS12" s="9"/>
      <c r="BT12" s="9"/>
      <c r="BU12" s="25">
        <v>7.5800000000000006E-2</v>
      </c>
      <c r="BV12" s="25"/>
      <c r="BW12" s="26"/>
      <c r="BX12" s="32" t="s">
        <v>60</v>
      </c>
      <c r="BY12" s="9"/>
      <c r="CA12" s="9"/>
      <c r="CB12" s="32" t="s">
        <v>60</v>
      </c>
      <c r="CC12" s="27"/>
      <c r="CD12" s="21"/>
      <c r="CE12" s="9"/>
      <c r="CF12" s="9"/>
      <c r="CG12" s="9"/>
      <c r="CH12" s="9"/>
      <c r="CI12" s="9"/>
      <c r="CJ12" s="21"/>
      <c r="CK12" s="9" t="s">
        <v>63</v>
      </c>
      <c r="CL12" s="9"/>
      <c r="CM12" s="9"/>
      <c r="CN12" s="9"/>
      <c r="CO12" s="25">
        <v>7.5800000000000006E-2</v>
      </c>
      <c r="CP12" s="25"/>
      <c r="CQ12" s="26"/>
      <c r="CR12" s="32" t="s">
        <v>60</v>
      </c>
      <c r="CS12" s="9"/>
      <c r="CU12" s="9"/>
      <c r="CV12" s="32" t="s">
        <v>60</v>
      </c>
      <c r="CW12" s="27"/>
      <c r="CX12" s="21"/>
      <c r="CY12" s="9"/>
      <c r="CZ12" s="9"/>
      <c r="DA12" s="9"/>
      <c r="DB12" s="9"/>
      <c r="DC12" s="9"/>
      <c r="DD12" s="21"/>
      <c r="DE12" s="9" t="s">
        <v>63</v>
      </c>
      <c r="DF12" s="9"/>
      <c r="DG12" s="9"/>
      <c r="DH12" s="9"/>
      <c r="DI12" s="25">
        <v>7.5800000000000006E-2</v>
      </c>
      <c r="DJ12" s="25"/>
      <c r="DK12" s="26"/>
      <c r="DL12" s="32" t="s">
        <v>60</v>
      </c>
      <c r="DM12" s="9"/>
      <c r="DO12" s="9"/>
      <c r="DP12" s="32" t="s">
        <v>60</v>
      </c>
      <c r="DQ12" s="27"/>
      <c r="DR12" s="21"/>
      <c r="DS12" s="9"/>
      <c r="DT12" s="9"/>
      <c r="DU12" s="9"/>
      <c r="DV12" s="9"/>
      <c r="DW12" s="9"/>
      <c r="DX12" s="21"/>
      <c r="DY12" s="9" t="s">
        <v>63</v>
      </c>
      <c r="DZ12" s="9"/>
      <c r="EA12" s="9"/>
      <c r="EB12" s="9"/>
      <c r="EC12" s="25">
        <v>7.5800000000000006E-2</v>
      </c>
      <c r="ED12" s="25"/>
      <c r="EE12" s="26"/>
      <c r="EF12" s="32" t="s">
        <v>60</v>
      </c>
      <c r="EG12" s="9"/>
      <c r="EI12" s="9"/>
      <c r="EJ12" s="32" t="s">
        <v>60</v>
      </c>
      <c r="EK12" s="27"/>
      <c r="EL12" s="21"/>
      <c r="EM12" s="9"/>
      <c r="EN12" s="9"/>
      <c r="EO12" s="9"/>
      <c r="EP12" s="9"/>
      <c r="EQ12" s="9"/>
      <c r="ER12" s="21"/>
      <c r="ES12" s="9" t="s">
        <v>63</v>
      </c>
      <c r="ET12" s="9"/>
      <c r="EU12" s="9"/>
      <c r="EV12" s="9"/>
      <c r="EW12" s="25">
        <v>7.5800000000000006E-2</v>
      </c>
      <c r="EX12" s="25"/>
      <c r="EY12" s="26"/>
      <c r="EZ12" s="32" t="s">
        <v>60</v>
      </c>
      <c r="FA12" s="9"/>
      <c r="FC12" s="9"/>
      <c r="FD12" s="32" t="s">
        <v>60</v>
      </c>
      <c r="FE12" s="27"/>
    </row>
    <row r="13" spans="1:161" ht="15.75">
      <c r="A13" s="21"/>
      <c r="B13" s="33"/>
      <c r="E13" s="33"/>
      <c r="F13" s="9"/>
      <c r="G13" s="21"/>
      <c r="H13" s="9" t="s">
        <v>12</v>
      </c>
      <c r="L13" s="25">
        <v>6.5699999999999995E-2</v>
      </c>
      <c r="M13" s="25"/>
      <c r="N13" s="26"/>
      <c r="O13" s="32" t="s">
        <v>60</v>
      </c>
      <c r="P13" s="9"/>
      <c r="Q13" s="33"/>
      <c r="R13" s="9"/>
      <c r="S13" s="23" t="s">
        <v>60</v>
      </c>
      <c r="T13" s="27"/>
      <c r="U13" s="9"/>
      <c r="V13" s="21"/>
      <c r="W13" s="9"/>
      <c r="X13" s="9"/>
      <c r="Y13" s="9"/>
      <c r="Z13" s="9"/>
      <c r="AA13" s="9"/>
      <c r="AB13" s="21"/>
      <c r="AC13" s="9" t="s">
        <v>12</v>
      </c>
      <c r="AG13" s="25">
        <v>6.5699999999999995E-2</v>
      </c>
      <c r="AH13" s="25"/>
      <c r="AI13" s="26"/>
      <c r="AJ13" s="32" t="s">
        <v>60</v>
      </c>
      <c r="AK13" s="9"/>
      <c r="AM13" s="9"/>
      <c r="AN13" s="23" t="s">
        <v>60</v>
      </c>
      <c r="AO13" s="27"/>
      <c r="AP13" s="21"/>
      <c r="AQ13" s="9"/>
      <c r="AR13" s="9"/>
      <c r="AS13" s="9"/>
      <c r="AT13" s="9"/>
      <c r="AU13" s="9"/>
      <c r="AV13" s="21"/>
      <c r="AW13" s="9" t="s">
        <v>12</v>
      </c>
      <c r="BA13" s="25">
        <v>6.5699999999999995E-2</v>
      </c>
      <c r="BB13" s="25"/>
      <c r="BC13" s="26"/>
      <c r="BD13" s="32" t="s">
        <v>60</v>
      </c>
      <c r="BE13" s="9"/>
      <c r="BG13" s="9"/>
      <c r="BH13" s="23" t="s">
        <v>60</v>
      </c>
      <c r="BI13" s="27"/>
      <c r="BJ13" s="21"/>
      <c r="BK13" s="9"/>
      <c r="BL13" s="9"/>
      <c r="BM13" s="9"/>
      <c r="BN13" s="9"/>
      <c r="BO13" s="9"/>
      <c r="BP13" s="21"/>
      <c r="BQ13" s="9" t="s">
        <v>12</v>
      </c>
      <c r="BU13" s="25">
        <v>6.5699999999999995E-2</v>
      </c>
      <c r="BV13" s="25"/>
      <c r="BW13" s="26"/>
      <c r="BX13" s="32" t="s">
        <v>60</v>
      </c>
      <c r="BY13" s="9"/>
      <c r="CA13" s="9"/>
      <c r="CB13" s="23" t="s">
        <v>60</v>
      </c>
      <c r="CC13" s="27"/>
      <c r="CD13" s="21"/>
      <c r="CE13" s="9"/>
      <c r="CF13" s="9"/>
      <c r="CG13" s="9"/>
      <c r="CH13" s="9"/>
      <c r="CI13" s="9"/>
      <c r="CJ13" s="21"/>
      <c r="CK13" s="9" t="s">
        <v>12</v>
      </c>
      <c r="CO13" s="25">
        <v>6.5699999999999995E-2</v>
      </c>
      <c r="CP13" s="25"/>
      <c r="CQ13" s="26"/>
      <c r="CR13" s="32" t="s">
        <v>60</v>
      </c>
      <c r="CS13" s="9"/>
      <c r="CU13" s="9"/>
      <c r="CV13" s="23" t="s">
        <v>60</v>
      </c>
      <c r="CW13" s="27"/>
      <c r="CX13" s="21"/>
      <c r="CY13" s="9"/>
      <c r="CZ13" s="9"/>
      <c r="DA13" s="9"/>
      <c r="DB13" s="9"/>
      <c r="DC13" s="9"/>
      <c r="DD13" s="21"/>
      <c r="DE13" s="9" t="s">
        <v>12</v>
      </c>
      <c r="DI13" s="25">
        <v>6.5699999999999995E-2</v>
      </c>
      <c r="DJ13" s="25"/>
      <c r="DK13" s="26"/>
      <c r="DL13" s="32" t="s">
        <v>60</v>
      </c>
      <c r="DM13" s="9"/>
      <c r="DO13" s="9"/>
      <c r="DP13" s="23" t="s">
        <v>60</v>
      </c>
      <c r="DQ13" s="27"/>
      <c r="DR13" s="21"/>
      <c r="DS13" s="9"/>
      <c r="DT13" s="9"/>
      <c r="DU13" s="9"/>
      <c r="DV13" s="9"/>
      <c r="DW13" s="9"/>
      <c r="DX13" s="21"/>
      <c r="DY13" s="9" t="s">
        <v>12</v>
      </c>
      <c r="EC13" s="25">
        <v>6.5699999999999995E-2</v>
      </c>
      <c r="ED13" s="25"/>
      <c r="EE13" s="26"/>
      <c r="EF13" s="32" t="s">
        <v>60</v>
      </c>
      <c r="EG13" s="9"/>
      <c r="EI13" s="9"/>
      <c r="EJ13" s="23" t="s">
        <v>60</v>
      </c>
      <c r="EK13" s="27"/>
      <c r="EL13" s="21"/>
      <c r="EM13" s="9"/>
      <c r="EN13" s="9"/>
      <c r="EO13" s="9"/>
      <c r="EP13" s="9"/>
      <c r="EQ13" s="9"/>
      <c r="ER13" s="21"/>
      <c r="ES13" s="9" t="s">
        <v>12</v>
      </c>
      <c r="EW13" s="25">
        <v>6.5699999999999995E-2</v>
      </c>
      <c r="EX13" s="25"/>
      <c r="EY13" s="26"/>
      <c r="EZ13" s="32" t="s">
        <v>60</v>
      </c>
      <c r="FA13" s="9"/>
      <c r="FC13" s="9"/>
      <c r="FD13" s="23" t="s">
        <v>60</v>
      </c>
      <c r="FE13" s="27"/>
    </row>
    <row r="14" spans="1:161" ht="9.9499999999999993" customHeight="1">
      <c r="A14" s="34"/>
      <c r="B14" s="35"/>
      <c r="C14" s="35"/>
      <c r="D14" s="35"/>
      <c r="E14" s="35"/>
      <c r="F14" s="35"/>
      <c r="G14" s="34"/>
      <c r="H14" s="35"/>
      <c r="I14" s="35"/>
      <c r="J14" s="35"/>
      <c r="K14" s="35"/>
      <c r="L14" s="36"/>
      <c r="M14" s="36"/>
      <c r="N14" s="37"/>
      <c r="O14" s="35"/>
      <c r="P14" s="35"/>
      <c r="Q14" s="35"/>
      <c r="R14" s="35"/>
      <c r="S14" s="36"/>
      <c r="T14" s="38"/>
      <c r="U14" s="35"/>
      <c r="V14" s="34"/>
      <c r="W14" s="35"/>
      <c r="X14" s="35"/>
      <c r="Y14" s="35"/>
      <c r="Z14" s="35"/>
      <c r="AA14" s="35"/>
      <c r="AB14" s="34"/>
      <c r="AC14" s="35"/>
      <c r="AD14" s="35"/>
      <c r="AE14" s="35"/>
      <c r="AF14" s="35"/>
      <c r="AG14" s="36"/>
      <c r="AH14" s="36"/>
      <c r="AI14" s="37"/>
      <c r="AJ14" s="35"/>
      <c r="AK14" s="35"/>
      <c r="AL14" s="35"/>
      <c r="AM14" s="35"/>
      <c r="AN14" s="36"/>
      <c r="AO14" s="38"/>
      <c r="AP14" s="34"/>
      <c r="AQ14" s="35"/>
      <c r="AR14" s="35"/>
      <c r="AS14" s="35"/>
      <c r="AT14" s="35"/>
      <c r="AU14" s="35"/>
      <c r="AV14" s="34"/>
      <c r="AW14" s="35"/>
      <c r="AX14" s="35"/>
      <c r="AY14" s="35"/>
      <c r="AZ14" s="35"/>
      <c r="BA14" s="36"/>
      <c r="BB14" s="36"/>
      <c r="BC14" s="37"/>
      <c r="BD14" s="35"/>
      <c r="BE14" s="35"/>
      <c r="BF14" s="35"/>
      <c r="BG14" s="35"/>
      <c r="BH14" s="36"/>
      <c r="BI14" s="38"/>
      <c r="BJ14" s="34"/>
      <c r="BK14" s="35"/>
      <c r="BL14" s="35"/>
      <c r="BM14" s="35"/>
      <c r="BN14" s="35"/>
      <c r="BO14" s="35"/>
      <c r="BP14" s="34"/>
      <c r="BQ14" s="35"/>
      <c r="BR14" s="35"/>
      <c r="BS14" s="35"/>
      <c r="BT14" s="35"/>
      <c r="BU14" s="36"/>
      <c r="BV14" s="36"/>
      <c r="BW14" s="37"/>
      <c r="BX14" s="35"/>
      <c r="BY14" s="35"/>
      <c r="BZ14" s="35"/>
      <c r="CA14" s="35"/>
      <c r="CB14" s="36"/>
      <c r="CC14" s="38"/>
      <c r="CD14" s="34"/>
      <c r="CE14" s="35"/>
      <c r="CF14" s="35"/>
      <c r="CG14" s="35"/>
      <c r="CH14" s="35"/>
      <c r="CI14" s="35"/>
      <c r="CJ14" s="34"/>
      <c r="CK14" s="35"/>
      <c r="CL14" s="35"/>
      <c r="CM14" s="35"/>
      <c r="CN14" s="35"/>
      <c r="CO14" s="36"/>
      <c r="CP14" s="36"/>
      <c r="CQ14" s="37"/>
      <c r="CR14" s="35"/>
      <c r="CS14" s="35"/>
      <c r="CT14" s="35"/>
      <c r="CU14" s="35"/>
      <c r="CV14" s="36"/>
      <c r="CW14" s="38"/>
      <c r="CX14" s="34"/>
      <c r="CY14" s="35"/>
      <c r="CZ14" s="35"/>
      <c r="DA14" s="35"/>
      <c r="DB14" s="35"/>
      <c r="DC14" s="35"/>
      <c r="DD14" s="34"/>
      <c r="DE14" s="35"/>
      <c r="DF14" s="35"/>
      <c r="DG14" s="35"/>
      <c r="DH14" s="35"/>
      <c r="DI14" s="36"/>
      <c r="DJ14" s="36"/>
      <c r="DK14" s="37"/>
      <c r="DL14" s="35"/>
      <c r="DM14" s="35"/>
      <c r="DN14" s="35"/>
      <c r="DO14" s="35"/>
      <c r="DP14" s="36"/>
      <c r="DQ14" s="38"/>
      <c r="DR14" s="34"/>
      <c r="DS14" s="35"/>
      <c r="DT14" s="35"/>
      <c r="DU14" s="35"/>
      <c r="DV14" s="35"/>
      <c r="DW14" s="35"/>
      <c r="DX14" s="34"/>
      <c r="DY14" s="35"/>
      <c r="DZ14" s="35"/>
      <c r="EA14" s="35"/>
      <c r="EB14" s="35"/>
      <c r="EC14" s="36"/>
      <c r="ED14" s="36"/>
      <c r="EE14" s="37"/>
      <c r="EF14" s="35"/>
      <c r="EG14" s="35"/>
      <c r="EH14" s="35"/>
      <c r="EI14" s="35"/>
      <c r="EJ14" s="36"/>
      <c r="EK14" s="38"/>
      <c r="EL14" s="34"/>
      <c r="EM14" s="35"/>
      <c r="EN14" s="35"/>
      <c r="EO14" s="35"/>
      <c r="EP14" s="35"/>
      <c r="EQ14" s="35"/>
      <c r="ER14" s="34"/>
      <c r="ES14" s="35"/>
      <c r="ET14" s="35"/>
      <c r="EU14" s="35"/>
      <c r="EV14" s="35"/>
      <c r="EW14" s="36"/>
      <c r="EX14" s="36"/>
      <c r="EY14" s="37"/>
      <c r="EZ14" s="35"/>
      <c r="FA14" s="35"/>
      <c r="FB14" s="35"/>
      <c r="FC14" s="35"/>
      <c r="FD14" s="36"/>
      <c r="FE14" s="38"/>
    </row>
    <row r="16" spans="1:161">
      <c r="A16" s="9"/>
      <c r="B16" s="9"/>
      <c r="C16" s="9"/>
      <c r="D16" s="9"/>
      <c r="E16" s="9"/>
      <c r="F16" s="9"/>
      <c r="G16" s="16"/>
      <c r="H16" s="17">
        <v>0</v>
      </c>
      <c r="I16" s="17"/>
      <c r="J16" s="16">
        <v>1</v>
      </c>
      <c r="K16" s="17"/>
      <c r="L16" s="16">
        <v>2</v>
      </c>
      <c r="M16" s="17"/>
      <c r="N16" s="16"/>
      <c r="O16" s="17">
        <v>3</v>
      </c>
      <c r="P16" s="17"/>
      <c r="Q16" s="16">
        <v>4</v>
      </c>
      <c r="R16" s="17"/>
      <c r="S16" s="16">
        <v>5</v>
      </c>
      <c r="T16" s="39"/>
      <c r="U16" s="9"/>
      <c r="V16" s="9"/>
      <c r="W16" s="9"/>
      <c r="X16" s="9"/>
      <c r="Y16" s="9"/>
      <c r="Z16" s="9"/>
      <c r="AA16" s="9"/>
      <c r="AB16" s="16"/>
      <c r="AC16" s="17">
        <v>5</v>
      </c>
      <c r="AD16" s="17"/>
      <c r="AE16" s="16">
        <v>6</v>
      </c>
      <c r="AF16" s="17"/>
      <c r="AG16" s="16">
        <v>7</v>
      </c>
      <c r="AH16" s="17"/>
      <c r="AI16" s="16"/>
      <c r="AJ16" s="17">
        <v>8</v>
      </c>
      <c r="AK16" s="17"/>
      <c r="AL16" s="16">
        <v>9</v>
      </c>
      <c r="AM16" s="17"/>
      <c r="AN16" s="16">
        <v>10</v>
      </c>
      <c r="AO16" s="39"/>
      <c r="AP16" s="9"/>
      <c r="AQ16" s="9"/>
      <c r="AR16" s="9"/>
      <c r="AS16" s="9"/>
      <c r="AT16" s="9"/>
      <c r="AU16" s="9"/>
      <c r="AV16" s="16"/>
      <c r="AW16" s="17">
        <v>10</v>
      </c>
      <c r="AX16" s="17"/>
      <c r="AY16" s="16">
        <v>11</v>
      </c>
      <c r="AZ16" s="17"/>
      <c r="BA16" s="16">
        <v>12</v>
      </c>
      <c r="BB16" s="17"/>
      <c r="BC16" s="16"/>
      <c r="BD16" s="17">
        <v>13</v>
      </c>
      <c r="BE16" s="17"/>
      <c r="BF16" s="16">
        <v>14</v>
      </c>
      <c r="BG16" s="17"/>
      <c r="BH16" s="16">
        <v>15</v>
      </c>
      <c r="BI16" s="39"/>
      <c r="BJ16" s="9"/>
      <c r="BK16" s="9"/>
      <c r="BL16" s="9"/>
      <c r="BM16" s="9"/>
      <c r="BN16" s="9"/>
      <c r="BO16" s="9"/>
      <c r="BP16" s="16"/>
      <c r="BQ16" s="17">
        <v>15</v>
      </c>
      <c r="BR16" s="17"/>
      <c r="BS16" s="16">
        <v>16</v>
      </c>
      <c r="BT16" s="17"/>
      <c r="BU16" s="16">
        <v>17</v>
      </c>
      <c r="BV16" s="17"/>
      <c r="BW16" s="16"/>
      <c r="BX16" s="17">
        <v>18</v>
      </c>
      <c r="BY16" s="17"/>
      <c r="BZ16" s="16">
        <v>19</v>
      </c>
      <c r="CA16" s="17"/>
      <c r="CB16" s="16">
        <v>20</v>
      </c>
      <c r="CC16" s="39"/>
      <c r="CD16" s="9"/>
      <c r="CE16" s="9"/>
      <c r="CF16" s="9"/>
      <c r="CG16" s="9"/>
      <c r="CH16" s="9"/>
      <c r="CI16" s="9"/>
      <c r="CJ16" s="16"/>
      <c r="CK16" s="17">
        <v>20</v>
      </c>
      <c r="CL16" s="17"/>
      <c r="CM16" s="16">
        <v>21</v>
      </c>
      <c r="CN16" s="17"/>
      <c r="CO16" s="16">
        <v>22</v>
      </c>
      <c r="CP16" s="17"/>
      <c r="CQ16" s="16"/>
      <c r="CR16" s="17">
        <v>23</v>
      </c>
      <c r="CS16" s="17"/>
      <c r="CT16" s="16">
        <v>24</v>
      </c>
      <c r="CU16" s="17"/>
      <c r="CV16" s="16">
        <v>25</v>
      </c>
      <c r="CW16" s="39"/>
      <c r="CX16" s="9"/>
      <c r="CY16" s="9"/>
      <c r="CZ16" s="9"/>
      <c r="DA16" s="9"/>
      <c r="DB16" s="9"/>
      <c r="DC16" s="9"/>
      <c r="DD16" s="16"/>
      <c r="DE16" s="17">
        <v>25</v>
      </c>
      <c r="DF16" s="17"/>
      <c r="DG16" s="16">
        <v>26</v>
      </c>
      <c r="DH16" s="17"/>
      <c r="DI16" s="16">
        <v>27</v>
      </c>
      <c r="DJ16" s="17"/>
      <c r="DK16" s="16"/>
      <c r="DL16" s="17">
        <v>28</v>
      </c>
      <c r="DM16" s="17"/>
      <c r="DN16" s="16">
        <v>29</v>
      </c>
      <c r="DO16" s="17"/>
      <c r="DP16" s="16">
        <v>30</v>
      </c>
      <c r="DQ16" s="39"/>
      <c r="DR16" s="9"/>
      <c r="DS16" s="9"/>
      <c r="DT16" s="9"/>
      <c r="DU16" s="9"/>
      <c r="DV16" s="9"/>
      <c r="DW16" s="9"/>
      <c r="DX16" s="16"/>
      <c r="DY16" s="17">
        <v>30</v>
      </c>
      <c r="DZ16" s="17"/>
      <c r="EA16" s="16">
        <v>31</v>
      </c>
      <c r="EB16" s="17"/>
      <c r="EC16" s="16">
        <v>32</v>
      </c>
      <c r="ED16" s="17"/>
      <c r="EE16" s="16"/>
      <c r="EF16" s="17">
        <v>33</v>
      </c>
      <c r="EG16" s="17"/>
      <c r="EH16" s="16">
        <v>34</v>
      </c>
      <c r="EI16" s="17"/>
      <c r="EJ16" s="16">
        <v>35</v>
      </c>
      <c r="EK16" s="39"/>
      <c r="EL16" s="9"/>
      <c r="EM16" s="9"/>
      <c r="EN16" s="9"/>
      <c r="EO16" s="9"/>
      <c r="EP16" s="9"/>
      <c r="EQ16" s="9"/>
      <c r="ER16" s="16"/>
      <c r="ES16" s="17">
        <v>35</v>
      </c>
      <c r="ET16" s="17"/>
      <c r="EU16" s="16">
        <v>36</v>
      </c>
      <c r="EV16" s="17"/>
      <c r="EW16" s="16">
        <v>37</v>
      </c>
      <c r="EX16" s="17"/>
      <c r="EY16" s="16"/>
      <c r="EZ16" s="17">
        <v>38</v>
      </c>
      <c r="FA16" s="17"/>
      <c r="FB16" s="16">
        <v>39</v>
      </c>
      <c r="FC16" s="17"/>
      <c r="FD16" s="16">
        <v>40</v>
      </c>
      <c r="FE16" s="39"/>
    </row>
    <row r="17" spans="1:161">
      <c r="A17" s="16"/>
      <c r="B17" s="17" t="s">
        <v>13</v>
      </c>
      <c r="C17" s="17"/>
      <c r="D17" s="17"/>
      <c r="E17" s="17"/>
      <c r="F17" s="216"/>
      <c r="G17" s="16"/>
      <c r="H17" s="17"/>
      <c r="I17" s="185"/>
      <c r="J17" s="16">
        <v>16</v>
      </c>
      <c r="K17" s="185" t="s">
        <v>347</v>
      </c>
      <c r="L17" s="16">
        <v>19</v>
      </c>
      <c r="M17" s="185" t="s">
        <v>348</v>
      </c>
      <c r="N17" s="16"/>
      <c r="O17" s="17">
        <v>31</v>
      </c>
      <c r="P17" s="185" t="s">
        <v>349</v>
      </c>
      <c r="Q17" s="16">
        <v>32</v>
      </c>
      <c r="R17" s="185" t="s">
        <v>350</v>
      </c>
      <c r="S17" s="16">
        <v>39</v>
      </c>
      <c r="T17" s="189" t="s">
        <v>351</v>
      </c>
      <c r="U17" s="9"/>
      <c r="V17" s="16"/>
      <c r="W17" s="17" t="s">
        <v>13</v>
      </c>
      <c r="X17" s="17"/>
      <c r="Y17" s="17"/>
      <c r="Z17" s="17"/>
      <c r="AA17" s="17"/>
      <c r="AB17" s="16"/>
      <c r="AC17" s="17">
        <v>39</v>
      </c>
      <c r="AD17" s="216"/>
      <c r="AE17" s="16">
        <v>40</v>
      </c>
      <c r="AF17" s="185" t="s">
        <v>352</v>
      </c>
      <c r="AG17" s="16">
        <v>40</v>
      </c>
      <c r="AH17" s="185" t="s">
        <v>353</v>
      </c>
      <c r="AI17" s="16"/>
      <c r="AJ17" s="17">
        <v>40</v>
      </c>
      <c r="AK17" s="185" t="s">
        <v>354</v>
      </c>
      <c r="AL17" s="16">
        <v>40</v>
      </c>
      <c r="AM17" s="185" t="s">
        <v>355</v>
      </c>
      <c r="AN17" s="16">
        <v>40</v>
      </c>
      <c r="AO17" s="189" t="s">
        <v>356</v>
      </c>
      <c r="AP17" s="16"/>
      <c r="AQ17" s="17" t="s">
        <v>13</v>
      </c>
      <c r="AR17" s="17"/>
      <c r="AS17" s="17"/>
      <c r="AT17" s="17"/>
      <c r="AU17" s="17"/>
      <c r="AV17" s="16"/>
      <c r="AW17" s="17">
        <v>40</v>
      </c>
      <c r="AX17" s="17"/>
      <c r="AY17" s="16">
        <v>40</v>
      </c>
      <c r="AZ17" s="17"/>
      <c r="BA17" s="16">
        <v>40</v>
      </c>
      <c r="BB17" s="17"/>
      <c r="BC17" s="16"/>
      <c r="BD17" s="17">
        <v>40</v>
      </c>
      <c r="BE17" s="17"/>
      <c r="BF17" s="16">
        <v>40</v>
      </c>
      <c r="BG17" s="17"/>
      <c r="BH17" s="16">
        <v>40</v>
      </c>
      <c r="BI17" s="27"/>
      <c r="BJ17" s="16"/>
      <c r="BK17" s="17" t="s">
        <v>13</v>
      </c>
      <c r="BL17" s="17"/>
      <c r="BM17" s="17"/>
      <c r="BN17" s="17"/>
      <c r="BO17" s="17"/>
      <c r="BP17" s="16"/>
      <c r="BQ17" s="17">
        <v>40</v>
      </c>
      <c r="BR17" s="17"/>
      <c r="BS17" s="16">
        <v>40</v>
      </c>
      <c r="BT17" s="17"/>
      <c r="BU17" s="16">
        <v>40</v>
      </c>
      <c r="BV17" s="17"/>
      <c r="BW17" s="16"/>
      <c r="BX17" s="17">
        <v>40</v>
      </c>
      <c r="BY17" s="17"/>
      <c r="BZ17" s="16">
        <v>40</v>
      </c>
      <c r="CA17" s="17"/>
      <c r="CB17" s="16">
        <v>40</v>
      </c>
      <c r="CC17" s="27"/>
      <c r="CD17" s="16"/>
      <c r="CE17" s="17" t="s">
        <v>13</v>
      </c>
      <c r="CF17" s="17"/>
      <c r="CG17" s="17"/>
      <c r="CH17" s="17"/>
      <c r="CI17" s="17"/>
      <c r="CJ17" s="16"/>
      <c r="CK17" s="17">
        <v>40</v>
      </c>
      <c r="CL17" s="17"/>
      <c r="CM17" s="16">
        <v>40</v>
      </c>
      <c r="CN17" s="17"/>
      <c r="CO17" s="16">
        <v>40</v>
      </c>
      <c r="CP17" s="17"/>
      <c r="CQ17" s="16"/>
      <c r="CR17" s="17">
        <v>40</v>
      </c>
      <c r="CS17" s="17"/>
      <c r="CT17" s="16">
        <v>40</v>
      </c>
      <c r="CU17" s="17"/>
      <c r="CV17" s="16">
        <v>40</v>
      </c>
      <c r="CW17" s="27"/>
      <c r="CX17" s="16"/>
      <c r="CY17" s="17" t="s">
        <v>13</v>
      </c>
      <c r="CZ17" s="17"/>
      <c r="DA17" s="17"/>
      <c r="DB17" s="17"/>
      <c r="DC17" s="17"/>
      <c r="DD17" s="16"/>
      <c r="DE17" s="17">
        <v>40</v>
      </c>
      <c r="DF17" s="17"/>
      <c r="DG17" s="16">
        <v>40</v>
      </c>
      <c r="DH17" s="17"/>
      <c r="DI17" s="16">
        <v>40</v>
      </c>
      <c r="DJ17" s="17"/>
      <c r="DK17" s="16"/>
      <c r="DL17" s="17">
        <v>40</v>
      </c>
      <c r="DM17" s="17"/>
      <c r="DN17" s="16">
        <v>40</v>
      </c>
      <c r="DO17" s="17"/>
      <c r="DP17" s="16">
        <v>40</v>
      </c>
      <c r="DQ17" s="27"/>
      <c r="DR17" s="16"/>
      <c r="DS17" s="17" t="s">
        <v>13</v>
      </c>
      <c r="DT17" s="17"/>
      <c r="DU17" s="17"/>
      <c r="DV17" s="17"/>
      <c r="DW17" s="17"/>
      <c r="DX17" s="16"/>
      <c r="DY17" s="17">
        <v>40</v>
      </c>
      <c r="DZ17" s="17"/>
      <c r="EA17" s="16">
        <v>40</v>
      </c>
      <c r="EB17" s="17"/>
      <c r="EC17" s="16">
        <v>40</v>
      </c>
      <c r="ED17" s="17"/>
      <c r="EE17" s="16"/>
      <c r="EF17" s="17">
        <v>40</v>
      </c>
      <c r="EG17" s="17"/>
      <c r="EH17" s="16">
        <v>40</v>
      </c>
      <c r="EI17" s="17"/>
      <c r="EJ17" s="16">
        <v>40</v>
      </c>
      <c r="EK17" s="27"/>
      <c r="EL17" s="16"/>
      <c r="EM17" s="17" t="s">
        <v>13</v>
      </c>
      <c r="EN17" s="17"/>
      <c r="EO17" s="17"/>
      <c r="EP17" s="17"/>
      <c r="EQ17" s="17"/>
      <c r="ER17" s="16"/>
      <c r="ES17" s="17">
        <v>40</v>
      </c>
      <c r="ET17" s="17"/>
      <c r="EU17" s="16">
        <v>40</v>
      </c>
      <c r="EV17" s="17"/>
      <c r="EW17" s="16">
        <v>40</v>
      </c>
      <c r="EX17" s="17"/>
      <c r="EY17" s="16"/>
      <c r="EZ17" s="17">
        <v>40</v>
      </c>
      <c r="FA17" s="17"/>
      <c r="FB17" s="16">
        <v>40</v>
      </c>
      <c r="FC17" s="17"/>
      <c r="FD17" s="16">
        <v>40</v>
      </c>
      <c r="FE17" s="27"/>
    </row>
    <row r="18" spans="1:161">
      <c r="A18" s="34"/>
      <c r="B18" s="35" t="s">
        <v>64</v>
      </c>
      <c r="C18" s="35"/>
      <c r="D18" s="35"/>
      <c r="E18" s="35"/>
      <c r="F18" s="214"/>
      <c r="G18" s="34"/>
      <c r="H18" s="35"/>
      <c r="I18" s="186"/>
      <c r="J18" s="40">
        <v>428.72</v>
      </c>
      <c r="K18" s="188" t="s">
        <v>357</v>
      </c>
      <c r="L18" s="40">
        <v>384.31299999999999</v>
      </c>
      <c r="M18" s="188" t="s">
        <v>358</v>
      </c>
      <c r="N18" s="40"/>
      <c r="O18" s="41">
        <v>595.13699999999994</v>
      </c>
      <c r="P18" s="188" t="s">
        <v>359</v>
      </c>
      <c r="Q18" s="40">
        <v>606.56299999999999</v>
      </c>
      <c r="R18" s="188" t="s">
        <v>360</v>
      </c>
      <c r="S18" s="40">
        <v>591.09</v>
      </c>
      <c r="T18" s="190" t="s">
        <v>361</v>
      </c>
      <c r="U18" s="35"/>
      <c r="V18" s="34"/>
      <c r="W18" s="35" t="s">
        <v>64</v>
      </c>
      <c r="X18" s="35"/>
      <c r="Y18" s="35"/>
      <c r="Z18" s="35"/>
      <c r="AA18" s="35"/>
      <c r="AB18" s="34"/>
      <c r="AC18" s="35">
        <v>591.09</v>
      </c>
      <c r="AD18" s="214"/>
      <c r="AE18" s="34">
        <v>589.94600000000003</v>
      </c>
      <c r="AF18" s="186" t="s">
        <v>362</v>
      </c>
      <c r="AG18" s="34">
        <v>585.93499999999995</v>
      </c>
      <c r="AH18" s="186" t="s">
        <v>363</v>
      </c>
      <c r="AI18" s="34"/>
      <c r="AJ18" s="35">
        <v>585.93499999999995</v>
      </c>
      <c r="AK18" s="186" t="s">
        <v>364</v>
      </c>
      <c r="AL18" s="34">
        <v>585.93499999999995</v>
      </c>
      <c r="AM18" s="186" t="s">
        <v>365</v>
      </c>
      <c r="AN18" s="34">
        <v>585.93499999999995</v>
      </c>
      <c r="AO18" s="190" t="s">
        <v>366</v>
      </c>
      <c r="AP18" s="34"/>
      <c r="AQ18" s="35" t="s">
        <v>64</v>
      </c>
      <c r="AR18" s="35"/>
      <c r="AS18" s="35"/>
      <c r="AT18" s="35"/>
      <c r="AU18" s="35"/>
      <c r="AV18" s="34"/>
      <c r="AW18" s="35">
        <v>585.93499999999995</v>
      </c>
      <c r="AX18" s="35"/>
      <c r="AY18" s="34">
        <v>585.93499999999995</v>
      </c>
      <c r="AZ18" s="35"/>
      <c r="BA18" s="34">
        <v>585.93499999999995</v>
      </c>
      <c r="BB18" s="35"/>
      <c r="BC18" s="34"/>
      <c r="BD18" s="35">
        <v>585.93499999999995</v>
      </c>
      <c r="BE18" s="35"/>
      <c r="BF18" s="34">
        <v>585.93499999999995</v>
      </c>
      <c r="BG18" s="35"/>
      <c r="BH18" s="34">
        <v>585.93499999999995</v>
      </c>
      <c r="BI18" s="38"/>
      <c r="BJ18" s="34"/>
      <c r="BK18" s="35" t="s">
        <v>64</v>
      </c>
      <c r="BL18" s="35"/>
      <c r="BM18" s="35"/>
      <c r="BN18" s="35"/>
      <c r="BO18" s="35"/>
      <c r="BP18" s="34"/>
      <c r="BQ18" s="35">
        <v>585.93499999999995</v>
      </c>
      <c r="BR18" s="35"/>
      <c r="BS18" s="34">
        <v>585.93499999999995</v>
      </c>
      <c r="BT18" s="35"/>
      <c r="BU18" s="34">
        <v>585.93499999999995</v>
      </c>
      <c r="BV18" s="35"/>
      <c r="BW18" s="34"/>
      <c r="BX18" s="35">
        <v>585.93499999999995</v>
      </c>
      <c r="BY18" s="35"/>
      <c r="BZ18" s="34">
        <v>585.93499999999995</v>
      </c>
      <c r="CA18" s="35"/>
      <c r="CB18" s="34">
        <v>585.93499999999995</v>
      </c>
      <c r="CC18" s="38"/>
      <c r="CD18" s="34"/>
      <c r="CE18" s="35" t="s">
        <v>64</v>
      </c>
      <c r="CF18" s="35"/>
      <c r="CG18" s="35"/>
      <c r="CH18" s="35"/>
      <c r="CI18" s="35"/>
      <c r="CJ18" s="34"/>
      <c r="CK18" s="35">
        <v>585.93499999999995</v>
      </c>
      <c r="CL18" s="35"/>
      <c r="CM18" s="34">
        <v>585.93499999999995</v>
      </c>
      <c r="CN18" s="35"/>
      <c r="CO18" s="34">
        <v>585.93499999999995</v>
      </c>
      <c r="CP18" s="35"/>
      <c r="CQ18" s="34"/>
      <c r="CR18" s="35">
        <v>585.93499999999995</v>
      </c>
      <c r="CS18" s="35"/>
      <c r="CT18" s="34">
        <v>585.93499999999995</v>
      </c>
      <c r="CU18" s="35"/>
      <c r="CV18" s="34">
        <v>585.93499999999995</v>
      </c>
      <c r="CW18" s="38"/>
      <c r="CX18" s="34"/>
      <c r="CY18" s="35" t="s">
        <v>64</v>
      </c>
      <c r="CZ18" s="35"/>
      <c r="DA18" s="35"/>
      <c r="DB18" s="35"/>
      <c r="DC18" s="35"/>
      <c r="DD18" s="34"/>
      <c r="DE18" s="35">
        <v>585.93499999999995</v>
      </c>
      <c r="DF18" s="35"/>
      <c r="DG18" s="34">
        <v>585.93499999999995</v>
      </c>
      <c r="DH18" s="35"/>
      <c r="DI18" s="34">
        <v>585.93499999999995</v>
      </c>
      <c r="DJ18" s="35"/>
      <c r="DK18" s="34"/>
      <c r="DL18" s="35">
        <v>585.93499999999995</v>
      </c>
      <c r="DM18" s="35"/>
      <c r="DN18" s="34">
        <v>585.93499999999995</v>
      </c>
      <c r="DO18" s="35"/>
      <c r="DP18" s="34">
        <v>585.93499999999995</v>
      </c>
      <c r="DQ18" s="38"/>
      <c r="DR18" s="34"/>
      <c r="DS18" s="35" t="s">
        <v>64</v>
      </c>
      <c r="DT18" s="35"/>
      <c r="DU18" s="35"/>
      <c r="DV18" s="35"/>
      <c r="DW18" s="35"/>
      <c r="DX18" s="34"/>
      <c r="DY18" s="35">
        <v>585.93499999999995</v>
      </c>
      <c r="DZ18" s="35"/>
      <c r="EA18" s="34">
        <v>585.93499999999995</v>
      </c>
      <c r="EB18" s="35"/>
      <c r="EC18" s="34">
        <v>585.93499999999995</v>
      </c>
      <c r="ED18" s="35"/>
      <c r="EE18" s="34"/>
      <c r="EF18" s="35">
        <v>585.93499999999995</v>
      </c>
      <c r="EG18" s="35"/>
      <c r="EH18" s="34">
        <v>585.93499999999995</v>
      </c>
      <c r="EI18" s="35"/>
      <c r="EJ18" s="34">
        <v>585.93499999999995</v>
      </c>
      <c r="EK18" s="38"/>
      <c r="EL18" s="34"/>
      <c r="EM18" s="35" t="s">
        <v>64</v>
      </c>
      <c r="EN18" s="35"/>
      <c r="EO18" s="35"/>
      <c r="EP18" s="35"/>
      <c r="EQ18" s="35"/>
      <c r="ER18" s="34"/>
      <c r="ES18" s="35">
        <v>585.93499999999995</v>
      </c>
      <c r="ET18" s="35"/>
      <c r="EU18" s="34">
        <v>585.93499999999995</v>
      </c>
      <c r="EV18" s="35"/>
      <c r="EW18" s="34">
        <v>585.93499999999995</v>
      </c>
      <c r="EX18" s="35"/>
      <c r="EY18" s="34"/>
      <c r="EZ18" s="35">
        <v>585.93499999999995</v>
      </c>
      <c r="FA18" s="35"/>
      <c r="FB18" s="34">
        <v>585.93499999999995</v>
      </c>
      <c r="FC18" s="35"/>
      <c r="FD18" s="34">
        <v>585.93499999999995</v>
      </c>
      <c r="FE18" s="38"/>
    </row>
    <row r="19" spans="1:161" ht="6" customHeight="1">
      <c r="A19" s="21"/>
      <c r="B19" s="9"/>
      <c r="C19" s="9"/>
      <c r="D19" s="9"/>
      <c r="E19" s="9"/>
      <c r="F19" s="215"/>
      <c r="G19" s="21"/>
      <c r="H19" s="9"/>
      <c r="I19" s="187"/>
      <c r="J19" s="21"/>
      <c r="K19" s="187"/>
      <c r="L19" s="21"/>
      <c r="M19" s="187"/>
      <c r="N19" s="21"/>
      <c r="O19" s="9"/>
      <c r="P19" s="187"/>
      <c r="Q19" s="21"/>
      <c r="R19" s="187"/>
      <c r="S19" s="21"/>
      <c r="T19" s="189"/>
      <c r="U19" s="9"/>
      <c r="V19" s="21"/>
      <c r="W19" s="9"/>
      <c r="X19" s="9"/>
      <c r="Y19" s="9"/>
      <c r="Z19" s="9"/>
      <c r="AA19" s="9"/>
      <c r="AB19" s="21"/>
      <c r="AC19" s="9"/>
      <c r="AD19" s="215"/>
      <c r="AE19" s="21"/>
      <c r="AF19" s="187"/>
      <c r="AG19" s="21"/>
      <c r="AH19" s="187"/>
      <c r="AI19" s="21"/>
      <c r="AJ19" s="9"/>
      <c r="AK19" s="187"/>
      <c r="AL19" s="21"/>
      <c r="AM19" s="187"/>
      <c r="AN19" s="21"/>
      <c r="AO19" s="189"/>
      <c r="AP19" s="21"/>
      <c r="AQ19" s="9"/>
      <c r="AR19" s="9"/>
      <c r="AS19" s="9"/>
      <c r="AT19" s="9"/>
      <c r="AU19" s="9"/>
      <c r="AV19" s="21"/>
      <c r="AW19" s="9"/>
      <c r="AX19" s="9"/>
      <c r="AY19" s="21"/>
      <c r="AZ19" s="9"/>
      <c r="BA19" s="21"/>
      <c r="BB19" s="9"/>
      <c r="BC19" s="21"/>
      <c r="BD19" s="9"/>
      <c r="BE19" s="9"/>
      <c r="BF19" s="21"/>
      <c r="BG19" s="9"/>
      <c r="BH19" s="21"/>
      <c r="BI19" s="27"/>
      <c r="BJ19" s="21"/>
      <c r="BK19" s="9"/>
      <c r="BL19" s="9"/>
      <c r="BM19" s="9"/>
      <c r="BN19" s="9"/>
      <c r="BO19" s="9"/>
      <c r="BP19" s="21"/>
      <c r="BQ19" s="9"/>
      <c r="BR19" s="9"/>
      <c r="BS19" s="21"/>
      <c r="BT19" s="9"/>
      <c r="BU19" s="21"/>
      <c r="BV19" s="9"/>
      <c r="BW19" s="21"/>
      <c r="BX19" s="9"/>
      <c r="BY19" s="9"/>
      <c r="BZ19" s="21"/>
      <c r="CA19" s="9"/>
      <c r="CB19" s="21"/>
      <c r="CC19" s="27"/>
      <c r="CD19" s="21"/>
      <c r="CE19" s="9"/>
      <c r="CF19" s="9"/>
      <c r="CG19" s="9"/>
      <c r="CH19" s="9"/>
      <c r="CI19" s="9"/>
      <c r="CJ19" s="21"/>
      <c r="CK19" s="9"/>
      <c r="CL19" s="9"/>
      <c r="CM19" s="21"/>
      <c r="CN19" s="9"/>
      <c r="CO19" s="21"/>
      <c r="CP19" s="9"/>
      <c r="CQ19" s="21"/>
      <c r="CR19" s="9"/>
      <c r="CS19" s="9"/>
      <c r="CT19" s="21"/>
      <c r="CU19" s="9"/>
      <c r="CV19" s="21"/>
      <c r="CW19" s="27"/>
      <c r="CX19" s="21"/>
      <c r="CY19" s="9"/>
      <c r="CZ19" s="9"/>
      <c r="DA19" s="9"/>
      <c r="DB19" s="9"/>
      <c r="DC19" s="9"/>
      <c r="DD19" s="21"/>
      <c r="DE19" s="9"/>
      <c r="DF19" s="9"/>
      <c r="DG19" s="21"/>
      <c r="DH19" s="9"/>
      <c r="DI19" s="21"/>
      <c r="DJ19" s="9"/>
      <c r="DK19" s="21"/>
      <c r="DL19" s="9"/>
      <c r="DM19" s="9"/>
      <c r="DN19" s="21"/>
      <c r="DO19" s="9"/>
      <c r="DP19" s="21"/>
      <c r="DQ19" s="27"/>
      <c r="DR19" s="21"/>
      <c r="DS19" s="9"/>
      <c r="DT19" s="9"/>
      <c r="DU19" s="9"/>
      <c r="DV19" s="9"/>
      <c r="DW19" s="9"/>
      <c r="DX19" s="21"/>
      <c r="DY19" s="9"/>
      <c r="DZ19" s="9"/>
      <c r="EA19" s="21"/>
      <c r="EB19" s="9"/>
      <c r="EC19" s="21"/>
      <c r="ED19" s="9"/>
      <c r="EE19" s="21"/>
      <c r="EF19" s="9"/>
      <c r="EG19" s="9"/>
      <c r="EH19" s="21"/>
      <c r="EI19" s="9"/>
      <c r="EJ19" s="21"/>
      <c r="EK19" s="27"/>
      <c r="EL19" s="21"/>
      <c r="EM19" s="9"/>
      <c r="EN19" s="9"/>
      <c r="EO19" s="9"/>
      <c r="EP19" s="9"/>
      <c r="EQ19" s="9"/>
      <c r="ER19" s="21"/>
      <c r="ES19" s="9"/>
      <c r="ET19" s="9"/>
      <c r="EU19" s="21"/>
      <c r="EV19" s="9"/>
      <c r="EW19" s="21"/>
      <c r="EX19" s="9"/>
      <c r="EY19" s="21"/>
      <c r="EZ19" s="9"/>
      <c r="FA19" s="9"/>
      <c r="FB19" s="21"/>
      <c r="FC19" s="9"/>
      <c r="FD19" s="21"/>
      <c r="FE19" s="27"/>
    </row>
    <row r="20" spans="1:161">
      <c r="A20" s="21"/>
      <c r="B20" s="9" t="s">
        <v>14</v>
      </c>
      <c r="C20" s="9"/>
      <c r="D20" s="9"/>
      <c r="E20" s="9"/>
      <c r="F20" s="215"/>
      <c r="G20" s="21"/>
      <c r="H20" s="9">
        <v>1297854</v>
      </c>
      <c r="I20" s="187" t="s">
        <v>367</v>
      </c>
      <c r="J20" s="21">
        <v>211940</v>
      </c>
      <c r="K20" s="187" t="s">
        <v>368</v>
      </c>
      <c r="L20" s="21">
        <v>5028</v>
      </c>
      <c r="M20" s="187" t="s">
        <v>369</v>
      </c>
      <c r="N20" s="21"/>
      <c r="O20" s="9">
        <v>0</v>
      </c>
      <c r="P20" s="187" t="s">
        <v>370</v>
      </c>
      <c r="Q20" s="21">
        <v>0</v>
      </c>
      <c r="R20" s="187" t="s">
        <v>371</v>
      </c>
      <c r="S20" s="21">
        <v>0</v>
      </c>
      <c r="T20" s="189" t="s">
        <v>372</v>
      </c>
      <c r="U20" s="9"/>
      <c r="V20" s="21"/>
      <c r="W20" s="9" t="s">
        <v>14</v>
      </c>
      <c r="X20" s="9"/>
      <c r="Y20" s="9"/>
      <c r="Z20" s="9"/>
      <c r="AA20" s="9"/>
      <c r="AB20" s="21"/>
      <c r="AC20" s="9">
        <v>0</v>
      </c>
      <c r="AD20" s="215"/>
      <c r="AE20" s="21">
        <v>0</v>
      </c>
      <c r="AF20" s="187" t="s">
        <v>373</v>
      </c>
      <c r="AG20" s="21">
        <v>0</v>
      </c>
      <c r="AH20" s="187" t="s">
        <v>374</v>
      </c>
      <c r="AI20" s="21"/>
      <c r="AJ20" s="9">
        <v>0</v>
      </c>
      <c r="AK20" s="187" t="s">
        <v>375</v>
      </c>
      <c r="AL20" s="21">
        <v>0</v>
      </c>
      <c r="AM20" s="187" t="s">
        <v>376</v>
      </c>
      <c r="AN20" s="21">
        <v>0</v>
      </c>
      <c r="AO20" s="189" t="s">
        <v>377</v>
      </c>
      <c r="AP20" s="21"/>
      <c r="AQ20" s="9" t="s">
        <v>14</v>
      </c>
      <c r="AR20" s="9"/>
      <c r="AS20" s="9"/>
      <c r="AT20" s="9"/>
      <c r="AU20" s="9"/>
      <c r="AV20" s="21"/>
      <c r="AW20" s="9">
        <v>0</v>
      </c>
      <c r="AX20" s="9"/>
      <c r="AY20" s="21">
        <v>0</v>
      </c>
      <c r="AZ20" s="9"/>
      <c r="BA20" s="21">
        <v>0</v>
      </c>
      <c r="BB20" s="9"/>
      <c r="BC20" s="21"/>
      <c r="BD20" s="9">
        <v>0</v>
      </c>
      <c r="BE20" s="9"/>
      <c r="BF20" s="21">
        <v>0</v>
      </c>
      <c r="BG20" s="9"/>
      <c r="BH20" s="21">
        <v>0</v>
      </c>
      <c r="BI20" s="27"/>
      <c r="BJ20" s="21"/>
      <c r="BK20" s="9" t="s">
        <v>14</v>
      </c>
      <c r="BL20" s="9"/>
      <c r="BM20" s="9"/>
      <c r="BN20" s="9"/>
      <c r="BO20" s="9"/>
      <c r="BP20" s="21"/>
      <c r="BQ20" s="9">
        <v>0</v>
      </c>
      <c r="BR20" s="9"/>
      <c r="BS20" s="21">
        <v>0</v>
      </c>
      <c r="BT20" s="9"/>
      <c r="BU20" s="21">
        <v>0</v>
      </c>
      <c r="BV20" s="9"/>
      <c r="BW20" s="21"/>
      <c r="BX20" s="9">
        <v>0</v>
      </c>
      <c r="BY20" s="9"/>
      <c r="BZ20" s="21">
        <v>0</v>
      </c>
      <c r="CA20" s="9"/>
      <c r="CB20" s="21">
        <v>0</v>
      </c>
      <c r="CC20" s="27"/>
      <c r="CD20" s="21"/>
      <c r="CE20" s="9" t="s">
        <v>14</v>
      </c>
      <c r="CF20" s="9"/>
      <c r="CG20" s="9"/>
      <c r="CH20" s="9"/>
      <c r="CI20" s="9"/>
      <c r="CJ20" s="21"/>
      <c r="CK20" s="9">
        <v>0</v>
      </c>
      <c r="CL20" s="9"/>
      <c r="CM20" s="21">
        <v>0</v>
      </c>
      <c r="CN20" s="9"/>
      <c r="CO20" s="21">
        <v>0</v>
      </c>
      <c r="CP20" s="9"/>
      <c r="CQ20" s="21"/>
      <c r="CR20" s="9">
        <v>0</v>
      </c>
      <c r="CS20" s="9"/>
      <c r="CT20" s="21">
        <v>0</v>
      </c>
      <c r="CU20" s="9"/>
      <c r="CV20" s="21">
        <v>0</v>
      </c>
      <c r="CW20" s="27"/>
      <c r="CX20" s="21"/>
      <c r="CY20" s="9" t="s">
        <v>14</v>
      </c>
      <c r="CZ20" s="9"/>
      <c r="DA20" s="9"/>
      <c r="DB20" s="9"/>
      <c r="DC20" s="9"/>
      <c r="DD20" s="21"/>
      <c r="DE20" s="9">
        <v>0</v>
      </c>
      <c r="DF20" s="9"/>
      <c r="DG20" s="21">
        <v>0</v>
      </c>
      <c r="DH20" s="9"/>
      <c r="DI20" s="21">
        <v>0</v>
      </c>
      <c r="DJ20" s="9"/>
      <c r="DK20" s="21"/>
      <c r="DL20" s="9">
        <v>0</v>
      </c>
      <c r="DM20" s="9"/>
      <c r="DN20" s="21">
        <v>0</v>
      </c>
      <c r="DO20" s="9"/>
      <c r="DP20" s="21">
        <v>0</v>
      </c>
      <c r="DQ20" s="27"/>
      <c r="DR20" s="21"/>
      <c r="DS20" s="9" t="s">
        <v>14</v>
      </c>
      <c r="DT20" s="9"/>
      <c r="DU20" s="9"/>
      <c r="DV20" s="9"/>
      <c r="DW20" s="9"/>
      <c r="DX20" s="21"/>
      <c r="DY20" s="9">
        <v>0</v>
      </c>
      <c r="DZ20" s="9"/>
      <c r="EA20" s="21">
        <v>0</v>
      </c>
      <c r="EB20" s="9"/>
      <c r="EC20" s="21">
        <v>0</v>
      </c>
      <c r="ED20" s="9"/>
      <c r="EE20" s="21"/>
      <c r="EF20" s="9">
        <v>0</v>
      </c>
      <c r="EG20" s="9"/>
      <c r="EH20" s="21">
        <v>0</v>
      </c>
      <c r="EI20" s="9"/>
      <c r="EJ20" s="21">
        <v>0</v>
      </c>
      <c r="EK20" s="27"/>
      <c r="EL20" s="21"/>
      <c r="EM20" s="9" t="s">
        <v>14</v>
      </c>
      <c r="EN20" s="9"/>
      <c r="EO20" s="9"/>
      <c r="EP20" s="9"/>
      <c r="EQ20" s="9"/>
      <c r="ER20" s="21"/>
      <c r="ES20" s="9">
        <v>0</v>
      </c>
      <c r="ET20" s="9"/>
      <c r="EU20" s="21">
        <v>0</v>
      </c>
      <c r="EV20" s="9"/>
      <c r="EW20" s="21">
        <v>0</v>
      </c>
      <c r="EX20" s="9"/>
      <c r="EY20" s="21"/>
      <c r="EZ20" s="9">
        <v>0</v>
      </c>
      <c r="FA20" s="9"/>
      <c r="FB20" s="21">
        <v>0</v>
      </c>
      <c r="FC20" s="9"/>
      <c r="FD20" s="21">
        <v>0</v>
      </c>
      <c r="FE20" s="27"/>
    </row>
    <row r="21" spans="1:161">
      <c r="A21" s="21"/>
      <c r="B21" s="9" t="s">
        <v>15</v>
      </c>
      <c r="C21" s="9"/>
      <c r="D21" s="9"/>
      <c r="E21" s="9"/>
      <c r="F21" s="215"/>
      <c r="G21" s="21"/>
      <c r="H21" s="9">
        <v>152481</v>
      </c>
      <c r="I21" s="187" t="s">
        <v>378</v>
      </c>
      <c r="J21" s="21">
        <v>46705</v>
      </c>
      <c r="K21" s="187" t="s">
        <v>379</v>
      </c>
      <c r="L21" s="21">
        <v>15988</v>
      </c>
      <c r="M21" s="187" t="s">
        <v>380</v>
      </c>
      <c r="N21" s="21"/>
      <c r="O21" s="9">
        <v>41855</v>
      </c>
      <c r="P21" s="187" t="s">
        <v>381</v>
      </c>
      <c r="Q21" s="21">
        <v>27223</v>
      </c>
      <c r="R21" s="187" t="s">
        <v>382</v>
      </c>
      <c r="S21" s="21">
        <v>46959</v>
      </c>
      <c r="T21" s="189" t="s">
        <v>383</v>
      </c>
      <c r="U21" s="9"/>
      <c r="V21" s="21"/>
      <c r="W21" s="9" t="s">
        <v>15</v>
      </c>
      <c r="X21" s="9"/>
      <c r="Y21" s="9"/>
      <c r="Z21" s="9"/>
      <c r="AA21" s="9"/>
      <c r="AB21" s="21"/>
      <c r="AC21" s="9">
        <v>46959</v>
      </c>
      <c r="AD21" s="215"/>
      <c r="AE21" s="21">
        <v>11363</v>
      </c>
      <c r="AF21" s="187" t="s">
        <v>384</v>
      </c>
      <c r="AG21" s="21">
        <v>0</v>
      </c>
      <c r="AH21" s="187" t="s">
        <v>385</v>
      </c>
      <c r="AI21" s="21"/>
      <c r="AJ21" s="9">
        <v>0</v>
      </c>
      <c r="AK21" s="187" t="s">
        <v>386</v>
      </c>
      <c r="AL21" s="21">
        <v>0</v>
      </c>
      <c r="AM21" s="187" t="s">
        <v>387</v>
      </c>
      <c r="AN21" s="21">
        <v>0</v>
      </c>
      <c r="AO21" s="189" t="s">
        <v>388</v>
      </c>
      <c r="AP21" s="21"/>
      <c r="AQ21" s="9" t="s">
        <v>15</v>
      </c>
      <c r="AR21" s="9"/>
      <c r="AS21" s="9"/>
      <c r="AT21" s="9"/>
      <c r="AU21" s="9"/>
      <c r="AV21" s="21"/>
      <c r="AW21" s="9">
        <v>0</v>
      </c>
      <c r="AX21" s="9"/>
      <c r="AY21" s="21">
        <v>0</v>
      </c>
      <c r="AZ21" s="9"/>
      <c r="BA21" s="21">
        <v>0</v>
      </c>
      <c r="BB21" s="9"/>
      <c r="BC21" s="21"/>
      <c r="BD21" s="9">
        <v>0</v>
      </c>
      <c r="BE21" s="9"/>
      <c r="BF21" s="21">
        <v>0</v>
      </c>
      <c r="BG21" s="9"/>
      <c r="BH21" s="21">
        <v>0</v>
      </c>
      <c r="BI21" s="27"/>
      <c r="BJ21" s="21"/>
      <c r="BK21" s="9" t="s">
        <v>15</v>
      </c>
      <c r="BL21" s="9"/>
      <c r="BM21" s="9"/>
      <c r="BN21" s="9"/>
      <c r="BO21" s="9"/>
      <c r="BP21" s="21"/>
      <c r="BQ21" s="9">
        <v>0</v>
      </c>
      <c r="BR21" s="9"/>
      <c r="BS21" s="21">
        <v>0</v>
      </c>
      <c r="BT21" s="9"/>
      <c r="BU21" s="21">
        <v>0</v>
      </c>
      <c r="BV21" s="9"/>
      <c r="BW21" s="21"/>
      <c r="BX21" s="9">
        <v>0</v>
      </c>
      <c r="BY21" s="9"/>
      <c r="BZ21" s="21">
        <v>0</v>
      </c>
      <c r="CA21" s="9"/>
      <c r="CB21" s="21">
        <v>0</v>
      </c>
      <c r="CC21" s="27"/>
      <c r="CD21" s="21"/>
      <c r="CE21" s="9" t="s">
        <v>15</v>
      </c>
      <c r="CF21" s="9"/>
      <c r="CG21" s="9"/>
      <c r="CH21" s="9"/>
      <c r="CI21" s="9"/>
      <c r="CJ21" s="21"/>
      <c r="CK21" s="9">
        <v>0</v>
      </c>
      <c r="CL21" s="9"/>
      <c r="CM21" s="21">
        <v>0</v>
      </c>
      <c r="CN21" s="9"/>
      <c r="CO21" s="21">
        <v>0</v>
      </c>
      <c r="CP21" s="9"/>
      <c r="CQ21" s="21"/>
      <c r="CR21" s="9">
        <v>0</v>
      </c>
      <c r="CS21" s="9"/>
      <c r="CT21" s="21">
        <v>0</v>
      </c>
      <c r="CU21" s="9"/>
      <c r="CV21" s="21">
        <v>0</v>
      </c>
      <c r="CW21" s="27"/>
      <c r="CX21" s="21"/>
      <c r="CY21" s="9" t="s">
        <v>15</v>
      </c>
      <c r="CZ21" s="9"/>
      <c r="DA21" s="9"/>
      <c r="DB21" s="9"/>
      <c r="DC21" s="9"/>
      <c r="DD21" s="21"/>
      <c r="DE21" s="9">
        <v>0</v>
      </c>
      <c r="DF21" s="9"/>
      <c r="DG21" s="21">
        <v>0</v>
      </c>
      <c r="DH21" s="9"/>
      <c r="DI21" s="21">
        <v>0</v>
      </c>
      <c r="DJ21" s="9"/>
      <c r="DK21" s="21"/>
      <c r="DL21" s="9">
        <v>0</v>
      </c>
      <c r="DM21" s="9"/>
      <c r="DN21" s="21">
        <v>0</v>
      </c>
      <c r="DO21" s="9"/>
      <c r="DP21" s="21">
        <v>0</v>
      </c>
      <c r="DQ21" s="27"/>
      <c r="DR21" s="21"/>
      <c r="DS21" s="9" t="s">
        <v>15</v>
      </c>
      <c r="DT21" s="9"/>
      <c r="DU21" s="9"/>
      <c r="DV21" s="9"/>
      <c r="DW21" s="9"/>
      <c r="DX21" s="21"/>
      <c r="DY21" s="9">
        <v>0</v>
      </c>
      <c r="DZ21" s="9"/>
      <c r="EA21" s="21">
        <v>0</v>
      </c>
      <c r="EB21" s="9"/>
      <c r="EC21" s="21">
        <v>0</v>
      </c>
      <c r="ED21" s="9"/>
      <c r="EE21" s="21"/>
      <c r="EF21" s="9">
        <v>0</v>
      </c>
      <c r="EG21" s="9"/>
      <c r="EH21" s="21">
        <v>0</v>
      </c>
      <c r="EI21" s="9"/>
      <c r="EJ21" s="21">
        <v>0</v>
      </c>
      <c r="EK21" s="27"/>
      <c r="EL21" s="21"/>
      <c r="EM21" s="9" t="s">
        <v>15</v>
      </c>
      <c r="EN21" s="9"/>
      <c r="EO21" s="9"/>
      <c r="EP21" s="9"/>
      <c r="EQ21" s="9"/>
      <c r="ER21" s="21"/>
      <c r="ES21" s="9">
        <v>0</v>
      </c>
      <c r="ET21" s="9"/>
      <c r="EU21" s="21">
        <v>0</v>
      </c>
      <c r="EV21" s="9"/>
      <c r="EW21" s="21">
        <v>0</v>
      </c>
      <c r="EX21" s="9"/>
      <c r="EY21" s="21"/>
      <c r="EZ21" s="9">
        <v>0</v>
      </c>
      <c r="FA21" s="9"/>
      <c r="FB21" s="21">
        <v>0</v>
      </c>
      <c r="FC21" s="9"/>
      <c r="FD21" s="21">
        <v>0</v>
      </c>
      <c r="FE21" s="27"/>
    </row>
    <row r="22" spans="1:161">
      <c r="A22" s="21"/>
      <c r="B22" s="9" t="s">
        <v>65</v>
      </c>
      <c r="C22" s="9"/>
      <c r="D22" s="9"/>
      <c r="E22" s="9"/>
      <c r="F22" s="215"/>
      <c r="G22" s="21"/>
      <c r="H22" s="9">
        <v>223351.59</v>
      </c>
      <c r="I22" s="187" t="s">
        <v>389</v>
      </c>
      <c r="J22" s="21">
        <v>39831.33</v>
      </c>
      <c r="K22" s="187" t="s">
        <v>390</v>
      </c>
      <c r="L22" s="21">
        <v>3236.4639999999999</v>
      </c>
      <c r="M22" s="187" t="s">
        <v>391</v>
      </c>
      <c r="N22" s="21"/>
      <c r="O22" s="9">
        <v>6445.67</v>
      </c>
      <c r="P22" s="187" t="s">
        <v>392</v>
      </c>
      <c r="Q22" s="21">
        <v>4192.3419999999996</v>
      </c>
      <c r="R22" s="187" t="s">
        <v>393</v>
      </c>
      <c r="S22" s="21">
        <v>7231.6859999999997</v>
      </c>
      <c r="T22" s="189" t="s">
        <v>394</v>
      </c>
      <c r="U22" s="9"/>
      <c r="V22" s="21"/>
      <c r="W22" s="9" t="s">
        <v>65</v>
      </c>
      <c r="X22" s="9"/>
      <c r="Y22" s="9"/>
      <c r="Z22" s="9"/>
      <c r="AA22" s="9"/>
      <c r="AB22" s="21"/>
      <c r="AC22" s="9">
        <v>7231.6859999999997</v>
      </c>
      <c r="AD22" s="215"/>
      <c r="AE22" s="21">
        <v>1749.902</v>
      </c>
      <c r="AF22" s="187" t="s">
        <v>395</v>
      </c>
      <c r="AG22" s="21">
        <v>0</v>
      </c>
      <c r="AH22" s="187" t="s">
        <v>396</v>
      </c>
      <c r="AI22" s="21"/>
      <c r="AJ22" s="9">
        <v>0</v>
      </c>
      <c r="AK22" s="187" t="s">
        <v>397</v>
      </c>
      <c r="AL22" s="21">
        <v>0</v>
      </c>
      <c r="AM22" s="187" t="s">
        <v>398</v>
      </c>
      <c r="AN22" s="21">
        <v>0</v>
      </c>
      <c r="AO22" s="189" t="s">
        <v>399</v>
      </c>
      <c r="AP22" s="21"/>
      <c r="AQ22" s="9" t="s">
        <v>65</v>
      </c>
      <c r="AR22" s="9"/>
      <c r="AS22" s="9"/>
      <c r="AT22" s="9"/>
      <c r="AU22" s="9"/>
      <c r="AV22" s="21"/>
      <c r="AW22" s="9">
        <v>0</v>
      </c>
      <c r="AX22" s="9"/>
      <c r="AY22" s="21">
        <v>0</v>
      </c>
      <c r="AZ22" s="9"/>
      <c r="BA22" s="21">
        <v>0</v>
      </c>
      <c r="BB22" s="9"/>
      <c r="BC22" s="21"/>
      <c r="BD22" s="9">
        <v>0</v>
      </c>
      <c r="BE22" s="9"/>
      <c r="BF22" s="21">
        <v>0</v>
      </c>
      <c r="BG22" s="9"/>
      <c r="BH22" s="21">
        <v>0</v>
      </c>
      <c r="BI22" s="27"/>
      <c r="BJ22" s="21"/>
      <c r="BK22" s="9" t="s">
        <v>65</v>
      </c>
      <c r="BL22" s="9"/>
      <c r="BM22" s="9"/>
      <c r="BN22" s="9"/>
      <c r="BO22" s="9"/>
      <c r="BP22" s="21"/>
      <c r="BQ22" s="9">
        <v>0</v>
      </c>
      <c r="BR22" s="9"/>
      <c r="BS22" s="21">
        <v>0</v>
      </c>
      <c r="BT22" s="9"/>
      <c r="BU22" s="21">
        <v>0</v>
      </c>
      <c r="BV22" s="9"/>
      <c r="BW22" s="21"/>
      <c r="BX22" s="9">
        <v>0</v>
      </c>
      <c r="BY22" s="9"/>
      <c r="BZ22" s="21">
        <v>0</v>
      </c>
      <c r="CA22" s="9"/>
      <c r="CB22" s="21">
        <v>0</v>
      </c>
      <c r="CC22" s="27"/>
      <c r="CD22" s="21"/>
      <c r="CE22" s="9" t="s">
        <v>65</v>
      </c>
      <c r="CF22" s="9"/>
      <c r="CG22" s="9"/>
      <c r="CH22" s="9"/>
      <c r="CI22" s="9"/>
      <c r="CJ22" s="21"/>
      <c r="CK22" s="9">
        <v>0</v>
      </c>
      <c r="CL22" s="9"/>
      <c r="CM22" s="21">
        <v>0</v>
      </c>
      <c r="CN22" s="9"/>
      <c r="CO22" s="21">
        <v>0</v>
      </c>
      <c r="CP22" s="9"/>
      <c r="CQ22" s="21"/>
      <c r="CR22" s="9">
        <v>0</v>
      </c>
      <c r="CS22" s="9"/>
      <c r="CT22" s="21">
        <v>0</v>
      </c>
      <c r="CU22" s="9"/>
      <c r="CV22" s="21">
        <v>0</v>
      </c>
      <c r="CW22" s="27"/>
      <c r="CX22" s="21"/>
      <c r="CY22" s="9" t="s">
        <v>65</v>
      </c>
      <c r="CZ22" s="9"/>
      <c r="DA22" s="9"/>
      <c r="DB22" s="9"/>
      <c r="DC22" s="9"/>
      <c r="DD22" s="21"/>
      <c r="DE22" s="9">
        <v>0</v>
      </c>
      <c r="DF22" s="9"/>
      <c r="DG22" s="21">
        <v>0</v>
      </c>
      <c r="DH22" s="9"/>
      <c r="DI22" s="21">
        <v>0</v>
      </c>
      <c r="DJ22" s="9"/>
      <c r="DK22" s="21"/>
      <c r="DL22" s="9">
        <v>0</v>
      </c>
      <c r="DM22" s="9"/>
      <c r="DN22" s="21">
        <v>0</v>
      </c>
      <c r="DO22" s="9"/>
      <c r="DP22" s="21">
        <v>0</v>
      </c>
      <c r="DQ22" s="27"/>
      <c r="DR22" s="21"/>
      <c r="DS22" s="9" t="s">
        <v>65</v>
      </c>
      <c r="DT22" s="9"/>
      <c r="DU22" s="9"/>
      <c r="DV22" s="9"/>
      <c r="DW22" s="9"/>
      <c r="DX22" s="21"/>
      <c r="DY22" s="9">
        <v>0</v>
      </c>
      <c r="DZ22" s="9"/>
      <c r="EA22" s="21">
        <v>0</v>
      </c>
      <c r="EB22" s="9"/>
      <c r="EC22" s="21">
        <v>0</v>
      </c>
      <c r="ED22" s="9"/>
      <c r="EE22" s="21"/>
      <c r="EF22" s="9">
        <v>0</v>
      </c>
      <c r="EG22" s="9"/>
      <c r="EH22" s="21">
        <v>0</v>
      </c>
      <c r="EI22" s="9"/>
      <c r="EJ22" s="21">
        <v>0</v>
      </c>
      <c r="EK22" s="27"/>
      <c r="EL22" s="21"/>
      <c r="EM22" s="9" t="s">
        <v>65</v>
      </c>
      <c r="EN22" s="9"/>
      <c r="EO22" s="9"/>
      <c r="EP22" s="9"/>
      <c r="EQ22" s="9"/>
      <c r="ER22" s="21"/>
      <c r="ES22" s="9">
        <v>0</v>
      </c>
      <c r="ET22" s="9"/>
      <c r="EU22" s="21">
        <v>0</v>
      </c>
      <c r="EV22" s="9"/>
      <c r="EW22" s="21">
        <v>0</v>
      </c>
      <c r="EX22" s="9"/>
      <c r="EY22" s="21"/>
      <c r="EZ22" s="9">
        <v>0</v>
      </c>
      <c r="FA22" s="9"/>
      <c r="FB22" s="21">
        <v>0</v>
      </c>
      <c r="FC22" s="9"/>
      <c r="FD22" s="21">
        <v>0</v>
      </c>
      <c r="FE22" s="27"/>
    </row>
    <row r="23" spans="1:161" ht="15.75">
      <c r="A23" s="21"/>
      <c r="B23" s="9" t="s">
        <v>16</v>
      </c>
      <c r="C23" s="9"/>
      <c r="D23" s="9"/>
      <c r="E23" s="22"/>
      <c r="F23" s="215"/>
      <c r="G23" s="21"/>
      <c r="H23" s="9"/>
      <c r="I23" s="187"/>
      <c r="J23" s="21">
        <v>0</v>
      </c>
      <c r="K23" s="187" t="s">
        <v>400</v>
      </c>
      <c r="L23" s="21">
        <v>0</v>
      </c>
      <c r="M23" s="187" t="s">
        <v>401</v>
      </c>
      <c r="N23" s="21"/>
      <c r="O23" s="9">
        <v>0</v>
      </c>
      <c r="P23" s="187" t="s">
        <v>402</v>
      </c>
      <c r="Q23" s="21">
        <v>0</v>
      </c>
      <c r="R23" s="187" t="s">
        <v>403</v>
      </c>
      <c r="S23" s="21">
        <v>0</v>
      </c>
      <c r="T23" s="189" t="s">
        <v>404</v>
      </c>
      <c r="U23" s="9"/>
      <c r="V23" s="21"/>
      <c r="W23" s="9" t="s">
        <v>16</v>
      </c>
      <c r="X23" s="9"/>
      <c r="Y23" s="9"/>
      <c r="Z23" s="9"/>
      <c r="AA23" s="9"/>
      <c r="AB23" s="21"/>
      <c r="AC23" s="9">
        <v>0</v>
      </c>
      <c r="AD23" s="215"/>
      <c r="AE23" s="21">
        <v>0</v>
      </c>
      <c r="AF23" s="187" t="s">
        <v>405</v>
      </c>
      <c r="AG23" s="21">
        <v>0</v>
      </c>
      <c r="AH23" s="187" t="s">
        <v>406</v>
      </c>
      <c r="AI23" s="21"/>
      <c r="AJ23" s="9">
        <v>0</v>
      </c>
      <c r="AK23" s="187" t="s">
        <v>407</v>
      </c>
      <c r="AL23" s="21">
        <v>0</v>
      </c>
      <c r="AM23" s="187" t="s">
        <v>408</v>
      </c>
      <c r="AN23" s="21">
        <v>0</v>
      </c>
      <c r="AO23" s="189" t="s">
        <v>409</v>
      </c>
      <c r="AP23" s="21"/>
      <c r="AQ23" s="9" t="s">
        <v>16</v>
      </c>
      <c r="AR23" s="9"/>
      <c r="AS23" s="9"/>
      <c r="AT23" s="9"/>
      <c r="AU23" s="9"/>
      <c r="AV23" s="21"/>
      <c r="AW23" s="9">
        <v>0</v>
      </c>
      <c r="AX23" s="9"/>
      <c r="AY23" s="21">
        <v>0</v>
      </c>
      <c r="AZ23" s="9"/>
      <c r="BA23" s="21">
        <v>0</v>
      </c>
      <c r="BB23" s="9"/>
      <c r="BC23" s="21"/>
      <c r="BD23" s="9">
        <v>0</v>
      </c>
      <c r="BE23" s="9"/>
      <c r="BF23" s="21">
        <v>0</v>
      </c>
      <c r="BG23" s="9"/>
      <c r="BH23" s="21">
        <v>0</v>
      </c>
      <c r="BI23" s="27"/>
      <c r="BJ23" s="21"/>
      <c r="BK23" s="9" t="s">
        <v>16</v>
      </c>
      <c r="BL23" s="9"/>
      <c r="BM23" s="9"/>
      <c r="BN23" s="9"/>
      <c r="BO23" s="9"/>
      <c r="BP23" s="21"/>
      <c r="BQ23" s="9">
        <v>0</v>
      </c>
      <c r="BR23" s="9"/>
      <c r="BS23" s="21">
        <v>0</v>
      </c>
      <c r="BT23" s="9"/>
      <c r="BU23" s="21">
        <v>0</v>
      </c>
      <c r="BV23" s="9"/>
      <c r="BW23" s="21"/>
      <c r="BX23" s="9">
        <v>0</v>
      </c>
      <c r="BY23" s="9"/>
      <c r="BZ23" s="21">
        <v>0</v>
      </c>
      <c r="CA23" s="9"/>
      <c r="CB23" s="21">
        <v>0</v>
      </c>
      <c r="CC23" s="27"/>
      <c r="CD23" s="21"/>
      <c r="CE23" s="9" t="s">
        <v>16</v>
      </c>
      <c r="CF23" s="9"/>
      <c r="CG23" s="9"/>
      <c r="CH23" s="9"/>
      <c r="CI23" s="9"/>
      <c r="CJ23" s="21"/>
      <c r="CK23" s="9">
        <v>0</v>
      </c>
      <c r="CL23" s="9"/>
      <c r="CM23" s="21">
        <v>0</v>
      </c>
      <c r="CN23" s="9"/>
      <c r="CO23" s="21">
        <v>0</v>
      </c>
      <c r="CP23" s="9"/>
      <c r="CQ23" s="21"/>
      <c r="CR23" s="9">
        <v>0</v>
      </c>
      <c r="CS23" s="9"/>
      <c r="CT23" s="21">
        <v>0</v>
      </c>
      <c r="CU23" s="9"/>
      <c r="CV23" s="21">
        <v>0</v>
      </c>
      <c r="CW23" s="27"/>
      <c r="CX23" s="21"/>
      <c r="CY23" s="9" t="s">
        <v>16</v>
      </c>
      <c r="CZ23" s="9"/>
      <c r="DA23" s="9"/>
      <c r="DB23" s="9"/>
      <c r="DC23" s="9"/>
      <c r="DD23" s="21"/>
      <c r="DE23" s="9">
        <v>0</v>
      </c>
      <c r="DF23" s="9"/>
      <c r="DG23" s="21">
        <v>0</v>
      </c>
      <c r="DH23" s="9"/>
      <c r="DI23" s="21">
        <v>0</v>
      </c>
      <c r="DJ23" s="9"/>
      <c r="DK23" s="21"/>
      <c r="DL23" s="9">
        <v>0</v>
      </c>
      <c r="DM23" s="9"/>
      <c r="DN23" s="21">
        <v>0</v>
      </c>
      <c r="DO23" s="9"/>
      <c r="DP23" s="21">
        <v>0</v>
      </c>
      <c r="DQ23" s="27"/>
      <c r="DR23" s="21"/>
      <c r="DS23" s="9" t="s">
        <v>16</v>
      </c>
      <c r="DT23" s="9"/>
      <c r="DU23" s="9"/>
      <c r="DV23" s="9"/>
      <c r="DW23" s="9"/>
      <c r="DX23" s="21"/>
      <c r="DY23" s="9">
        <v>0</v>
      </c>
      <c r="DZ23" s="9"/>
      <c r="EA23" s="21">
        <v>0</v>
      </c>
      <c r="EB23" s="9"/>
      <c r="EC23" s="21">
        <v>0</v>
      </c>
      <c r="ED23" s="9"/>
      <c r="EE23" s="21"/>
      <c r="EF23" s="9">
        <v>0</v>
      </c>
      <c r="EG23" s="9"/>
      <c r="EH23" s="21">
        <v>0</v>
      </c>
      <c r="EI23" s="9"/>
      <c r="EJ23" s="21">
        <v>0</v>
      </c>
      <c r="EK23" s="27"/>
      <c r="EL23" s="21"/>
      <c r="EM23" s="9" t="s">
        <v>16</v>
      </c>
      <c r="EN23" s="9"/>
      <c r="EO23" s="9"/>
      <c r="EP23" s="9"/>
      <c r="EQ23" s="9"/>
      <c r="ER23" s="21"/>
      <c r="ES23" s="9">
        <v>0</v>
      </c>
      <c r="ET23" s="9"/>
      <c r="EU23" s="21">
        <v>0</v>
      </c>
      <c r="EV23" s="9"/>
      <c r="EW23" s="21">
        <v>0</v>
      </c>
      <c r="EX23" s="9"/>
      <c r="EY23" s="21"/>
      <c r="EZ23" s="9">
        <v>0</v>
      </c>
      <c r="FA23" s="9"/>
      <c r="FB23" s="21">
        <v>0</v>
      </c>
      <c r="FC23" s="9"/>
      <c r="FD23" s="21">
        <v>0</v>
      </c>
      <c r="FE23" s="27"/>
    </row>
    <row r="24" spans="1:161">
      <c r="A24" s="21"/>
      <c r="B24" s="9" t="s">
        <v>17</v>
      </c>
      <c r="C24" s="9"/>
      <c r="D24" s="9"/>
      <c r="E24" s="9"/>
      <c r="F24" s="215"/>
      <c r="G24" s="21"/>
      <c r="H24" s="9"/>
      <c r="I24" s="187"/>
      <c r="J24" s="21">
        <v>4100</v>
      </c>
      <c r="K24" s="187" t="s">
        <v>410</v>
      </c>
      <c r="L24" s="21">
        <v>2800</v>
      </c>
      <c r="M24" s="187" t="s">
        <v>411</v>
      </c>
      <c r="N24" s="21"/>
      <c r="O24" s="9">
        <v>14700</v>
      </c>
      <c r="P24" s="187" t="s">
        <v>412</v>
      </c>
      <c r="Q24" s="21">
        <v>42200</v>
      </c>
      <c r="R24" s="187" t="s">
        <v>413</v>
      </c>
      <c r="S24" s="21">
        <v>21725</v>
      </c>
      <c r="T24" s="189" t="s">
        <v>414</v>
      </c>
      <c r="U24" s="9"/>
      <c r="V24" s="21"/>
      <c r="W24" s="9" t="s">
        <v>17</v>
      </c>
      <c r="X24" s="9"/>
      <c r="Y24" s="9"/>
      <c r="Z24" s="9"/>
      <c r="AA24" s="9"/>
      <c r="AB24" s="21"/>
      <c r="AC24" s="9">
        <v>21725</v>
      </c>
      <c r="AD24" s="215"/>
      <c r="AE24" s="21">
        <v>5550</v>
      </c>
      <c r="AF24" s="187" t="s">
        <v>415</v>
      </c>
      <c r="AG24" s="21">
        <v>0</v>
      </c>
      <c r="AH24" s="187" t="s">
        <v>416</v>
      </c>
      <c r="AI24" s="21"/>
      <c r="AJ24" s="9">
        <v>0</v>
      </c>
      <c r="AK24" s="187" t="s">
        <v>417</v>
      </c>
      <c r="AL24" s="21">
        <v>0</v>
      </c>
      <c r="AM24" s="187" t="s">
        <v>418</v>
      </c>
      <c r="AN24" s="21">
        <v>0</v>
      </c>
      <c r="AO24" s="189" t="s">
        <v>419</v>
      </c>
      <c r="AP24" s="21"/>
      <c r="AQ24" s="9" t="s">
        <v>17</v>
      </c>
      <c r="AR24" s="9"/>
      <c r="AS24" s="9"/>
      <c r="AT24" s="9"/>
      <c r="AU24" s="9"/>
      <c r="AV24" s="21"/>
      <c r="AW24" s="9">
        <v>0</v>
      </c>
      <c r="AX24" s="9"/>
      <c r="AY24" s="21">
        <v>0</v>
      </c>
      <c r="AZ24" s="9"/>
      <c r="BA24" s="21">
        <v>0</v>
      </c>
      <c r="BB24" s="9"/>
      <c r="BC24" s="21"/>
      <c r="BD24" s="9">
        <v>0</v>
      </c>
      <c r="BE24" s="9"/>
      <c r="BF24" s="21">
        <v>0</v>
      </c>
      <c r="BG24" s="9"/>
      <c r="BH24" s="21">
        <v>0</v>
      </c>
      <c r="BI24" s="27"/>
      <c r="BJ24" s="21"/>
      <c r="BK24" s="9" t="s">
        <v>17</v>
      </c>
      <c r="BL24" s="9"/>
      <c r="BM24" s="9"/>
      <c r="BN24" s="9"/>
      <c r="BO24" s="9"/>
      <c r="BP24" s="21"/>
      <c r="BQ24" s="9">
        <v>0</v>
      </c>
      <c r="BR24" s="9"/>
      <c r="BS24" s="21">
        <v>0</v>
      </c>
      <c r="BT24" s="9"/>
      <c r="BU24" s="21">
        <v>0</v>
      </c>
      <c r="BV24" s="9"/>
      <c r="BW24" s="21"/>
      <c r="BX24" s="9">
        <v>0</v>
      </c>
      <c r="BY24" s="9"/>
      <c r="BZ24" s="21">
        <v>0</v>
      </c>
      <c r="CA24" s="9"/>
      <c r="CB24" s="21">
        <v>0</v>
      </c>
      <c r="CC24" s="27"/>
      <c r="CD24" s="21"/>
      <c r="CE24" s="9" t="s">
        <v>17</v>
      </c>
      <c r="CF24" s="9"/>
      <c r="CG24" s="9"/>
      <c r="CH24" s="9"/>
      <c r="CI24" s="9"/>
      <c r="CJ24" s="21"/>
      <c r="CK24" s="9">
        <v>0</v>
      </c>
      <c r="CL24" s="9"/>
      <c r="CM24" s="21">
        <v>0</v>
      </c>
      <c r="CN24" s="9"/>
      <c r="CO24" s="21">
        <v>0</v>
      </c>
      <c r="CP24" s="9"/>
      <c r="CQ24" s="21"/>
      <c r="CR24" s="9">
        <v>0</v>
      </c>
      <c r="CS24" s="9"/>
      <c r="CT24" s="21">
        <v>0</v>
      </c>
      <c r="CU24" s="9"/>
      <c r="CV24" s="21">
        <v>0</v>
      </c>
      <c r="CW24" s="27"/>
      <c r="CX24" s="21"/>
      <c r="CY24" s="9" t="s">
        <v>17</v>
      </c>
      <c r="CZ24" s="9"/>
      <c r="DA24" s="9"/>
      <c r="DB24" s="9"/>
      <c r="DC24" s="9"/>
      <c r="DD24" s="21"/>
      <c r="DE24" s="9">
        <v>0</v>
      </c>
      <c r="DF24" s="9"/>
      <c r="DG24" s="21">
        <v>0</v>
      </c>
      <c r="DH24" s="9"/>
      <c r="DI24" s="21">
        <v>0</v>
      </c>
      <c r="DJ24" s="9"/>
      <c r="DK24" s="21"/>
      <c r="DL24" s="9">
        <v>0</v>
      </c>
      <c r="DM24" s="9"/>
      <c r="DN24" s="21">
        <v>0</v>
      </c>
      <c r="DO24" s="9"/>
      <c r="DP24" s="21">
        <v>0</v>
      </c>
      <c r="DQ24" s="27"/>
      <c r="DR24" s="21"/>
      <c r="DS24" s="9" t="s">
        <v>17</v>
      </c>
      <c r="DT24" s="9"/>
      <c r="DU24" s="9"/>
      <c r="DV24" s="9"/>
      <c r="DW24" s="9"/>
      <c r="DX24" s="21"/>
      <c r="DY24" s="9">
        <v>0</v>
      </c>
      <c r="DZ24" s="9"/>
      <c r="EA24" s="21">
        <v>0</v>
      </c>
      <c r="EB24" s="9"/>
      <c r="EC24" s="21">
        <v>0</v>
      </c>
      <c r="ED24" s="9"/>
      <c r="EE24" s="21"/>
      <c r="EF24" s="9">
        <v>0</v>
      </c>
      <c r="EG24" s="9"/>
      <c r="EH24" s="21">
        <v>0</v>
      </c>
      <c r="EI24" s="9"/>
      <c r="EJ24" s="21">
        <v>0</v>
      </c>
      <c r="EK24" s="27"/>
      <c r="EL24" s="21"/>
      <c r="EM24" s="9" t="s">
        <v>17</v>
      </c>
      <c r="EN24" s="9"/>
      <c r="EO24" s="9"/>
      <c r="EP24" s="9"/>
      <c r="EQ24" s="9"/>
      <c r="ER24" s="21"/>
      <c r="ES24" s="9">
        <v>0</v>
      </c>
      <c r="ET24" s="9"/>
      <c r="EU24" s="21">
        <v>0</v>
      </c>
      <c r="EV24" s="9"/>
      <c r="EW24" s="21">
        <v>0</v>
      </c>
      <c r="EX24" s="9"/>
      <c r="EY24" s="21"/>
      <c r="EZ24" s="9">
        <v>0</v>
      </c>
      <c r="FA24" s="9"/>
      <c r="FB24" s="21">
        <v>0</v>
      </c>
      <c r="FC24" s="9"/>
      <c r="FD24" s="21">
        <v>0</v>
      </c>
      <c r="FE24" s="27"/>
    </row>
    <row r="25" spans="1:161">
      <c r="A25" s="21"/>
      <c r="B25" s="9" t="s">
        <v>18</v>
      </c>
      <c r="C25" s="9"/>
      <c r="D25" s="9"/>
      <c r="E25" s="9"/>
      <c r="F25" s="215"/>
      <c r="G25" s="21"/>
      <c r="H25" s="9"/>
      <c r="I25" s="187"/>
      <c r="J25" s="21">
        <v>0</v>
      </c>
      <c r="K25" s="187"/>
      <c r="L25" s="21">
        <v>0</v>
      </c>
      <c r="M25" s="187"/>
      <c r="N25" s="21"/>
      <c r="O25" s="9">
        <v>0</v>
      </c>
      <c r="P25" s="187"/>
      <c r="Q25" s="21">
        <v>0</v>
      </c>
      <c r="R25" s="187"/>
      <c r="S25" s="21">
        <v>0</v>
      </c>
      <c r="T25" s="189"/>
      <c r="U25" s="9"/>
      <c r="V25" s="21"/>
      <c r="W25" s="9" t="s">
        <v>18</v>
      </c>
      <c r="X25" s="9"/>
      <c r="Y25" s="9"/>
      <c r="Z25" s="9"/>
      <c r="AA25" s="9"/>
      <c r="AB25" s="21"/>
      <c r="AC25" s="9">
        <v>0</v>
      </c>
      <c r="AD25" s="215"/>
      <c r="AE25" s="21">
        <v>0</v>
      </c>
      <c r="AF25" s="187"/>
      <c r="AG25" s="21">
        <v>0</v>
      </c>
      <c r="AH25" s="187"/>
      <c r="AI25" s="21"/>
      <c r="AJ25" s="9">
        <v>0</v>
      </c>
      <c r="AK25" s="187"/>
      <c r="AL25" s="21">
        <v>0</v>
      </c>
      <c r="AM25" s="187"/>
      <c r="AN25" s="21">
        <v>0</v>
      </c>
      <c r="AO25" s="189"/>
      <c r="AP25" s="21"/>
      <c r="AQ25" s="9" t="s">
        <v>18</v>
      </c>
      <c r="AR25" s="9"/>
      <c r="AS25" s="9"/>
      <c r="AT25" s="9"/>
      <c r="AU25" s="9"/>
      <c r="AV25" s="21"/>
      <c r="AW25" s="9">
        <v>0</v>
      </c>
      <c r="AX25" s="9"/>
      <c r="AY25" s="21">
        <v>0</v>
      </c>
      <c r="AZ25" s="9"/>
      <c r="BA25" s="21">
        <v>0</v>
      </c>
      <c r="BB25" s="9"/>
      <c r="BC25" s="21"/>
      <c r="BD25" s="9">
        <v>0</v>
      </c>
      <c r="BE25" s="9"/>
      <c r="BF25" s="21">
        <v>0</v>
      </c>
      <c r="BG25" s="9"/>
      <c r="BH25" s="21">
        <v>0</v>
      </c>
      <c r="BI25" s="27"/>
      <c r="BJ25" s="21"/>
      <c r="BK25" s="9" t="s">
        <v>18</v>
      </c>
      <c r="BL25" s="9"/>
      <c r="BM25" s="9"/>
      <c r="BN25" s="9"/>
      <c r="BO25" s="9"/>
      <c r="BP25" s="21"/>
      <c r="BQ25" s="9">
        <v>0</v>
      </c>
      <c r="BR25" s="9"/>
      <c r="BS25" s="21">
        <v>0</v>
      </c>
      <c r="BT25" s="9"/>
      <c r="BU25" s="21">
        <v>0</v>
      </c>
      <c r="BV25" s="9"/>
      <c r="BW25" s="21"/>
      <c r="BX25" s="9">
        <v>0</v>
      </c>
      <c r="BY25" s="9"/>
      <c r="BZ25" s="21">
        <v>0</v>
      </c>
      <c r="CA25" s="9"/>
      <c r="CB25" s="21">
        <v>0</v>
      </c>
      <c r="CC25" s="27"/>
      <c r="CD25" s="21"/>
      <c r="CE25" s="9" t="s">
        <v>18</v>
      </c>
      <c r="CF25" s="9"/>
      <c r="CG25" s="9"/>
      <c r="CH25" s="9"/>
      <c r="CI25" s="9"/>
      <c r="CJ25" s="21"/>
      <c r="CK25" s="9">
        <v>0</v>
      </c>
      <c r="CL25" s="9"/>
      <c r="CM25" s="21">
        <v>0</v>
      </c>
      <c r="CN25" s="9"/>
      <c r="CO25" s="21">
        <v>0</v>
      </c>
      <c r="CP25" s="9"/>
      <c r="CQ25" s="21"/>
      <c r="CR25" s="9">
        <v>0</v>
      </c>
      <c r="CS25" s="9"/>
      <c r="CT25" s="21">
        <v>0</v>
      </c>
      <c r="CU25" s="9"/>
      <c r="CV25" s="21">
        <v>0</v>
      </c>
      <c r="CW25" s="27"/>
      <c r="CX25" s="21"/>
      <c r="CY25" s="9" t="s">
        <v>18</v>
      </c>
      <c r="CZ25" s="9"/>
      <c r="DA25" s="9"/>
      <c r="DB25" s="9"/>
      <c r="DC25" s="9"/>
      <c r="DD25" s="21"/>
      <c r="DE25" s="9">
        <v>0</v>
      </c>
      <c r="DF25" s="9"/>
      <c r="DG25" s="21">
        <v>0</v>
      </c>
      <c r="DH25" s="9"/>
      <c r="DI25" s="21">
        <v>0</v>
      </c>
      <c r="DJ25" s="9"/>
      <c r="DK25" s="21"/>
      <c r="DL25" s="9">
        <v>0</v>
      </c>
      <c r="DM25" s="9"/>
      <c r="DN25" s="21">
        <v>0</v>
      </c>
      <c r="DO25" s="9"/>
      <c r="DP25" s="21">
        <v>0</v>
      </c>
      <c r="DQ25" s="27"/>
      <c r="DR25" s="21"/>
      <c r="DS25" s="9" t="s">
        <v>18</v>
      </c>
      <c r="DT25" s="9"/>
      <c r="DU25" s="9"/>
      <c r="DV25" s="9"/>
      <c r="DW25" s="9"/>
      <c r="DX25" s="21"/>
      <c r="DY25" s="9">
        <v>0</v>
      </c>
      <c r="DZ25" s="9"/>
      <c r="EA25" s="21">
        <v>0</v>
      </c>
      <c r="EB25" s="9"/>
      <c r="EC25" s="21">
        <v>0</v>
      </c>
      <c r="ED25" s="9"/>
      <c r="EE25" s="21"/>
      <c r="EF25" s="9">
        <v>0</v>
      </c>
      <c r="EG25" s="9"/>
      <c r="EH25" s="21">
        <v>0</v>
      </c>
      <c r="EI25" s="9"/>
      <c r="EJ25" s="21">
        <v>0</v>
      </c>
      <c r="EK25" s="27"/>
      <c r="EL25" s="21"/>
      <c r="EM25" s="9" t="s">
        <v>18</v>
      </c>
      <c r="EN25" s="9"/>
      <c r="EO25" s="9"/>
      <c r="EP25" s="9"/>
      <c r="EQ25" s="9"/>
      <c r="ER25" s="21"/>
      <c r="ES25" s="9">
        <v>0</v>
      </c>
      <c r="ET25" s="9"/>
      <c r="EU25" s="21">
        <v>0</v>
      </c>
      <c r="EV25" s="9"/>
      <c r="EW25" s="21">
        <v>0</v>
      </c>
      <c r="EX25" s="9"/>
      <c r="EY25" s="21"/>
      <c r="EZ25" s="9">
        <v>0</v>
      </c>
      <c r="FA25" s="9"/>
      <c r="FB25" s="21">
        <v>0</v>
      </c>
      <c r="FC25" s="9"/>
      <c r="FD25" s="21">
        <v>0</v>
      </c>
      <c r="FE25" s="27"/>
    </row>
    <row r="26" spans="1:161">
      <c r="A26" s="21"/>
      <c r="B26" s="5" t="s">
        <v>66</v>
      </c>
      <c r="C26" s="9"/>
      <c r="D26" s="9"/>
      <c r="E26" s="9"/>
      <c r="F26" s="215"/>
      <c r="G26" s="21"/>
      <c r="H26" s="9">
        <v>0</v>
      </c>
      <c r="I26" s="187"/>
      <c r="J26" s="21">
        <v>0</v>
      </c>
      <c r="K26" s="187"/>
      <c r="L26" s="21">
        <v>0</v>
      </c>
      <c r="M26" s="187"/>
      <c r="N26" s="21"/>
      <c r="O26" s="9">
        <v>0</v>
      </c>
      <c r="P26" s="187"/>
      <c r="Q26" s="21">
        <v>0</v>
      </c>
      <c r="R26" s="187"/>
      <c r="S26" s="21">
        <v>0</v>
      </c>
      <c r="T26" s="189"/>
      <c r="U26" s="9"/>
      <c r="V26" s="21"/>
      <c r="W26" s="5" t="s">
        <v>66</v>
      </c>
      <c r="X26" s="9"/>
      <c r="Y26" s="9"/>
      <c r="Z26" s="9"/>
      <c r="AA26" s="9"/>
      <c r="AB26" s="21"/>
      <c r="AC26" s="9">
        <v>0</v>
      </c>
      <c r="AD26" s="215"/>
      <c r="AE26" s="21">
        <v>0</v>
      </c>
      <c r="AF26" s="187"/>
      <c r="AG26" s="21">
        <v>0</v>
      </c>
      <c r="AH26" s="187"/>
      <c r="AI26" s="21"/>
      <c r="AJ26" s="9">
        <v>0</v>
      </c>
      <c r="AK26" s="187"/>
      <c r="AL26" s="21">
        <v>0</v>
      </c>
      <c r="AM26" s="187"/>
      <c r="AN26" s="21">
        <v>0</v>
      </c>
      <c r="AO26" s="189"/>
      <c r="AP26" s="21"/>
      <c r="AQ26" s="5" t="s">
        <v>66</v>
      </c>
      <c r="AR26" s="9"/>
      <c r="AS26" s="9"/>
      <c r="AT26" s="9"/>
      <c r="AU26" s="9"/>
      <c r="AV26" s="21"/>
      <c r="AW26" s="9">
        <v>0</v>
      </c>
      <c r="AX26" s="9"/>
      <c r="AY26" s="21">
        <v>0</v>
      </c>
      <c r="AZ26" s="9"/>
      <c r="BA26" s="21">
        <v>0</v>
      </c>
      <c r="BB26" s="9"/>
      <c r="BC26" s="21"/>
      <c r="BD26" s="9">
        <v>0</v>
      </c>
      <c r="BE26" s="9"/>
      <c r="BF26" s="21">
        <v>0</v>
      </c>
      <c r="BG26" s="9"/>
      <c r="BH26" s="21">
        <v>0</v>
      </c>
      <c r="BI26" s="27"/>
      <c r="BJ26" s="21"/>
      <c r="BK26" s="5" t="s">
        <v>66</v>
      </c>
      <c r="BL26" s="9"/>
      <c r="BM26" s="9"/>
      <c r="BN26" s="9"/>
      <c r="BO26" s="9"/>
      <c r="BP26" s="21"/>
      <c r="BQ26" s="9">
        <v>0</v>
      </c>
      <c r="BR26" s="9"/>
      <c r="BS26" s="21">
        <v>0</v>
      </c>
      <c r="BT26" s="9"/>
      <c r="BU26" s="21">
        <v>0</v>
      </c>
      <c r="BV26" s="9"/>
      <c r="BW26" s="21"/>
      <c r="BX26" s="9">
        <v>0</v>
      </c>
      <c r="BY26" s="9"/>
      <c r="BZ26" s="21">
        <v>0</v>
      </c>
      <c r="CA26" s="9"/>
      <c r="CB26" s="21">
        <v>0</v>
      </c>
      <c r="CC26" s="27"/>
      <c r="CD26" s="21"/>
      <c r="CE26" s="5" t="s">
        <v>66</v>
      </c>
      <c r="CF26" s="9"/>
      <c r="CG26" s="9"/>
      <c r="CH26" s="9"/>
      <c r="CI26" s="9"/>
      <c r="CJ26" s="21"/>
      <c r="CK26" s="9">
        <v>0</v>
      </c>
      <c r="CL26" s="9"/>
      <c r="CM26" s="21">
        <v>0</v>
      </c>
      <c r="CN26" s="9"/>
      <c r="CO26" s="21">
        <v>0</v>
      </c>
      <c r="CP26" s="9"/>
      <c r="CQ26" s="21"/>
      <c r="CR26" s="9">
        <v>0</v>
      </c>
      <c r="CS26" s="9"/>
      <c r="CT26" s="21">
        <v>0</v>
      </c>
      <c r="CU26" s="9"/>
      <c r="CV26" s="21">
        <v>0</v>
      </c>
      <c r="CW26" s="27"/>
      <c r="CX26" s="21"/>
      <c r="CY26" s="5" t="s">
        <v>66</v>
      </c>
      <c r="CZ26" s="9"/>
      <c r="DA26" s="9"/>
      <c r="DB26" s="9"/>
      <c r="DC26" s="9"/>
      <c r="DD26" s="21"/>
      <c r="DE26" s="9">
        <v>0</v>
      </c>
      <c r="DF26" s="9"/>
      <c r="DG26" s="21">
        <v>0</v>
      </c>
      <c r="DH26" s="9"/>
      <c r="DI26" s="21">
        <v>0</v>
      </c>
      <c r="DJ26" s="9"/>
      <c r="DK26" s="21"/>
      <c r="DL26" s="9">
        <v>0</v>
      </c>
      <c r="DM26" s="9"/>
      <c r="DN26" s="21">
        <v>0</v>
      </c>
      <c r="DO26" s="9"/>
      <c r="DP26" s="21">
        <v>0</v>
      </c>
      <c r="DQ26" s="27"/>
      <c r="DR26" s="21"/>
      <c r="DS26" s="5" t="s">
        <v>66</v>
      </c>
      <c r="DT26" s="9"/>
      <c r="DU26" s="9"/>
      <c r="DV26" s="9"/>
      <c r="DW26" s="9"/>
      <c r="DX26" s="21"/>
      <c r="DY26" s="9">
        <v>0</v>
      </c>
      <c r="DZ26" s="9"/>
      <c r="EA26" s="21">
        <v>0</v>
      </c>
      <c r="EB26" s="9"/>
      <c r="EC26" s="21">
        <v>0</v>
      </c>
      <c r="ED26" s="9"/>
      <c r="EE26" s="21"/>
      <c r="EF26" s="9">
        <v>0</v>
      </c>
      <c r="EG26" s="9"/>
      <c r="EH26" s="21">
        <v>0</v>
      </c>
      <c r="EI26" s="9"/>
      <c r="EJ26" s="21">
        <v>0</v>
      </c>
      <c r="EK26" s="27"/>
      <c r="EL26" s="21"/>
      <c r="EM26" s="5" t="s">
        <v>66</v>
      </c>
      <c r="EN26" s="9"/>
      <c r="EO26" s="9"/>
      <c r="EP26" s="9"/>
      <c r="EQ26" s="9"/>
      <c r="ER26" s="21"/>
      <c r="ES26" s="9">
        <v>0</v>
      </c>
      <c r="ET26" s="9"/>
      <c r="EU26" s="21">
        <v>0</v>
      </c>
      <c r="EV26" s="9"/>
      <c r="EW26" s="21">
        <v>0</v>
      </c>
      <c r="EX26" s="9"/>
      <c r="EY26" s="21"/>
      <c r="EZ26" s="9">
        <v>0</v>
      </c>
      <c r="FA26" s="9"/>
      <c r="FB26" s="21">
        <v>0</v>
      </c>
      <c r="FC26" s="9"/>
      <c r="FD26" s="21">
        <v>0</v>
      </c>
      <c r="FE26" s="27"/>
    </row>
    <row r="27" spans="1:161">
      <c r="A27" s="21"/>
      <c r="B27" s="9" t="s">
        <v>19</v>
      </c>
      <c r="C27" s="9"/>
      <c r="D27" s="9"/>
      <c r="E27" s="9"/>
      <c r="F27" s="215"/>
      <c r="G27" s="21"/>
      <c r="H27" s="9">
        <v>-9527</v>
      </c>
      <c r="I27" s="187" t="s">
        <v>482</v>
      </c>
      <c r="J27" s="21">
        <v>-300</v>
      </c>
      <c r="K27" s="187" t="s">
        <v>483</v>
      </c>
      <c r="L27" s="21">
        <v>-750</v>
      </c>
      <c r="M27" s="187" t="s">
        <v>484</v>
      </c>
      <c r="N27" s="21"/>
      <c r="O27" s="9">
        <v>-1250</v>
      </c>
      <c r="P27" s="187" t="s">
        <v>485</v>
      </c>
      <c r="Q27" s="21">
        <v>300</v>
      </c>
      <c r="R27" s="187" t="s">
        <v>486</v>
      </c>
      <c r="S27" s="21">
        <v>-2600</v>
      </c>
      <c r="T27" s="189" t="s">
        <v>487</v>
      </c>
      <c r="U27" s="9"/>
      <c r="V27" s="21"/>
      <c r="W27" s="9" t="s">
        <v>19</v>
      </c>
      <c r="X27" s="9"/>
      <c r="Y27" s="9"/>
      <c r="Z27" s="9"/>
      <c r="AA27" s="9"/>
      <c r="AB27" s="21"/>
      <c r="AC27" s="9">
        <v>-2600</v>
      </c>
      <c r="AD27" s="215"/>
      <c r="AE27" s="21">
        <v>-650</v>
      </c>
      <c r="AF27" s="187" t="s">
        <v>488</v>
      </c>
      <c r="AG27" s="21">
        <v>0</v>
      </c>
      <c r="AH27" s="187" t="s">
        <v>489</v>
      </c>
      <c r="AI27" s="21"/>
      <c r="AJ27" s="9">
        <v>0</v>
      </c>
      <c r="AK27" s="187" t="s">
        <v>490</v>
      </c>
      <c r="AL27" s="21">
        <v>0</v>
      </c>
      <c r="AM27" s="187" t="s">
        <v>491</v>
      </c>
      <c r="AN27" s="21">
        <v>0</v>
      </c>
      <c r="AO27" s="189" t="s">
        <v>492</v>
      </c>
      <c r="AP27" s="21"/>
      <c r="AQ27" s="9" t="s">
        <v>19</v>
      </c>
      <c r="AR27" s="9"/>
      <c r="AS27" s="9"/>
      <c r="AT27" s="9"/>
      <c r="AU27" s="9"/>
      <c r="AV27" s="21"/>
      <c r="AW27" s="9">
        <v>0</v>
      </c>
      <c r="AX27" s="9"/>
      <c r="AY27" s="21">
        <v>0</v>
      </c>
      <c r="AZ27" s="9"/>
      <c r="BA27" s="21">
        <v>0</v>
      </c>
      <c r="BB27" s="9"/>
      <c r="BC27" s="21"/>
      <c r="BD27" s="9">
        <v>0</v>
      </c>
      <c r="BE27" s="9"/>
      <c r="BF27" s="21">
        <v>0</v>
      </c>
      <c r="BG27" s="9"/>
      <c r="BH27" s="21">
        <v>0</v>
      </c>
      <c r="BI27" s="27"/>
      <c r="BJ27" s="21"/>
      <c r="BK27" s="9" t="s">
        <v>19</v>
      </c>
      <c r="BL27" s="9"/>
      <c r="BM27" s="9"/>
      <c r="BN27" s="9"/>
      <c r="BO27" s="9"/>
      <c r="BP27" s="21"/>
      <c r="BQ27" s="9">
        <v>0</v>
      </c>
      <c r="BR27" s="9"/>
      <c r="BS27" s="21">
        <v>0</v>
      </c>
      <c r="BT27" s="9"/>
      <c r="BU27" s="21">
        <v>0</v>
      </c>
      <c r="BV27" s="9"/>
      <c r="BW27" s="21"/>
      <c r="BX27" s="9">
        <v>0</v>
      </c>
      <c r="BY27" s="9"/>
      <c r="BZ27" s="21">
        <v>0</v>
      </c>
      <c r="CA27" s="9"/>
      <c r="CB27" s="21">
        <v>0</v>
      </c>
      <c r="CC27" s="27"/>
      <c r="CD27" s="21"/>
      <c r="CE27" s="9" t="s">
        <v>19</v>
      </c>
      <c r="CF27" s="9"/>
      <c r="CG27" s="9"/>
      <c r="CH27" s="9"/>
      <c r="CI27" s="9"/>
      <c r="CJ27" s="21"/>
      <c r="CK27" s="9">
        <v>0</v>
      </c>
      <c r="CL27" s="9"/>
      <c r="CM27" s="21">
        <v>0</v>
      </c>
      <c r="CN27" s="9"/>
      <c r="CO27" s="21">
        <v>0</v>
      </c>
      <c r="CP27" s="9"/>
      <c r="CQ27" s="21"/>
      <c r="CR27" s="9">
        <v>0</v>
      </c>
      <c r="CS27" s="9"/>
      <c r="CT27" s="21">
        <v>0</v>
      </c>
      <c r="CU27" s="9"/>
      <c r="CV27" s="21">
        <v>0</v>
      </c>
      <c r="CW27" s="27"/>
      <c r="CX27" s="21"/>
      <c r="CY27" s="9" t="s">
        <v>19</v>
      </c>
      <c r="CZ27" s="9"/>
      <c r="DA27" s="9"/>
      <c r="DB27" s="9"/>
      <c r="DC27" s="9"/>
      <c r="DD27" s="21"/>
      <c r="DE27" s="9">
        <v>0</v>
      </c>
      <c r="DF27" s="9"/>
      <c r="DG27" s="21">
        <v>0</v>
      </c>
      <c r="DH27" s="9"/>
      <c r="DI27" s="21">
        <v>0</v>
      </c>
      <c r="DJ27" s="9"/>
      <c r="DK27" s="21"/>
      <c r="DL27" s="9">
        <v>0</v>
      </c>
      <c r="DM27" s="9"/>
      <c r="DN27" s="21">
        <v>0</v>
      </c>
      <c r="DO27" s="9"/>
      <c r="DP27" s="21">
        <v>0</v>
      </c>
      <c r="DQ27" s="27"/>
      <c r="DR27" s="21"/>
      <c r="DS27" s="9" t="s">
        <v>19</v>
      </c>
      <c r="DT27" s="9"/>
      <c r="DU27" s="9"/>
      <c r="DV27" s="9"/>
      <c r="DW27" s="9"/>
      <c r="DX27" s="21"/>
      <c r="DY27" s="9">
        <v>0</v>
      </c>
      <c r="DZ27" s="9"/>
      <c r="EA27" s="21">
        <v>0</v>
      </c>
      <c r="EB27" s="9"/>
      <c r="EC27" s="21">
        <v>0</v>
      </c>
      <c r="ED27" s="9"/>
      <c r="EE27" s="21"/>
      <c r="EF27" s="9">
        <v>0</v>
      </c>
      <c r="EG27" s="9"/>
      <c r="EH27" s="21">
        <v>0</v>
      </c>
      <c r="EI27" s="9"/>
      <c r="EJ27" s="21">
        <v>0</v>
      </c>
      <c r="EK27" s="27"/>
      <c r="EL27" s="21"/>
      <c r="EM27" s="9" t="s">
        <v>19</v>
      </c>
      <c r="EN27" s="9"/>
      <c r="EO27" s="9"/>
      <c r="EP27" s="9"/>
      <c r="EQ27" s="9"/>
      <c r="ER27" s="21"/>
      <c r="ES27" s="9">
        <v>0</v>
      </c>
      <c r="ET27" s="9"/>
      <c r="EU27" s="21">
        <v>0</v>
      </c>
      <c r="EV27" s="9"/>
      <c r="EW27" s="21">
        <v>0</v>
      </c>
      <c r="EX27" s="9"/>
      <c r="EY27" s="21"/>
      <c r="EZ27" s="9">
        <v>0</v>
      </c>
      <c r="FA27" s="9"/>
      <c r="FB27" s="21">
        <v>0</v>
      </c>
      <c r="FC27" s="9"/>
      <c r="FD27" s="21">
        <v>0</v>
      </c>
      <c r="FE27" s="27"/>
    </row>
    <row r="28" spans="1:161">
      <c r="A28" s="21"/>
      <c r="B28" s="9" t="s">
        <v>67</v>
      </c>
      <c r="C28" s="9"/>
      <c r="D28" s="9"/>
      <c r="E28" s="9"/>
      <c r="F28" s="215"/>
      <c r="G28" s="21"/>
      <c r="H28" s="9"/>
      <c r="I28" s="187"/>
      <c r="J28" s="21">
        <v>0</v>
      </c>
      <c r="K28" s="187"/>
      <c r="L28" s="21">
        <v>0</v>
      </c>
      <c r="M28" s="187"/>
      <c r="N28" s="21"/>
      <c r="O28" s="9">
        <v>0</v>
      </c>
      <c r="P28" s="187"/>
      <c r="Q28" s="21">
        <v>0</v>
      </c>
      <c r="R28" s="187"/>
      <c r="S28" s="21">
        <v>0</v>
      </c>
      <c r="T28" s="189"/>
      <c r="U28" s="9"/>
      <c r="V28" s="21"/>
      <c r="W28" s="9" t="s">
        <v>68</v>
      </c>
      <c r="X28" s="9"/>
      <c r="Y28" s="9"/>
      <c r="Z28" s="9"/>
      <c r="AA28" s="9"/>
      <c r="AB28" s="21"/>
      <c r="AC28" s="9">
        <v>0</v>
      </c>
      <c r="AD28" s="215"/>
      <c r="AE28" s="21">
        <v>0</v>
      </c>
      <c r="AF28" s="187"/>
      <c r="AG28" s="21">
        <v>0</v>
      </c>
      <c r="AH28" s="187"/>
      <c r="AI28" s="21"/>
      <c r="AJ28" s="9">
        <v>0</v>
      </c>
      <c r="AK28" s="187"/>
      <c r="AL28" s="21">
        <v>0</v>
      </c>
      <c r="AM28" s="187"/>
      <c r="AN28" s="21">
        <v>0</v>
      </c>
      <c r="AO28" s="189"/>
      <c r="AP28" s="21"/>
      <c r="AQ28" s="9" t="s">
        <v>68</v>
      </c>
      <c r="AR28" s="9"/>
      <c r="AS28" s="9"/>
      <c r="AT28" s="9"/>
      <c r="AU28" s="9"/>
      <c r="AV28" s="21"/>
      <c r="AW28" s="9">
        <v>0</v>
      </c>
      <c r="AX28" s="9"/>
      <c r="AY28" s="21">
        <v>0</v>
      </c>
      <c r="AZ28" s="9"/>
      <c r="BA28" s="21">
        <v>0</v>
      </c>
      <c r="BB28" s="9"/>
      <c r="BC28" s="21"/>
      <c r="BD28" s="9">
        <v>0</v>
      </c>
      <c r="BE28" s="9"/>
      <c r="BF28" s="21">
        <v>0</v>
      </c>
      <c r="BG28" s="9"/>
      <c r="BH28" s="21">
        <v>0</v>
      </c>
      <c r="BI28" s="27"/>
      <c r="BJ28" s="21"/>
      <c r="BK28" s="9" t="s">
        <v>68</v>
      </c>
      <c r="BL28" s="9"/>
      <c r="BM28" s="9"/>
      <c r="BN28" s="9"/>
      <c r="BO28" s="9"/>
      <c r="BP28" s="21"/>
      <c r="BQ28" s="9">
        <v>0</v>
      </c>
      <c r="BR28" s="9"/>
      <c r="BS28" s="21">
        <v>0</v>
      </c>
      <c r="BT28" s="9"/>
      <c r="BU28" s="21">
        <v>0</v>
      </c>
      <c r="BV28" s="9"/>
      <c r="BW28" s="21"/>
      <c r="BX28" s="9">
        <v>0</v>
      </c>
      <c r="BY28" s="9"/>
      <c r="BZ28" s="21">
        <v>0</v>
      </c>
      <c r="CA28" s="9"/>
      <c r="CB28" s="21">
        <v>0</v>
      </c>
      <c r="CC28" s="27"/>
      <c r="CD28" s="21"/>
      <c r="CE28" s="9" t="s">
        <v>68</v>
      </c>
      <c r="CF28" s="9"/>
      <c r="CG28" s="9"/>
      <c r="CH28" s="9"/>
      <c r="CI28" s="9"/>
      <c r="CJ28" s="21"/>
      <c r="CK28" s="9">
        <v>0</v>
      </c>
      <c r="CL28" s="9"/>
      <c r="CM28" s="21">
        <v>0</v>
      </c>
      <c r="CN28" s="9"/>
      <c r="CO28" s="21">
        <v>0</v>
      </c>
      <c r="CP28" s="9"/>
      <c r="CQ28" s="21"/>
      <c r="CR28" s="9">
        <v>0</v>
      </c>
      <c r="CS28" s="9"/>
      <c r="CT28" s="21">
        <v>0</v>
      </c>
      <c r="CU28" s="9"/>
      <c r="CV28" s="21">
        <v>0</v>
      </c>
      <c r="CW28" s="27"/>
      <c r="CX28" s="21"/>
      <c r="CY28" s="9" t="s">
        <v>68</v>
      </c>
      <c r="CZ28" s="9"/>
      <c r="DA28" s="9"/>
      <c r="DB28" s="9"/>
      <c r="DC28" s="9"/>
      <c r="DD28" s="21"/>
      <c r="DE28" s="9">
        <v>0</v>
      </c>
      <c r="DF28" s="9"/>
      <c r="DG28" s="21">
        <v>0</v>
      </c>
      <c r="DH28" s="9"/>
      <c r="DI28" s="21">
        <v>0</v>
      </c>
      <c r="DJ28" s="9"/>
      <c r="DK28" s="21"/>
      <c r="DL28" s="9">
        <v>0</v>
      </c>
      <c r="DM28" s="9"/>
      <c r="DN28" s="21">
        <v>0</v>
      </c>
      <c r="DO28" s="9"/>
      <c r="DP28" s="21">
        <v>0</v>
      </c>
      <c r="DQ28" s="27"/>
      <c r="DR28" s="21"/>
      <c r="DS28" s="9" t="s">
        <v>68</v>
      </c>
      <c r="DT28" s="9"/>
      <c r="DU28" s="9"/>
      <c r="DV28" s="9"/>
      <c r="DW28" s="9"/>
      <c r="DX28" s="21"/>
      <c r="DY28" s="9">
        <v>0</v>
      </c>
      <c r="DZ28" s="9"/>
      <c r="EA28" s="21">
        <v>0</v>
      </c>
      <c r="EB28" s="9"/>
      <c r="EC28" s="21">
        <v>0</v>
      </c>
      <c r="ED28" s="9"/>
      <c r="EE28" s="21"/>
      <c r="EF28" s="9">
        <v>0</v>
      </c>
      <c r="EG28" s="9"/>
      <c r="EH28" s="21">
        <v>0</v>
      </c>
      <c r="EI28" s="9"/>
      <c r="EJ28" s="21">
        <v>0</v>
      </c>
      <c r="EK28" s="27"/>
      <c r="EL28" s="21"/>
      <c r="EM28" s="9" t="s">
        <v>68</v>
      </c>
      <c r="EN28" s="9"/>
      <c r="EO28" s="9"/>
      <c r="EP28" s="9"/>
      <c r="EQ28" s="9"/>
      <c r="ER28" s="21"/>
      <c r="ES28" s="9">
        <v>0</v>
      </c>
      <c r="ET28" s="9"/>
      <c r="EU28" s="21">
        <v>0</v>
      </c>
      <c r="EV28" s="9"/>
      <c r="EW28" s="21">
        <v>0</v>
      </c>
      <c r="EX28" s="9"/>
      <c r="EY28" s="21"/>
      <c r="EZ28" s="9">
        <v>0</v>
      </c>
      <c r="FA28" s="9"/>
      <c r="FB28" s="21">
        <v>0</v>
      </c>
      <c r="FC28" s="9"/>
      <c r="FD28" s="21">
        <v>0</v>
      </c>
      <c r="FE28" s="27"/>
    </row>
    <row r="29" spans="1:161">
      <c r="A29" s="21"/>
      <c r="B29" s="9" t="s">
        <v>20</v>
      </c>
      <c r="C29" s="9"/>
      <c r="D29" s="42"/>
      <c r="E29" s="9"/>
      <c r="F29" s="215"/>
      <c r="G29" s="21"/>
      <c r="H29" s="9">
        <v>-2800</v>
      </c>
      <c r="I29" s="187" t="s">
        <v>420</v>
      </c>
      <c r="J29" s="21">
        <v>0</v>
      </c>
      <c r="K29" s="187" t="s">
        <v>421</v>
      </c>
      <c r="L29" s="21">
        <v>0</v>
      </c>
      <c r="M29" s="187" t="s">
        <v>422</v>
      </c>
      <c r="N29" s="21"/>
      <c r="O29" s="9">
        <v>0</v>
      </c>
      <c r="P29" s="187" t="s">
        <v>423</v>
      </c>
      <c r="Q29" s="21">
        <v>0</v>
      </c>
      <c r="R29" s="187" t="s">
        <v>424</v>
      </c>
      <c r="S29" s="21">
        <v>0</v>
      </c>
      <c r="T29" s="189" t="s">
        <v>425</v>
      </c>
      <c r="U29" s="9"/>
      <c r="V29" s="21"/>
      <c r="W29" s="9" t="s">
        <v>20</v>
      </c>
      <c r="X29" s="9"/>
      <c r="Y29" s="9"/>
      <c r="Z29" s="9"/>
      <c r="AA29" s="9"/>
      <c r="AB29" s="21"/>
      <c r="AC29" s="9">
        <v>0</v>
      </c>
      <c r="AD29" s="215"/>
      <c r="AE29" s="21">
        <v>0</v>
      </c>
      <c r="AF29" s="187" t="s">
        <v>477</v>
      </c>
      <c r="AG29" s="21">
        <v>0</v>
      </c>
      <c r="AH29" s="187" t="s">
        <v>478</v>
      </c>
      <c r="AI29" s="21"/>
      <c r="AJ29" s="9">
        <v>0</v>
      </c>
      <c r="AK29" s="187" t="s">
        <v>479</v>
      </c>
      <c r="AL29" s="21">
        <v>0</v>
      </c>
      <c r="AM29" s="187" t="s">
        <v>480</v>
      </c>
      <c r="AN29" s="21">
        <v>0</v>
      </c>
      <c r="AO29" s="189" t="s">
        <v>481</v>
      </c>
      <c r="AP29" s="21"/>
      <c r="AQ29" s="9" t="s">
        <v>20</v>
      </c>
      <c r="AR29" s="9"/>
      <c r="AS29" s="9"/>
      <c r="AT29" s="9"/>
      <c r="AU29" s="9"/>
      <c r="AV29" s="21"/>
      <c r="AW29" s="9">
        <v>0</v>
      </c>
      <c r="AX29" s="9"/>
      <c r="AY29" s="21">
        <v>0</v>
      </c>
      <c r="AZ29" s="9"/>
      <c r="BA29" s="21">
        <v>0</v>
      </c>
      <c r="BB29" s="9"/>
      <c r="BC29" s="21"/>
      <c r="BD29" s="9">
        <v>0</v>
      </c>
      <c r="BE29" s="9"/>
      <c r="BF29" s="21">
        <v>0</v>
      </c>
      <c r="BG29" s="9"/>
      <c r="BH29" s="21">
        <v>0</v>
      </c>
      <c r="BI29" s="27"/>
      <c r="BJ29" s="21"/>
      <c r="BK29" s="9" t="s">
        <v>20</v>
      </c>
      <c r="BL29" s="9"/>
      <c r="BM29" s="9"/>
      <c r="BN29" s="9"/>
      <c r="BO29" s="9"/>
      <c r="BP29" s="21"/>
      <c r="BQ29" s="9">
        <v>0</v>
      </c>
      <c r="BR29" s="9"/>
      <c r="BS29" s="21">
        <v>0</v>
      </c>
      <c r="BT29" s="9"/>
      <c r="BU29" s="21">
        <v>0</v>
      </c>
      <c r="BV29" s="9"/>
      <c r="BW29" s="21"/>
      <c r="BX29" s="9">
        <v>0</v>
      </c>
      <c r="BY29" s="9"/>
      <c r="BZ29" s="21">
        <v>0</v>
      </c>
      <c r="CA29" s="9"/>
      <c r="CB29" s="21">
        <v>0</v>
      </c>
      <c r="CC29" s="27"/>
      <c r="CD29" s="21"/>
      <c r="CE29" s="9" t="s">
        <v>20</v>
      </c>
      <c r="CF29" s="9"/>
      <c r="CG29" s="9"/>
      <c r="CH29" s="9"/>
      <c r="CI29" s="9"/>
      <c r="CJ29" s="21"/>
      <c r="CK29" s="9">
        <v>0</v>
      </c>
      <c r="CL29" s="9"/>
      <c r="CM29" s="21">
        <v>0</v>
      </c>
      <c r="CN29" s="9"/>
      <c r="CO29" s="21">
        <v>0</v>
      </c>
      <c r="CP29" s="9"/>
      <c r="CQ29" s="21"/>
      <c r="CR29" s="9">
        <v>0</v>
      </c>
      <c r="CS29" s="9"/>
      <c r="CT29" s="21">
        <v>0</v>
      </c>
      <c r="CU29" s="9"/>
      <c r="CV29" s="21">
        <v>0</v>
      </c>
      <c r="CW29" s="27"/>
      <c r="CX29" s="21"/>
      <c r="CY29" s="9" t="s">
        <v>20</v>
      </c>
      <c r="CZ29" s="9"/>
      <c r="DA29" s="9"/>
      <c r="DB29" s="9"/>
      <c r="DC29" s="9"/>
      <c r="DD29" s="21"/>
      <c r="DE29" s="9">
        <v>0</v>
      </c>
      <c r="DF29" s="9"/>
      <c r="DG29" s="21">
        <v>0</v>
      </c>
      <c r="DH29" s="9"/>
      <c r="DI29" s="21">
        <v>0</v>
      </c>
      <c r="DJ29" s="9"/>
      <c r="DK29" s="21"/>
      <c r="DL29" s="9">
        <v>0</v>
      </c>
      <c r="DM29" s="9"/>
      <c r="DN29" s="21">
        <v>0</v>
      </c>
      <c r="DO29" s="9"/>
      <c r="DP29" s="21">
        <v>0</v>
      </c>
      <c r="DQ29" s="27"/>
      <c r="DR29" s="21"/>
      <c r="DS29" s="9" t="s">
        <v>20</v>
      </c>
      <c r="DT29" s="9"/>
      <c r="DU29" s="9"/>
      <c r="DV29" s="9"/>
      <c r="DW29" s="9"/>
      <c r="DX29" s="21"/>
      <c r="DY29" s="9">
        <v>0</v>
      </c>
      <c r="DZ29" s="9"/>
      <c r="EA29" s="21">
        <v>0</v>
      </c>
      <c r="EB29" s="9"/>
      <c r="EC29" s="21">
        <v>0</v>
      </c>
      <c r="ED29" s="9"/>
      <c r="EE29" s="21"/>
      <c r="EF29" s="9">
        <v>0</v>
      </c>
      <c r="EG29" s="9"/>
      <c r="EH29" s="21">
        <v>0</v>
      </c>
      <c r="EI29" s="9"/>
      <c r="EJ29" s="21">
        <v>0</v>
      </c>
      <c r="EK29" s="27"/>
      <c r="EL29" s="21"/>
      <c r="EM29" s="9" t="s">
        <v>20</v>
      </c>
      <c r="EN29" s="9"/>
      <c r="EO29" s="9"/>
      <c r="EP29" s="9"/>
      <c r="EQ29" s="9"/>
      <c r="ER29" s="21"/>
      <c r="ES29" s="9">
        <v>0</v>
      </c>
      <c r="ET29" s="9"/>
      <c r="EU29" s="21">
        <v>0</v>
      </c>
      <c r="EV29" s="9"/>
      <c r="EW29" s="21">
        <v>0</v>
      </c>
      <c r="EX29" s="9"/>
      <c r="EY29" s="21"/>
      <c r="EZ29" s="9">
        <v>0</v>
      </c>
      <c r="FA29" s="9"/>
      <c r="FB29" s="21">
        <v>0</v>
      </c>
      <c r="FC29" s="9"/>
      <c r="FD29" s="21">
        <v>0</v>
      </c>
      <c r="FE29" s="27"/>
    </row>
    <row r="30" spans="1:161">
      <c r="A30" s="21"/>
      <c r="B30" s="9" t="s">
        <v>21</v>
      </c>
      <c r="C30" s="9"/>
      <c r="D30" s="9"/>
      <c r="E30" s="9"/>
      <c r="F30" s="215"/>
      <c r="G30" s="21"/>
      <c r="H30" s="9">
        <v>0</v>
      </c>
      <c r="I30" s="187"/>
      <c r="J30" s="21">
        <v>0</v>
      </c>
      <c r="K30" s="187"/>
      <c r="L30" s="21">
        <v>0</v>
      </c>
      <c r="M30" s="187"/>
      <c r="N30" s="21"/>
      <c r="O30" s="9">
        <v>0</v>
      </c>
      <c r="P30" s="187"/>
      <c r="Q30" s="21">
        <v>0</v>
      </c>
      <c r="R30" s="187"/>
      <c r="S30" s="21">
        <v>0</v>
      </c>
      <c r="T30" s="189"/>
      <c r="U30" s="9"/>
      <c r="V30" s="21"/>
      <c r="W30" s="9" t="s">
        <v>21</v>
      </c>
      <c r="X30" s="9"/>
      <c r="Y30" s="9"/>
      <c r="Z30" s="9"/>
      <c r="AA30" s="9"/>
      <c r="AB30" s="21"/>
      <c r="AC30" s="9">
        <v>0</v>
      </c>
      <c r="AD30" s="215"/>
      <c r="AE30" s="21">
        <v>0</v>
      </c>
      <c r="AF30" s="187"/>
      <c r="AG30" s="21">
        <v>0</v>
      </c>
      <c r="AH30" s="187"/>
      <c r="AI30" s="21"/>
      <c r="AJ30" s="9">
        <v>0</v>
      </c>
      <c r="AK30" s="187"/>
      <c r="AL30" s="21">
        <v>0</v>
      </c>
      <c r="AM30" s="187"/>
      <c r="AN30" s="21">
        <v>0</v>
      </c>
      <c r="AO30" s="189"/>
      <c r="AP30" s="21"/>
      <c r="AQ30" s="9" t="s">
        <v>21</v>
      </c>
      <c r="AR30" s="9"/>
      <c r="AS30" s="9"/>
      <c r="AT30" s="9"/>
      <c r="AU30" s="9"/>
      <c r="AV30" s="21"/>
      <c r="AW30" s="9">
        <v>0</v>
      </c>
      <c r="AX30" s="9"/>
      <c r="AY30" s="21">
        <v>0</v>
      </c>
      <c r="AZ30" s="9"/>
      <c r="BA30" s="21">
        <v>0</v>
      </c>
      <c r="BB30" s="9"/>
      <c r="BC30" s="21"/>
      <c r="BD30" s="9">
        <v>0</v>
      </c>
      <c r="BE30" s="9"/>
      <c r="BF30" s="21">
        <v>0</v>
      </c>
      <c r="BG30" s="9"/>
      <c r="BH30" s="21">
        <v>0</v>
      </c>
      <c r="BI30" s="27"/>
      <c r="BJ30" s="21"/>
      <c r="BK30" s="9" t="s">
        <v>21</v>
      </c>
      <c r="BL30" s="9"/>
      <c r="BM30" s="9"/>
      <c r="BN30" s="9"/>
      <c r="BO30" s="9"/>
      <c r="BP30" s="21"/>
      <c r="BQ30" s="9">
        <v>0</v>
      </c>
      <c r="BR30" s="9"/>
      <c r="BS30" s="21">
        <v>0</v>
      </c>
      <c r="BT30" s="9"/>
      <c r="BU30" s="21">
        <v>0</v>
      </c>
      <c r="BV30" s="9"/>
      <c r="BW30" s="21"/>
      <c r="BX30" s="9">
        <v>0</v>
      </c>
      <c r="BY30" s="9"/>
      <c r="BZ30" s="21">
        <v>0</v>
      </c>
      <c r="CA30" s="9"/>
      <c r="CB30" s="21">
        <v>0</v>
      </c>
      <c r="CC30" s="27"/>
      <c r="CD30" s="21"/>
      <c r="CE30" s="9" t="s">
        <v>21</v>
      </c>
      <c r="CF30" s="9"/>
      <c r="CG30" s="9"/>
      <c r="CH30" s="9"/>
      <c r="CI30" s="9"/>
      <c r="CJ30" s="21"/>
      <c r="CK30" s="9">
        <v>0</v>
      </c>
      <c r="CL30" s="9"/>
      <c r="CM30" s="21">
        <v>0</v>
      </c>
      <c r="CN30" s="9"/>
      <c r="CO30" s="21">
        <v>0</v>
      </c>
      <c r="CP30" s="9"/>
      <c r="CQ30" s="21"/>
      <c r="CR30" s="9">
        <v>0</v>
      </c>
      <c r="CS30" s="9"/>
      <c r="CT30" s="21">
        <v>0</v>
      </c>
      <c r="CU30" s="9"/>
      <c r="CV30" s="21">
        <v>0</v>
      </c>
      <c r="CW30" s="27"/>
      <c r="CX30" s="21"/>
      <c r="CY30" s="9" t="s">
        <v>21</v>
      </c>
      <c r="CZ30" s="9"/>
      <c r="DA30" s="9"/>
      <c r="DB30" s="9"/>
      <c r="DC30" s="9"/>
      <c r="DD30" s="21"/>
      <c r="DE30" s="9">
        <v>0</v>
      </c>
      <c r="DF30" s="9"/>
      <c r="DG30" s="21">
        <v>0</v>
      </c>
      <c r="DH30" s="9"/>
      <c r="DI30" s="21">
        <v>0</v>
      </c>
      <c r="DJ30" s="9"/>
      <c r="DK30" s="21"/>
      <c r="DL30" s="9">
        <v>0</v>
      </c>
      <c r="DM30" s="9"/>
      <c r="DN30" s="21">
        <v>0</v>
      </c>
      <c r="DO30" s="9"/>
      <c r="DP30" s="21">
        <v>0</v>
      </c>
      <c r="DQ30" s="27"/>
      <c r="DR30" s="21"/>
      <c r="DS30" s="9" t="s">
        <v>21</v>
      </c>
      <c r="DT30" s="9"/>
      <c r="DU30" s="9"/>
      <c r="DV30" s="9"/>
      <c r="DW30" s="9"/>
      <c r="DX30" s="21"/>
      <c r="DY30" s="9">
        <v>0</v>
      </c>
      <c r="DZ30" s="9"/>
      <c r="EA30" s="21">
        <v>0</v>
      </c>
      <c r="EB30" s="9"/>
      <c r="EC30" s="21">
        <v>0</v>
      </c>
      <c r="ED30" s="9"/>
      <c r="EE30" s="21"/>
      <c r="EF30" s="9">
        <v>0</v>
      </c>
      <c r="EG30" s="9"/>
      <c r="EH30" s="21">
        <v>0</v>
      </c>
      <c r="EI30" s="9"/>
      <c r="EJ30" s="21">
        <v>0</v>
      </c>
      <c r="EK30" s="27"/>
      <c r="EL30" s="21"/>
      <c r="EM30" s="9" t="s">
        <v>21</v>
      </c>
      <c r="EN30" s="9"/>
      <c r="EO30" s="9"/>
      <c r="EP30" s="9"/>
      <c r="EQ30" s="9"/>
      <c r="ER30" s="21"/>
      <c r="ES30" s="9">
        <v>0</v>
      </c>
      <c r="ET30" s="9"/>
      <c r="EU30" s="21">
        <v>0</v>
      </c>
      <c r="EV30" s="9"/>
      <c r="EW30" s="21">
        <v>0</v>
      </c>
      <c r="EX30" s="9"/>
      <c r="EY30" s="21"/>
      <c r="EZ30" s="9">
        <v>0</v>
      </c>
      <c r="FA30" s="9"/>
      <c r="FB30" s="21">
        <v>0</v>
      </c>
      <c r="FC30" s="9"/>
      <c r="FD30" s="21">
        <v>0</v>
      </c>
      <c r="FE30" s="27"/>
    </row>
    <row r="31" spans="1:161">
      <c r="A31" s="21"/>
      <c r="B31" s="9" t="s">
        <v>22</v>
      </c>
      <c r="C31" s="9"/>
      <c r="D31" s="9"/>
      <c r="E31" s="9"/>
      <c r="F31" s="215"/>
      <c r="G31" s="21"/>
      <c r="H31" s="9">
        <v>0</v>
      </c>
      <c r="I31" s="187"/>
      <c r="J31" s="21">
        <v>0</v>
      </c>
      <c r="K31" s="187"/>
      <c r="L31" s="21">
        <v>0</v>
      </c>
      <c r="M31" s="187"/>
      <c r="N31" s="21"/>
      <c r="O31" s="9">
        <v>0</v>
      </c>
      <c r="P31" s="187"/>
      <c r="Q31" s="21">
        <v>0</v>
      </c>
      <c r="R31" s="187"/>
      <c r="S31" s="21">
        <v>0</v>
      </c>
      <c r="T31" s="189"/>
      <c r="U31" s="9"/>
      <c r="V31" s="21"/>
      <c r="W31" s="9" t="s">
        <v>22</v>
      </c>
      <c r="X31" s="9"/>
      <c r="Y31" s="9"/>
      <c r="Z31" s="9"/>
      <c r="AA31" s="9"/>
      <c r="AB31" s="21"/>
      <c r="AC31" s="9">
        <v>0</v>
      </c>
      <c r="AD31" s="215"/>
      <c r="AE31" s="21">
        <v>0</v>
      </c>
      <c r="AF31" s="187"/>
      <c r="AG31" s="21">
        <v>0</v>
      </c>
      <c r="AH31" s="187"/>
      <c r="AI31" s="21"/>
      <c r="AJ31" s="9">
        <v>0</v>
      </c>
      <c r="AK31" s="187"/>
      <c r="AL31" s="21">
        <v>0</v>
      </c>
      <c r="AM31" s="187"/>
      <c r="AN31" s="21">
        <v>0</v>
      </c>
      <c r="AO31" s="189"/>
      <c r="AP31" s="21"/>
      <c r="AQ31" s="9" t="s">
        <v>22</v>
      </c>
      <c r="AR31" s="9"/>
      <c r="AS31" s="9"/>
      <c r="AT31" s="9"/>
      <c r="AU31" s="9"/>
      <c r="AV31" s="21"/>
      <c r="AW31" s="9">
        <v>0</v>
      </c>
      <c r="AX31" s="9"/>
      <c r="AY31" s="21">
        <v>0</v>
      </c>
      <c r="AZ31" s="9"/>
      <c r="BA31" s="21">
        <v>0</v>
      </c>
      <c r="BB31" s="9"/>
      <c r="BC31" s="21"/>
      <c r="BD31" s="9">
        <v>0</v>
      </c>
      <c r="BE31" s="9"/>
      <c r="BF31" s="21">
        <v>0</v>
      </c>
      <c r="BG31" s="9"/>
      <c r="BH31" s="21">
        <v>0</v>
      </c>
      <c r="BI31" s="27"/>
      <c r="BJ31" s="21"/>
      <c r="BK31" s="9" t="s">
        <v>22</v>
      </c>
      <c r="BL31" s="9"/>
      <c r="BM31" s="9"/>
      <c r="BN31" s="9"/>
      <c r="BO31" s="9"/>
      <c r="BP31" s="21"/>
      <c r="BQ31" s="9">
        <v>0</v>
      </c>
      <c r="BR31" s="9"/>
      <c r="BS31" s="21">
        <v>0</v>
      </c>
      <c r="BT31" s="9"/>
      <c r="BU31" s="21">
        <v>0</v>
      </c>
      <c r="BV31" s="9"/>
      <c r="BW31" s="21"/>
      <c r="BX31" s="9">
        <v>0</v>
      </c>
      <c r="BY31" s="9"/>
      <c r="BZ31" s="21">
        <v>0</v>
      </c>
      <c r="CA31" s="9"/>
      <c r="CB31" s="21">
        <v>0</v>
      </c>
      <c r="CC31" s="27"/>
      <c r="CD31" s="21"/>
      <c r="CE31" s="9" t="s">
        <v>22</v>
      </c>
      <c r="CF31" s="9"/>
      <c r="CG31" s="9"/>
      <c r="CH31" s="9"/>
      <c r="CI31" s="9"/>
      <c r="CJ31" s="21"/>
      <c r="CK31" s="9">
        <v>0</v>
      </c>
      <c r="CL31" s="9"/>
      <c r="CM31" s="21">
        <v>0</v>
      </c>
      <c r="CN31" s="9"/>
      <c r="CO31" s="21">
        <v>0</v>
      </c>
      <c r="CP31" s="9"/>
      <c r="CQ31" s="21"/>
      <c r="CR31" s="9">
        <v>0</v>
      </c>
      <c r="CS31" s="9"/>
      <c r="CT31" s="21">
        <v>0</v>
      </c>
      <c r="CU31" s="9"/>
      <c r="CV31" s="21">
        <v>0</v>
      </c>
      <c r="CW31" s="27"/>
      <c r="CX31" s="21"/>
      <c r="CY31" s="9" t="s">
        <v>22</v>
      </c>
      <c r="CZ31" s="9"/>
      <c r="DA31" s="9"/>
      <c r="DB31" s="9"/>
      <c r="DC31" s="9"/>
      <c r="DD31" s="21"/>
      <c r="DE31" s="9">
        <v>0</v>
      </c>
      <c r="DF31" s="9"/>
      <c r="DG31" s="21">
        <v>0</v>
      </c>
      <c r="DH31" s="9"/>
      <c r="DI31" s="21">
        <v>0</v>
      </c>
      <c r="DJ31" s="9"/>
      <c r="DK31" s="21"/>
      <c r="DL31" s="9">
        <v>0</v>
      </c>
      <c r="DM31" s="9"/>
      <c r="DN31" s="21">
        <v>0</v>
      </c>
      <c r="DO31" s="9"/>
      <c r="DP31" s="21">
        <v>0</v>
      </c>
      <c r="DQ31" s="27"/>
      <c r="DR31" s="21"/>
      <c r="DS31" s="9" t="s">
        <v>22</v>
      </c>
      <c r="DT31" s="9"/>
      <c r="DU31" s="9"/>
      <c r="DV31" s="9"/>
      <c r="DW31" s="9"/>
      <c r="DX31" s="21"/>
      <c r="DY31" s="9">
        <v>0</v>
      </c>
      <c r="DZ31" s="9"/>
      <c r="EA31" s="21">
        <v>0</v>
      </c>
      <c r="EB31" s="9"/>
      <c r="EC31" s="21">
        <v>0</v>
      </c>
      <c r="ED31" s="9"/>
      <c r="EE31" s="21"/>
      <c r="EF31" s="9">
        <v>0</v>
      </c>
      <c r="EG31" s="9"/>
      <c r="EH31" s="21">
        <v>0</v>
      </c>
      <c r="EI31" s="9"/>
      <c r="EJ31" s="21">
        <v>0</v>
      </c>
      <c r="EK31" s="27"/>
      <c r="EL31" s="21"/>
      <c r="EM31" s="9" t="s">
        <v>22</v>
      </c>
      <c r="EN31" s="9"/>
      <c r="EO31" s="9"/>
      <c r="EP31" s="9"/>
      <c r="EQ31" s="9"/>
      <c r="ER31" s="21"/>
      <c r="ES31" s="9">
        <v>0</v>
      </c>
      <c r="ET31" s="9"/>
      <c r="EU31" s="21">
        <v>0</v>
      </c>
      <c r="EV31" s="9"/>
      <c r="EW31" s="21">
        <v>0</v>
      </c>
      <c r="EX31" s="9"/>
      <c r="EY31" s="21"/>
      <c r="EZ31" s="9">
        <v>0</v>
      </c>
      <c r="FA31" s="9"/>
      <c r="FB31" s="21">
        <v>0</v>
      </c>
      <c r="FC31" s="9"/>
      <c r="FD31" s="21">
        <v>0</v>
      </c>
      <c r="FE31" s="27"/>
    </row>
    <row r="32" spans="1:161">
      <c r="A32" s="34"/>
      <c r="B32" s="35" t="s">
        <v>23</v>
      </c>
      <c r="C32" s="35"/>
      <c r="D32" s="35"/>
      <c r="E32" s="35">
        <v>2216932.9840000006</v>
      </c>
      <c r="F32" s="186" t="s">
        <v>513</v>
      </c>
      <c r="G32" s="34"/>
      <c r="H32" s="35">
        <v>1661359.59</v>
      </c>
      <c r="I32" s="186" t="s">
        <v>514</v>
      </c>
      <c r="J32" s="34">
        <v>302276.33</v>
      </c>
      <c r="K32" s="186" t="s">
        <v>515</v>
      </c>
      <c r="L32" s="34">
        <v>26302.464</v>
      </c>
      <c r="M32" s="186" t="s">
        <v>516</v>
      </c>
      <c r="N32" s="34"/>
      <c r="O32" s="35">
        <v>61750.67</v>
      </c>
      <c r="P32" s="186" t="s">
        <v>517</v>
      </c>
      <c r="Q32" s="34">
        <v>73915.342000000004</v>
      </c>
      <c r="R32" s="186" t="s">
        <v>518</v>
      </c>
      <c r="S32" s="34">
        <v>73315.686000000002</v>
      </c>
      <c r="T32" s="190" t="s">
        <v>519</v>
      </c>
      <c r="U32" s="35"/>
      <c r="V32" s="34"/>
      <c r="W32" s="35" t="s">
        <v>23</v>
      </c>
      <c r="X32" s="35"/>
      <c r="Y32" s="35"/>
      <c r="Z32" s="35"/>
      <c r="AA32" s="35"/>
      <c r="AB32" s="34"/>
      <c r="AC32" s="35">
        <v>73315.686000000002</v>
      </c>
      <c r="AD32" s="214"/>
      <c r="AE32" s="34">
        <v>18012.902000000002</v>
      </c>
      <c r="AF32" s="186" t="s">
        <v>520</v>
      </c>
      <c r="AG32" s="34">
        <v>0</v>
      </c>
      <c r="AH32" s="186" t="s">
        <v>521</v>
      </c>
      <c r="AI32" s="34"/>
      <c r="AJ32" s="35">
        <v>0</v>
      </c>
      <c r="AK32" s="186" t="s">
        <v>522</v>
      </c>
      <c r="AL32" s="34">
        <v>0</v>
      </c>
      <c r="AM32" s="186" t="s">
        <v>523</v>
      </c>
      <c r="AN32" s="34">
        <v>0</v>
      </c>
      <c r="AO32" s="190" t="s">
        <v>524</v>
      </c>
      <c r="AP32" s="34"/>
      <c r="AQ32" s="35" t="s">
        <v>23</v>
      </c>
      <c r="AR32" s="35"/>
      <c r="AS32" s="35"/>
      <c r="AT32" s="35"/>
      <c r="AU32" s="35"/>
      <c r="AV32" s="34"/>
      <c r="AW32" s="35">
        <v>0</v>
      </c>
      <c r="AX32" s="35"/>
      <c r="AY32" s="34">
        <v>0</v>
      </c>
      <c r="AZ32" s="35"/>
      <c r="BA32" s="34">
        <v>0</v>
      </c>
      <c r="BB32" s="35"/>
      <c r="BC32" s="34"/>
      <c r="BD32" s="35">
        <v>0</v>
      </c>
      <c r="BE32" s="35"/>
      <c r="BF32" s="34">
        <v>0</v>
      </c>
      <c r="BG32" s="35"/>
      <c r="BH32" s="34">
        <v>0</v>
      </c>
      <c r="BI32" s="38"/>
      <c r="BJ32" s="34"/>
      <c r="BK32" s="35" t="s">
        <v>23</v>
      </c>
      <c r="BL32" s="35"/>
      <c r="BM32" s="35"/>
      <c r="BN32" s="35"/>
      <c r="BO32" s="35"/>
      <c r="BP32" s="34"/>
      <c r="BQ32" s="35">
        <v>0</v>
      </c>
      <c r="BR32" s="35"/>
      <c r="BS32" s="34">
        <v>0</v>
      </c>
      <c r="BT32" s="35"/>
      <c r="BU32" s="34">
        <v>0</v>
      </c>
      <c r="BV32" s="35"/>
      <c r="BW32" s="34"/>
      <c r="BX32" s="35">
        <v>0</v>
      </c>
      <c r="BY32" s="35"/>
      <c r="BZ32" s="34">
        <v>0</v>
      </c>
      <c r="CA32" s="35"/>
      <c r="CB32" s="34">
        <v>0</v>
      </c>
      <c r="CC32" s="38"/>
      <c r="CD32" s="34"/>
      <c r="CE32" s="35" t="s">
        <v>23</v>
      </c>
      <c r="CF32" s="35"/>
      <c r="CG32" s="35"/>
      <c r="CH32" s="35"/>
      <c r="CI32" s="35"/>
      <c r="CJ32" s="34"/>
      <c r="CK32" s="35">
        <v>0</v>
      </c>
      <c r="CL32" s="35"/>
      <c r="CM32" s="34">
        <v>0</v>
      </c>
      <c r="CN32" s="35"/>
      <c r="CO32" s="34">
        <v>0</v>
      </c>
      <c r="CP32" s="35"/>
      <c r="CQ32" s="34"/>
      <c r="CR32" s="35">
        <v>0</v>
      </c>
      <c r="CS32" s="35"/>
      <c r="CT32" s="34">
        <v>0</v>
      </c>
      <c r="CU32" s="35"/>
      <c r="CV32" s="34">
        <v>0</v>
      </c>
      <c r="CW32" s="38"/>
      <c r="CX32" s="34"/>
      <c r="CY32" s="35" t="s">
        <v>23</v>
      </c>
      <c r="CZ32" s="35"/>
      <c r="DA32" s="35"/>
      <c r="DB32" s="35"/>
      <c r="DC32" s="35"/>
      <c r="DD32" s="34"/>
      <c r="DE32" s="35">
        <v>0</v>
      </c>
      <c r="DF32" s="35"/>
      <c r="DG32" s="34">
        <v>0</v>
      </c>
      <c r="DH32" s="35"/>
      <c r="DI32" s="34">
        <v>0</v>
      </c>
      <c r="DJ32" s="35"/>
      <c r="DK32" s="34"/>
      <c r="DL32" s="35">
        <v>0</v>
      </c>
      <c r="DM32" s="35"/>
      <c r="DN32" s="34">
        <v>0</v>
      </c>
      <c r="DO32" s="35"/>
      <c r="DP32" s="34">
        <v>0</v>
      </c>
      <c r="DQ32" s="38"/>
      <c r="DR32" s="34"/>
      <c r="DS32" s="35" t="s">
        <v>23</v>
      </c>
      <c r="DT32" s="35"/>
      <c r="DU32" s="35"/>
      <c r="DV32" s="35"/>
      <c r="DW32" s="35"/>
      <c r="DX32" s="34"/>
      <c r="DY32" s="35">
        <v>0</v>
      </c>
      <c r="DZ32" s="35"/>
      <c r="EA32" s="34">
        <v>0</v>
      </c>
      <c r="EB32" s="35"/>
      <c r="EC32" s="34">
        <v>0</v>
      </c>
      <c r="ED32" s="35"/>
      <c r="EE32" s="34"/>
      <c r="EF32" s="35">
        <v>0</v>
      </c>
      <c r="EG32" s="35"/>
      <c r="EH32" s="34">
        <v>0</v>
      </c>
      <c r="EI32" s="35"/>
      <c r="EJ32" s="34">
        <v>0</v>
      </c>
      <c r="EK32" s="38"/>
      <c r="EL32" s="34"/>
      <c r="EM32" s="35" t="s">
        <v>23</v>
      </c>
      <c r="EN32" s="35"/>
      <c r="EO32" s="35"/>
      <c r="EP32" s="35"/>
      <c r="EQ32" s="35"/>
      <c r="ER32" s="34"/>
      <c r="ES32" s="35">
        <v>0</v>
      </c>
      <c r="ET32" s="35"/>
      <c r="EU32" s="34">
        <v>0</v>
      </c>
      <c r="EV32" s="35"/>
      <c r="EW32" s="34">
        <v>0</v>
      </c>
      <c r="EX32" s="35"/>
      <c r="EY32" s="34"/>
      <c r="EZ32" s="35">
        <v>0</v>
      </c>
      <c r="FA32" s="35"/>
      <c r="FB32" s="34">
        <v>0</v>
      </c>
      <c r="FC32" s="35"/>
      <c r="FD32" s="34">
        <v>0</v>
      </c>
      <c r="FE32" s="38"/>
    </row>
    <row r="33" spans="1:161" ht="6" customHeight="1">
      <c r="A33" s="21"/>
      <c r="B33" s="9"/>
      <c r="C33" s="9"/>
      <c r="D33" s="9"/>
      <c r="E33" s="9"/>
      <c r="F33" s="9"/>
      <c r="G33" s="21"/>
      <c r="H33" s="9"/>
      <c r="I33" s="9"/>
      <c r="J33" s="21"/>
      <c r="K33" s="9"/>
      <c r="L33" s="21"/>
      <c r="M33" s="9"/>
      <c r="N33" s="21"/>
      <c r="O33" s="9"/>
      <c r="P33" s="9"/>
      <c r="Q33" s="21"/>
      <c r="R33" s="9"/>
      <c r="S33" s="21"/>
      <c r="T33" s="27"/>
      <c r="U33" s="9"/>
      <c r="V33" s="21"/>
      <c r="W33" s="9"/>
      <c r="X33" s="9"/>
      <c r="Y33" s="9"/>
      <c r="Z33" s="9"/>
      <c r="AA33" s="9"/>
      <c r="AB33" s="21"/>
      <c r="AC33" s="9"/>
      <c r="AD33" s="9"/>
      <c r="AE33" s="21"/>
      <c r="AF33" s="9"/>
      <c r="AG33" s="21"/>
      <c r="AH33" s="9"/>
      <c r="AI33" s="21"/>
      <c r="AJ33" s="9"/>
      <c r="AK33" s="9"/>
      <c r="AL33" s="21"/>
      <c r="AM33" s="9"/>
      <c r="AN33" s="21"/>
      <c r="AO33" s="27"/>
      <c r="AP33" s="21"/>
      <c r="AQ33" s="9"/>
      <c r="AR33" s="9"/>
      <c r="AS33" s="9"/>
      <c r="AT33" s="9"/>
      <c r="AU33" s="9"/>
      <c r="AV33" s="21"/>
      <c r="AW33" s="9"/>
      <c r="AX33" s="9"/>
      <c r="AY33" s="21"/>
      <c r="AZ33" s="9"/>
      <c r="BA33" s="21"/>
      <c r="BB33" s="9"/>
      <c r="BC33" s="21"/>
      <c r="BD33" s="9"/>
      <c r="BE33" s="9"/>
      <c r="BF33" s="21"/>
      <c r="BG33" s="9"/>
      <c r="BH33" s="21"/>
      <c r="BI33" s="27"/>
      <c r="BJ33" s="21"/>
      <c r="BK33" s="9"/>
      <c r="BL33" s="9"/>
      <c r="BM33" s="9"/>
      <c r="BN33" s="9"/>
      <c r="BO33" s="9"/>
      <c r="BP33" s="21"/>
      <c r="BQ33" s="9"/>
      <c r="BR33" s="9"/>
      <c r="BS33" s="21"/>
      <c r="BT33" s="9"/>
      <c r="BU33" s="21"/>
      <c r="BV33" s="9"/>
      <c r="BW33" s="21"/>
      <c r="BX33" s="9"/>
      <c r="BY33" s="9"/>
      <c r="BZ33" s="21"/>
      <c r="CA33" s="9"/>
      <c r="CB33" s="21"/>
      <c r="CC33" s="27"/>
      <c r="CD33" s="21"/>
      <c r="CE33" s="9"/>
      <c r="CF33" s="9"/>
      <c r="CG33" s="9"/>
      <c r="CH33" s="9"/>
      <c r="CI33" s="9"/>
      <c r="CJ33" s="21"/>
      <c r="CK33" s="9"/>
      <c r="CL33" s="9"/>
      <c r="CM33" s="21"/>
      <c r="CN33" s="9"/>
      <c r="CO33" s="21"/>
      <c r="CP33" s="9"/>
      <c r="CQ33" s="21"/>
      <c r="CR33" s="9"/>
      <c r="CS33" s="9"/>
      <c r="CT33" s="21"/>
      <c r="CU33" s="9"/>
      <c r="CV33" s="21"/>
      <c r="CW33" s="27"/>
      <c r="CX33" s="21"/>
      <c r="CY33" s="9"/>
      <c r="CZ33" s="9"/>
      <c r="DA33" s="9"/>
      <c r="DB33" s="9"/>
      <c r="DC33" s="9"/>
      <c r="DD33" s="21"/>
      <c r="DE33" s="9"/>
      <c r="DF33" s="9"/>
      <c r="DG33" s="21"/>
      <c r="DH33" s="9"/>
      <c r="DI33" s="21"/>
      <c r="DJ33" s="9"/>
      <c r="DK33" s="21"/>
      <c r="DL33" s="9"/>
      <c r="DM33" s="9"/>
      <c r="DN33" s="21"/>
      <c r="DO33" s="9"/>
      <c r="DP33" s="21"/>
      <c r="DQ33" s="27"/>
      <c r="DR33" s="21"/>
      <c r="DS33" s="9"/>
      <c r="DT33" s="9"/>
      <c r="DU33" s="9"/>
      <c r="DV33" s="9"/>
      <c r="DW33" s="9"/>
      <c r="DX33" s="21"/>
      <c r="DY33" s="9"/>
      <c r="DZ33" s="9"/>
      <c r="EA33" s="21"/>
      <c r="EB33" s="9"/>
      <c r="EC33" s="21"/>
      <c r="ED33" s="9"/>
      <c r="EE33" s="21"/>
      <c r="EF33" s="9"/>
      <c r="EG33" s="9"/>
      <c r="EH33" s="21"/>
      <c r="EI33" s="9"/>
      <c r="EJ33" s="21"/>
      <c r="EK33" s="27"/>
      <c r="EL33" s="21"/>
      <c r="EM33" s="9"/>
      <c r="EN33" s="9"/>
      <c r="EO33" s="9"/>
      <c r="EP33" s="9"/>
      <c r="EQ33" s="9"/>
      <c r="ER33" s="21"/>
      <c r="ES33" s="9"/>
      <c r="ET33" s="9"/>
      <c r="EU33" s="21"/>
      <c r="EV33" s="9"/>
      <c r="EW33" s="21"/>
      <c r="EX33" s="9"/>
      <c r="EY33" s="21"/>
      <c r="EZ33" s="9"/>
      <c r="FA33" s="9"/>
      <c r="FB33" s="21"/>
      <c r="FC33" s="9"/>
      <c r="FD33" s="21"/>
      <c r="FE33" s="27"/>
    </row>
    <row r="34" spans="1:161">
      <c r="A34" s="21"/>
      <c r="B34" s="9" t="s">
        <v>24</v>
      </c>
      <c r="C34" s="9"/>
      <c r="D34" s="9"/>
      <c r="E34" s="9"/>
      <c r="F34" s="9"/>
      <c r="G34" s="21"/>
      <c r="H34" s="9"/>
      <c r="I34" s="9"/>
      <c r="J34" s="21">
        <v>3968</v>
      </c>
      <c r="K34" s="9"/>
      <c r="L34" s="21">
        <v>1688</v>
      </c>
      <c r="M34" s="9"/>
      <c r="N34" s="21"/>
      <c r="O34" s="9">
        <v>4097</v>
      </c>
      <c r="P34" s="9"/>
      <c r="Q34" s="21">
        <v>2077</v>
      </c>
      <c r="R34" s="9"/>
      <c r="S34" s="21">
        <v>3624</v>
      </c>
      <c r="T34" s="27"/>
      <c r="U34" s="9"/>
      <c r="V34" s="21"/>
      <c r="W34" s="9" t="s">
        <v>24</v>
      </c>
      <c r="X34" s="9"/>
      <c r="Y34" s="9"/>
      <c r="Z34" s="9"/>
      <c r="AA34" s="9"/>
      <c r="AB34" s="21"/>
      <c r="AC34" s="9">
        <v>3624</v>
      </c>
      <c r="AD34" s="9"/>
      <c r="AE34" s="21">
        <v>2549</v>
      </c>
      <c r="AF34" s="9"/>
      <c r="AG34" s="21">
        <v>2360</v>
      </c>
      <c r="AH34" s="9"/>
      <c r="AI34" s="21"/>
      <c r="AJ34" s="9">
        <v>2360</v>
      </c>
      <c r="AK34" s="9"/>
      <c r="AL34" s="21">
        <v>2360</v>
      </c>
      <c r="AM34" s="9"/>
      <c r="AN34" s="21">
        <v>2360</v>
      </c>
      <c r="AO34" s="27"/>
      <c r="AP34" s="21"/>
      <c r="AQ34" s="9" t="s">
        <v>24</v>
      </c>
      <c r="AR34" s="9"/>
      <c r="AS34" s="9"/>
      <c r="AT34" s="9"/>
      <c r="AU34" s="9"/>
      <c r="AV34" s="21"/>
      <c r="AW34" s="9">
        <v>2360</v>
      </c>
      <c r="AX34" s="9"/>
      <c r="AY34" s="21">
        <v>2360</v>
      </c>
      <c r="AZ34" s="9"/>
      <c r="BA34" s="21">
        <v>2360</v>
      </c>
      <c r="BB34" s="9"/>
      <c r="BC34" s="21"/>
      <c r="BD34" s="9">
        <v>2360</v>
      </c>
      <c r="BE34" s="9"/>
      <c r="BF34" s="21">
        <v>2360</v>
      </c>
      <c r="BG34" s="9"/>
      <c r="BH34" s="21">
        <v>2360</v>
      </c>
      <c r="BI34" s="27"/>
      <c r="BJ34" s="21"/>
      <c r="BK34" s="9" t="s">
        <v>24</v>
      </c>
      <c r="BL34" s="9"/>
      <c r="BM34" s="9"/>
      <c r="BN34" s="9"/>
      <c r="BO34" s="9"/>
      <c r="BP34" s="21"/>
      <c r="BQ34" s="9">
        <v>2360</v>
      </c>
      <c r="BR34" s="9"/>
      <c r="BS34" s="21">
        <v>2360</v>
      </c>
      <c r="BT34" s="9"/>
      <c r="BU34" s="21">
        <v>2360</v>
      </c>
      <c r="BV34" s="9"/>
      <c r="BW34" s="21"/>
      <c r="BX34" s="9">
        <v>2360</v>
      </c>
      <c r="BY34" s="9"/>
      <c r="BZ34" s="21">
        <v>2360</v>
      </c>
      <c r="CA34" s="9"/>
      <c r="CB34" s="21">
        <v>2360</v>
      </c>
      <c r="CC34" s="27"/>
      <c r="CD34" s="21"/>
      <c r="CE34" s="9" t="s">
        <v>24</v>
      </c>
      <c r="CF34" s="9"/>
      <c r="CG34" s="9"/>
      <c r="CH34" s="9"/>
      <c r="CI34" s="9"/>
      <c r="CJ34" s="21"/>
      <c r="CK34" s="9">
        <v>2360</v>
      </c>
      <c r="CL34" s="9"/>
      <c r="CM34" s="21">
        <v>2360</v>
      </c>
      <c r="CN34" s="9"/>
      <c r="CO34" s="21">
        <v>2360</v>
      </c>
      <c r="CP34" s="9"/>
      <c r="CQ34" s="21"/>
      <c r="CR34" s="9">
        <v>2360</v>
      </c>
      <c r="CS34" s="9"/>
      <c r="CT34" s="21">
        <v>2360</v>
      </c>
      <c r="CU34" s="9"/>
      <c r="CV34" s="21">
        <v>2360</v>
      </c>
      <c r="CW34" s="27"/>
      <c r="CX34" s="21"/>
      <c r="CY34" s="9" t="s">
        <v>24</v>
      </c>
      <c r="CZ34" s="9"/>
      <c r="DA34" s="9"/>
      <c r="DB34" s="9"/>
      <c r="DC34" s="9"/>
      <c r="DD34" s="21"/>
      <c r="DE34" s="9">
        <v>2360</v>
      </c>
      <c r="DF34" s="9"/>
      <c r="DG34" s="21">
        <v>2360</v>
      </c>
      <c r="DH34" s="9"/>
      <c r="DI34" s="21">
        <v>2360</v>
      </c>
      <c r="DJ34" s="9"/>
      <c r="DK34" s="21"/>
      <c r="DL34" s="9">
        <v>2360</v>
      </c>
      <c r="DM34" s="9"/>
      <c r="DN34" s="21">
        <v>2360</v>
      </c>
      <c r="DO34" s="9"/>
      <c r="DP34" s="21">
        <v>2360</v>
      </c>
      <c r="DQ34" s="27"/>
      <c r="DR34" s="21"/>
      <c r="DS34" s="9" t="s">
        <v>24</v>
      </c>
      <c r="DT34" s="9"/>
      <c r="DU34" s="9"/>
      <c r="DV34" s="9"/>
      <c r="DW34" s="9"/>
      <c r="DX34" s="21"/>
      <c r="DY34" s="9">
        <v>2360</v>
      </c>
      <c r="DZ34" s="9"/>
      <c r="EA34" s="21">
        <v>2360</v>
      </c>
      <c r="EB34" s="9"/>
      <c r="EC34" s="21">
        <v>2360</v>
      </c>
      <c r="ED34" s="9"/>
      <c r="EE34" s="21"/>
      <c r="EF34" s="9">
        <v>2360</v>
      </c>
      <c r="EG34" s="9"/>
      <c r="EH34" s="21">
        <v>2360</v>
      </c>
      <c r="EI34" s="9"/>
      <c r="EJ34" s="21">
        <v>2360</v>
      </c>
      <c r="EK34" s="27"/>
      <c r="EL34" s="21"/>
      <c r="EM34" s="9" t="s">
        <v>24</v>
      </c>
      <c r="EN34" s="9"/>
      <c r="EO34" s="9"/>
      <c r="EP34" s="9"/>
      <c r="EQ34" s="9"/>
      <c r="ER34" s="21"/>
      <c r="ES34" s="9">
        <v>2360</v>
      </c>
      <c r="ET34" s="9"/>
      <c r="EU34" s="21">
        <v>2360</v>
      </c>
      <c r="EV34" s="9"/>
      <c r="EW34" s="21">
        <v>2360</v>
      </c>
      <c r="EX34" s="9"/>
      <c r="EY34" s="21"/>
      <c r="EZ34" s="9">
        <v>2360</v>
      </c>
      <c r="FA34" s="9"/>
      <c r="FB34" s="21">
        <v>2360</v>
      </c>
      <c r="FC34" s="9"/>
      <c r="FD34" s="21">
        <v>2360</v>
      </c>
      <c r="FE34" s="27"/>
    </row>
    <row r="35" spans="1:161">
      <c r="A35" s="21"/>
      <c r="B35" s="9" t="s">
        <v>69</v>
      </c>
      <c r="C35" s="9"/>
      <c r="D35" s="9"/>
      <c r="E35" s="9"/>
      <c r="F35" s="9"/>
      <c r="G35" s="21"/>
      <c r="H35" s="9"/>
      <c r="I35" s="9"/>
      <c r="J35" s="21">
        <v>0</v>
      </c>
      <c r="K35" s="9"/>
      <c r="L35" s="21">
        <v>0</v>
      </c>
      <c r="M35" s="9"/>
      <c r="N35" s="21"/>
      <c r="O35" s="9">
        <v>0</v>
      </c>
      <c r="P35" s="9"/>
      <c r="Q35" s="21">
        <v>0</v>
      </c>
      <c r="R35" s="9"/>
      <c r="S35" s="21">
        <v>0</v>
      </c>
      <c r="T35" s="27"/>
      <c r="U35" s="9"/>
      <c r="V35" s="21"/>
      <c r="W35" s="9" t="s">
        <v>25</v>
      </c>
      <c r="X35" s="9"/>
      <c r="Y35" s="9"/>
      <c r="Z35" s="9"/>
      <c r="AA35" s="9"/>
      <c r="AB35" s="21"/>
      <c r="AC35" s="9">
        <v>0</v>
      </c>
      <c r="AD35" s="9"/>
      <c r="AE35" s="21">
        <v>0</v>
      </c>
      <c r="AF35" s="9"/>
      <c r="AG35" s="21">
        <v>0</v>
      </c>
      <c r="AH35" s="9"/>
      <c r="AI35" s="21"/>
      <c r="AJ35" s="9">
        <v>0</v>
      </c>
      <c r="AK35" s="9"/>
      <c r="AL35" s="21">
        <v>0</v>
      </c>
      <c r="AM35" s="9"/>
      <c r="AN35" s="21">
        <v>0</v>
      </c>
      <c r="AO35" s="27"/>
      <c r="AP35" s="21"/>
      <c r="AQ35" s="9" t="s">
        <v>25</v>
      </c>
      <c r="AR35" s="9"/>
      <c r="AS35" s="9"/>
      <c r="AT35" s="9"/>
      <c r="AU35" s="9"/>
      <c r="AV35" s="21"/>
      <c r="AW35" s="9">
        <v>0</v>
      </c>
      <c r="AX35" s="9"/>
      <c r="AY35" s="21">
        <v>0</v>
      </c>
      <c r="AZ35" s="9"/>
      <c r="BA35" s="21">
        <v>0</v>
      </c>
      <c r="BB35" s="9"/>
      <c r="BC35" s="21"/>
      <c r="BD35" s="9">
        <v>0</v>
      </c>
      <c r="BE35" s="9"/>
      <c r="BF35" s="21">
        <v>0</v>
      </c>
      <c r="BG35" s="9"/>
      <c r="BH35" s="21">
        <v>0</v>
      </c>
      <c r="BI35" s="27"/>
      <c r="BJ35" s="21"/>
      <c r="BK35" s="9" t="s">
        <v>25</v>
      </c>
      <c r="BL35" s="9"/>
      <c r="BM35" s="9"/>
      <c r="BN35" s="9"/>
      <c r="BO35" s="9"/>
      <c r="BP35" s="21"/>
      <c r="BQ35" s="9">
        <v>0</v>
      </c>
      <c r="BR35" s="9"/>
      <c r="BS35" s="21">
        <v>0</v>
      </c>
      <c r="BT35" s="9"/>
      <c r="BU35" s="21">
        <v>0</v>
      </c>
      <c r="BV35" s="9"/>
      <c r="BW35" s="21"/>
      <c r="BX35" s="9">
        <v>0</v>
      </c>
      <c r="BY35" s="9"/>
      <c r="BZ35" s="21">
        <v>0</v>
      </c>
      <c r="CA35" s="9"/>
      <c r="CB35" s="21">
        <v>0</v>
      </c>
      <c r="CC35" s="27"/>
      <c r="CD35" s="21"/>
      <c r="CE35" s="9" t="s">
        <v>25</v>
      </c>
      <c r="CF35" s="9"/>
      <c r="CG35" s="9"/>
      <c r="CH35" s="9"/>
      <c r="CI35" s="9"/>
      <c r="CJ35" s="21"/>
      <c r="CK35" s="9">
        <v>0</v>
      </c>
      <c r="CL35" s="9"/>
      <c r="CM35" s="21">
        <v>0</v>
      </c>
      <c r="CN35" s="9"/>
      <c r="CO35" s="21">
        <v>0</v>
      </c>
      <c r="CP35" s="9"/>
      <c r="CQ35" s="21"/>
      <c r="CR35" s="9">
        <v>0</v>
      </c>
      <c r="CS35" s="9"/>
      <c r="CT35" s="21">
        <v>0</v>
      </c>
      <c r="CU35" s="9"/>
      <c r="CV35" s="21">
        <v>0</v>
      </c>
      <c r="CW35" s="27"/>
      <c r="CX35" s="21"/>
      <c r="CY35" s="9" t="s">
        <v>25</v>
      </c>
      <c r="CZ35" s="9"/>
      <c r="DA35" s="9"/>
      <c r="DB35" s="9"/>
      <c r="DC35" s="9"/>
      <c r="DD35" s="21"/>
      <c r="DE35" s="9">
        <v>0</v>
      </c>
      <c r="DF35" s="9"/>
      <c r="DG35" s="21">
        <v>0</v>
      </c>
      <c r="DH35" s="9"/>
      <c r="DI35" s="21">
        <v>0</v>
      </c>
      <c r="DJ35" s="9"/>
      <c r="DK35" s="21"/>
      <c r="DL35" s="9">
        <v>0</v>
      </c>
      <c r="DM35" s="9"/>
      <c r="DN35" s="21">
        <v>0</v>
      </c>
      <c r="DO35" s="9"/>
      <c r="DP35" s="21">
        <v>0</v>
      </c>
      <c r="DQ35" s="27"/>
      <c r="DR35" s="21"/>
      <c r="DS35" s="9" t="s">
        <v>25</v>
      </c>
      <c r="DT35" s="9"/>
      <c r="DU35" s="9"/>
      <c r="DV35" s="9"/>
      <c r="DW35" s="9"/>
      <c r="DX35" s="21"/>
      <c r="DY35" s="9">
        <v>0</v>
      </c>
      <c r="DZ35" s="9"/>
      <c r="EA35" s="21">
        <v>0</v>
      </c>
      <c r="EB35" s="9"/>
      <c r="EC35" s="21">
        <v>0</v>
      </c>
      <c r="ED35" s="9"/>
      <c r="EE35" s="21"/>
      <c r="EF35" s="9">
        <v>0</v>
      </c>
      <c r="EG35" s="9"/>
      <c r="EH35" s="21">
        <v>0</v>
      </c>
      <c r="EI35" s="9"/>
      <c r="EJ35" s="21">
        <v>0</v>
      </c>
      <c r="EK35" s="27"/>
      <c r="EL35" s="21"/>
      <c r="EM35" s="9" t="s">
        <v>25</v>
      </c>
      <c r="EN35" s="9"/>
      <c r="EO35" s="9"/>
      <c r="EP35" s="9"/>
      <c r="EQ35" s="9"/>
      <c r="ER35" s="21"/>
      <c r="ES35" s="9">
        <v>0</v>
      </c>
      <c r="ET35" s="9"/>
      <c r="EU35" s="21">
        <v>0</v>
      </c>
      <c r="EV35" s="9"/>
      <c r="EW35" s="21">
        <v>0</v>
      </c>
      <c r="EX35" s="9"/>
      <c r="EY35" s="21"/>
      <c r="EZ35" s="9">
        <v>0</v>
      </c>
      <c r="FA35" s="9"/>
      <c r="FB35" s="21">
        <v>0</v>
      </c>
      <c r="FC35" s="9"/>
      <c r="FD35" s="21">
        <v>0</v>
      </c>
      <c r="FE35" s="27"/>
    </row>
    <row r="36" spans="1:161" ht="15.75">
      <c r="A36" s="21"/>
      <c r="B36" s="9" t="s">
        <v>26</v>
      </c>
      <c r="C36" s="9"/>
      <c r="D36" s="9"/>
      <c r="E36" s="22"/>
      <c r="F36" s="9"/>
      <c r="G36" s="21"/>
      <c r="H36" s="9"/>
      <c r="I36" s="9"/>
      <c r="J36" s="21">
        <v>41741.857821064863</v>
      </c>
      <c r="K36" s="9"/>
      <c r="L36" s="21">
        <v>49744.868105064867</v>
      </c>
      <c r="M36" s="9"/>
      <c r="N36" s="21"/>
      <c r="O36" s="9">
        <v>51996.088201064864</v>
      </c>
      <c r="P36" s="9"/>
      <c r="Q36" s="21">
        <v>57928.732589064864</v>
      </c>
      <c r="R36" s="9"/>
      <c r="S36" s="21">
        <v>61255.671037864864</v>
      </c>
      <c r="T36" s="27"/>
      <c r="U36" s="9"/>
      <c r="V36" s="21"/>
      <c r="W36" s="9" t="s">
        <v>26</v>
      </c>
      <c r="X36" s="9"/>
      <c r="Y36" s="9"/>
      <c r="Z36" s="9"/>
      <c r="AA36" s="9"/>
      <c r="AB36" s="21"/>
      <c r="AC36" s="9">
        <v>61255.671037864864</v>
      </c>
      <c r="AD36" s="9"/>
      <c r="AE36" s="21">
        <v>63688.572008264862</v>
      </c>
      <c r="AF36" s="9"/>
      <c r="AG36" s="21">
        <v>64142.221641064862</v>
      </c>
      <c r="AH36" s="9"/>
      <c r="AI36" s="21"/>
      <c r="AJ36" s="9">
        <v>64142.221641064862</v>
      </c>
      <c r="AK36" s="9"/>
      <c r="AL36" s="21">
        <v>64142.221641064862</v>
      </c>
      <c r="AM36" s="9"/>
      <c r="AN36" s="21">
        <v>64142.221641064862</v>
      </c>
      <c r="AO36" s="27"/>
      <c r="AP36" s="21"/>
      <c r="AQ36" s="9" t="s">
        <v>26</v>
      </c>
      <c r="AR36" s="9"/>
      <c r="AS36" s="9"/>
      <c r="AT36" s="9"/>
      <c r="AU36" s="9"/>
      <c r="AV36" s="21"/>
      <c r="AW36" s="9">
        <v>64142.221641064862</v>
      </c>
      <c r="AX36" s="9"/>
      <c r="AY36" s="21">
        <v>63732.221641064862</v>
      </c>
      <c r="AZ36" s="9"/>
      <c r="BA36" s="21">
        <v>63452.221641064862</v>
      </c>
      <c r="BB36" s="9"/>
      <c r="BC36" s="21"/>
      <c r="BD36" s="9">
        <v>61982.221641064862</v>
      </c>
      <c r="BE36" s="9"/>
      <c r="BF36" s="21">
        <v>57762.221641064862</v>
      </c>
      <c r="BG36" s="9"/>
      <c r="BH36" s="21">
        <v>55589.721641064862</v>
      </c>
      <c r="BI36" s="27"/>
      <c r="BJ36" s="21"/>
      <c r="BK36" s="9" t="s">
        <v>26</v>
      </c>
      <c r="BL36" s="9"/>
      <c r="BM36" s="9"/>
      <c r="BN36" s="9"/>
      <c r="BO36" s="9"/>
      <c r="BP36" s="21"/>
      <c r="BQ36" s="9">
        <v>55589.721641064862</v>
      </c>
      <c r="BR36" s="9"/>
      <c r="BS36" s="21">
        <v>55034.721641064862</v>
      </c>
      <c r="BT36" s="9"/>
      <c r="BU36" s="21">
        <v>55034.721641064862</v>
      </c>
      <c r="BV36" s="9"/>
      <c r="BW36" s="21"/>
      <c r="BX36" s="9">
        <v>55034.721641064862</v>
      </c>
      <c r="BY36" s="9"/>
      <c r="BZ36" s="21">
        <v>55034.721641064862</v>
      </c>
      <c r="CA36" s="9"/>
      <c r="CB36" s="21">
        <v>55034.721641064862</v>
      </c>
      <c r="CC36" s="27"/>
      <c r="CD36" s="21"/>
      <c r="CE36" s="9" t="s">
        <v>26</v>
      </c>
      <c r="CF36" s="9"/>
      <c r="CG36" s="9"/>
      <c r="CH36" s="9"/>
      <c r="CI36" s="9"/>
      <c r="CJ36" s="21"/>
      <c r="CK36" s="9">
        <v>55034.721641064862</v>
      </c>
      <c r="CL36" s="9"/>
      <c r="CM36" s="21">
        <v>55034.721641064862</v>
      </c>
      <c r="CN36" s="9"/>
      <c r="CO36" s="21">
        <v>55034.721641064862</v>
      </c>
      <c r="CP36" s="9"/>
      <c r="CQ36" s="21"/>
      <c r="CR36" s="9">
        <v>55034.721641064862</v>
      </c>
      <c r="CS36" s="9"/>
      <c r="CT36" s="21">
        <v>55034.721641064862</v>
      </c>
      <c r="CU36" s="9"/>
      <c r="CV36" s="21">
        <v>55034.721641064862</v>
      </c>
      <c r="CW36" s="27"/>
      <c r="CX36" s="21"/>
      <c r="CY36" s="9" t="s">
        <v>26</v>
      </c>
      <c r="CZ36" s="9"/>
      <c r="DA36" s="9"/>
      <c r="DB36" s="9"/>
      <c r="DC36" s="9"/>
      <c r="DD36" s="21"/>
      <c r="DE36" s="9">
        <v>55034.721641064862</v>
      </c>
      <c r="DF36" s="9"/>
      <c r="DG36" s="21">
        <v>55034.721641064862</v>
      </c>
      <c r="DH36" s="9"/>
      <c r="DI36" s="21">
        <v>55034.721641064862</v>
      </c>
      <c r="DJ36" s="9"/>
      <c r="DK36" s="21"/>
      <c r="DL36" s="9">
        <v>51849.064395467605</v>
      </c>
      <c r="DM36" s="9"/>
      <c r="DN36" s="21">
        <v>47966.173102286666</v>
      </c>
      <c r="DO36" s="9"/>
      <c r="DP36" s="21">
        <v>46704.451979886646</v>
      </c>
      <c r="DQ36" s="27"/>
      <c r="DR36" s="21"/>
      <c r="DS36" s="9" t="s">
        <v>26</v>
      </c>
      <c r="DT36" s="9"/>
      <c r="DU36" s="9"/>
      <c r="DV36" s="9"/>
      <c r="DW36" s="9"/>
      <c r="DX36" s="21"/>
      <c r="DY36" s="9">
        <v>46704.451979886646</v>
      </c>
      <c r="DZ36" s="9"/>
      <c r="EA36" s="21">
        <v>45496.636501486646</v>
      </c>
      <c r="EB36" s="9"/>
      <c r="EC36" s="21">
        <v>44078.430411086658</v>
      </c>
      <c r="ED36" s="9"/>
      <c r="EE36" s="21"/>
      <c r="EF36" s="9">
        <v>42542.385357486652</v>
      </c>
      <c r="EG36" s="9"/>
      <c r="EH36" s="21">
        <v>41415.737839886657</v>
      </c>
      <c r="EI36" s="9"/>
      <c r="EJ36" s="21">
        <v>41201.375925486653</v>
      </c>
      <c r="EK36" s="27"/>
      <c r="EL36" s="21"/>
      <c r="EM36" s="9" t="s">
        <v>26</v>
      </c>
      <c r="EN36" s="9"/>
      <c r="EO36" s="9"/>
      <c r="EP36" s="9"/>
      <c r="EQ36" s="9"/>
      <c r="ER36" s="21"/>
      <c r="ES36" s="9">
        <v>41201.375925486653</v>
      </c>
      <c r="ET36" s="9"/>
      <c r="EU36" s="21">
        <v>41201.375925486653</v>
      </c>
      <c r="EV36" s="9"/>
      <c r="EW36" s="21">
        <v>41201.375925486653</v>
      </c>
      <c r="EX36" s="9"/>
      <c r="EY36" s="21"/>
      <c r="EZ36" s="9">
        <v>41201.375925486653</v>
      </c>
      <c r="FA36" s="9"/>
      <c r="FB36" s="21">
        <v>41201.375925486653</v>
      </c>
      <c r="FC36" s="9"/>
      <c r="FD36" s="21">
        <v>41201.375925486653</v>
      </c>
      <c r="FE36" s="27"/>
    </row>
    <row r="37" spans="1:161">
      <c r="A37" s="21"/>
      <c r="B37" s="9" t="s">
        <v>27</v>
      </c>
      <c r="C37" s="9"/>
      <c r="D37" s="9"/>
      <c r="E37" s="9"/>
      <c r="F37" s="9"/>
      <c r="G37" s="21"/>
      <c r="H37" s="9"/>
      <c r="I37" s="9"/>
      <c r="J37" s="21">
        <v>24355.765982684028</v>
      </c>
      <c r="K37" s="9"/>
      <c r="L37" s="21">
        <v>28124.237911108055</v>
      </c>
      <c r="M37" s="9"/>
      <c r="N37" s="21"/>
      <c r="O37" s="9">
        <v>27917.33354809208</v>
      </c>
      <c r="P37" s="9"/>
      <c r="Q37" s="21">
        <v>28387.162609256109</v>
      </c>
      <c r="R37" s="9"/>
      <c r="S37" s="21">
        <v>28269.932673688138</v>
      </c>
      <c r="T37" s="27"/>
      <c r="U37" s="9"/>
      <c r="V37" s="21"/>
      <c r="W37" s="9" t="s">
        <v>27</v>
      </c>
      <c r="X37" s="9"/>
      <c r="Y37" s="9"/>
      <c r="Z37" s="9"/>
      <c r="AA37" s="9"/>
      <c r="AB37" s="21"/>
      <c r="AC37" s="9">
        <v>28269.932673688138</v>
      </c>
      <c r="AD37" s="9"/>
      <c r="AE37" s="21">
        <v>28171.714383564169</v>
      </c>
      <c r="AF37" s="9"/>
      <c r="AG37" s="21">
        <v>27396.524588948192</v>
      </c>
      <c r="AH37" s="9"/>
      <c r="AI37" s="21"/>
      <c r="AJ37" s="9">
        <v>26434.391264332218</v>
      </c>
      <c r="AK37" s="9"/>
      <c r="AL37" s="21">
        <v>25472.257939716244</v>
      </c>
      <c r="AM37" s="9"/>
      <c r="AN37" s="21">
        <v>24510.124615100274</v>
      </c>
      <c r="AO37" s="27"/>
      <c r="AP37" s="21"/>
      <c r="AQ37" s="9" t="s">
        <v>27</v>
      </c>
      <c r="AR37" s="9"/>
      <c r="AS37" s="9"/>
      <c r="AT37" s="9"/>
      <c r="AU37" s="9"/>
      <c r="AV37" s="21"/>
      <c r="AW37" s="9">
        <v>24510.124615100274</v>
      </c>
      <c r="AX37" s="9"/>
      <c r="AY37" s="21">
        <v>23554.141290484302</v>
      </c>
      <c r="AZ37" s="9"/>
      <c r="BA37" s="21">
        <v>22602.357965868327</v>
      </c>
      <c r="BB37" s="9"/>
      <c r="BC37" s="21"/>
      <c r="BD37" s="9">
        <v>21672.624641252354</v>
      </c>
      <c r="BE37" s="9"/>
      <c r="BF37" s="21">
        <v>20806.191316636381</v>
      </c>
      <c r="BG37" s="9"/>
      <c r="BH37" s="21">
        <v>19972.345492020409</v>
      </c>
      <c r="BI37" s="27"/>
      <c r="BJ37" s="21"/>
      <c r="BK37" s="9" t="s">
        <v>27</v>
      </c>
      <c r="BL37" s="9"/>
      <c r="BM37" s="9"/>
      <c r="BN37" s="9"/>
      <c r="BO37" s="9"/>
      <c r="BP37" s="21"/>
      <c r="BQ37" s="9">
        <v>19972.345492020409</v>
      </c>
      <c r="BR37" s="9"/>
      <c r="BS37" s="21">
        <v>19146.824667404435</v>
      </c>
      <c r="BT37" s="9"/>
      <c r="BU37" s="21">
        <v>18321.303842788464</v>
      </c>
      <c r="BV37" s="9"/>
      <c r="BW37" s="21"/>
      <c r="BX37" s="9">
        <v>17495.783018172489</v>
      </c>
      <c r="BY37" s="9"/>
      <c r="BZ37" s="21">
        <v>16670.262193556518</v>
      </c>
      <c r="CA37" s="9"/>
      <c r="CB37" s="21">
        <v>15844.741368940546</v>
      </c>
      <c r="CC37" s="27"/>
      <c r="CD37" s="21"/>
      <c r="CE37" s="9" t="s">
        <v>27</v>
      </c>
      <c r="CF37" s="9"/>
      <c r="CG37" s="9"/>
      <c r="CH37" s="9"/>
      <c r="CI37" s="9"/>
      <c r="CJ37" s="21"/>
      <c r="CK37" s="9">
        <v>15844.741368940546</v>
      </c>
      <c r="CL37" s="9"/>
      <c r="CM37" s="21">
        <v>15019.220544324573</v>
      </c>
      <c r="CN37" s="9"/>
      <c r="CO37" s="21">
        <v>14193.6997197086</v>
      </c>
      <c r="CP37" s="9"/>
      <c r="CQ37" s="21"/>
      <c r="CR37" s="9">
        <v>13368.178895092627</v>
      </c>
      <c r="CS37" s="9"/>
      <c r="CT37" s="21">
        <v>12542.658070476655</v>
      </c>
      <c r="CU37" s="9"/>
      <c r="CV37" s="21">
        <v>11717.137245860682</v>
      </c>
      <c r="CW37" s="27"/>
      <c r="CX37" s="21"/>
      <c r="CY37" s="9" t="s">
        <v>27</v>
      </c>
      <c r="CZ37" s="9"/>
      <c r="DA37" s="9"/>
      <c r="DB37" s="9"/>
      <c r="DC37" s="9"/>
      <c r="DD37" s="21"/>
      <c r="DE37" s="9">
        <v>11717.137245860682</v>
      </c>
      <c r="DF37" s="9"/>
      <c r="DG37" s="21">
        <v>10891.616421244709</v>
      </c>
      <c r="DH37" s="9"/>
      <c r="DI37" s="21">
        <v>10066.095596628737</v>
      </c>
      <c r="DJ37" s="9"/>
      <c r="DK37" s="21"/>
      <c r="DL37" s="9">
        <v>9288.3596306967229</v>
      </c>
      <c r="DM37" s="9"/>
      <c r="DN37" s="21">
        <v>8568.8670341624238</v>
      </c>
      <c r="DO37" s="9"/>
      <c r="DP37" s="21">
        <v>7868.3002544641222</v>
      </c>
      <c r="DQ37" s="27"/>
      <c r="DR37" s="21"/>
      <c r="DS37" s="9" t="s">
        <v>27</v>
      </c>
      <c r="DT37" s="9"/>
      <c r="DU37" s="9"/>
      <c r="DV37" s="9"/>
      <c r="DW37" s="9"/>
      <c r="DX37" s="21"/>
      <c r="DY37" s="9">
        <v>7868.3002544641222</v>
      </c>
      <c r="DZ37" s="9"/>
      <c r="EA37" s="21">
        <v>7185.8507069418229</v>
      </c>
      <c r="EB37" s="9"/>
      <c r="EC37" s="21">
        <v>6524.6742507755234</v>
      </c>
      <c r="ED37" s="9"/>
      <c r="EE37" s="21"/>
      <c r="EF37" s="9">
        <v>5886.5384704132248</v>
      </c>
      <c r="EG37" s="9"/>
      <c r="EH37" s="21">
        <v>5265.3024028149248</v>
      </c>
      <c r="EI37" s="9"/>
      <c r="EJ37" s="21">
        <v>4647.281763932624</v>
      </c>
      <c r="EK37" s="27"/>
      <c r="EL37" s="21"/>
      <c r="EM37" s="9" t="s">
        <v>27</v>
      </c>
      <c r="EN37" s="9"/>
      <c r="EO37" s="9"/>
      <c r="EP37" s="9"/>
      <c r="EQ37" s="9"/>
      <c r="ER37" s="21"/>
      <c r="ES37" s="9">
        <v>4647.281763932624</v>
      </c>
      <c r="ET37" s="9"/>
      <c r="EU37" s="21">
        <v>4029.2611250503242</v>
      </c>
      <c r="EV37" s="9"/>
      <c r="EW37" s="21">
        <v>3411.2404861680243</v>
      </c>
      <c r="EX37" s="9"/>
      <c r="EY37" s="21"/>
      <c r="EZ37" s="9">
        <v>2793.219847285724</v>
      </c>
      <c r="FA37" s="9"/>
      <c r="FB37" s="21">
        <v>2175.1992084034241</v>
      </c>
      <c r="FC37" s="9"/>
      <c r="FD37" s="21">
        <v>1557.178569521124</v>
      </c>
      <c r="FE37" s="27"/>
    </row>
    <row r="38" spans="1:161">
      <c r="A38" s="21"/>
      <c r="B38" s="9" t="s">
        <v>28</v>
      </c>
      <c r="C38" s="9"/>
      <c r="D38" s="9"/>
      <c r="E38" s="9"/>
      <c r="F38" s="9"/>
      <c r="G38" s="21"/>
      <c r="H38" s="9"/>
      <c r="I38" s="9"/>
      <c r="J38" s="21">
        <v>351.60278958400005</v>
      </c>
      <c r="K38" s="9"/>
      <c r="L38" s="21">
        <v>315.1836230486</v>
      </c>
      <c r="M38" s="9"/>
      <c r="N38" s="21"/>
      <c r="O38" s="9">
        <v>488.08506574139994</v>
      </c>
      <c r="P38" s="9"/>
      <c r="Q38" s="21">
        <v>497.4557819986</v>
      </c>
      <c r="R38" s="9"/>
      <c r="S38" s="21">
        <v>484.76603119800006</v>
      </c>
      <c r="T38" s="27"/>
      <c r="U38" s="9"/>
      <c r="V38" s="21"/>
      <c r="W38" s="9" t="s">
        <v>28</v>
      </c>
      <c r="X38" s="9"/>
      <c r="Y38" s="9"/>
      <c r="Z38" s="9"/>
      <c r="AA38" s="9"/>
      <c r="AB38" s="21"/>
      <c r="AC38" s="9">
        <v>484.76603119800006</v>
      </c>
      <c r="AD38" s="9"/>
      <c r="AE38" s="21">
        <v>483.82781140120005</v>
      </c>
      <c r="AF38" s="9"/>
      <c r="AG38" s="21">
        <v>480.53830125699994</v>
      </c>
      <c r="AH38" s="9"/>
      <c r="AI38" s="21"/>
      <c r="AJ38" s="9">
        <v>480.53830125699994</v>
      </c>
      <c r="AK38" s="9"/>
      <c r="AL38" s="21">
        <v>480.53830125699994</v>
      </c>
      <c r="AM38" s="9"/>
      <c r="AN38" s="21">
        <v>480.53830125699994</v>
      </c>
      <c r="AO38" s="27"/>
      <c r="AP38" s="21"/>
      <c r="AQ38" s="9" t="s">
        <v>28</v>
      </c>
      <c r="AR38" s="9"/>
      <c r="AS38" s="9"/>
      <c r="AT38" s="9"/>
      <c r="AU38" s="9"/>
      <c r="AV38" s="21"/>
      <c r="AW38" s="9">
        <v>480.53830125699994</v>
      </c>
      <c r="AX38" s="9"/>
      <c r="AY38" s="21">
        <v>480.53830125699994</v>
      </c>
      <c r="AZ38" s="9"/>
      <c r="BA38" s="21">
        <v>480.53830125699994</v>
      </c>
      <c r="BB38" s="9"/>
      <c r="BC38" s="21"/>
      <c r="BD38" s="9">
        <v>480.53830125699994</v>
      </c>
      <c r="BE38" s="9"/>
      <c r="BF38" s="21">
        <v>480.53830125699994</v>
      </c>
      <c r="BG38" s="9"/>
      <c r="BH38" s="21">
        <v>480.53830125699994</v>
      </c>
      <c r="BI38" s="27"/>
      <c r="BJ38" s="21"/>
      <c r="BK38" s="9" t="s">
        <v>28</v>
      </c>
      <c r="BL38" s="9"/>
      <c r="BM38" s="9"/>
      <c r="BN38" s="9"/>
      <c r="BO38" s="9"/>
      <c r="BP38" s="21"/>
      <c r="BQ38" s="9">
        <v>480.53830125699994</v>
      </c>
      <c r="BR38" s="9"/>
      <c r="BS38" s="21">
        <v>480.53830125699994</v>
      </c>
      <c r="BT38" s="9"/>
      <c r="BU38" s="21">
        <v>480.53830125699994</v>
      </c>
      <c r="BV38" s="9"/>
      <c r="BW38" s="21"/>
      <c r="BX38" s="9">
        <v>480.53830125699994</v>
      </c>
      <c r="BY38" s="9"/>
      <c r="BZ38" s="21">
        <v>480.53830125699994</v>
      </c>
      <c r="CA38" s="9"/>
      <c r="CB38" s="21">
        <v>480.53830125699994</v>
      </c>
      <c r="CC38" s="27"/>
      <c r="CD38" s="21"/>
      <c r="CE38" s="9" t="s">
        <v>28</v>
      </c>
      <c r="CF38" s="9"/>
      <c r="CG38" s="9"/>
      <c r="CH38" s="9"/>
      <c r="CI38" s="9"/>
      <c r="CJ38" s="21"/>
      <c r="CK38" s="9">
        <v>480.53830125699994</v>
      </c>
      <c r="CL38" s="9"/>
      <c r="CM38" s="21">
        <v>480.53830125699994</v>
      </c>
      <c r="CN38" s="9"/>
      <c r="CO38" s="21">
        <v>480.53830125699994</v>
      </c>
      <c r="CP38" s="9"/>
      <c r="CQ38" s="21"/>
      <c r="CR38" s="9">
        <v>480.53830125699994</v>
      </c>
      <c r="CS38" s="9"/>
      <c r="CT38" s="21">
        <v>480.53830125699994</v>
      </c>
      <c r="CU38" s="9"/>
      <c r="CV38" s="21">
        <v>480.53830125699994</v>
      </c>
      <c r="CW38" s="27"/>
      <c r="CX38" s="21"/>
      <c r="CY38" s="9" t="s">
        <v>28</v>
      </c>
      <c r="CZ38" s="9"/>
      <c r="DA38" s="9"/>
      <c r="DB38" s="9"/>
      <c r="DC38" s="9"/>
      <c r="DD38" s="21"/>
      <c r="DE38" s="9">
        <v>480.53830125699994</v>
      </c>
      <c r="DF38" s="9"/>
      <c r="DG38" s="21">
        <v>480.53830125699994</v>
      </c>
      <c r="DH38" s="9"/>
      <c r="DI38" s="21">
        <v>480.53830125699994</v>
      </c>
      <c r="DJ38" s="9"/>
      <c r="DK38" s="21"/>
      <c r="DL38" s="9">
        <v>480.53830125699994</v>
      </c>
      <c r="DM38" s="9"/>
      <c r="DN38" s="21">
        <v>480.53830125699994</v>
      </c>
      <c r="DO38" s="9"/>
      <c r="DP38" s="21">
        <v>480.53830125699994</v>
      </c>
      <c r="DQ38" s="27"/>
      <c r="DR38" s="21"/>
      <c r="DS38" s="9" t="s">
        <v>28</v>
      </c>
      <c r="DT38" s="9"/>
      <c r="DU38" s="9"/>
      <c r="DV38" s="9"/>
      <c r="DW38" s="9"/>
      <c r="DX38" s="21"/>
      <c r="DY38" s="9">
        <v>480.53830125699994</v>
      </c>
      <c r="DZ38" s="9"/>
      <c r="EA38" s="21">
        <v>480.53830125699994</v>
      </c>
      <c r="EB38" s="9"/>
      <c r="EC38" s="21">
        <v>480.53830125699994</v>
      </c>
      <c r="ED38" s="9"/>
      <c r="EE38" s="21"/>
      <c r="EF38" s="9">
        <v>480.53830125699994</v>
      </c>
      <c r="EG38" s="9"/>
      <c r="EH38" s="21">
        <v>480.53830125699994</v>
      </c>
      <c r="EI38" s="9"/>
      <c r="EJ38" s="21">
        <v>480.53830125699994</v>
      </c>
      <c r="EK38" s="27"/>
      <c r="EL38" s="21"/>
      <c r="EM38" s="9" t="s">
        <v>28</v>
      </c>
      <c r="EN38" s="9"/>
      <c r="EO38" s="9"/>
      <c r="EP38" s="9"/>
      <c r="EQ38" s="9"/>
      <c r="ER38" s="21"/>
      <c r="ES38" s="9">
        <v>480.53830125699994</v>
      </c>
      <c r="ET38" s="9"/>
      <c r="EU38" s="21">
        <v>480.53830125699994</v>
      </c>
      <c r="EV38" s="9"/>
      <c r="EW38" s="21">
        <v>480.53830125699994</v>
      </c>
      <c r="EX38" s="9"/>
      <c r="EY38" s="21"/>
      <c r="EZ38" s="9">
        <v>480.53830125699994</v>
      </c>
      <c r="FA38" s="9"/>
      <c r="FB38" s="21">
        <v>480.53830125699994</v>
      </c>
      <c r="FC38" s="9"/>
      <c r="FD38" s="21">
        <v>480.53830125699994</v>
      </c>
      <c r="FE38" s="27"/>
    </row>
    <row r="39" spans="1:161">
      <c r="A39" s="21"/>
      <c r="B39" s="9" t="s">
        <v>29</v>
      </c>
      <c r="C39" s="9"/>
      <c r="D39" s="9"/>
      <c r="E39" s="9"/>
      <c r="F39" s="9"/>
      <c r="G39" s="21"/>
      <c r="H39" s="9"/>
      <c r="I39" s="9"/>
      <c r="J39" s="21">
        <v>24127.563622540914</v>
      </c>
      <c r="K39" s="9"/>
      <c r="L39" s="21">
        <v>6975.6849699648756</v>
      </c>
      <c r="M39" s="9"/>
      <c r="N39" s="21"/>
      <c r="O39" s="9">
        <v>5566.3332047209415</v>
      </c>
      <c r="P39" s="9"/>
      <c r="Q39" s="21">
        <v>8747.8523038679377</v>
      </c>
      <c r="R39" s="9"/>
      <c r="S39" s="21">
        <v>11014.501684321629</v>
      </c>
      <c r="T39" s="27"/>
      <c r="U39" s="9"/>
      <c r="V39" s="21"/>
      <c r="W39" s="9" t="s">
        <v>29</v>
      </c>
      <c r="X39" s="9"/>
      <c r="Y39" s="9"/>
      <c r="Z39" s="9"/>
      <c r="AA39" s="9"/>
      <c r="AB39" s="21"/>
      <c r="AC39" s="9">
        <v>11014.501684321629</v>
      </c>
      <c r="AD39" s="9"/>
      <c r="AE39" s="21">
        <v>13430.344345139387</v>
      </c>
      <c r="AF39" s="9"/>
      <c r="AG39" s="21">
        <v>14533.129441243547</v>
      </c>
      <c r="AH39" s="9"/>
      <c r="AI39" s="21"/>
      <c r="AJ39" s="9">
        <v>15775.710013691043</v>
      </c>
      <c r="AK39" s="9"/>
      <c r="AL39" s="21">
        <v>17045.514101551387</v>
      </c>
      <c r="AM39" s="9"/>
      <c r="AN39" s="21">
        <v>18173.714225100968</v>
      </c>
      <c r="AO39" s="27"/>
      <c r="AP39" s="21"/>
      <c r="AQ39" s="9" t="s">
        <v>29</v>
      </c>
      <c r="AR39" s="9"/>
      <c r="AS39" s="9"/>
      <c r="AT39" s="9"/>
      <c r="AU39" s="9"/>
      <c r="AV39" s="21"/>
      <c r="AW39" s="9">
        <v>18173.714225100968</v>
      </c>
      <c r="AX39" s="9"/>
      <c r="AY39" s="21">
        <v>19172.291124309508</v>
      </c>
      <c r="AZ39" s="9"/>
      <c r="BA39" s="21">
        <v>20051.610922742424</v>
      </c>
      <c r="BB39" s="9"/>
      <c r="BC39" s="21"/>
      <c r="BD39" s="9">
        <v>20828.189608946566</v>
      </c>
      <c r="BE39" s="9"/>
      <c r="BF39" s="21">
        <v>21542.569237556367</v>
      </c>
      <c r="BG39" s="9"/>
      <c r="BH39" s="21">
        <v>22207.353634353683</v>
      </c>
      <c r="BI39" s="27"/>
      <c r="BJ39" s="21"/>
      <c r="BK39" s="9" t="s">
        <v>29</v>
      </c>
      <c r="BL39" s="9"/>
      <c r="BM39" s="9"/>
      <c r="BN39" s="9"/>
      <c r="BO39" s="9"/>
      <c r="BP39" s="21"/>
      <c r="BQ39" s="9">
        <v>22207.353634353683</v>
      </c>
      <c r="BR39" s="9"/>
      <c r="BS39" s="21">
        <v>22797.630173119542</v>
      </c>
      <c r="BT39" s="9"/>
      <c r="BU39" s="21">
        <v>23300.796539809409</v>
      </c>
      <c r="BV39" s="9"/>
      <c r="BW39" s="21"/>
      <c r="BX39" s="9">
        <v>23717.64552828114</v>
      </c>
      <c r="BY39" s="9"/>
      <c r="BZ39" s="21">
        <v>24053.356181227857</v>
      </c>
      <c r="CA39" s="9"/>
      <c r="CB39" s="21">
        <v>24312.796798781041</v>
      </c>
      <c r="CC39" s="27"/>
      <c r="CD39" s="21"/>
      <c r="CE39" s="9" t="s">
        <v>29</v>
      </c>
      <c r="CF39" s="9"/>
      <c r="CG39" s="9"/>
      <c r="CH39" s="9"/>
      <c r="CI39" s="9"/>
      <c r="CJ39" s="21"/>
      <c r="CK39" s="9">
        <v>24312.796798781041</v>
      </c>
      <c r="CL39" s="9"/>
      <c r="CM39" s="21">
        <v>24500.543583064304</v>
      </c>
      <c r="CN39" s="9"/>
      <c r="CO39" s="21">
        <v>24620.898164073846</v>
      </c>
      <c r="CP39" s="9"/>
      <c r="CQ39" s="21"/>
      <c r="CR39" s="9">
        <v>24677.904074006074</v>
      </c>
      <c r="CS39" s="9"/>
      <c r="CT39" s="21">
        <v>24675.362233125656</v>
      </c>
      <c r="CU39" s="9"/>
      <c r="CV39" s="21">
        <v>24616.845506481313</v>
      </c>
      <c r="CW39" s="27"/>
      <c r="CX39" s="21"/>
      <c r="CY39" s="9" t="s">
        <v>29</v>
      </c>
      <c r="CZ39" s="9"/>
      <c r="DA39" s="9"/>
      <c r="DB39" s="9"/>
      <c r="DC39" s="9"/>
      <c r="DD39" s="21"/>
      <c r="DE39" s="9">
        <v>24616.845506481313</v>
      </c>
      <c r="DF39" s="9"/>
      <c r="DG39" s="21">
        <v>24505.712387218915</v>
      </c>
      <c r="DH39" s="9"/>
      <c r="DI39" s="21">
        <v>24345.119858895538</v>
      </c>
      <c r="DJ39" s="9"/>
      <c r="DK39" s="21"/>
      <c r="DL39" s="9">
        <v>22740.553859105225</v>
      </c>
      <c r="DM39" s="9"/>
      <c r="DN39" s="21">
        <v>20840.571875314308</v>
      </c>
      <c r="DO39" s="9"/>
      <c r="DP39" s="21">
        <v>20115.36229802818</v>
      </c>
      <c r="DQ39" s="27"/>
      <c r="DR39" s="21"/>
      <c r="DS39" s="9" t="s">
        <v>29</v>
      </c>
      <c r="DT39" s="9"/>
      <c r="DU39" s="9"/>
      <c r="DV39" s="9"/>
      <c r="DW39" s="9"/>
      <c r="DX39" s="21"/>
      <c r="DY39" s="9">
        <v>20115.36229802818</v>
      </c>
      <c r="DZ39" s="9"/>
      <c r="EA39" s="21">
        <v>19396.630818976457</v>
      </c>
      <c r="EB39" s="9"/>
      <c r="EC39" s="21">
        <v>18569.836821358214</v>
      </c>
      <c r="ED39" s="9"/>
      <c r="EE39" s="21"/>
      <c r="EF39" s="9">
        <v>17681.334827002989</v>
      </c>
      <c r="EG39" s="9"/>
      <c r="EH39" s="21">
        <v>16966.462739967279</v>
      </c>
      <c r="EI39" s="9"/>
      <c r="EJ39" s="21">
        <v>16640.792739257089</v>
      </c>
      <c r="EK39" s="27"/>
      <c r="EL39" s="21"/>
      <c r="EM39" s="9" t="s">
        <v>29</v>
      </c>
      <c r="EN39" s="9"/>
      <c r="EO39" s="9"/>
      <c r="EP39" s="9"/>
      <c r="EQ39" s="9"/>
      <c r="ER39" s="21"/>
      <c r="ES39" s="9">
        <v>16640.792739257089</v>
      </c>
      <c r="ET39" s="9"/>
      <c r="EU39" s="21">
        <v>16384.462502970819</v>
      </c>
      <c r="EV39" s="9"/>
      <c r="EW39" s="21">
        <v>16101.492681430107</v>
      </c>
      <c r="EX39" s="9"/>
      <c r="EY39" s="21"/>
      <c r="EZ39" s="9">
        <v>15793.481649750209</v>
      </c>
      <c r="FA39" s="9"/>
      <c r="FB39" s="21">
        <v>15461.931880539476</v>
      </c>
      <c r="FC39" s="9"/>
      <c r="FD39" s="21">
        <v>15108.25569804977</v>
      </c>
      <c r="FE39" s="27"/>
    </row>
    <row r="40" spans="1:161">
      <c r="A40" s="21"/>
      <c r="B40" s="9" t="s">
        <v>30</v>
      </c>
      <c r="C40" s="9"/>
      <c r="D40" s="9"/>
      <c r="E40" s="9"/>
      <c r="F40" s="9"/>
      <c r="G40" s="21"/>
      <c r="H40" s="9"/>
      <c r="I40" s="9"/>
      <c r="J40" s="21">
        <v>107966.59195665493</v>
      </c>
      <c r="K40" s="9"/>
      <c r="L40" s="21">
        <v>124761.67789098161</v>
      </c>
      <c r="M40" s="9"/>
      <c r="N40" s="21"/>
      <c r="O40" s="9">
        <v>123688.82628420214</v>
      </c>
      <c r="P40" s="9"/>
      <c r="Q40" s="21">
        <v>125385.64186332331</v>
      </c>
      <c r="R40" s="9"/>
      <c r="S40" s="21">
        <v>125395.3746735787</v>
      </c>
      <c r="T40" s="27"/>
      <c r="U40" s="9"/>
      <c r="V40" s="21"/>
      <c r="W40" s="9" t="s">
        <v>30</v>
      </c>
      <c r="X40" s="9"/>
      <c r="Y40" s="9"/>
      <c r="Z40" s="9"/>
      <c r="AA40" s="9"/>
      <c r="AB40" s="21"/>
      <c r="AC40" s="9">
        <v>125395.3746735787</v>
      </c>
      <c r="AD40" s="9"/>
      <c r="AE40" s="21">
        <v>125372.08320586721</v>
      </c>
      <c r="AF40" s="9"/>
      <c r="AG40" s="21">
        <v>122103.84968050207</v>
      </c>
      <c r="AH40" s="9"/>
      <c r="AI40" s="21"/>
      <c r="AJ40" s="9">
        <v>117889.70571868413</v>
      </c>
      <c r="AK40" s="9"/>
      <c r="AL40" s="21">
        <v>113675.56175686615</v>
      </c>
      <c r="AM40" s="9"/>
      <c r="AN40" s="21">
        <v>109461.4177950482</v>
      </c>
      <c r="AO40" s="27"/>
      <c r="AP40" s="21"/>
      <c r="AQ40" s="9" t="s">
        <v>30</v>
      </c>
      <c r="AR40" s="9"/>
      <c r="AS40" s="9"/>
      <c r="AT40" s="9"/>
      <c r="AU40" s="9"/>
      <c r="AV40" s="21"/>
      <c r="AW40" s="9">
        <v>109461.4177950482</v>
      </c>
      <c r="AX40" s="9"/>
      <c r="AY40" s="21">
        <v>105260.74233323023</v>
      </c>
      <c r="AZ40" s="9"/>
      <c r="BA40" s="21">
        <v>101082.73337141228</v>
      </c>
      <c r="BB40" s="9"/>
      <c r="BC40" s="21"/>
      <c r="BD40" s="9">
        <v>96962.21190959432</v>
      </c>
      <c r="BE40" s="9"/>
      <c r="BF40" s="21">
        <v>93028.606947776338</v>
      </c>
      <c r="BG40" s="9"/>
      <c r="BH40" s="21">
        <v>89304.995610958387</v>
      </c>
      <c r="BI40" s="27"/>
      <c r="BJ40" s="21"/>
      <c r="BK40" s="9" t="s">
        <v>30</v>
      </c>
      <c r="BL40" s="9"/>
      <c r="BM40" s="9"/>
      <c r="BN40" s="9"/>
      <c r="BO40" s="9"/>
      <c r="BP40" s="21"/>
      <c r="BQ40" s="9">
        <v>89304.995610958387</v>
      </c>
      <c r="BR40" s="9"/>
      <c r="BS40" s="21">
        <v>85670.982649140409</v>
      </c>
      <c r="BT40" s="9"/>
      <c r="BU40" s="21">
        <v>82055.201437322452</v>
      </c>
      <c r="BV40" s="9"/>
      <c r="BW40" s="21"/>
      <c r="BX40" s="9">
        <v>78439.420225504495</v>
      </c>
      <c r="BY40" s="9"/>
      <c r="BZ40" s="21">
        <v>74823.639013686523</v>
      </c>
      <c r="CA40" s="9"/>
      <c r="CB40" s="21">
        <v>71207.85780186858</v>
      </c>
      <c r="CC40" s="27"/>
      <c r="CD40" s="21"/>
      <c r="CE40" s="9" t="s">
        <v>30</v>
      </c>
      <c r="CF40" s="9"/>
      <c r="CG40" s="9"/>
      <c r="CH40" s="9"/>
      <c r="CI40" s="9"/>
      <c r="CJ40" s="21"/>
      <c r="CK40" s="9">
        <v>71207.85780186858</v>
      </c>
      <c r="CL40" s="9"/>
      <c r="CM40" s="21">
        <v>67592.076590050609</v>
      </c>
      <c r="CN40" s="9"/>
      <c r="CO40" s="21">
        <v>63976.295378232637</v>
      </c>
      <c r="CP40" s="9"/>
      <c r="CQ40" s="21"/>
      <c r="CR40" s="9">
        <v>60360.514166414679</v>
      </c>
      <c r="CS40" s="9"/>
      <c r="CT40" s="21">
        <v>56744.732954596715</v>
      </c>
      <c r="CU40" s="9"/>
      <c r="CV40" s="21">
        <v>53128.951742778758</v>
      </c>
      <c r="CW40" s="27"/>
      <c r="CX40" s="21"/>
      <c r="CY40" s="9" t="s">
        <v>30</v>
      </c>
      <c r="CZ40" s="9"/>
      <c r="DA40" s="9"/>
      <c r="DB40" s="9"/>
      <c r="DC40" s="9"/>
      <c r="DD40" s="21"/>
      <c r="DE40" s="9">
        <v>53128.951742778758</v>
      </c>
      <c r="DF40" s="9"/>
      <c r="DG40" s="21">
        <v>49513.170530960793</v>
      </c>
      <c r="DH40" s="9"/>
      <c r="DI40" s="21">
        <v>45897.389319142836</v>
      </c>
      <c r="DJ40" s="9"/>
      <c r="DK40" s="21"/>
      <c r="DL40" s="9">
        <v>42386.256947842747</v>
      </c>
      <c r="DM40" s="9"/>
      <c r="DN40" s="21">
        <v>39107.326396041513</v>
      </c>
      <c r="DO40" s="9"/>
      <c r="DP40" s="21">
        <v>35997.39636209212</v>
      </c>
      <c r="DQ40" s="27"/>
      <c r="DR40" s="21"/>
      <c r="DS40" s="9" t="s">
        <v>30</v>
      </c>
      <c r="DT40" s="9"/>
      <c r="DU40" s="9"/>
      <c r="DV40" s="9"/>
      <c r="DW40" s="9"/>
      <c r="DX40" s="21"/>
      <c r="DY40" s="9">
        <v>35997.39636209212</v>
      </c>
      <c r="DZ40" s="9"/>
      <c r="EA40" s="21">
        <v>32968.59060547901</v>
      </c>
      <c r="EB40" s="9"/>
      <c r="EC40" s="21">
        <v>30026.049657400963</v>
      </c>
      <c r="ED40" s="9"/>
      <c r="EE40" s="21"/>
      <c r="EF40" s="9">
        <v>27180.555859403325</v>
      </c>
      <c r="EG40" s="9"/>
      <c r="EH40" s="21">
        <v>24422.531512369638</v>
      </c>
      <c r="EI40" s="9"/>
      <c r="EJ40" s="21">
        <v>21708.559325177124</v>
      </c>
      <c r="EK40" s="27"/>
      <c r="EL40" s="21"/>
      <c r="EM40" s="9" t="s">
        <v>30</v>
      </c>
      <c r="EN40" s="9"/>
      <c r="EO40" s="9"/>
      <c r="EP40" s="9"/>
      <c r="EQ40" s="9"/>
      <c r="ER40" s="21"/>
      <c r="ES40" s="9">
        <v>21708.559325177124</v>
      </c>
      <c r="ET40" s="9"/>
      <c r="EU40" s="21">
        <v>19001.628926872632</v>
      </c>
      <c r="EV40" s="9"/>
      <c r="EW40" s="21">
        <v>16294.698528568175</v>
      </c>
      <c r="EX40" s="9"/>
      <c r="EY40" s="21"/>
      <c r="EZ40" s="9">
        <v>13587.768130263701</v>
      </c>
      <c r="FA40" s="9"/>
      <c r="FB40" s="21">
        <v>10880.837731959211</v>
      </c>
      <c r="FC40" s="9"/>
      <c r="FD40" s="21">
        <v>8173.9073336547517</v>
      </c>
      <c r="FE40" s="27"/>
    </row>
    <row r="41" spans="1:161">
      <c r="A41" s="21"/>
      <c r="B41" s="9" t="s">
        <v>31</v>
      </c>
      <c r="C41" s="9"/>
      <c r="D41" s="9"/>
      <c r="E41" s="9"/>
      <c r="F41" s="9"/>
      <c r="G41" s="21"/>
      <c r="H41" s="9"/>
      <c r="I41" s="9"/>
      <c r="J41" s="21">
        <v>4388.0971712135724</v>
      </c>
      <c r="K41" s="9"/>
      <c r="L41" s="21">
        <v>2817.1111640959898</v>
      </c>
      <c r="M41" s="9"/>
      <c r="N41" s="21"/>
      <c r="O41" s="9">
        <v>562.99955988652357</v>
      </c>
      <c r="P41" s="9"/>
      <c r="Q41" s="21">
        <v>0</v>
      </c>
      <c r="R41" s="9"/>
      <c r="S41" s="21">
        <v>0</v>
      </c>
      <c r="T41" s="27"/>
      <c r="U41" s="9"/>
      <c r="V41" s="21"/>
      <c r="W41" s="9" t="s">
        <v>31</v>
      </c>
      <c r="X41" s="9"/>
      <c r="Y41" s="9"/>
      <c r="Z41" s="9"/>
      <c r="AA41" s="9"/>
      <c r="AB41" s="21"/>
      <c r="AC41" s="9">
        <v>0</v>
      </c>
      <c r="AD41" s="9"/>
      <c r="AE41" s="21">
        <v>0</v>
      </c>
      <c r="AF41" s="9"/>
      <c r="AG41" s="21">
        <v>0</v>
      </c>
      <c r="AH41" s="9"/>
      <c r="AI41" s="21"/>
      <c r="AJ41" s="9">
        <v>0</v>
      </c>
      <c r="AK41" s="9"/>
      <c r="AL41" s="21">
        <v>0</v>
      </c>
      <c r="AM41" s="9"/>
      <c r="AN41" s="21">
        <v>0</v>
      </c>
      <c r="AO41" s="27"/>
      <c r="AP41" s="21"/>
      <c r="AQ41" s="9" t="s">
        <v>31</v>
      </c>
      <c r="AR41" s="9"/>
      <c r="AS41" s="9"/>
      <c r="AT41" s="9"/>
      <c r="AU41" s="9"/>
      <c r="AV41" s="21"/>
      <c r="AW41" s="9">
        <v>0</v>
      </c>
      <c r="AX41" s="9"/>
      <c r="AY41" s="21">
        <v>0</v>
      </c>
      <c r="AZ41" s="9"/>
      <c r="BA41" s="21">
        <v>0</v>
      </c>
      <c r="BB41" s="9"/>
      <c r="BC41" s="21"/>
      <c r="BD41" s="9">
        <v>0</v>
      </c>
      <c r="BE41" s="9"/>
      <c r="BF41" s="21">
        <v>0</v>
      </c>
      <c r="BG41" s="9"/>
      <c r="BH41" s="21">
        <v>0</v>
      </c>
      <c r="BI41" s="27"/>
      <c r="BJ41" s="21"/>
      <c r="BK41" s="9" t="s">
        <v>31</v>
      </c>
      <c r="BL41" s="9"/>
      <c r="BM41" s="9"/>
      <c r="BN41" s="9"/>
      <c r="BO41" s="9"/>
      <c r="BP41" s="21"/>
      <c r="BQ41" s="9">
        <v>0</v>
      </c>
      <c r="BR41" s="9"/>
      <c r="BS41" s="21">
        <v>0</v>
      </c>
      <c r="BT41" s="9"/>
      <c r="BU41" s="21">
        <v>0</v>
      </c>
      <c r="BV41" s="9"/>
      <c r="BW41" s="21"/>
      <c r="BX41" s="9">
        <v>0</v>
      </c>
      <c r="BY41" s="9"/>
      <c r="BZ41" s="21">
        <v>0</v>
      </c>
      <c r="CA41" s="9"/>
      <c r="CB41" s="21">
        <v>0</v>
      </c>
      <c r="CC41" s="27"/>
      <c r="CD41" s="21"/>
      <c r="CE41" s="9" t="s">
        <v>31</v>
      </c>
      <c r="CF41" s="9"/>
      <c r="CG41" s="9"/>
      <c r="CH41" s="9"/>
      <c r="CI41" s="9"/>
      <c r="CJ41" s="21"/>
      <c r="CK41" s="9">
        <v>0</v>
      </c>
      <c r="CL41" s="9"/>
      <c r="CM41" s="21">
        <v>0</v>
      </c>
      <c r="CN41" s="9"/>
      <c r="CO41" s="21">
        <v>0</v>
      </c>
      <c r="CP41" s="9"/>
      <c r="CQ41" s="21"/>
      <c r="CR41" s="9">
        <v>0</v>
      </c>
      <c r="CS41" s="9"/>
      <c r="CT41" s="21">
        <v>0</v>
      </c>
      <c r="CU41" s="9"/>
      <c r="CV41" s="21">
        <v>0</v>
      </c>
      <c r="CW41" s="27"/>
      <c r="CX41" s="21"/>
      <c r="CY41" s="9" t="s">
        <v>31</v>
      </c>
      <c r="CZ41" s="9"/>
      <c r="DA41" s="9"/>
      <c r="DB41" s="9"/>
      <c r="DC41" s="9"/>
      <c r="DD41" s="21"/>
      <c r="DE41" s="9">
        <v>0</v>
      </c>
      <c r="DF41" s="9"/>
      <c r="DG41" s="21">
        <v>0</v>
      </c>
      <c r="DH41" s="9"/>
      <c r="DI41" s="21">
        <v>0</v>
      </c>
      <c r="DJ41" s="9"/>
      <c r="DK41" s="21"/>
      <c r="DL41" s="9">
        <v>0</v>
      </c>
      <c r="DM41" s="9"/>
      <c r="DN41" s="21">
        <v>0</v>
      </c>
      <c r="DO41" s="9"/>
      <c r="DP41" s="21">
        <v>0</v>
      </c>
      <c r="DQ41" s="27"/>
      <c r="DR41" s="21"/>
      <c r="DS41" s="9" t="s">
        <v>31</v>
      </c>
      <c r="DT41" s="9"/>
      <c r="DU41" s="9"/>
      <c r="DV41" s="9"/>
      <c r="DW41" s="9"/>
      <c r="DX41" s="21"/>
      <c r="DY41" s="9">
        <v>0</v>
      </c>
      <c r="DZ41" s="9"/>
      <c r="EA41" s="21">
        <v>0</v>
      </c>
      <c r="EB41" s="9"/>
      <c r="EC41" s="21">
        <v>0</v>
      </c>
      <c r="ED41" s="9"/>
      <c r="EE41" s="21"/>
      <c r="EF41" s="9">
        <v>0</v>
      </c>
      <c r="EG41" s="9"/>
      <c r="EH41" s="21">
        <v>0</v>
      </c>
      <c r="EI41" s="9"/>
      <c r="EJ41" s="21">
        <v>0</v>
      </c>
      <c r="EK41" s="27"/>
      <c r="EL41" s="21"/>
      <c r="EM41" s="9" t="s">
        <v>31</v>
      </c>
      <c r="EN41" s="9"/>
      <c r="EO41" s="9"/>
      <c r="EP41" s="9"/>
      <c r="EQ41" s="9"/>
      <c r="ER41" s="21"/>
      <c r="ES41" s="9">
        <v>0</v>
      </c>
      <c r="ET41" s="9"/>
      <c r="EU41" s="21">
        <v>0</v>
      </c>
      <c r="EV41" s="9"/>
      <c r="EW41" s="21">
        <v>0</v>
      </c>
      <c r="EX41" s="9"/>
      <c r="EY41" s="21"/>
      <c r="EZ41" s="9">
        <v>0</v>
      </c>
      <c r="FA41" s="9"/>
      <c r="FB41" s="21">
        <v>0</v>
      </c>
      <c r="FC41" s="9"/>
      <c r="FD41" s="21">
        <v>0</v>
      </c>
      <c r="FE41" s="27"/>
    </row>
    <row r="42" spans="1:161">
      <c r="A42" s="34"/>
      <c r="B42" s="35" t="s">
        <v>32</v>
      </c>
      <c r="C42" s="35"/>
      <c r="D42" s="35"/>
      <c r="E42" s="35"/>
      <c r="F42" s="35"/>
      <c r="G42" s="34"/>
      <c r="H42" s="35"/>
      <c r="I42" s="35"/>
      <c r="J42" s="34">
        <v>206899.47934374228</v>
      </c>
      <c r="K42" s="35"/>
      <c r="L42" s="34">
        <v>214426.763664264</v>
      </c>
      <c r="M42" s="35"/>
      <c r="N42" s="34"/>
      <c r="O42" s="35">
        <v>214316.66586370795</v>
      </c>
      <c r="P42" s="35"/>
      <c r="Q42" s="34">
        <v>223023.84514751082</v>
      </c>
      <c r="R42" s="35"/>
      <c r="S42" s="34">
        <v>230044.24610065133</v>
      </c>
      <c r="T42" s="38"/>
      <c r="U42" s="35"/>
      <c r="V42" s="34"/>
      <c r="W42" s="35" t="s">
        <v>32</v>
      </c>
      <c r="X42" s="35"/>
      <c r="Y42" s="35"/>
      <c r="Z42" s="35"/>
      <c r="AA42" s="35"/>
      <c r="AB42" s="34"/>
      <c r="AC42" s="35">
        <v>230044.24610065133</v>
      </c>
      <c r="AD42" s="35"/>
      <c r="AE42" s="34">
        <v>233695.54175423682</v>
      </c>
      <c r="AF42" s="35"/>
      <c r="AG42" s="34">
        <v>231016.26365301566</v>
      </c>
      <c r="AH42" s="35"/>
      <c r="AI42" s="34"/>
      <c r="AJ42" s="35">
        <v>227082.56693902926</v>
      </c>
      <c r="AK42" s="35"/>
      <c r="AL42" s="34">
        <v>223176.09374045563</v>
      </c>
      <c r="AM42" s="35"/>
      <c r="AN42" s="34">
        <v>219128.01657757128</v>
      </c>
      <c r="AO42" s="38"/>
      <c r="AP42" s="34"/>
      <c r="AQ42" s="35" t="s">
        <v>32</v>
      </c>
      <c r="AR42" s="35"/>
      <c r="AS42" s="35"/>
      <c r="AT42" s="35"/>
      <c r="AU42" s="35"/>
      <c r="AV42" s="34"/>
      <c r="AW42" s="35">
        <v>219128.01657757128</v>
      </c>
      <c r="AX42" s="35"/>
      <c r="AY42" s="34">
        <v>214559.93469034589</v>
      </c>
      <c r="AZ42" s="35"/>
      <c r="BA42" s="34">
        <v>210029.4622023449</v>
      </c>
      <c r="BB42" s="35"/>
      <c r="BC42" s="34"/>
      <c r="BD42" s="35">
        <v>204285.78610211512</v>
      </c>
      <c r="BE42" s="35"/>
      <c r="BF42" s="34">
        <v>195980.12744429096</v>
      </c>
      <c r="BG42" s="35"/>
      <c r="BH42" s="34">
        <v>189914.95467965433</v>
      </c>
      <c r="BI42" s="38"/>
      <c r="BJ42" s="34"/>
      <c r="BK42" s="35" t="s">
        <v>32</v>
      </c>
      <c r="BL42" s="35"/>
      <c r="BM42" s="35"/>
      <c r="BN42" s="35"/>
      <c r="BO42" s="35"/>
      <c r="BP42" s="34"/>
      <c r="BQ42" s="35">
        <v>189914.95467965433</v>
      </c>
      <c r="BR42" s="35"/>
      <c r="BS42" s="34">
        <v>185490.69743198622</v>
      </c>
      <c r="BT42" s="35"/>
      <c r="BU42" s="34">
        <v>181552.56176224217</v>
      </c>
      <c r="BV42" s="35"/>
      <c r="BW42" s="34"/>
      <c r="BX42" s="35">
        <v>177528.10871427998</v>
      </c>
      <c r="BY42" s="35"/>
      <c r="BZ42" s="34">
        <v>173422.51733079273</v>
      </c>
      <c r="CA42" s="35"/>
      <c r="CB42" s="34">
        <v>169240.65591191204</v>
      </c>
      <c r="CC42" s="38"/>
      <c r="CD42" s="34"/>
      <c r="CE42" s="35" t="s">
        <v>32</v>
      </c>
      <c r="CF42" s="35"/>
      <c r="CG42" s="35"/>
      <c r="CH42" s="35"/>
      <c r="CI42" s="35"/>
      <c r="CJ42" s="34"/>
      <c r="CK42" s="35">
        <v>169240.65591191204</v>
      </c>
      <c r="CL42" s="35"/>
      <c r="CM42" s="34">
        <v>164987.10065976135</v>
      </c>
      <c r="CN42" s="35"/>
      <c r="CO42" s="34">
        <v>160666.15320433694</v>
      </c>
      <c r="CP42" s="35"/>
      <c r="CQ42" s="34"/>
      <c r="CR42" s="35">
        <v>156281.85707783524</v>
      </c>
      <c r="CS42" s="35"/>
      <c r="CT42" s="34">
        <v>151838.01320052089</v>
      </c>
      <c r="CU42" s="35"/>
      <c r="CV42" s="34">
        <v>147338.19443744261</v>
      </c>
      <c r="CW42" s="38"/>
      <c r="CX42" s="34"/>
      <c r="CY42" s="35" t="s">
        <v>32</v>
      </c>
      <c r="CZ42" s="35"/>
      <c r="DA42" s="35"/>
      <c r="DB42" s="35"/>
      <c r="DC42" s="35"/>
      <c r="DD42" s="34"/>
      <c r="DE42" s="35">
        <v>147338.19443744261</v>
      </c>
      <c r="DF42" s="35"/>
      <c r="DG42" s="34">
        <v>142785.75928174629</v>
      </c>
      <c r="DH42" s="35"/>
      <c r="DI42" s="34">
        <v>138183.86471698899</v>
      </c>
      <c r="DJ42" s="35"/>
      <c r="DK42" s="34"/>
      <c r="DL42" s="35">
        <v>129104.7731343693</v>
      </c>
      <c r="DM42" s="35"/>
      <c r="DN42" s="34">
        <v>119323.47670906191</v>
      </c>
      <c r="DO42" s="35"/>
      <c r="DP42" s="34">
        <v>113526.04919572806</v>
      </c>
      <c r="DQ42" s="38"/>
      <c r="DR42" s="34"/>
      <c r="DS42" s="35" t="s">
        <v>32</v>
      </c>
      <c r="DT42" s="35"/>
      <c r="DU42" s="35"/>
      <c r="DV42" s="35"/>
      <c r="DW42" s="35"/>
      <c r="DX42" s="34"/>
      <c r="DY42" s="35">
        <v>113526.04919572806</v>
      </c>
      <c r="DZ42" s="35"/>
      <c r="EA42" s="34">
        <v>107888.24693414095</v>
      </c>
      <c r="EB42" s="35"/>
      <c r="EC42" s="34">
        <v>102039.52944187836</v>
      </c>
      <c r="ED42" s="35"/>
      <c r="EE42" s="34"/>
      <c r="EF42" s="35">
        <v>96131.352815563194</v>
      </c>
      <c r="EG42" s="35"/>
      <c r="EH42" s="34">
        <v>90910.572796295499</v>
      </c>
      <c r="EI42" s="35"/>
      <c r="EJ42" s="34">
        <v>87038.548055110485</v>
      </c>
      <c r="EK42" s="38"/>
      <c r="EL42" s="34"/>
      <c r="EM42" s="35" t="s">
        <v>32</v>
      </c>
      <c r="EN42" s="35"/>
      <c r="EO42" s="35"/>
      <c r="EP42" s="35"/>
      <c r="EQ42" s="35"/>
      <c r="ER42" s="34"/>
      <c r="ES42" s="35">
        <v>87038.548055110485</v>
      </c>
      <c r="ET42" s="35"/>
      <c r="EU42" s="34">
        <v>83457.266781637431</v>
      </c>
      <c r="EV42" s="35"/>
      <c r="EW42" s="34">
        <v>79849.345922909968</v>
      </c>
      <c r="EX42" s="35"/>
      <c r="EY42" s="34"/>
      <c r="EZ42" s="35">
        <v>76216.383854043292</v>
      </c>
      <c r="FA42" s="35"/>
      <c r="FB42" s="34">
        <v>72559.883047645766</v>
      </c>
      <c r="FC42" s="35"/>
      <c r="FD42" s="34">
        <v>68881.255827969289</v>
      </c>
      <c r="FE42" s="38"/>
    </row>
    <row r="43" spans="1:161" ht="6" customHeight="1">
      <c r="A43" s="21"/>
      <c r="B43" s="9"/>
      <c r="C43" s="9"/>
      <c r="D43" s="9"/>
      <c r="E43" s="9"/>
      <c r="F43" s="9"/>
      <c r="G43" s="21"/>
      <c r="H43" s="9"/>
      <c r="I43" s="9"/>
      <c r="J43" s="21"/>
      <c r="K43" s="9"/>
      <c r="L43" s="21"/>
      <c r="M43" s="9"/>
      <c r="N43" s="21"/>
      <c r="O43" s="9"/>
      <c r="P43" s="9"/>
      <c r="Q43" s="21"/>
      <c r="R43" s="9"/>
      <c r="S43" s="21"/>
      <c r="T43" s="27"/>
      <c r="U43" s="9"/>
      <c r="V43" s="21"/>
      <c r="W43" s="9"/>
      <c r="X43" s="9"/>
      <c r="Y43" s="9"/>
      <c r="Z43" s="9"/>
      <c r="AA43" s="9"/>
      <c r="AB43" s="21"/>
      <c r="AC43" s="9"/>
      <c r="AD43" s="9"/>
      <c r="AE43" s="21"/>
      <c r="AF43" s="9"/>
      <c r="AG43" s="21"/>
      <c r="AH43" s="9"/>
      <c r="AI43" s="21"/>
      <c r="AJ43" s="9"/>
      <c r="AK43" s="9"/>
      <c r="AL43" s="21"/>
      <c r="AM43" s="9"/>
      <c r="AN43" s="21"/>
      <c r="AO43" s="27"/>
      <c r="AP43" s="21"/>
      <c r="AQ43" s="9"/>
      <c r="AR43" s="9"/>
      <c r="AS43" s="9"/>
      <c r="AT43" s="9"/>
      <c r="AU43" s="9"/>
      <c r="AV43" s="21"/>
      <c r="AW43" s="9"/>
      <c r="AX43" s="9"/>
      <c r="AY43" s="21"/>
      <c r="AZ43" s="9"/>
      <c r="BA43" s="21"/>
      <c r="BB43" s="9"/>
      <c r="BC43" s="21"/>
      <c r="BD43" s="9"/>
      <c r="BE43" s="9"/>
      <c r="BF43" s="21"/>
      <c r="BG43" s="9"/>
      <c r="BH43" s="21"/>
      <c r="BI43" s="27"/>
      <c r="BJ43" s="21"/>
      <c r="BK43" s="9"/>
      <c r="BL43" s="9"/>
      <c r="BM43" s="9"/>
      <c r="BN43" s="9"/>
      <c r="BO43" s="9"/>
      <c r="BP43" s="21"/>
      <c r="BQ43" s="9"/>
      <c r="BR43" s="9"/>
      <c r="BS43" s="21"/>
      <c r="BT43" s="9"/>
      <c r="BU43" s="21"/>
      <c r="BV43" s="9"/>
      <c r="BW43" s="21"/>
      <c r="BX43" s="9"/>
      <c r="BY43" s="9"/>
      <c r="BZ43" s="21"/>
      <c r="CA43" s="9"/>
      <c r="CB43" s="21"/>
      <c r="CC43" s="27"/>
      <c r="CD43" s="21"/>
      <c r="CE43" s="9"/>
      <c r="CF43" s="9"/>
      <c r="CG43" s="9"/>
      <c r="CH43" s="9"/>
      <c r="CI43" s="9"/>
      <c r="CJ43" s="21"/>
      <c r="CK43" s="9"/>
      <c r="CL43" s="9"/>
      <c r="CM43" s="21"/>
      <c r="CN43" s="9"/>
      <c r="CO43" s="21"/>
      <c r="CP43" s="9"/>
      <c r="CQ43" s="21"/>
      <c r="CR43" s="9"/>
      <c r="CS43" s="9"/>
      <c r="CT43" s="21"/>
      <c r="CU43" s="9"/>
      <c r="CV43" s="21"/>
      <c r="CW43" s="27"/>
      <c r="CX43" s="21"/>
      <c r="CY43" s="9"/>
      <c r="CZ43" s="9"/>
      <c r="DA43" s="9"/>
      <c r="DB43" s="9"/>
      <c r="DC43" s="9"/>
      <c r="DD43" s="21"/>
      <c r="DE43" s="9"/>
      <c r="DF43" s="9"/>
      <c r="DG43" s="21"/>
      <c r="DH43" s="9"/>
      <c r="DI43" s="21"/>
      <c r="DJ43" s="9"/>
      <c r="DK43" s="21"/>
      <c r="DL43" s="9"/>
      <c r="DM43" s="9"/>
      <c r="DN43" s="21"/>
      <c r="DO43" s="9"/>
      <c r="DP43" s="21"/>
      <c r="DQ43" s="27"/>
      <c r="DR43" s="21"/>
      <c r="DS43" s="9"/>
      <c r="DT43" s="9"/>
      <c r="DU43" s="9"/>
      <c r="DV43" s="9"/>
      <c r="DW43" s="9"/>
      <c r="DX43" s="21"/>
      <c r="DY43" s="9"/>
      <c r="DZ43" s="9"/>
      <c r="EA43" s="21"/>
      <c r="EB43" s="9"/>
      <c r="EC43" s="21"/>
      <c r="ED43" s="9"/>
      <c r="EE43" s="21"/>
      <c r="EF43" s="9"/>
      <c r="EG43" s="9"/>
      <c r="EH43" s="21"/>
      <c r="EI43" s="9"/>
      <c r="EJ43" s="21"/>
      <c r="EK43" s="27"/>
      <c r="EL43" s="21"/>
      <c r="EM43" s="9"/>
      <c r="EN43" s="9"/>
      <c r="EO43" s="9"/>
      <c r="EP43" s="9"/>
      <c r="EQ43" s="9"/>
      <c r="ER43" s="21"/>
      <c r="ES43" s="9"/>
      <c r="ET43" s="9"/>
      <c r="EU43" s="21"/>
      <c r="EV43" s="9"/>
      <c r="EW43" s="21"/>
      <c r="EX43" s="9"/>
      <c r="EY43" s="21"/>
      <c r="EZ43" s="9"/>
      <c r="FA43" s="9"/>
      <c r="FB43" s="21"/>
      <c r="FC43" s="9"/>
      <c r="FD43" s="21"/>
      <c r="FE43" s="27"/>
    </row>
    <row r="44" spans="1:161" ht="15" customHeight="1">
      <c r="A44" s="21"/>
      <c r="B44" s="9" t="s">
        <v>33</v>
      </c>
      <c r="C44" s="9"/>
      <c r="D44" s="9"/>
      <c r="E44" s="9"/>
      <c r="F44" s="9"/>
      <c r="G44" s="21"/>
      <c r="H44" s="9"/>
      <c r="I44" s="9"/>
      <c r="J44" s="21">
        <v>0</v>
      </c>
      <c r="K44" s="9"/>
      <c r="L44" s="21">
        <v>0</v>
      </c>
      <c r="M44" s="9"/>
      <c r="N44" s="21"/>
      <c r="O44" s="9">
        <v>0</v>
      </c>
      <c r="P44" s="9"/>
      <c r="Q44" s="21">
        <v>0</v>
      </c>
      <c r="R44" s="9"/>
      <c r="S44" s="21">
        <v>0</v>
      </c>
      <c r="T44" s="27"/>
      <c r="U44" s="9"/>
      <c r="V44" s="21"/>
      <c r="W44" s="9" t="s">
        <v>33</v>
      </c>
      <c r="X44" s="9"/>
      <c r="Y44" s="9"/>
      <c r="Z44" s="9"/>
      <c r="AA44" s="9"/>
      <c r="AB44" s="21"/>
      <c r="AC44" s="9">
        <v>0</v>
      </c>
      <c r="AD44" s="9"/>
      <c r="AE44" s="21">
        <v>0</v>
      </c>
      <c r="AF44" s="9"/>
      <c r="AG44" s="21">
        <v>0</v>
      </c>
      <c r="AH44" s="9"/>
      <c r="AI44" s="21"/>
      <c r="AJ44" s="9">
        <v>0</v>
      </c>
      <c r="AK44" s="9"/>
      <c r="AL44" s="21">
        <v>0</v>
      </c>
      <c r="AM44" s="9"/>
      <c r="AN44" s="21">
        <v>0</v>
      </c>
      <c r="AO44" s="27"/>
      <c r="AP44" s="21"/>
      <c r="AQ44" s="9" t="s">
        <v>33</v>
      </c>
      <c r="AR44" s="9"/>
      <c r="AS44" s="9"/>
      <c r="AT44" s="9"/>
      <c r="AU44" s="9"/>
      <c r="AV44" s="21"/>
      <c r="AW44" s="9">
        <v>0</v>
      </c>
      <c r="AX44" s="9"/>
      <c r="AY44" s="21">
        <v>0</v>
      </c>
      <c r="AZ44" s="9"/>
      <c r="BA44" s="21">
        <v>0</v>
      </c>
      <c r="BB44" s="9"/>
      <c r="BC44" s="21"/>
      <c r="BD44" s="9">
        <v>0</v>
      </c>
      <c r="BE44" s="9"/>
      <c r="BF44" s="21">
        <v>0</v>
      </c>
      <c r="BG44" s="9"/>
      <c r="BH44" s="21">
        <v>0</v>
      </c>
      <c r="BI44" s="27"/>
      <c r="BJ44" s="21"/>
      <c r="BK44" s="9" t="s">
        <v>33</v>
      </c>
      <c r="BL44" s="9"/>
      <c r="BM44" s="9"/>
      <c r="BN44" s="9"/>
      <c r="BO44" s="9"/>
      <c r="BP44" s="21"/>
      <c r="BQ44" s="9">
        <v>0</v>
      </c>
      <c r="BR44" s="9"/>
      <c r="BS44" s="21">
        <v>0</v>
      </c>
      <c r="BT44" s="9"/>
      <c r="BU44" s="21">
        <v>0</v>
      </c>
      <c r="BV44" s="9"/>
      <c r="BW44" s="21"/>
      <c r="BX44" s="9">
        <v>0</v>
      </c>
      <c r="BY44" s="9"/>
      <c r="BZ44" s="21">
        <v>0</v>
      </c>
      <c r="CA44" s="9"/>
      <c r="CB44" s="21">
        <v>0</v>
      </c>
      <c r="CC44" s="27"/>
      <c r="CD44" s="21"/>
      <c r="CE44" s="9" t="s">
        <v>33</v>
      </c>
      <c r="CF44" s="9"/>
      <c r="CG44" s="9"/>
      <c r="CH44" s="9"/>
      <c r="CI44" s="9"/>
      <c r="CJ44" s="21"/>
      <c r="CK44" s="9">
        <v>0</v>
      </c>
      <c r="CL44" s="9"/>
      <c r="CM44" s="21">
        <v>0</v>
      </c>
      <c r="CN44" s="9"/>
      <c r="CO44" s="21">
        <v>0</v>
      </c>
      <c r="CP44" s="9"/>
      <c r="CQ44" s="21"/>
      <c r="CR44" s="9">
        <v>0</v>
      </c>
      <c r="CS44" s="9"/>
      <c r="CT44" s="21">
        <v>0</v>
      </c>
      <c r="CU44" s="9"/>
      <c r="CV44" s="21">
        <v>0</v>
      </c>
      <c r="CW44" s="27"/>
      <c r="CX44" s="21"/>
      <c r="CY44" s="9" t="s">
        <v>33</v>
      </c>
      <c r="CZ44" s="9"/>
      <c r="DA44" s="9"/>
      <c r="DB44" s="9"/>
      <c r="DC44" s="9"/>
      <c r="DD44" s="21"/>
      <c r="DE44" s="9">
        <v>0</v>
      </c>
      <c r="DF44" s="9"/>
      <c r="DG44" s="21">
        <v>0</v>
      </c>
      <c r="DH44" s="9"/>
      <c r="DI44" s="21">
        <v>0</v>
      </c>
      <c r="DJ44" s="9"/>
      <c r="DK44" s="21"/>
      <c r="DL44" s="9">
        <v>0</v>
      </c>
      <c r="DM44" s="9"/>
      <c r="DN44" s="21">
        <v>0</v>
      </c>
      <c r="DO44" s="9"/>
      <c r="DP44" s="21">
        <v>0</v>
      </c>
      <c r="DQ44" s="27"/>
      <c r="DR44" s="21"/>
      <c r="DS44" s="9" t="s">
        <v>33</v>
      </c>
      <c r="DT44" s="9"/>
      <c r="DU44" s="9"/>
      <c r="DV44" s="9"/>
      <c r="DW44" s="9"/>
      <c r="DX44" s="21"/>
      <c r="DY44" s="9">
        <v>0</v>
      </c>
      <c r="DZ44" s="9"/>
      <c r="EA44" s="21">
        <v>0</v>
      </c>
      <c r="EB44" s="9"/>
      <c r="EC44" s="21">
        <v>0</v>
      </c>
      <c r="ED44" s="9"/>
      <c r="EE44" s="21"/>
      <c r="EF44" s="9">
        <v>0</v>
      </c>
      <c r="EG44" s="9"/>
      <c r="EH44" s="21">
        <v>0</v>
      </c>
      <c r="EI44" s="9"/>
      <c r="EJ44" s="21">
        <v>0</v>
      </c>
      <c r="EK44" s="27"/>
      <c r="EL44" s="21"/>
      <c r="EM44" s="9" t="s">
        <v>33</v>
      </c>
      <c r="EN44" s="9"/>
      <c r="EO44" s="9"/>
      <c r="EP44" s="9"/>
      <c r="EQ44" s="9"/>
      <c r="ER44" s="21"/>
      <c r="ES44" s="9">
        <v>0</v>
      </c>
      <c r="ET44" s="9"/>
      <c r="EU44" s="21">
        <v>0</v>
      </c>
      <c r="EV44" s="9"/>
      <c r="EW44" s="21">
        <v>0</v>
      </c>
      <c r="EX44" s="9"/>
      <c r="EY44" s="21"/>
      <c r="EZ44" s="9">
        <v>0</v>
      </c>
      <c r="FA44" s="9"/>
      <c r="FB44" s="21">
        <v>0</v>
      </c>
      <c r="FC44" s="9"/>
      <c r="FD44" s="21">
        <v>0</v>
      </c>
      <c r="FE44" s="27"/>
    </row>
    <row r="45" spans="1:161">
      <c r="A45" s="21"/>
      <c r="B45" s="9" t="s">
        <v>34</v>
      </c>
      <c r="C45" s="9"/>
      <c r="D45" s="9"/>
      <c r="E45" s="9"/>
      <c r="F45" s="9"/>
      <c r="G45" s="21"/>
      <c r="H45" s="9"/>
      <c r="I45" s="9"/>
      <c r="J45" s="43">
        <v>20.059460720000001</v>
      </c>
      <c r="K45" s="212" t="s">
        <v>493</v>
      </c>
      <c r="L45" s="43">
        <v>17.932365000000001</v>
      </c>
      <c r="M45" s="212" t="s">
        <v>494</v>
      </c>
      <c r="N45" s="43"/>
      <c r="O45" s="44">
        <v>17.101561</v>
      </c>
      <c r="P45" s="212" t="s">
        <v>495</v>
      </c>
      <c r="Q45" s="43">
        <v>18.226262999999999</v>
      </c>
      <c r="R45" s="212" t="s">
        <v>496</v>
      </c>
      <c r="S45" s="43">
        <v>21.174977999999999</v>
      </c>
      <c r="T45" s="211" t="s">
        <v>497</v>
      </c>
      <c r="U45" s="9"/>
      <c r="V45" s="21"/>
      <c r="W45" s="9" t="s">
        <v>35</v>
      </c>
      <c r="X45" s="9"/>
      <c r="Y45" s="9"/>
      <c r="Z45" s="9"/>
      <c r="AA45" s="9"/>
      <c r="AB45" s="21"/>
      <c r="AC45" s="44">
        <v>21.174977999999999</v>
      </c>
      <c r="AD45" s="213"/>
      <c r="AE45" s="43">
        <v>20.954048</v>
      </c>
      <c r="AF45" s="212" t="s">
        <v>498</v>
      </c>
      <c r="AG45" s="43">
        <v>20.830369999999998</v>
      </c>
      <c r="AH45" s="212" t="s">
        <v>499</v>
      </c>
      <c r="AI45" s="43"/>
      <c r="AJ45" s="44">
        <v>20.830369999999998</v>
      </c>
      <c r="AK45" s="212" t="s">
        <v>500</v>
      </c>
      <c r="AL45" s="43">
        <v>20.830369999999998</v>
      </c>
      <c r="AM45" s="212" t="s">
        <v>501</v>
      </c>
      <c r="AN45" s="43">
        <v>20.830369999999998</v>
      </c>
      <c r="AO45" s="211" t="s">
        <v>502</v>
      </c>
      <c r="AP45" s="21"/>
      <c r="AQ45" s="9" t="s">
        <v>35</v>
      </c>
      <c r="AR45" s="9"/>
      <c r="AS45" s="9"/>
      <c r="AT45" s="9"/>
      <c r="AU45" s="9"/>
      <c r="AV45" s="21"/>
      <c r="AW45" s="44">
        <v>20.830369999999998</v>
      </c>
      <c r="AX45" s="9"/>
      <c r="AY45" s="43">
        <v>20.830369999999998</v>
      </c>
      <c r="AZ45" s="44"/>
      <c r="BA45" s="43">
        <v>20.830369999999998</v>
      </c>
      <c r="BB45" s="44"/>
      <c r="BC45" s="43"/>
      <c r="BD45" s="44">
        <v>20.830369999999998</v>
      </c>
      <c r="BE45" s="44"/>
      <c r="BF45" s="43">
        <v>20.830369999999998</v>
      </c>
      <c r="BG45" s="44"/>
      <c r="BH45" s="43">
        <v>20.830369999999998</v>
      </c>
      <c r="BI45" s="27"/>
      <c r="BJ45" s="21"/>
      <c r="BK45" s="9" t="s">
        <v>35</v>
      </c>
      <c r="BL45" s="9"/>
      <c r="BM45" s="9"/>
      <c r="BN45" s="9"/>
      <c r="BO45" s="9"/>
      <c r="BP45" s="21"/>
      <c r="BQ45" s="44">
        <v>20.830369999999998</v>
      </c>
      <c r="BR45" s="9"/>
      <c r="BS45" s="43">
        <v>20.830369999999998</v>
      </c>
      <c r="BT45" s="44"/>
      <c r="BU45" s="43">
        <v>20.830369999999998</v>
      </c>
      <c r="BV45" s="44"/>
      <c r="BW45" s="43"/>
      <c r="BX45" s="44">
        <v>20.830369999999998</v>
      </c>
      <c r="BY45" s="44"/>
      <c r="BZ45" s="43">
        <v>20.830369999999998</v>
      </c>
      <c r="CA45" s="44"/>
      <c r="CB45" s="43">
        <v>20.830369999999998</v>
      </c>
      <c r="CC45" s="27"/>
      <c r="CD45" s="21"/>
      <c r="CE45" s="9" t="s">
        <v>35</v>
      </c>
      <c r="CF45" s="9"/>
      <c r="CG45" s="9"/>
      <c r="CH45" s="9"/>
      <c r="CI45" s="9"/>
      <c r="CJ45" s="21"/>
      <c r="CK45" s="44">
        <v>20.830369999999998</v>
      </c>
      <c r="CL45" s="9"/>
      <c r="CM45" s="43">
        <v>20.830369999999998</v>
      </c>
      <c r="CN45" s="44"/>
      <c r="CO45" s="43">
        <v>20.830369999999998</v>
      </c>
      <c r="CP45" s="44"/>
      <c r="CQ45" s="43"/>
      <c r="CR45" s="44">
        <v>20.830369999999998</v>
      </c>
      <c r="CS45" s="44"/>
      <c r="CT45" s="43">
        <v>20.830369999999998</v>
      </c>
      <c r="CU45" s="44"/>
      <c r="CV45" s="43">
        <v>20.830369999999998</v>
      </c>
      <c r="CW45" s="27"/>
      <c r="CX45" s="21"/>
      <c r="CY45" s="9" t="s">
        <v>35</v>
      </c>
      <c r="CZ45" s="9"/>
      <c r="DA45" s="9"/>
      <c r="DB45" s="9"/>
      <c r="DC45" s="9"/>
      <c r="DD45" s="21"/>
      <c r="DE45" s="44">
        <v>20.830369999999998</v>
      </c>
      <c r="DF45" s="9"/>
      <c r="DG45" s="43">
        <v>20.830369999999998</v>
      </c>
      <c r="DH45" s="44"/>
      <c r="DI45" s="43">
        <v>20.830369999999998</v>
      </c>
      <c r="DJ45" s="44"/>
      <c r="DK45" s="43"/>
      <c r="DL45" s="44">
        <v>20.830369999999998</v>
      </c>
      <c r="DM45" s="44"/>
      <c r="DN45" s="43">
        <v>20.830369999999998</v>
      </c>
      <c r="DO45" s="44"/>
      <c r="DP45" s="43">
        <v>20.830369999999998</v>
      </c>
      <c r="DQ45" s="27"/>
      <c r="DR45" s="21"/>
      <c r="DS45" s="9" t="s">
        <v>35</v>
      </c>
      <c r="DT45" s="9"/>
      <c r="DU45" s="9"/>
      <c r="DV45" s="9"/>
      <c r="DW45" s="9"/>
      <c r="DX45" s="21"/>
      <c r="DY45" s="44">
        <v>20.830369999999998</v>
      </c>
      <c r="DZ45" s="9"/>
      <c r="EA45" s="43">
        <v>20.830369999999998</v>
      </c>
      <c r="EB45" s="44"/>
      <c r="EC45" s="43">
        <v>20.830369999999998</v>
      </c>
      <c r="ED45" s="44"/>
      <c r="EE45" s="43"/>
      <c r="EF45" s="44">
        <v>20.830369999999998</v>
      </c>
      <c r="EG45" s="44"/>
      <c r="EH45" s="43">
        <v>20.830369999999998</v>
      </c>
      <c r="EI45" s="44"/>
      <c r="EJ45" s="43">
        <v>20.830369999999998</v>
      </c>
      <c r="EK45" s="27"/>
      <c r="EL45" s="21"/>
      <c r="EM45" s="9" t="s">
        <v>35</v>
      </c>
      <c r="EN45" s="9"/>
      <c r="EO45" s="9"/>
      <c r="EP45" s="9"/>
      <c r="EQ45" s="9"/>
      <c r="ER45" s="21"/>
      <c r="ES45" s="44">
        <v>20.830369999999998</v>
      </c>
      <c r="ET45" s="9"/>
      <c r="EU45" s="43">
        <v>20.830369999999998</v>
      </c>
      <c r="EV45" s="44"/>
      <c r="EW45" s="43">
        <v>20.830369999999998</v>
      </c>
      <c r="EX45" s="44"/>
      <c r="EY45" s="43"/>
      <c r="EZ45" s="44">
        <v>20.830369999999998</v>
      </c>
      <c r="FA45" s="44"/>
      <c r="FB45" s="43">
        <v>20.830369999999998</v>
      </c>
      <c r="FC45" s="44"/>
      <c r="FD45" s="43">
        <v>20.830369999999998</v>
      </c>
      <c r="FE45" s="27"/>
    </row>
    <row r="46" spans="1:161">
      <c r="A46" s="21"/>
      <c r="B46" s="9" t="s">
        <v>36</v>
      </c>
      <c r="C46" s="9"/>
      <c r="D46" s="9"/>
      <c r="E46" s="9"/>
      <c r="F46" s="9"/>
      <c r="G46" s="21"/>
      <c r="H46" s="9"/>
      <c r="I46" s="9"/>
      <c r="J46" s="43">
        <v>0</v>
      </c>
      <c r="K46" s="44"/>
      <c r="L46" s="43">
        <v>0</v>
      </c>
      <c r="M46" s="44"/>
      <c r="N46" s="43"/>
      <c r="O46" s="44">
        <v>0</v>
      </c>
      <c r="P46" s="44"/>
      <c r="Q46" s="43">
        <v>0</v>
      </c>
      <c r="R46" s="44"/>
      <c r="S46" s="43">
        <v>0</v>
      </c>
      <c r="T46" s="27"/>
      <c r="U46" s="9"/>
      <c r="V46" s="21"/>
      <c r="W46" s="9" t="s">
        <v>36</v>
      </c>
      <c r="X46" s="9"/>
      <c r="Y46" s="9"/>
      <c r="Z46" s="9"/>
      <c r="AA46" s="9"/>
      <c r="AB46" s="21"/>
      <c r="AC46" s="44">
        <v>0</v>
      </c>
      <c r="AD46" s="9"/>
      <c r="AE46" s="43">
        <v>0</v>
      </c>
      <c r="AF46" s="44"/>
      <c r="AG46" s="43">
        <v>0</v>
      </c>
      <c r="AH46" s="44"/>
      <c r="AI46" s="43"/>
      <c r="AJ46" s="44">
        <v>0</v>
      </c>
      <c r="AK46" s="44"/>
      <c r="AL46" s="43">
        <v>0</v>
      </c>
      <c r="AM46" s="44"/>
      <c r="AN46" s="43">
        <v>0</v>
      </c>
      <c r="AO46" s="27"/>
      <c r="AP46" s="21"/>
      <c r="AQ46" s="9" t="s">
        <v>36</v>
      </c>
      <c r="AR46" s="9"/>
      <c r="AS46" s="9"/>
      <c r="AT46" s="9"/>
      <c r="AU46" s="9"/>
      <c r="AV46" s="21"/>
      <c r="AW46" s="44">
        <v>0</v>
      </c>
      <c r="AX46" s="9"/>
      <c r="AY46" s="43">
        <v>0</v>
      </c>
      <c r="AZ46" s="44"/>
      <c r="BA46" s="43">
        <v>0</v>
      </c>
      <c r="BB46" s="44"/>
      <c r="BC46" s="43"/>
      <c r="BD46" s="44">
        <v>0</v>
      </c>
      <c r="BE46" s="44"/>
      <c r="BF46" s="43">
        <v>0</v>
      </c>
      <c r="BG46" s="44"/>
      <c r="BH46" s="43">
        <v>0</v>
      </c>
      <c r="BI46" s="27"/>
      <c r="BJ46" s="21"/>
      <c r="BK46" s="9" t="s">
        <v>36</v>
      </c>
      <c r="BL46" s="9"/>
      <c r="BM46" s="9"/>
      <c r="BN46" s="9"/>
      <c r="BO46" s="9"/>
      <c r="BP46" s="21"/>
      <c r="BQ46" s="44">
        <v>0</v>
      </c>
      <c r="BR46" s="9"/>
      <c r="BS46" s="43">
        <v>0</v>
      </c>
      <c r="BT46" s="44"/>
      <c r="BU46" s="43">
        <v>0</v>
      </c>
      <c r="BV46" s="44"/>
      <c r="BW46" s="43"/>
      <c r="BX46" s="44">
        <v>0</v>
      </c>
      <c r="BY46" s="44"/>
      <c r="BZ46" s="43">
        <v>0</v>
      </c>
      <c r="CA46" s="44"/>
      <c r="CB46" s="43">
        <v>0</v>
      </c>
      <c r="CC46" s="27"/>
      <c r="CD46" s="21"/>
      <c r="CE46" s="9" t="s">
        <v>36</v>
      </c>
      <c r="CF46" s="9"/>
      <c r="CG46" s="9"/>
      <c r="CH46" s="9"/>
      <c r="CI46" s="9"/>
      <c r="CJ46" s="21"/>
      <c r="CK46" s="44">
        <v>0</v>
      </c>
      <c r="CL46" s="9"/>
      <c r="CM46" s="43">
        <v>0</v>
      </c>
      <c r="CN46" s="44"/>
      <c r="CO46" s="43">
        <v>0</v>
      </c>
      <c r="CP46" s="44"/>
      <c r="CQ46" s="43"/>
      <c r="CR46" s="44">
        <v>0</v>
      </c>
      <c r="CS46" s="44"/>
      <c r="CT46" s="43">
        <v>0</v>
      </c>
      <c r="CU46" s="44"/>
      <c r="CV46" s="43">
        <v>0</v>
      </c>
      <c r="CW46" s="27"/>
      <c r="CX46" s="21"/>
      <c r="CY46" s="9" t="s">
        <v>36</v>
      </c>
      <c r="CZ46" s="9"/>
      <c r="DA46" s="9"/>
      <c r="DB46" s="9"/>
      <c r="DC46" s="9"/>
      <c r="DD46" s="21"/>
      <c r="DE46" s="44">
        <v>0</v>
      </c>
      <c r="DF46" s="9"/>
      <c r="DG46" s="43">
        <v>0</v>
      </c>
      <c r="DH46" s="44"/>
      <c r="DI46" s="43">
        <v>0</v>
      </c>
      <c r="DJ46" s="44"/>
      <c r="DK46" s="43"/>
      <c r="DL46" s="44">
        <v>0</v>
      </c>
      <c r="DM46" s="44"/>
      <c r="DN46" s="43">
        <v>0</v>
      </c>
      <c r="DO46" s="44"/>
      <c r="DP46" s="43">
        <v>0</v>
      </c>
      <c r="DQ46" s="27"/>
      <c r="DR46" s="21"/>
      <c r="DS46" s="9" t="s">
        <v>36</v>
      </c>
      <c r="DT46" s="9"/>
      <c r="DU46" s="9"/>
      <c r="DV46" s="9"/>
      <c r="DW46" s="9"/>
      <c r="DX46" s="21"/>
      <c r="DY46" s="44">
        <v>0</v>
      </c>
      <c r="DZ46" s="9"/>
      <c r="EA46" s="43">
        <v>0</v>
      </c>
      <c r="EB46" s="44"/>
      <c r="EC46" s="43">
        <v>0</v>
      </c>
      <c r="ED46" s="44"/>
      <c r="EE46" s="43"/>
      <c r="EF46" s="44">
        <v>0</v>
      </c>
      <c r="EG46" s="44"/>
      <c r="EH46" s="43">
        <v>0</v>
      </c>
      <c r="EI46" s="44"/>
      <c r="EJ46" s="43">
        <v>0</v>
      </c>
      <c r="EK46" s="27"/>
      <c r="EL46" s="21"/>
      <c r="EM46" s="9" t="s">
        <v>36</v>
      </c>
      <c r="EN46" s="9"/>
      <c r="EO46" s="9"/>
      <c r="EP46" s="9"/>
      <c r="EQ46" s="9"/>
      <c r="ER46" s="21"/>
      <c r="ES46" s="44">
        <v>0</v>
      </c>
      <c r="ET46" s="9"/>
      <c r="EU46" s="43">
        <v>0</v>
      </c>
      <c r="EV46" s="44"/>
      <c r="EW46" s="43">
        <v>0</v>
      </c>
      <c r="EX46" s="44"/>
      <c r="EY46" s="43"/>
      <c r="EZ46" s="44">
        <v>0</v>
      </c>
      <c r="FA46" s="44"/>
      <c r="FB46" s="43">
        <v>0</v>
      </c>
      <c r="FC46" s="44"/>
      <c r="FD46" s="43">
        <v>0</v>
      </c>
      <c r="FE46" s="27"/>
    </row>
    <row r="47" spans="1:161">
      <c r="A47" s="21"/>
      <c r="B47" s="9" t="s">
        <v>37</v>
      </c>
      <c r="C47" s="9"/>
      <c r="D47" s="9"/>
      <c r="E47" s="9"/>
      <c r="F47" s="9"/>
      <c r="G47" s="21"/>
      <c r="H47" s="9"/>
      <c r="I47" s="9"/>
      <c r="J47" s="43">
        <v>20.059460720000001</v>
      </c>
      <c r="K47" s="44"/>
      <c r="L47" s="43">
        <v>17.932365000000001</v>
      </c>
      <c r="M47" s="44"/>
      <c r="N47" s="43"/>
      <c r="O47" s="44">
        <v>17.101561</v>
      </c>
      <c r="P47" s="44"/>
      <c r="Q47" s="43">
        <v>18.226262999999999</v>
      </c>
      <c r="R47" s="44"/>
      <c r="S47" s="43">
        <v>21.174977999999999</v>
      </c>
      <c r="T47" s="27"/>
      <c r="U47" s="9"/>
      <c r="V47" s="21"/>
      <c r="W47" s="9" t="s">
        <v>38</v>
      </c>
      <c r="X47" s="9"/>
      <c r="Y47" s="9"/>
      <c r="Z47" s="9"/>
      <c r="AA47" s="9"/>
      <c r="AB47" s="21"/>
      <c r="AC47" s="44">
        <v>21.174977999999999</v>
      </c>
      <c r="AD47" s="9"/>
      <c r="AE47" s="43">
        <v>20.954048</v>
      </c>
      <c r="AF47" s="44"/>
      <c r="AG47" s="43">
        <v>20.830369999999998</v>
      </c>
      <c r="AH47" s="44"/>
      <c r="AI47" s="43"/>
      <c r="AJ47" s="44">
        <v>20.830369999999998</v>
      </c>
      <c r="AK47" s="44"/>
      <c r="AL47" s="43">
        <v>20.830369999999998</v>
      </c>
      <c r="AM47" s="44"/>
      <c r="AN47" s="43">
        <v>20.830369999999998</v>
      </c>
      <c r="AO47" s="27"/>
      <c r="AP47" s="21"/>
      <c r="AQ47" s="9" t="s">
        <v>38</v>
      </c>
      <c r="AR47" s="9"/>
      <c r="AS47" s="9"/>
      <c r="AT47" s="9"/>
      <c r="AU47" s="9"/>
      <c r="AV47" s="21"/>
      <c r="AW47" s="44">
        <v>20.830369999999998</v>
      </c>
      <c r="AX47" s="9"/>
      <c r="AY47" s="43">
        <v>20.830369999999998</v>
      </c>
      <c r="AZ47" s="44"/>
      <c r="BA47" s="43">
        <v>20.830369999999998</v>
      </c>
      <c r="BB47" s="44"/>
      <c r="BC47" s="43"/>
      <c r="BD47" s="44">
        <v>20.830369999999998</v>
      </c>
      <c r="BE47" s="44"/>
      <c r="BF47" s="43">
        <v>20.830369999999998</v>
      </c>
      <c r="BG47" s="44"/>
      <c r="BH47" s="43">
        <v>20.830369999999998</v>
      </c>
      <c r="BI47" s="27"/>
      <c r="BJ47" s="21"/>
      <c r="BK47" s="9" t="s">
        <v>38</v>
      </c>
      <c r="BL47" s="9"/>
      <c r="BM47" s="9"/>
      <c r="BN47" s="9"/>
      <c r="BO47" s="9"/>
      <c r="BP47" s="21"/>
      <c r="BQ47" s="44">
        <v>20.830369999999998</v>
      </c>
      <c r="BR47" s="9"/>
      <c r="BS47" s="43">
        <v>20.830369999999998</v>
      </c>
      <c r="BT47" s="44"/>
      <c r="BU47" s="43">
        <v>20.830369999999998</v>
      </c>
      <c r="BV47" s="44"/>
      <c r="BW47" s="43"/>
      <c r="BX47" s="44">
        <v>20.830369999999998</v>
      </c>
      <c r="BY47" s="44"/>
      <c r="BZ47" s="43">
        <v>20.830369999999998</v>
      </c>
      <c r="CA47" s="44"/>
      <c r="CB47" s="43">
        <v>20.830369999999998</v>
      </c>
      <c r="CC47" s="27"/>
      <c r="CD47" s="21"/>
      <c r="CE47" s="9" t="s">
        <v>38</v>
      </c>
      <c r="CF47" s="9"/>
      <c r="CG47" s="9"/>
      <c r="CH47" s="9"/>
      <c r="CI47" s="9"/>
      <c r="CJ47" s="21"/>
      <c r="CK47" s="44">
        <v>20.830369999999998</v>
      </c>
      <c r="CL47" s="9"/>
      <c r="CM47" s="43">
        <v>20.830369999999998</v>
      </c>
      <c r="CN47" s="44"/>
      <c r="CO47" s="43">
        <v>20.830369999999998</v>
      </c>
      <c r="CP47" s="44"/>
      <c r="CQ47" s="43"/>
      <c r="CR47" s="44">
        <v>20.830369999999998</v>
      </c>
      <c r="CS47" s="44"/>
      <c r="CT47" s="43">
        <v>20.830369999999998</v>
      </c>
      <c r="CU47" s="44"/>
      <c r="CV47" s="43">
        <v>20.830369999999998</v>
      </c>
      <c r="CW47" s="27"/>
      <c r="CX47" s="21"/>
      <c r="CY47" s="9" t="s">
        <v>38</v>
      </c>
      <c r="CZ47" s="9"/>
      <c r="DA47" s="9"/>
      <c r="DB47" s="9"/>
      <c r="DC47" s="9"/>
      <c r="DD47" s="21"/>
      <c r="DE47" s="44">
        <v>20.830369999999998</v>
      </c>
      <c r="DF47" s="9"/>
      <c r="DG47" s="43">
        <v>20.830369999999998</v>
      </c>
      <c r="DH47" s="44"/>
      <c r="DI47" s="43">
        <v>20.830369999999998</v>
      </c>
      <c r="DJ47" s="44"/>
      <c r="DK47" s="43"/>
      <c r="DL47" s="44">
        <v>20.830369999999998</v>
      </c>
      <c r="DM47" s="44"/>
      <c r="DN47" s="43">
        <v>20.830369999999998</v>
      </c>
      <c r="DO47" s="44"/>
      <c r="DP47" s="43">
        <v>20.830369999999998</v>
      </c>
      <c r="DQ47" s="27"/>
      <c r="DR47" s="21"/>
      <c r="DS47" s="9" t="s">
        <v>38</v>
      </c>
      <c r="DT47" s="9"/>
      <c r="DU47" s="9"/>
      <c r="DV47" s="9"/>
      <c r="DW47" s="9"/>
      <c r="DX47" s="21"/>
      <c r="DY47" s="44">
        <v>20.830369999999998</v>
      </c>
      <c r="DZ47" s="9"/>
      <c r="EA47" s="43">
        <v>20.830369999999998</v>
      </c>
      <c r="EB47" s="44"/>
      <c r="EC47" s="43">
        <v>20.830369999999998</v>
      </c>
      <c r="ED47" s="44"/>
      <c r="EE47" s="43"/>
      <c r="EF47" s="44">
        <v>20.830369999999998</v>
      </c>
      <c r="EG47" s="44"/>
      <c r="EH47" s="43">
        <v>20.830369999999998</v>
      </c>
      <c r="EI47" s="44"/>
      <c r="EJ47" s="43">
        <v>20.830369999999998</v>
      </c>
      <c r="EK47" s="27"/>
      <c r="EL47" s="21"/>
      <c r="EM47" s="9" t="s">
        <v>38</v>
      </c>
      <c r="EN47" s="9"/>
      <c r="EO47" s="9"/>
      <c r="EP47" s="9"/>
      <c r="EQ47" s="9"/>
      <c r="ER47" s="21"/>
      <c r="ES47" s="44">
        <v>20.830369999999998</v>
      </c>
      <c r="ET47" s="9"/>
      <c r="EU47" s="43">
        <v>20.830369999999998</v>
      </c>
      <c r="EV47" s="44"/>
      <c r="EW47" s="43">
        <v>20.830369999999998</v>
      </c>
      <c r="EX47" s="44"/>
      <c r="EY47" s="43"/>
      <c r="EZ47" s="44">
        <v>20.830369999999998</v>
      </c>
      <c r="FA47" s="44"/>
      <c r="FB47" s="43">
        <v>20.830369999999998</v>
      </c>
      <c r="FC47" s="44"/>
      <c r="FD47" s="43">
        <v>20.830369999999998</v>
      </c>
      <c r="FE47" s="27"/>
    </row>
    <row r="48" spans="1:161">
      <c r="A48" s="34"/>
      <c r="B48" s="35" t="s">
        <v>39</v>
      </c>
      <c r="C48" s="35"/>
      <c r="D48" s="35"/>
      <c r="E48" s="35"/>
      <c r="F48" s="35"/>
      <c r="G48" s="34"/>
      <c r="H48" s="35"/>
      <c r="I48" s="35"/>
      <c r="J48" s="34">
        <v>85998.919998784011</v>
      </c>
      <c r="K48" s="209" t="s">
        <v>503</v>
      </c>
      <c r="L48" s="34">
        <v>68916.409902450003</v>
      </c>
      <c r="M48" s="209" t="s">
        <v>504</v>
      </c>
      <c r="N48" s="34"/>
      <c r="O48" s="35">
        <v>101777.71708856999</v>
      </c>
      <c r="P48" s="209" t="s">
        <v>505</v>
      </c>
      <c r="Q48" s="34">
        <v>110553.76764069</v>
      </c>
      <c r="R48" s="209" t="s">
        <v>506</v>
      </c>
      <c r="S48" s="34">
        <v>125163.17746020001</v>
      </c>
      <c r="T48" s="208" t="s">
        <v>507</v>
      </c>
      <c r="U48" s="35"/>
      <c r="V48" s="34"/>
      <c r="W48" s="35" t="s">
        <v>40</v>
      </c>
      <c r="X48" s="35"/>
      <c r="Y48" s="35"/>
      <c r="Z48" s="35"/>
      <c r="AA48" s="35"/>
      <c r="AB48" s="34"/>
      <c r="AC48" s="35">
        <v>125163.17746020001</v>
      </c>
      <c r="AD48" s="210"/>
      <c r="AE48" s="34">
        <v>123617.56801408</v>
      </c>
      <c r="AF48" s="209" t="s">
        <v>508</v>
      </c>
      <c r="AG48" s="34">
        <v>122052.42845949998</v>
      </c>
      <c r="AH48" s="209" t="s">
        <v>509</v>
      </c>
      <c r="AI48" s="34"/>
      <c r="AJ48" s="35">
        <v>122052.42845949998</v>
      </c>
      <c r="AK48" s="209" t="s">
        <v>510</v>
      </c>
      <c r="AL48" s="34">
        <v>122052.42845949998</v>
      </c>
      <c r="AM48" s="209" t="s">
        <v>511</v>
      </c>
      <c r="AN48" s="34">
        <v>122052.42845949998</v>
      </c>
      <c r="AO48" s="208" t="s">
        <v>512</v>
      </c>
      <c r="AP48" s="34"/>
      <c r="AQ48" s="35" t="s">
        <v>40</v>
      </c>
      <c r="AR48" s="35"/>
      <c r="AS48" s="35"/>
      <c r="AT48" s="35"/>
      <c r="AU48" s="35"/>
      <c r="AV48" s="34"/>
      <c r="AW48" s="35">
        <v>122052.42845949998</v>
      </c>
      <c r="AX48" s="35"/>
      <c r="AY48" s="34">
        <v>122052.42845949998</v>
      </c>
      <c r="AZ48" s="35"/>
      <c r="BA48" s="34">
        <v>122052.42845949998</v>
      </c>
      <c r="BB48" s="35"/>
      <c r="BC48" s="34"/>
      <c r="BD48" s="35">
        <v>122052.42845949998</v>
      </c>
      <c r="BE48" s="35"/>
      <c r="BF48" s="34">
        <v>122052.42845949998</v>
      </c>
      <c r="BG48" s="35"/>
      <c r="BH48" s="34">
        <v>122052.42845949998</v>
      </c>
      <c r="BI48" s="38"/>
      <c r="BJ48" s="34"/>
      <c r="BK48" s="35" t="s">
        <v>40</v>
      </c>
      <c r="BL48" s="35"/>
      <c r="BM48" s="35"/>
      <c r="BN48" s="35"/>
      <c r="BO48" s="35"/>
      <c r="BP48" s="34"/>
      <c r="BQ48" s="35">
        <v>122052.42845949998</v>
      </c>
      <c r="BR48" s="35"/>
      <c r="BS48" s="34">
        <v>122052.42845949998</v>
      </c>
      <c r="BT48" s="35"/>
      <c r="BU48" s="34">
        <v>122052.42845949998</v>
      </c>
      <c r="BV48" s="35"/>
      <c r="BW48" s="34"/>
      <c r="BX48" s="35">
        <v>122052.42845949998</v>
      </c>
      <c r="BY48" s="35"/>
      <c r="BZ48" s="34">
        <v>122052.42845949998</v>
      </c>
      <c r="CA48" s="35"/>
      <c r="CB48" s="34">
        <v>122052.42845949998</v>
      </c>
      <c r="CC48" s="38"/>
      <c r="CD48" s="34"/>
      <c r="CE48" s="35" t="s">
        <v>40</v>
      </c>
      <c r="CF48" s="35"/>
      <c r="CG48" s="35"/>
      <c r="CH48" s="35"/>
      <c r="CI48" s="35"/>
      <c r="CJ48" s="34"/>
      <c r="CK48" s="35">
        <v>122052.42845949998</v>
      </c>
      <c r="CL48" s="35"/>
      <c r="CM48" s="34">
        <v>122052.42845949998</v>
      </c>
      <c r="CN48" s="35"/>
      <c r="CO48" s="34">
        <v>122052.42845949998</v>
      </c>
      <c r="CP48" s="35"/>
      <c r="CQ48" s="34"/>
      <c r="CR48" s="35">
        <v>122052.42845949998</v>
      </c>
      <c r="CS48" s="35"/>
      <c r="CT48" s="34">
        <v>122052.42845949998</v>
      </c>
      <c r="CU48" s="35"/>
      <c r="CV48" s="34">
        <v>122052.42845949998</v>
      </c>
      <c r="CW48" s="38"/>
      <c r="CX48" s="34"/>
      <c r="CY48" s="35" t="s">
        <v>40</v>
      </c>
      <c r="CZ48" s="35"/>
      <c r="DA48" s="35"/>
      <c r="DB48" s="35"/>
      <c r="DC48" s="35"/>
      <c r="DD48" s="34"/>
      <c r="DE48" s="35">
        <v>122052.42845949998</v>
      </c>
      <c r="DF48" s="35"/>
      <c r="DG48" s="34">
        <v>122052.42845949998</v>
      </c>
      <c r="DH48" s="35"/>
      <c r="DI48" s="34">
        <v>122052.42845949998</v>
      </c>
      <c r="DJ48" s="35"/>
      <c r="DK48" s="34"/>
      <c r="DL48" s="35">
        <v>122052.42845949998</v>
      </c>
      <c r="DM48" s="35"/>
      <c r="DN48" s="34">
        <v>122052.42845949998</v>
      </c>
      <c r="DO48" s="35"/>
      <c r="DP48" s="34">
        <v>122052.42845949998</v>
      </c>
      <c r="DQ48" s="38"/>
      <c r="DR48" s="34"/>
      <c r="DS48" s="35" t="s">
        <v>40</v>
      </c>
      <c r="DT48" s="35"/>
      <c r="DU48" s="35"/>
      <c r="DV48" s="35"/>
      <c r="DW48" s="35"/>
      <c r="DX48" s="34"/>
      <c r="DY48" s="35">
        <v>122052.42845949998</v>
      </c>
      <c r="DZ48" s="35"/>
      <c r="EA48" s="34">
        <v>122052.42845949998</v>
      </c>
      <c r="EB48" s="35"/>
      <c r="EC48" s="34">
        <v>122052.42845949998</v>
      </c>
      <c r="ED48" s="35"/>
      <c r="EE48" s="34"/>
      <c r="EF48" s="35">
        <v>122052.42845949998</v>
      </c>
      <c r="EG48" s="35"/>
      <c r="EH48" s="34">
        <v>122052.42845949998</v>
      </c>
      <c r="EI48" s="35"/>
      <c r="EJ48" s="34">
        <v>122052.42845949998</v>
      </c>
      <c r="EK48" s="38"/>
      <c r="EL48" s="34"/>
      <c r="EM48" s="35" t="s">
        <v>40</v>
      </c>
      <c r="EN48" s="35"/>
      <c r="EO48" s="35"/>
      <c r="EP48" s="35"/>
      <c r="EQ48" s="35"/>
      <c r="ER48" s="34"/>
      <c r="ES48" s="35">
        <v>122052.42845949998</v>
      </c>
      <c r="ET48" s="35"/>
      <c r="EU48" s="34">
        <v>122052.42845949998</v>
      </c>
      <c r="EV48" s="35"/>
      <c r="EW48" s="34">
        <v>122052.42845949998</v>
      </c>
      <c r="EX48" s="35"/>
      <c r="EY48" s="34"/>
      <c r="EZ48" s="35">
        <v>122052.42845949998</v>
      </c>
      <c r="FA48" s="35"/>
      <c r="FB48" s="34">
        <v>122052.42845949998</v>
      </c>
      <c r="FC48" s="35"/>
      <c r="FD48" s="34">
        <v>122052.42845949998</v>
      </c>
      <c r="FE48" s="38"/>
    </row>
    <row r="49" spans="1:162" ht="9" customHeight="1">
      <c r="A49" s="21"/>
      <c r="B49" s="9"/>
      <c r="C49" s="9"/>
      <c r="D49" s="9"/>
      <c r="E49" s="9"/>
      <c r="F49" s="9"/>
      <c r="G49" s="21"/>
      <c r="H49" s="9"/>
      <c r="I49" s="9"/>
      <c r="J49" s="21"/>
      <c r="K49" s="9"/>
      <c r="L49" s="21"/>
      <c r="M49" s="9"/>
      <c r="N49" s="21"/>
      <c r="O49" s="9"/>
      <c r="P49" s="9"/>
      <c r="Q49" s="21"/>
      <c r="R49" s="9"/>
      <c r="S49" s="21"/>
      <c r="T49" s="27"/>
      <c r="U49" s="9"/>
      <c r="V49" s="21"/>
      <c r="W49" s="9"/>
      <c r="X49" s="9"/>
      <c r="Y49" s="9"/>
      <c r="Z49" s="9"/>
      <c r="AA49" s="9"/>
      <c r="AB49" s="21"/>
      <c r="AC49" s="9"/>
      <c r="AD49" s="9"/>
      <c r="AE49" s="21"/>
      <c r="AF49" s="9"/>
      <c r="AG49" s="21"/>
      <c r="AH49" s="9"/>
      <c r="AI49" s="21"/>
      <c r="AJ49" s="9"/>
      <c r="AK49" s="9"/>
      <c r="AL49" s="21"/>
      <c r="AM49" s="9"/>
      <c r="AN49" s="21"/>
      <c r="AO49" s="27"/>
      <c r="AP49" s="21"/>
      <c r="AQ49" s="9"/>
      <c r="AR49" s="9"/>
      <c r="AS49" s="9"/>
      <c r="AT49" s="9"/>
      <c r="AU49" s="9"/>
      <c r="AV49" s="21"/>
      <c r="AW49" s="9"/>
      <c r="AX49" s="9"/>
      <c r="AY49" s="21"/>
      <c r="AZ49" s="9"/>
      <c r="BA49" s="21"/>
      <c r="BB49" s="9"/>
      <c r="BC49" s="21"/>
      <c r="BD49" s="9"/>
      <c r="BE49" s="9"/>
      <c r="BF49" s="21"/>
      <c r="BG49" s="9"/>
      <c r="BH49" s="21"/>
      <c r="BI49" s="27"/>
      <c r="BJ49" s="21"/>
      <c r="BK49" s="9"/>
      <c r="BL49" s="9"/>
      <c r="BM49" s="9"/>
      <c r="BN49" s="9"/>
      <c r="BO49" s="9"/>
      <c r="BP49" s="21"/>
      <c r="BQ49" s="9"/>
      <c r="BR49" s="9"/>
      <c r="BS49" s="21"/>
      <c r="BT49" s="9"/>
      <c r="BU49" s="21"/>
      <c r="BV49" s="9"/>
      <c r="BW49" s="21"/>
      <c r="BX49" s="9"/>
      <c r="BY49" s="9"/>
      <c r="BZ49" s="21"/>
      <c r="CA49" s="9"/>
      <c r="CB49" s="21"/>
      <c r="CC49" s="27"/>
      <c r="CD49" s="21"/>
      <c r="CE49" s="9"/>
      <c r="CF49" s="9"/>
      <c r="CG49" s="9"/>
      <c r="CH49" s="9"/>
      <c r="CI49" s="9"/>
      <c r="CJ49" s="21"/>
      <c r="CK49" s="9"/>
      <c r="CL49" s="9"/>
      <c r="CM49" s="21"/>
      <c r="CN49" s="9"/>
      <c r="CO49" s="21"/>
      <c r="CP49" s="9"/>
      <c r="CQ49" s="21"/>
      <c r="CR49" s="9"/>
      <c r="CS49" s="9"/>
      <c r="CT49" s="21"/>
      <c r="CU49" s="9"/>
      <c r="CV49" s="21"/>
      <c r="CW49" s="27"/>
      <c r="CX49" s="21"/>
      <c r="CY49" s="9"/>
      <c r="CZ49" s="9"/>
      <c r="DA49" s="9"/>
      <c r="DB49" s="9"/>
      <c r="DC49" s="9"/>
      <c r="DD49" s="21"/>
      <c r="DE49" s="9"/>
      <c r="DF49" s="9"/>
      <c r="DG49" s="21"/>
      <c r="DH49" s="9"/>
      <c r="DI49" s="21"/>
      <c r="DJ49" s="9"/>
      <c r="DK49" s="21"/>
      <c r="DL49" s="9"/>
      <c r="DM49" s="9"/>
      <c r="DN49" s="21"/>
      <c r="DO49" s="9"/>
      <c r="DP49" s="21"/>
      <c r="DQ49" s="27"/>
      <c r="DR49" s="21"/>
      <c r="DS49" s="9"/>
      <c r="DT49" s="9"/>
      <c r="DU49" s="9"/>
      <c r="DV49" s="9"/>
      <c r="DW49" s="9"/>
      <c r="DX49" s="21"/>
      <c r="DY49" s="9"/>
      <c r="DZ49" s="9"/>
      <c r="EA49" s="21"/>
      <c r="EB49" s="9"/>
      <c r="EC49" s="21"/>
      <c r="ED49" s="9"/>
      <c r="EE49" s="21"/>
      <c r="EF49" s="9"/>
      <c r="EG49" s="9"/>
      <c r="EH49" s="21"/>
      <c r="EI49" s="9"/>
      <c r="EJ49" s="21"/>
      <c r="EK49" s="27"/>
      <c r="EL49" s="21"/>
      <c r="EM49" s="9"/>
      <c r="EN49" s="9"/>
      <c r="EO49" s="9"/>
      <c r="EP49" s="9"/>
      <c r="EQ49" s="9"/>
      <c r="ER49" s="21"/>
      <c r="ES49" s="9"/>
      <c r="ET49" s="9"/>
      <c r="EU49" s="21"/>
      <c r="EV49" s="9"/>
      <c r="EW49" s="21"/>
      <c r="EX49" s="9"/>
      <c r="EY49" s="21"/>
      <c r="EZ49" s="9"/>
      <c r="FA49" s="9"/>
      <c r="FB49" s="21"/>
      <c r="FC49" s="9"/>
      <c r="FD49" s="21"/>
      <c r="FE49" s="27"/>
    </row>
    <row r="50" spans="1:162">
      <c r="A50" s="34"/>
      <c r="B50" s="35" t="s">
        <v>41</v>
      </c>
      <c r="C50" s="35"/>
      <c r="D50" s="35"/>
      <c r="E50" s="35"/>
      <c r="F50" s="35"/>
      <c r="G50" s="34"/>
      <c r="H50" s="35"/>
      <c r="I50" s="35"/>
      <c r="J50" s="34">
        <v>120900.5593449583</v>
      </c>
      <c r="K50" s="35"/>
      <c r="L50" s="34">
        <v>145510.35376181401</v>
      </c>
      <c r="M50" s="35"/>
      <c r="N50" s="34"/>
      <c r="O50" s="35">
        <v>112538.94877513796</v>
      </c>
      <c r="P50" s="35"/>
      <c r="Q50" s="34">
        <v>112470.07750682082</v>
      </c>
      <c r="R50" s="35"/>
      <c r="S50" s="34">
        <v>104881.06864045133</v>
      </c>
      <c r="T50" s="38"/>
      <c r="U50" s="35"/>
      <c r="V50" s="34"/>
      <c r="W50" s="35" t="s">
        <v>41</v>
      </c>
      <c r="X50" s="35"/>
      <c r="Y50" s="35"/>
      <c r="Z50" s="35"/>
      <c r="AA50" s="35"/>
      <c r="AB50" s="34"/>
      <c r="AC50" s="35">
        <v>104881.06864045133</v>
      </c>
      <c r="AD50" s="35"/>
      <c r="AE50" s="34">
        <v>110077.97374015683</v>
      </c>
      <c r="AF50" s="35"/>
      <c r="AG50" s="34">
        <v>108963.83519351568</v>
      </c>
      <c r="AH50" s="35"/>
      <c r="AI50" s="34"/>
      <c r="AJ50" s="35">
        <v>105030.13847952928</v>
      </c>
      <c r="AK50" s="35"/>
      <c r="AL50" s="34">
        <v>101123.66528095565</v>
      </c>
      <c r="AM50" s="35"/>
      <c r="AN50" s="34">
        <v>97075.588118071304</v>
      </c>
      <c r="AO50" s="38"/>
      <c r="AP50" s="34"/>
      <c r="AQ50" s="35" t="s">
        <v>41</v>
      </c>
      <c r="AR50" s="35"/>
      <c r="AS50" s="35"/>
      <c r="AT50" s="35"/>
      <c r="AU50" s="35"/>
      <c r="AV50" s="34"/>
      <c r="AW50" s="35">
        <v>97075.588118071304</v>
      </c>
      <c r="AX50" s="35"/>
      <c r="AY50" s="34">
        <v>92507.506230845916</v>
      </c>
      <c r="AZ50" s="35"/>
      <c r="BA50" s="34">
        <v>87977.033742844898</v>
      </c>
      <c r="BB50" s="35"/>
      <c r="BC50" s="34"/>
      <c r="BD50" s="35">
        <v>82233.357642615112</v>
      </c>
      <c r="BE50" s="35"/>
      <c r="BF50" s="34">
        <v>73927.698984790986</v>
      </c>
      <c r="BG50" s="35"/>
      <c r="BH50" s="34">
        <v>67862.526220154352</v>
      </c>
      <c r="BI50" s="38"/>
      <c r="BJ50" s="34"/>
      <c r="BK50" s="35" t="s">
        <v>41</v>
      </c>
      <c r="BL50" s="35"/>
      <c r="BM50" s="35"/>
      <c r="BN50" s="35"/>
      <c r="BO50" s="35"/>
      <c r="BP50" s="34"/>
      <c r="BQ50" s="35">
        <v>67862.526220154352</v>
      </c>
      <c r="BR50" s="35"/>
      <c r="BS50" s="34">
        <v>63438.268972486243</v>
      </c>
      <c r="BT50" s="35"/>
      <c r="BU50" s="34">
        <v>59500.133302742193</v>
      </c>
      <c r="BV50" s="35"/>
      <c r="BW50" s="34"/>
      <c r="BX50" s="35">
        <v>55475.680254780003</v>
      </c>
      <c r="BY50" s="35"/>
      <c r="BZ50" s="34">
        <v>51370.088871292784</v>
      </c>
      <c r="CA50" s="35"/>
      <c r="CB50" s="34">
        <v>47188.227452412058</v>
      </c>
      <c r="CC50" s="38"/>
      <c r="CD50" s="34"/>
      <c r="CE50" s="35" t="s">
        <v>41</v>
      </c>
      <c r="CF50" s="35"/>
      <c r="CG50" s="35"/>
      <c r="CH50" s="35"/>
      <c r="CI50" s="35"/>
      <c r="CJ50" s="34"/>
      <c r="CK50" s="35">
        <v>47188.227452412058</v>
      </c>
      <c r="CL50" s="35"/>
      <c r="CM50" s="34">
        <v>42934.672200261368</v>
      </c>
      <c r="CN50" s="35"/>
      <c r="CO50" s="34">
        <v>38613.72474483696</v>
      </c>
      <c r="CP50" s="35"/>
      <c r="CQ50" s="34"/>
      <c r="CR50" s="35">
        <v>34229.428618335267</v>
      </c>
      <c r="CS50" s="35"/>
      <c r="CT50" s="34">
        <v>29785.58474102091</v>
      </c>
      <c r="CU50" s="35"/>
      <c r="CV50" s="34">
        <v>25285.765977942632</v>
      </c>
      <c r="CW50" s="38"/>
      <c r="CX50" s="34"/>
      <c r="CY50" s="35" t="s">
        <v>41</v>
      </c>
      <c r="CZ50" s="35"/>
      <c r="DA50" s="35"/>
      <c r="DB50" s="35"/>
      <c r="DC50" s="35"/>
      <c r="DD50" s="34"/>
      <c r="DE50" s="35">
        <v>25285.765977942632</v>
      </c>
      <c r="DF50" s="35"/>
      <c r="DG50" s="34">
        <v>20733.330822246309</v>
      </c>
      <c r="DH50" s="35"/>
      <c r="DI50" s="34">
        <v>16131.436257489011</v>
      </c>
      <c r="DJ50" s="35"/>
      <c r="DK50" s="34"/>
      <c r="DL50" s="35">
        <v>7052.3446748693241</v>
      </c>
      <c r="DM50" s="35"/>
      <c r="DN50" s="34">
        <v>-2728.9517504380638</v>
      </c>
      <c r="DO50" s="35"/>
      <c r="DP50" s="34">
        <v>-8526.3792637719162</v>
      </c>
      <c r="DQ50" s="38"/>
      <c r="DR50" s="34"/>
      <c r="DS50" s="35" t="s">
        <v>41</v>
      </c>
      <c r="DT50" s="35"/>
      <c r="DU50" s="35"/>
      <c r="DV50" s="35"/>
      <c r="DW50" s="35"/>
      <c r="DX50" s="34"/>
      <c r="DY50" s="35">
        <v>-8526.3792637719162</v>
      </c>
      <c r="DZ50" s="35"/>
      <c r="EA50" s="34">
        <v>-14164.181525359032</v>
      </c>
      <c r="EB50" s="35"/>
      <c r="EC50" s="34">
        <v>-20012.899017621603</v>
      </c>
      <c r="ED50" s="35"/>
      <c r="EE50" s="34"/>
      <c r="EF50" s="35">
        <v>-25921.075643936798</v>
      </c>
      <c r="EG50" s="35"/>
      <c r="EH50" s="34">
        <v>-31141.855663204478</v>
      </c>
      <c r="EI50" s="35"/>
      <c r="EJ50" s="34">
        <v>-35013.880404389492</v>
      </c>
      <c r="EK50" s="38"/>
      <c r="EL50" s="34"/>
      <c r="EM50" s="35" t="s">
        <v>41</v>
      </c>
      <c r="EN50" s="35"/>
      <c r="EO50" s="35"/>
      <c r="EP50" s="35"/>
      <c r="EQ50" s="35"/>
      <c r="ER50" s="34"/>
      <c r="ES50" s="35">
        <v>-35013.880404389492</v>
      </c>
      <c r="ET50" s="35"/>
      <c r="EU50" s="34">
        <v>-38595.161677862547</v>
      </c>
      <c r="EV50" s="35"/>
      <c r="EW50" s="34">
        <v>-42203.082536590009</v>
      </c>
      <c r="EX50" s="35"/>
      <c r="EY50" s="34"/>
      <c r="EZ50" s="35">
        <v>-45836.044605456686</v>
      </c>
      <c r="FA50" s="35"/>
      <c r="FB50" s="34">
        <v>-49492.545411854211</v>
      </c>
      <c r="FC50" s="35"/>
      <c r="FD50" s="34">
        <v>-53171.172631530688</v>
      </c>
      <c r="FE50" s="38"/>
    </row>
    <row r="51" spans="1:162" ht="9" customHeight="1"/>
    <row r="52" spans="1:162">
      <c r="A52" s="9"/>
      <c r="B52" s="9"/>
      <c r="C52" s="9"/>
      <c r="D52" s="9"/>
      <c r="E52" s="9"/>
      <c r="F52" s="9"/>
      <c r="G52" s="9"/>
      <c r="H52" s="9"/>
      <c r="I52" s="9"/>
      <c r="J52" s="45">
        <v>6</v>
      </c>
      <c r="K52" s="46"/>
      <c r="L52" s="45">
        <v>7</v>
      </c>
      <c r="M52" s="46"/>
      <c r="N52" s="45"/>
      <c r="O52" s="46">
        <v>8</v>
      </c>
      <c r="P52" s="46"/>
      <c r="Q52" s="45">
        <v>9</v>
      </c>
      <c r="R52" s="46"/>
      <c r="S52" s="45">
        <v>10</v>
      </c>
      <c r="T52" s="3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45">
        <v>11</v>
      </c>
      <c r="AF52" s="46"/>
      <c r="AG52" s="45">
        <v>12</v>
      </c>
      <c r="AH52" s="46"/>
      <c r="AI52" s="45"/>
      <c r="AJ52" s="46">
        <v>13</v>
      </c>
      <c r="AK52" s="46"/>
      <c r="AL52" s="45">
        <v>14</v>
      </c>
      <c r="AM52" s="46"/>
      <c r="AN52" s="45">
        <v>15</v>
      </c>
      <c r="AO52" s="39"/>
      <c r="AP52" s="9"/>
      <c r="AQ52" s="9"/>
      <c r="AR52" s="9"/>
      <c r="AS52" s="9"/>
      <c r="AT52" s="9"/>
      <c r="AU52" s="9"/>
      <c r="AV52" s="9"/>
      <c r="AW52" s="9"/>
      <c r="AX52" s="9"/>
      <c r="AY52" s="45">
        <v>16</v>
      </c>
      <c r="AZ52" s="46"/>
      <c r="BA52" s="45">
        <v>17</v>
      </c>
      <c r="BB52" s="46"/>
      <c r="BC52" s="45"/>
      <c r="BD52" s="46">
        <v>18</v>
      </c>
      <c r="BE52" s="46"/>
      <c r="BF52" s="45">
        <v>19</v>
      </c>
      <c r="BG52" s="46"/>
      <c r="BH52" s="45">
        <v>20</v>
      </c>
      <c r="BI52" s="39"/>
      <c r="BJ52" s="9"/>
      <c r="BK52" s="9"/>
      <c r="BL52" s="9"/>
      <c r="BM52" s="9"/>
      <c r="BN52" s="9"/>
      <c r="BO52" s="9"/>
      <c r="BP52" s="9"/>
      <c r="BQ52" s="9"/>
      <c r="BR52" s="9"/>
      <c r="BS52" s="45">
        <v>21</v>
      </c>
      <c r="BT52" s="46"/>
      <c r="BU52" s="45">
        <v>22</v>
      </c>
      <c r="BV52" s="46"/>
      <c r="BW52" s="45"/>
      <c r="BX52" s="46">
        <v>23</v>
      </c>
      <c r="BY52" s="46"/>
      <c r="BZ52" s="45">
        <v>24</v>
      </c>
      <c r="CA52" s="46"/>
      <c r="CB52" s="45">
        <v>25</v>
      </c>
      <c r="CC52" s="39"/>
      <c r="CD52" s="9"/>
      <c r="CE52" s="9"/>
      <c r="CF52" s="9"/>
      <c r="CG52" s="9"/>
      <c r="CH52" s="9"/>
      <c r="CI52" s="9"/>
      <c r="CJ52" s="9"/>
      <c r="CK52" s="9"/>
      <c r="CL52" s="9"/>
      <c r="CM52" s="45">
        <v>26</v>
      </c>
      <c r="CN52" s="46"/>
      <c r="CO52" s="45">
        <v>27</v>
      </c>
      <c r="CP52" s="46"/>
      <c r="CQ52" s="45"/>
      <c r="CR52" s="46">
        <v>28</v>
      </c>
      <c r="CS52" s="46"/>
      <c r="CT52" s="45">
        <v>29</v>
      </c>
      <c r="CU52" s="46"/>
      <c r="CV52" s="45">
        <v>30</v>
      </c>
      <c r="CW52" s="39"/>
      <c r="CX52" s="9"/>
      <c r="CY52" s="9"/>
      <c r="CZ52" s="9"/>
      <c r="DA52" s="9"/>
      <c r="DB52" s="9"/>
      <c r="DC52" s="9"/>
      <c r="DD52" s="9"/>
      <c r="DE52" s="9"/>
      <c r="DF52" s="9"/>
      <c r="DG52" s="45">
        <v>31</v>
      </c>
      <c r="DH52" s="46"/>
      <c r="DI52" s="45">
        <v>32</v>
      </c>
      <c r="DJ52" s="46"/>
      <c r="DK52" s="45"/>
      <c r="DL52" s="46">
        <v>33</v>
      </c>
      <c r="DM52" s="46"/>
      <c r="DN52" s="45">
        <v>34</v>
      </c>
      <c r="DO52" s="46"/>
      <c r="DP52" s="45">
        <v>35</v>
      </c>
      <c r="DQ52" s="39"/>
      <c r="DR52" s="9"/>
      <c r="DS52" s="9"/>
      <c r="DT52" s="9"/>
      <c r="DU52" s="9"/>
      <c r="DV52" s="9"/>
      <c r="DW52" s="9"/>
      <c r="DX52" s="9"/>
      <c r="DY52" s="9"/>
      <c r="DZ52" s="9"/>
      <c r="EA52" s="45">
        <v>36</v>
      </c>
      <c r="EB52" s="46"/>
      <c r="EC52" s="45">
        <v>37</v>
      </c>
      <c r="ED52" s="46"/>
      <c r="EE52" s="45"/>
      <c r="EF52" s="46">
        <v>38</v>
      </c>
      <c r="EG52" s="46"/>
      <c r="EH52" s="45">
        <v>39</v>
      </c>
      <c r="EI52" s="46"/>
      <c r="EJ52" s="45">
        <v>40</v>
      </c>
      <c r="EK52" s="39"/>
      <c r="EL52" s="9"/>
      <c r="EM52" s="9"/>
      <c r="EN52" s="9"/>
      <c r="EO52" s="9"/>
      <c r="EP52" s="9"/>
      <c r="EQ52" s="9"/>
      <c r="ER52" s="9"/>
      <c r="ES52" s="9"/>
      <c r="ET52" s="9"/>
      <c r="EU52" s="45"/>
      <c r="EV52" s="46"/>
      <c r="EW52" s="45"/>
      <c r="EX52" s="46"/>
      <c r="EY52" s="45"/>
      <c r="EZ52" s="46"/>
      <c r="FA52" s="46"/>
      <c r="FB52" s="45"/>
      <c r="FC52" s="46"/>
      <c r="FD52" s="45"/>
      <c r="FE52" s="39"/>
    </row>
    <row r="53" spans="1:162">
      <c r="A53" s="45"/>
      <c r="B53" s="46" t="s">
        <v>41</v>
      </c>
      <c r="C53" s="46"/>
      <c r="D53" s="46"/>
      <c r="E53" s="46"/>
      <c r="F53" s="46"/>
      <c r="G53" s="46"/>
      <c r="H53" s="46"/>
      <c r="I53" s="39"/>
      <c r="J53" s="34">
        <v>110077.97374015683</v>
      </c>
      <c r="K53" s="35"/>
      <c r="L53" s="34">
        <v>108963.83519351568</v>
      </c>
      <c r="M53" s="35"/>
      <c r="N53" s="34"/>
      <c r="O53" s="35">
        <v>105030.13847952928</v>
      </c>
      <c r="P53" s="35"/>
      <c r="Q53" s="34">
        <v>101123.66528095565</v>
      </c>
      <c r="R53" s="35"/>
      <c r="S53" s="34">
        <v>97075.588118071304</v>
      </c>
      <c r="T53" s="38"/>
      <c r="U53" s="35"/>
      <c r="V53" s="45"/>
      <c r="W53" s="46" t="s">
        <v>41</v>
      </c>
      <c r="X53" s="46"/>
      <c r="Y53" s="46"/>
      <c r="Z53" s="46"/>
      <c r="AA53" s="46"/>
      <c r="AB53" s="46"/>
      <c r="AC53" s="46"/>
      <c r="AD53" s="39"/>
      <c r="AE53" s="34">
        <v>92507.506230845916</v>
      </c>
      <c r="AF53" s="35"/>
      <c r="AG53" s="34">
        <v>87977.033742844898</v>
      </c>
      <c r="AH53" s="35"/>
      <c r="AI53" s="34"/>
      <c r="AJ53" s="35">
        <v>82233.357642615112</v>
      </c>
      <c r="AK53" s="35"/>
      <c r="AL53" s="34">
        <v>73927.698984790986</v>
      </c>
      <c r="AM53" s="35"/>
      <c r="AN53" s="34">
        <v>67862.526220154352</v>
      </c>
      <c r="AO53" s="38"/>
      <c r="AP53" s="45"/>
      <c r="AQ53" s="46" t="s">
        <v>41</v>
      </c>
      <c r="AR53" s="46"/>
      <c r="AS53" s="46"/>
      <c r="AT53" s="46"/>
      <c r="AU53" s="46"/>
      <c r="AV53" s="46"/>
      <c r="AW53" s="46"/>
      <c r="AX53" s="39"/>
      <c r="AY53" s="34">
        <v>63438.268972486243</v>
      </c>
      <c r="AZ53" s="35"/>
      <c r="BA53" s="34">
        <v>59500.133302742193</v>
      </c>
      <c r="BB53" s="35"/>
      <c r="BC53" s="34"/>
      <c r="BD53" s="35">
        <v>55475.680254780003</v>
      </c>
      <c r="BE53" s="35"/>
      <c r="BF53" s="34">
        <v>51370.088871292784</v>
      </c>
      <c r="BG53" s="35"/>
      <c r="BH53" s="34">
        <v>47188.227452412058</v>
      </c>
      <c r="BI53" s="38"/>
      <c r="BJ53" s="45"/>
      <c r="BK53" s="46" t="s">
        <v>41</v>
      </c>
      <c r="BL53" s="46"/>
      <c r="BM53" s="46"/>
      <c r="BN53" s="46"/>
      <c r="BO53" s="46"/>
      <c r="BP53" s="46"/>
      <c r="BQ53" s="46"/>
      <c r="BR53" s="39"/>
      <c r="BS53" s="34">
        <v>42934.672200261368</v>
      </c>
      <c r="BT53" s="35"/>
      <c r="BU53" s="34">
        <v>38613.72474483696</v>
      </c>
      <c r="BV53" s="35"/>
      <c r="BW53" s="34"/>
      <c r="BX53" s="35">
        <v>34229.428618335267</v>
      </c>
      <c r="BY53" s="35"/>
      <c r="BZ53" s="34">
        <v>29785.58474102091</v>
      </c>
      <c r="CA53" s="35"/>
      <c r="CB53" s="34">
        <v>25285.765977942632</v>
      </c>
      <c r="CC53" s="38"/>
      <c r="CD53" s="45"/>
      <c r="CE53" s="46" t="s">
        <v>41</v>
      </c>
      <c r="CF53" s="46"/>
      <c r="CG53" s="46"/>
      <c r="CH53" s="46"/>
      <c r="CI53" s="46"/>
      <c r="CJ53" s="46"/>
      <c r="CK53" s="46"/>
      <c r="CL53" s="39"/>
      <c r="CM53" s="34">
        <v>20733.330822246309</v>
      </c>
      <c r="CN53" s="35"/>
      <c r="CO53" s="34">
        <v>16131.436257489011</v>
      </c>
      <c r="CP53" s="35"/>
      <c r="CQ53" s="34"/>
      <c r="CR53" s="35">
        <v>7052.3446748693241</v>
      </c>
      <c r="CS53" s="35"/>
      <c r="CT53" s="34">
        <v>-2728.9517504380638</v>
      </c>
      <c r="CU53" s="35"/>
      <c r="CV53" s="34">
        <v>-8526.3792637719162</v>
      </c>
      <c r="CW53" s="38"/>
      <c r="CX53" s="45"/>
      <c r="CY53" s="46" t="s">
        <v>41</v>
      </c>
      <c r="CZ53" s="46"/>
      <c r="DA53" s="46"/>
      <c r="DB53" s="46"/>
      <c r="DC53" s="46"/>
      <c r="DD53" s="46"/>
      <c r="DE53" s="46"/>
      <c r="DF53" s="39"/>
      <c r="DG53" s="34">
        <v>-14164.181525359032</v>
      </c>
      <c r="DH53" s="35"/>
      <c r="DI53" s="34">
        <v>-20012.899017621603</v>
      </c>
      <c r="DJ53" s="35"/>
      <c r="DK53" s="34"/>
      <c r="DL53" s="35">
        <v>-25921.075643936798</v>
      </c>
      <c r="DM53" s="35"/>
      <c r="DN53" s="34">
        <v>-31141.855663204478</v>
      </c>
      <c r="DO53" s="35"/>
      <c r="DP53" s="34">
        <v>-35013.880404389492</v>
      </c>
      <c r="DQ53" s="38"/>
      <c r="DR53" s="45"/>
      <c r="DS53" s="46" t="s">
        <v>41</v>
      </c>
      <c r="DT53" s="46"/>
      <c r="DU53" s="46"/>
      <c r="DV53" s="46"/>
      <c r="DW53" s="46"/>
      <c r="DX53" s="46"/>
      <c r="DY53" s="46"/>
      <c r="DZ53" s="39"/>
      <c r="EA53" s="34">
        <v>-38595.161677862547</v>
      </c>
      <c r="EB53" s="35"/>
      <c r="EC53" s="34">
        <v>-42203.082536590009</v>
      </c>
      <c r="ED53" s="35"/>
      <c r="EE53" s="34"/>
      <c r="EF53" s="35">
        <v>-45836.044605456686</v>
      </c>
      <c r="EG53" s="35"/>
      <c r="EH53" s="34">
        <v>-49492.545411854211</v>
      </c>
      <c r="EI53" s="35"/>
      <c r="EJ53" s="34">
        <v>-53171.172631530688</v>
      </c>
      <c r="EK53" s="38"/>
      <c r="EL53" s="45"/>
      <c r="EM53" s="46" t="s">
        <v>41</v>
      </c>
      <c r="EN53" s="46"/>
      <c r="EO53" s="46"/>
      <c r="EP53" s="46"/>
      <c r="EQ53" s="46"/>
      <c r="ER53" s="46"/>
      <c r="ES53" s="46"/>
      <c r="ET53" s="39"/>
      <c r="EU53" s="34">
        <v>0</v>
      </c>
      <c r="EV53" s="35"/>
      <c r="EW53" s="34">
        <v>0</v>
      </c>
      <c r="EX53" s="35"/>
      <c r="EY53" s="34"/>
      <c r="EZ53" s="35">
        <v>0</v>
      </c>
      <c r="FA53" s="35"/>
      <c r="FB53" s="34">
        <v>0</v>
      </c>
      <c r="FC53" s="35"/>
      <c r="FD53" s="34">
        <v>0</v>
      </c>
      <c r="FE53" s="38"/>
    </row>
    <row r="55" spans="1:162">
      <c r="A55" s="9"/>
      <c r="B55" s="9"/>
      <c r="C55" s="9"/>
      <c r="D55" s="9"/>
      <c r="E55" s="24"/>
      <c r="F55" s="9"/>
      <c r="G55" s="9"/>
      <c r="H55" s="24"/>
      <c r="I55" s="9"/>
      <c r="J55" s="9"/>
      <c r="K55" s="9"/>
      <c r="L55" s="9"/>
      <c r="M55" s="9"/>
      <c r="N55" s="9"/>
      <c r="O55" s="9"/>
      <c r="P55" s="9"/>
      <c r="Q55" s="24"/>
      <c r="R55" s="9"/>
      <c r="S55" s="24"/>
      <c r="T55" s="9"/>
      <c r="U55" s="9"/>
      <c r="V55" s="9"/>
      <c r="W55" s="9"/>
      <c r="X55" s="9"/>
      <c r="Y55" s="9"/>
      <c r="Z55" s="24"/>
      <c r="AA55" s="9"/>
      <c r="AB55" s="9"/>
      <c r="AC55" s="24"/>
      <c r="AD55" s="9"/>
      <c r="AE55" s="9"/>
      <c r="AF55" s="9"/>
      <c r="AG55" s="9"/>
      <c r="AH55" s="9"/>
      <c r="AI55" s="9"/>
      <c r="AJ55" s="9"/>
      <c r="AK55" s="9"/>
      <c r="AL55" s="24"/>
      <c r="AM55" s="9"/>
      <c r="AN55" s="24"/>
      <c r="AO55" s="9"/>
      <c r="AP55" s="9"/>
      <c r="AQ55" s="9"/>
      <c r="AR55" s="9"/>
      <c r="AS55" s="9"/>
      <c r="AT55" s="24"/>
      <c r="AU55" s="9"/>
      <c r="AV55" s="9"/>
      <c r="AW55" s="24"/>
      <c r="AX55" s="9"/>
      <c r="AY55" s="9"/>
      <c r="AZ55" s="9"/>
      <c r="BA55" s="9"/>
      <c r="BB55" s="9"/>
      <c r="BC55" s="9"/>
      <c r="BD55" s="9"/>
      <c r="BE55" s="9"/>
      <c r="BF55" s="24"/>
      <c r="BG55" s="9"/>
      <c r="BH55" s="24"/>
      <c r="BI55" s="9"/>
      <c r="BJ55" s="9"/>
      <c r="BK55" s="9"/>
      <c r="BL55" s="9"/>
      <c r="BM55" s="9"/>
      <c r="BN55" s="24"/>
      <c r="BO55" s="9"/>
      <c r="BP55" s="9"/>
      <c r="BQ55" s="24"/>
      <c r="BR55" s="9"/>
      <c r="BS55" s="9"/>
      <c r="BT55" s="9"/>
      <c r="BU55" s="9"/>
      <c r="BV55" s="9"/>
      <c r="BW55" s="9"/>
      <c r="BX55" s="9"/>
      <c r="BY55" s="9"/>
      <c r="BZ55" s="24"/>
      <c r="CA55" s="9"/>
      <c r="CB55" s="24"/>
      <c r="CC55" s="9"/>
      <c r="CD55" s="9"/>
      <c r="CE55" s="9"/>
      <c r="CF55" s="9"/>
      <c r="CG55" s="9"/>
      <c r="CH55" s="24"/>
      <c r="CI55" s="9"/>
      <c r="CJ55" s="9"/>
      <c r="CK55" s="24"/>
      <c r="CL55" s="9"/>
      <c r="CM55" s="9"/>
      <c r="CN55" s="9"/>
      <c r="CO55" s="9"/>
      <c r="CP55" s="9"/>
      <c r="CQ55" s="9"/>
      <c r="CR55" s="9"/>
      <c r="CS55" s="9"/>
      <c r="CT55" s="24"/>
      <c r="CU55" s="9"/>
      <c r="CV55" s="24"/>
      <c r="CW55" s="9"/>
      <c r="CX55" s="9"/>
      <c r="CY55" s="9"/>
      <c r="CZ55" s="9"/>
      <c r="DA55" s="9"/>
      <c r="DB55" s="24"/>
      <c r="DC55" s="9"/>
      <c r="DD55" s="9"/>
      <c r="DE55" s="24"/>
      <c r="DF55" s="9"/>
      <c r="DG55" s="9"/>
      <c r="DH55" s="9"/>
      <c r="DI55" s="9"/>
      <c r="DJ55" s="9"/>
      <c r="DK55" s="9"/>
      <c r="DL55" s="9"/>
      <c r="DM55" s="9"/>
      <c r="DN55" s="24"/>
      <c r="DO55" s="9"/>
      <c r="DP55" s="24"/>
      <c r="DQ55" s="9"/>
      <c r="DR55" s="9"/>
      <c r="DS55" s="9"/>
      <c r="DT55" s="9"/>
      <c r="DU55" s="9"/>
      <c r="DV55" s="24"/>
      <c r="DW55" s="9"/>
      <c r="DX55" s="9"/>
      <c r="DY55" s="24"/>
      <c r="DZ55" s="9"/>
      <c r="EA55" s="9"/>
      <c r="EB55" s="9"/>
      <c r="EC55" s="9"/>
      <c r="ED55" s="9"/>
      <c r="EE55" s="9"/>
      <c r="EF55" s="9"/>
      <c r="EG55" s="9"/>
      <c r="EH55" s="24"/>
      <c r="EI55" s="9"/>
      <c r="EJ55" s="24"/>
      <c r="EK55" s="9"/>
      <c r="EL55" s="9"/>
      <c r="EM55" s="9"/>
      <c r="EN55" s="9"/>
      <c r="EO55" s="9"/>
      <c r="EP55" s="24"/>
      <c r="EQ55" s="9"/>
      <c r="ER55" s="9"/>
      <c r="ES55" s="24"/>
      <c r="ET55" s="9"/>
      <c r="EU55" s="9"/>
      <c r="EV55" s="9"/>
      <c r="EW55" s="9"/>
      <c r="EX55" s="9"/>
      <c r="EY55" s="9"/>
      <c r="EZ55" s="9"/>
      <c r="FA55" s="9"/>
      <c r="FB55" s="24"/>
      <c r="FC55" s="9"/>
      <c r="FD55" s="24"/>
      <c r="FE55" s="9"/>
    </row>
    <row r="56" spans="1:162">
      <c r="A56" s="16"/>
      <c r="B56" s="17" t="s">
        <v>42</v>
      </c>
      <c r="C56" s="17"/>
      <c r="D56" s="17"/>
      <c r="E56" s="17">
        <v>334550.96280875313</v>
      </c>
      <c r="F56" s="17"/>
      <c r="G56" s="17"/>
      <c r="H56" s="17"/>
      <c r="I56" s="17"/>
      <c r="J56" s="16" t="s">
        <v>43</v>
      </c>
      <c r="K56" s="17"/>
      <c r="L56" s="17"/>
      <c r="M56" s="17"/>
      <c r="N56" s="17"/>
      <c r="O56" s="17"/>
      <c r="P56" s="17"/>
      <c r="Q56" s="17">
        <v>993883.3986306712</v>
      </c>
      <c r="R56" s="17"/>
      <c r="S56" s="17"/>
      <c r="T56" s="20"/>
      <c r="U56" s="17"/>
      <c r="V56" s="16"/>
      <c r="W56" s="17" t="s">
        <v>42</v>
      </c>
      <c r="X56" s="17"/>
      <c r="Y56" s="17"/>
      <c r="Z56" s="17">
        <v>334550.96280875313</v>
      </c>
      <c r="AA56" s="17"/>
      <c r="AB56" s="17"/>
      <c r="AC56" s="17"/>
      <c r="AD56" s="17"/>
      <c r="AE56" s="16" t="s">
        <v>43</v>
      </c>
      <c r="AF56" s="17"/>
      <c r="AG56" s="17"/>
      <c r="AH56" s="17"/>
      <c r="AI56" s="17"/>
      <c r="AJ56" s="17"/>
      <c r="AK56" s="17"/>
      <c r="AL56" s="17">
        <v>993883.3986306712</v>
      </c>
      <c r="AM56" s="17"/>
      <c r="AN56" s="17"/>
      <c r="AO56" s="20"/>
      <c r="AP56" s="16"/>
      <c r="AQ56" s="17" t="s">
        <v>42</v>
      </c>
      <c r="AR56" s="17"/>
      <c r="AS56" s="17"/>
      <c r="AT56" s="17">
        <v>334550.96280875313</v>
      </c>
      <c r="AU56" s="17"/>
      <c r="AV56" s="17"/>
      <c r="AW56" s="17"/>
      <c r="AX56" s="17"/>
      <c r="AY56" s="16" t="s">
        <v>43</v>
      </c>
      <c r="AZ56" s="17"/>
      <c r="BA56" s="17"/>
      <c r="BB56" s="17"/>
      <c r="BC56" s="17"/>
      <c r="BD56" s="17"/>
      <c r="BE56" s="17"/>
      <c r="BF56" s="17">
        <v>993883.3986306712</v>
      </c>
      <c r="BG56" s="17"/>
      <c r="BH56" s="17"/>
      <c r="BI56" s="20"/>
      <c r="BJ56" s="16"/>
      <c r="BK56" s="17" t="s">
        <v>42</v>
      </c>
      <c r="BL56" s="17"/>
      <c r="BM56" s="17"/>
      <c r="BN56" s="17">
        <v>334550.96280875313</v>
      </c>
      <c r="BO56" s="17"/>
      <c r="BP56" s="17"/>
      <c r="BQ56" s="17"/>
      <c r="BR56" s="17"/>
      <c r="BS56" s="16" t="s">
        <v>43</v>
      </c>
      <c r="BT56" s="17"/>
      <c r="BU56" s="17"/>
      <c r="BV56" s="17"/>
      <c r="BW56" s="17"/>
      <c r="BX56" s="17"/>
      <c r="BY56" s="17"/>
      <c r="BZ56" s="17">
        <v>993883.3986306712</v>
      </c>
      <c r="CA56" s="17"/>
      <c r="CB56" s="17"/>
      <c r="CC56" s="20"/>
      <c r="CD56" s="16"/>
      <c r="CE56" s="17" t="s">
        <v>42</v>
      </c>
      <c r="CF56" s="17"/>
      <c r="CG56" s="17"/>
      <c r="CH56" s="17">
        <v>334550.96280875313</v>
      </c>
      <c r="CI56" s="17"/>
      <c r="CJ56" s="17"/>
      <c r="CK56" s="17"/>
      <c r="CL56" s="17"/>
      <c r="CM56" s="16" t="s">
        <v>43</v>
      </c>
      <c r="CN56" s="17"/>
      <c r="CO56" s="17"/>
      <c r="CP56" s="17"/>
      <c r="CQ56" s="17"/>
      <c r="CR56" s="17"/>
      <c r="CS56" s="17"/>
      <c r="CT56" s="17">
        <v>993883.3986306712</v>
      </c>
      <c r="CU56" s="17"/>
      <c r="CV56" s="17"/>
      <c r="CW56" s="20"/>
      <c r="CX56" s="16"/>
      <c r="CY56" s="17" t="s">
        <v>42</v>
      </c>
      <c r="CZ56" s="17"/>
      <c r="DA56" s="17"/>
      <c r="DB56" s="17">
        <v>334550.96280875313</v>
      </c>
      <c r="DC56" s="17"/>
      <c r="DD56" s="17"/>
      <c r="DE56" s="17"/>
      <c r="DF56" s="17"/>
      <c r="DG56" s="16" t="s">
        <v>43</v>
      </c>
      <c r="DH56" s="17"/>
      <c r="DI56" s="17"/>
      <c r="DJ56" s="17"/>
      <c r="DK56" s="17"/>
      <c r="DL56" s="17"/>
      <c r="DM56" s="17"/>
      <c r="DN56" s="17">
        <v>993883.3986306712</v>
      </c>
      <c r="DO56" s="17"/>
      <c r="DP56" s="17"/>
      <c r="DQ56" s="20"/>
      <c r="DR56" s="16"/>
      <c r="DS56" s="17" t="s">
        <v>42</v>
      </c>
      <c r="DT56" s="17"/>
      <c r="DU56" s="17"/>
      <c r="DV56" s="17">
        <v>334550.96280875313</v>
      </c>
      <c r="DW56" s="17"/>
      <c r="DX56" s="17"/>
      <c r="DY56" s="17"/>
      <c r="DZ56" s="17"/>
      <c r="EA56" s="16" t="s">
        <v>43</v>
      </c>
      <c r="EB56" s="17"/>
      <c r="EC56" s="17"/>
      <c r="ED56" s="17"/>
      <c r="EE56" s="17"/>
      <c r="EF56" s="17"/>
      <c r="EG56" s="17"/>
      <c r="EH56" s="17">
        <v>993883.3986306712</v>
      </c>
      <c r="EI56" s="17"/>
      <c r="EJ56" s="17"/>
      <c r="EK56" s="20"/>
      <c r="EL56" s="16"/>
      <c r="EM56" s="17" t="s">
        <v>42</v>
      </c>
      <c r="EN56" s="17"/>
      <c r="EO56" s="17"/>
      <c r="EP56" s="17">
        <v>334550.96280875313</v>
      </c>
      <c r="EQ56" s="17"/>
      <c r="ER56" s="17"/>
      <c r="ES56" s="17"/>
      <c r="ET56" s="17"/>
      <c r="EU56" s="16" t="s">
        <v>43</v>
      </c>
      <c r="EV56" s="17"/>
      <c r="EW56" s="17"/>
      <c r="EX56" s="17"/>
      <c r="EY56" s="17"/>
      <c r="EZ56" s="17"/>
      <c r="FA56" s="17"/>
      <c r="FB56" s="17">
        <v>993883.3986306712</v>
      </c>
      <c r="FC56" s="17"/>
      <c r="FD56" s="17"/>
      <c r="FE56" s="20"/>
    </row>
    <row r="57" spans="1:162" ht="15.75">
      <c r="A57" s="21"/>
      <c r="B57" s="9" t="s">
        <v>44</v>
      </c>
      <c r="C57" s="9"/>
      <c r="E57" s="9">
        <v>498046.67937812523</v>
      </c>
      <c r="F57" s="22"/>
      <c r="G57" s="9"/>
      <c r="H57" s="9"/>
      <c r="I57" s="9"/>
      <c r="J57" s="21" t="s">
        <v>45</v>
      </c>
      <c r="K57" s="9"/>
      <c r="L57" s="9"/>
      <c r="M57" s="9"/>
      <c r="N57" s="9"/>
      <c r="O57" s="9"/>
      <c r="P57" s="9"/>
      <c r="Q57" s="9">
        <v>1083170.8223398123</v>
      </c>
      <c r="R57" s="9"/>
      <c r="S57" s="9"/>
      <c r="T57" s="27"/>
      <c r="U57" s="9"/>
      <c r="V57" s="21"/>
      <c r="W57" s="9" t="s">
        <v>44</v>
      </c>
      <c r="X57" s="9"/>
      <c r="Y57" s="9"/>
      <c r="Z57" s="9">
        <v>498046.67937812523</v>
      </c>
      <c r="AA57" s="9"/>
      <c r="AB57" s="9"/>
      <c r="AC57" s="9"/>
      <c r="AD57" s="9"/>
      <c r="AE57" s="21" t="s">
        <v>45</v>
      </c>
      <c r="AF57" s="9"/>
      <c r="AG57" s="9"/>
      <c r="AH57" s="9"/>
      <c r="AI57" s="9"/>
      <c r="AJ57" s="9"/>
      <c r="AK57" s="9"/>
      <c r="AL57" s="9">
        <v>1083170.8223398123</v>
      </c>
      <c r="AM57" s="9"/>
      <c r="AN57" s="9"/>
      <c r="AO57" s="27"/>
      <c r="AP57" s="21"/>
      <c r="AQ57" s="9" t="s">
        <v>44</v>
      </c>
      <c r="AR57" s="9"/>
      <c r="AS57" s="9"/>
      <c r="AT57" s="9">
        <v>498046.67937812523</v>
      </c>
      <c r="AU57" s="9"/>
      <c r="AV57" s="9"/>
      <c r="AW57" s="9"/>
      <c r="AX57" s="9"/>
      <c r="AY57" s="21" t="s">
        <v>45</v>
      </c>
      <c r="AZ57" s="9"/>
      <c r="BA57" s="9"/>
      <c r="BB57" s="9"/>
      <c r="BC57" s="9"/>
      <c r="BD57" s="9"/>
      <c r="BE57" s="9"/>
      <c r="BF57" s="9">
        <v>1083170.8223398123</v>
      </c>
      <c r="BG57" s="9"/>
      <c r="BH57" s="9"/>
      <c r="BI57" s="27"/>
      <c r="BJ57" s="21"/>
      <c r="BK57" s="9" t="s">
        <v>44</v>
      </c>
      <c r="BL57" s="9"/>
      <c r="BM57" s="9"/>
      <c r="BN57" s="9">
        <v>498046.67937812523</v>
      </c>
      <c r="BO57" s="9"/>
      <c r="BP57" s="9"/>
      <c r="BQ57" s="9"/>
      <c r="BR57" s="9"/>
      <c r="BS57" s="21" t="s">
        <v>45</v>
      </c>
      <c r="BT57" s="9"/>
      <c r="BU57" s="9"/>
      <c r="BV57" s="9"/>
      <c r="BW57" s="9"/>
      <c r="BX57" s="9"/>
      <c r="BY57" s="9"/>
      <c r="BZ57" s="9">
        <v>1083170.8223398123</v>
      </c>
      <c r="CA57" s="9"/>
      <c r="CB57" s="9"/>
      <c r="CC57" s="27"/>
      <c r="CD57" s="21"/>
      <c r="CE57" s="9" t="s">
        <v>44</v>
      </c>
      <c r="CF57" s="9"/>
      <c r="CG57" s="9"/>
      <c r="CH57" s="9">
        <v>498046.67937812523</v>
      </c>
      <c r="CI57" s="9"/>
      <c r="CJ57" s="9"/>
      <c r="CK57" s="9"/>
      <c r="CL57" s="9"/>
      <c r="CM57" s="21" t="s">
        <v>45</v>
      </c>
      <c r="CN57" s="9"/>
      <c r="CO57" s="9"/>
      <c r="CP57" s="9"/>
      <c r="CQ57" s="9"/>
      <c r="CR57" s="9"/>
      <c r="CS57" s="9"/>
      <c r="CT57" s="9">
        <v>1083170.8223398123</v>
      </c>
      <c r="CU57" s="9"/>
      <c r="CV57" s="9"/>
      <c r="CW57" s="27"/>
      <c r="CX57" s="21"/>
      <c r="CY57" s="9" t="s">
        <v>44</v>
      </c>
      <c r="CZ57" s="9"/>
      <c r="DA57" s="9"/>
      <c r="DB57" s="9">
        <v>498046.67937812523</v>
      </c>
      <c r="DC57" s="9"/>
      <c r="DD57" s="9"/>
      <c r="DE57" s="9"/>
      <c r="DF57" s="9"/>
      <c r="DG57" s="21" t="s">
        <v>45</v>
      </c>
      <c r="DH57" s="9"/>
      <c r="DI57" s="9"/>
      <c r="DJ57" s="9"/>
      <c r="DK57" s="9"/>
      <c r="DL57" s="9"/>
      <c r="DM57" s="9"/>
      <c r="DN57" s="9">
        <v>1083170.8223398123</v>
      </c>
      <c r="DO57" s="9"/>
      <c r="DP57" s="9"/>
      <c r="DQ57" s="27"/>
      <c r="DR57" s="21"/>
      <c r="DS57" s="9" t="s">
        <v>44</v>
      </c>
      <c r="DT57" s="9"/>
      <c r="DU57" s="9"/>
      <c r="DV57" s="9">
        <v>498046.67937812523</v>
      </c>
      <c r="DW57" s="9"/>
      <c r="DX57" s="9"/>
      <c r="DY57" s="9"/>
      <c r="DZ57" s="9"/>
      <c r="EA57" s="21" t="s">
        <v>45</v>
      </c>
      <c r="EB57" s="9"/>
      <c r="EC57" s="9"/>
      <c r="ED57" s="9"/>
      <c r="EE57" s="9"/>
      <c r="EF57" s="9"/>
      <c r="EG57" s="9"/>
      <c r="EH57" s="9">
        <v>1083170.8223398123</v>
      </c>
      <c r="EI57" s="9"/>
      <c r="EJ57" s="9"/>
      <c r="EK57" s="27"/>
      <c r="EL57" s="21"/>
      <c r="EM57" s="9" t="s">
        <v>44</v>
      </c>
      <c r="EN57" s="9"/>
      <c r="EO57" s="9"/>
      <c r="EP57" s="9">
        <v>498046.67937812523</v>
      </c>
      <c r="EQ57" s="9"/>
      <c r="ER57" s="9"/>
      <c r="ES57" s="9"/>
      <c r="ET57" s="9"/>
      <c r="EU57" s="21" t="s">
        <v>45</v>
      </c>
      <c r="EV57" s="9"/>
      <c r="EW57" s="9"/>
      <c r="EX57" s="9"/>
      <c r="EY57" s="9"/>
      <c r="EZ57" s="9"/>
      <c r="FA57" s="9"/>
      <c r="FB57" s="9">
        <v>1083170.8223398123</v>
      </c>
      <c r="FC57" s="9"/>
      <c r="FD57" s="9"/>
      <c r="FE57" s="27"/>
    </row>
    <row r="58" spans="1:162">
      <c r="A58" s="34"/>
      <c r="B58" s="35" t="s">
        <v>46</v>
      </c>
      <c r="C58" s="35"/>
      <c r="D58" s="35"/>
      <c r="E58" s="35">
        <v>814527.52460641298</v>
      </c>
      <c r="F58" s="35"/>
      <c r="G58" s="35"/>
      <c r="H58" s="35"/>
      <c r="I58" s="35"/>
      <c r="J58" s="34" t="s">
        <v>47</v>
      </c>
      <c r="K58" s="35"/>
      <c r="L58" s="35"/>
      <c r="M58" s="35"/>
      <c r="N58" s="35"/>
      <c r="O58" s="35"/>
      <c r="P58" s="35"/>
      <c r="Q58" s="35">
        <v>1094452.6310465082</v>
      </c>
      <c r="R58" s="35"/>
      <c r="S58" s="35"/>
      <c r="T58" s="38"/>
      <c r="U58" s="35"/>
      <c r="V58" s="34"/>
      <c r="W58" s="35" t="s">
        <v>46</v>
      </c>
      <c r="X58" s="35"/>
      <c r="Y58" s="35"/>
      <c r="Z58" s="35">
        <v>814527.52460641298</v>
      </c>
      <c r="AA58" s="35"/>
      <c r="AB58" s="35"/>
      <c r="AC58" s="35"/>
      <c r="AD58" s="35"/>
      <c r="AE58" s="34" t="s">
        <v>47</v>
      </c>
      <c r="AF58" s="35"/>
      <c r="AG58" s="35"/>
      <c r="AH58" s="35"/>
      <c r="AI58" s="35"/>
      <c r="AJ58" s="35"/>
      <c r="AK58" s="35"/>
      <c r="AL58" s="35">
        <v>1094452.6310465082</v>
      </c>
      <c r="AM58" s="35"/>
      <c r="AN58" s="35"/>
      <c r="AO58" s="38"/>
      <c r="AP58" s="34"/>
      <c r="AQ58" s="35" t="s">
        <v>46</v>
      </c>
      <c r="AR58" s="35"/>
      <c r="AS58" s="35"/>
      <c r="AT58" s="35">
        <v>814527.52460641298</v>
      </c>
      <c r="AU58" s="35"/>
      <c r="AV58" s="35"/>
      <c r="AW58" s="35"/>
      <c r="AX58" s="35"/>
      <c r="AY58" s="34" t="s">
        <v>47</v>
      </c>
      <c r="AZ58" s="35"/>
      <c r="BA58" s="35"/>
      <c r="BB58" s="35"/>
      <c r="BC58" s="35"/>
      <c r="BD58" s="35"/>
      <c r="BE58" s="35"/>
      <c r="BF58" s="35">
        <v>1094452.6310465082</v>
      </c>
      <c r="BG58" s="35"/>
      <c r="BH58" s="35"/>
      <c r="BI58" s="38"/>
      <c r="BJ58" s="34"/>
      <c r="BK58" s="35" t="s">
        <v>46</v>
      </c>
      <c r="BL58" s="35"/>
      <c r="BM58" s="35"/>
      <c r="BN58" s="35">
        <v>814527.52460641298</v>
      </c>
      <c r="BO58" s="35"/>
      <c r="BP58" s="35"/>
      <c r="BQ58" s="35"/>
      <c r="BR58" s="35"/>
      <c r="BS58" s="34" t="s">
        <v>47</v>
      </c>
      <c r="BT58" s="35"/>
      <c r="BU58" s="35"/>
      <c r="BV58" s="35"/>
      <c r="BW58" s="35"/>
      <c r="BX58" s="35"/>
      <c r="BY58" s="35"/>
      <c r="BZ58" s="35">
        <v>1094452.6310465082</v>
      </c>
      <c r="CA58" s="35"/>
      <c r="CB58" s="35"/>
      <c r="CC58" s="38"/>
      <c r="CD58" s="34"/>
      <c r="CE58" s="35" t="s">
        <v>46</v>
      </c>
      <c r="CF58" s="35"/>
      <c r="CG58" s="35"/>
      <c r="CH58" s="35">
        <v>814527.52460641298</v>
      </c>
      <c r="CI58" s="35"/>
      <c r="CJ58" s="35"/>
      <c r="CK58" s="35"/>
      <c r="CL58" s="35"/>
      <c r="CM58" s="34" t="s">
        <v>47</v>
      </c>
      <c r="CN58" s="35"/>
      <c r="CO58" s="35"/>
      <c r="CP58" s="35"/>
      <c r="CQ58" s="35"/>
      <c r="CR58" s="35"/>
      <c r="CS58" s="35"/>
      <c r="CT58" s="35">
        <v>1094452.6310465082</v>
      </c>
      <c r="CU58" s="35"/>
      <c r="CV58" s="35"/>
      <c r="CW58" s="38"/>
      <c r="CX58" s="34"/>
      <c r="CY58" s="35" t="s">
        <v>46</v>
      </c>
      <c r="CZ58" s="35"/>
      <c r="DA58" s="35"/>
      <c r="DB58" s="35">
        <v>814527.52460641298</v>
      </c>
      <c r="DC58" s="35"/>
      <c r="DD58" s="35"/>
      <c r="DE58" s="35"/>
      <c r="DF58" s="35"/>
      <c r="DG58" s="34" t="s">
        <v>47</v>
      </c>
      <c r="DH58" s="35"/>
      <c r="DI58" s="35"/>
      <c r="DJ58" s="35"/>
      <c r="DK58" s="35"/>
      <c r="DL58" s="35"/>
      <c r="DM58" s="35"/>
      <c r="DN58" s="35">
        <v>1094452.6310465082</v>
      </c>
      <c r="DO58" s="35"/>
      <c r="DP58" s="35"/>
      <c r="DQ58" s="38"/>
      <c r="DR58" s="34"/>
      <c r="DS58" s="35" t="s">
        <v>46</v>
      </c>
      <c r="DT58" s="35"/>
      <c r="DU58" s="35"/>
      <c r="DV58" s="35">
        <v>814527.52460641298</v>
      </c>
      <c r="DW58" s="35"/>
      <c r="DX58" s="35"/>
      <c r="DY58" s="35"/>
      <c r="DZ58" s="35"/>
      <c r="EA58" s="34" t="s">
        <v>47</v>
      </c>
      <c r="EB58" s="35"/>
      <c r="EC58" s="35"/>
      <c r="ED58" s="35"/>
      <c r="EE58" s="35"/>
      <c r="EF58" s="35"/>
      <c r="EG58" s="35"/>
      <c r="EH58" s="35">
        <v>1094452.6310465082</v>
      </c>
      <c r="EI58" s="35"/>
      <c r="EJ58" s="35"/>
      <c r="EK58" s="38"/>
      <c r="EL58" s="34"/>
      <c r="EM58" s="35" t="s">
        <v>46</v>
      </c>
      <c r="EN58" s="35"/>
      <c r="EO58" s="35"/>
      <c r="EP58" s="35">
        <v>814527.52460641298</v>
      </c>
      <c r="EQ58" s="35"/>
      <c r="ER58" s="35"/>
      <c r="ES58" s="35"/>
      <c r="ET58" s="35"/>
      <c r="EU58" s="34" t="s">
        <v>47</v>
      </c>
      <c r="EV58" s="35"/>
      <c r="EW58" s="35"/>
      <c r="EX58" s="35"/>
      <c r="EY58" s="35"/>
      <c r="EZ58" s="35"/>
      <c r="FA58" s="35"/>
      <c r="FB58" s="35">
        <v>1094452.6310465082</v>
      </c>
      <c r="FC58" s="35"/>
      <c r="FD58" s="35"/>
      <c r="FE58" s="38"/>
    </row>
    <row r="59" spans="1:162" ht="9" customHeight="1">
      <c r="A59" s="21"/>
      <c r="B59" s="9"/>
      <c r="C59" s="9"/>
      <c r="D59" s="9"/>
      <c r="E59" s="9"/>
      <c r="F59" s="9"/>
      <c r="G59" s="9"/>
      <c r="H59" s="9"/>
      <c r="I59" s="9"/>
      <c r="J59" s="21"/>
      <c r="K59" s="9"/>
      <c r="L59" s="9"/>
      <c r="M59" s="9"/>
      <c r="N59" s="9"/>
      <c r="O59" s="9"/>
      <c r="P59" s="9"/>
      <c r="Q59" s="9"/>
      <c r="R59" s="9"/>
      <c r="S59" s="9"/>
      <c r="T59" s="17"/>
      <c r="U59" s="9"/>
      <c r="V59" s="21"/>
      <c r="W59" s="9"/>
      <c r="X59" s="9"/>
      <c r="Y59" s="9"/>
      <c r="Z59" s="9"/>
      <c r="AA59" s="9"/>
      <c r="AB59" s="9"/>
      <c r="AC59" s="9"/>
      <c r="AD59" s="9"/>
      <c r="AE59" s="21"/>
      <c r="AF59" s="9"/>
      <c r="AG59" s="9"/>
      <c r="AH59" s="9"/>
      <c r="AI59" s="9"/>
      <c r="AJ59" s="9"/>
      <c r="AK59" s="9"/>
      <c r="AL59" s="9"/>
      <c r="AM59" s="9"/>
      <c r="AN59" s="9"/>
      <c r="AO59" s="27"/>
      <c r="AP59" s="21"/>
      <c r="AQ59" s="9"/>
      <c r="AR59" s="9"/>
      <c r="AS59" s="9"/>
      <c r="AT59" s="9"/>
      <c r="AU59" s="9"/>
      <c r="AV59" s="9"/>
      <c r="AW59" s="9"/>
      <c r="AX59" s="9"/>
      <c r="AY59" s="21"/>
      <c r="AZ59" s="9"/>
      <c r="BA59" s="9"/>
      <c r="BB59" s="9"/>
      <c r="BC59" s="9"/>
      <c r="BD59" s="9"/>
      <c r="BE59" s="9"/>
      <c r="BF59" s="9"/>
      <c r="BG59" s="9"/>
      <c r="BH59" s="9"/>
      <c r="BI59" s="27"/>
      <c r="BJ59" s="21"/>
      <c r="BK59" s="9"/>
      <c r="BL59" s="9"/>
      <c r="BM59" s="9"/>
      <c r="BN59" s="9"/>
      <c r="BO59" s="9"/>
      <c r="BP59" s="9"/>
      <c r="BQ59" s="9"/>
      <c r="BR59" s="9"/>
      <c r="BS59" s="21"/>
      <c r="BT59" s="9"/>
      <c r="BU59" s="9"/>
      <c r="BV59" s="9"/>
      <c r="BW59" s="9"/>
      <c r="BX59" s="9"/>
      <c r="BY59" s="9"/>
      <c r="BZ59" s="9"/>
      <c r="CA59" s="9"/>
      <c r="CB59" s="9"/>
      <c r="CC59" s="27"/>
      <c r="CD59" s="21"/>
      <c r="CE59" s="9"/>
      <c r="CF59" s="9"/>
      <c r="CG59" s="9"/>
      <c r="CH59" s="9"/>
      <c r="CI59" s="9"/>
      <c r="CJ59" s="9"/>
      <c r="CK59" s="9"/>
      <c r="CL59" s="9"/>
      <c r="CM59" s="21"/>
      <c r="CN59" s="9"/>
      <c r="CO59" s="9"/>
      <c r="CP59" s="9"/>
      <c r="CQ59" s="9"/>
      <c r="CR59" s="9"/>
      <c r="CS59" s="9"/>
      <c r="CT59" s="9"/>
      <c r="CU59" s="9"/>
      <c r="CV59" s="9"/>
      <c r="CW59" s="27"/>
      <c r="CX59" s="21"/>
      <c r="CY59" s="9"/>
      <c r="CZ59" s="9"/>
      <c r="DA59" s="9"/>
      <c r="DB59" s="9"/>
      <c r="DC59" s="9"/>
      <c r="DD59" s="9"/>
      <c r="DE59" s="9"/>
      <c r="DF59" s="9"/>
      <c r="DG59" s="21"/>
      <c r="DH59" s="9"/>
      <c r="DI59" s="9"/>
      <c r="DJ59" s="9"/>
      <c r="DK59" s="9"/>
      <c r="DL59" s="9"/>
      <c r="DM59" s="9"/>
      <c r="DN59" s="9"/>
      <c r="DO59" s="9"/>
      <c r="DP59" s="9"/>
      <c r="DQ59" s="27"/>
      <c r="DR59" s="21"/>
      <c r="DS59" s="9"/>
      <c r="DT59" s="9"/>
      <c r="DU59" s="9"/>
      <c r="DV59" s="9"/>
      <c r="DW59" s="9"/>
      <c r="DX59" s="9"/>
      <c r="DY59" s="9"/>
      <c r="DZ59" s="9"/>
      <c r="EA59" s="21"/>
      <c r="EB59" s="9"/>
      <c r="EC59" s="9"/>
      <c r="ED59" s="9"/>
      <c r="EE59" s="9"/>
      <c r="EF59" s="9"/>
      <c r="EG59" s="9"/>
      <c r="EH59" s="9"/>
      <c r="EI59" s="9"/>
      <c r="EJ59" s="9"/>
      <c r="EK59" s="27"/>
      <c r="EL59" s="21"/>
      <c r="EM59" s="9"/>
      <c r="EN59" s="9"/>
      <c r="EO59" s="9"/>
      <c r="EP59" s="9"/>
      <c r="EQ59" s="9"/>
      <c r="ER59" s="9"/>
      <c r="ES59" s="9"/>
      <c r="ET59" s="9"/>
      <c r="EU59" s="21"/>
      <c r="EV59" s="9"/>
      <c r="EW59" s="9"/>
      <c r="EX59" s="9"/>
      <c r="EY59" s="9"/>
      <c r="EZ59" s="9"/>
      <c r="FA59" s="9"/>
      <c r="FB59" s="9"/>
      <c r="FC59" s="9"/>
      <c r="FD59" s="9"/>
      <c r="FE59" s="27"/>
    </row>
    <row r="60" spans="1:162" ht="15.75">
      <c r="A60" s="34"/>
      <c r="B60" s="35" t="s">
        <v>48</v>
      </c>
      <c r="C60" s="35"/>
      <c r="D60" s="35"/>
      <c r="E60" s="47">
        <v>0</v>
      </c>
      <c r="F60" s="47"/>
      <c r="G60" s="35"/>
      <c r="H60" s="47"/>
      <c r="I60" s="35"/>
      <c r="J60" s="21"/>
      <c r="K60" s="22" t="s">
        <v>49</v>
      </c>
      <c r="L60" s="9"/>
      <c r="N60" s="9"/>
      <c r="P60" s="9"/>
      <c r="Q60" s="22" t="s">
        <v>70</v>
      </c>
      <c r="R60" s="9"/>
      <c r="S60" s="9"/>
      <c r="T60" s="9"/>
      <c r="U60" s="27"/>
      <c r="V60" s="34"/>
      <c r="W60" s="35" t="s">
        <v>48</v>
      </c>
      <c r="X60" s="35"/>
      <c r="Y60" s="35"/>
      <c r="Z60" s="47">
        <v>0</v>
      </c>
      <c r="AA60" s="47"/>
      <c r="AB60" s="35"/>
      <c r="AC60" s="47"/>
      <c r="AD60" s="35"/>
      <c r="AE60" s="34"/>
      <c r="AF60" s="35"/>
      <c r="AG60" s="35"/>
      <c r="AH60" s="35"/>
      <c r="AI60" s="35"/>
      <c r="AJ60" s="35"/>
      <c r="AK60" s="35"/>
      <c r="AL60" s="35"/>
      <c r="AM60" s="35"/>
      <c r="AN60" s="35"/>
      <c r="AO60" s="38"/>
      <c r="AP60" s="34"/>
      <c r="AQ60" s="35" t="s">
        <v>48</v>
      </c>
      <c r="AR60" s="35"/>
      <c r="AS60" s="35"/>
      <c r="AT60" s="47">
        <v>0</v>
      </c>
      <c r="AU60" s="47"/>
      <c r="AV60" s="35"/>
      <c r="AW60" s="47"/>
      <c r="AX60" s="35"/>
      <c r="AY60" s="34"/>
      <c r="AZ60" s="35"/>
      <c r="BA60" s="35"/>
      <c r="BB60" s="35"/>
      <c r="BC60" s="35"/>
      <c r="BD60" s="35"/>
      <c r="BE60" s="35"/>
      <c r="BF60" s="35"/>
      <c r="BG60" s="35"/>
      <c r="BH60" s="35"/>
      <c r="BI60" s="38"/>
      <c r="BJ60" s="34"/>
      <c r="BK60" s="35" t="s">
        <v>48</v>
      </c>
      <c r="BL60" s="35"/>
      <c r="BM60" s="35"/>
      <c r="BN60" s="47">
        <v>0</v>
      </c>
      <c r="BO60" s="47"/>
      <c r="BP60" s="35"/>
      <c r="BQ60" s="47"/>
      <c r="BR60" s="35"/>
      <c r="BS60" s="34"/>
      <c r="BT60" s="35"/>
      <c r="BU60" s="35"/>
      <c r="BV60" s="35"/>
      <c r="BW60" s="35"/>
      <c r="BX60" s="35"/>
      <c r="BY60" s="35"/>
      <c r="BZ60" s="35"/>
      <c r="CA60" s="35"/>
      <c r="CB60" s="35"/>
      <c r="CC60" s="38"/>
      <c r="CD60" s="34"/>
      <c r="CE60" s="35" t="s">
        <v>48</v>
      </c>
      <c r="CF60" s="35"/>
      <c r="CG60" s="35"/>
      <c r="CH60" s="47">
        <v>0</v>
      </c>
      <c r="CI60" s="47"/>
      <c r="CJ60" s="35"/>
      <c r="CK60" s="47"/>
      <c r="CL60" s="35"/>
      <c r="CM60" s="34"/>
      <c r="CN60" s="35"/>
      <c r="CO60" s="35"/>
      <c r="CP60" s="35"/>
      <c r="CQ60" s="35"/>
      <c r="CR60" s="35"/>
      <c r="CS60" s="35"/>
      <c r="CT60" s="35"/>
      <c r="CU60" s="35"/>
      <c r="CV60" s="35"/>
      <c r="CW60" s="38"/>
      <c r="CX60" s="34"/>
      <c r="CY60" s="35" t="s">
        <v>48</v>
      </c>
      <c r="CZ60" s="35"/>
      <c r="DA60" s="35"/>
      <c r="DB60" s="47">
        <v>0</v>
      </c>
      <c r="DC60" s="47"/>
      <c r="DD60" s="35"/>
      <c r="DE60" s="47"/>
      <c r="DF60" s="35"/>
      <c r="DG60" s="34"/>
      <c r="DH60" s="35"/>
      <c r="DI60" s="35"/>
      <c r="DJ60" s="35"/>
      <c r="DK60" s="35"/>
      <c r="DL60" s="35"/>
      <c r="DM60" s="35"/>
      <c r="DN60" s="35"/>
      <c r="DO60" s="35"/>
      <c r="DP60" s="35"/>
      <c r="DQ60" s="38"/>
      <c r="DR60" s="34"/>
      <c r="DS60" s="35" t="s">
        <v>48</v>
      </c>
      <c r="DT60" s="35"/>
      <c r="DU60" s="35"/>
      <c r="DV60" s="47">
        <v>0</v>
      </c>
      <c r="DW60" s="47"/>
      <c r="DX60" s="35"/>
      <c r="DY60" s="47"/>
      <c r="DZ60" s="35"/>
      <c r="EA60" s="34"/>
      <c r="EB60" s="35"/>
      <c r="EC60" s="35"/>
      <c r="ED60" s="35"/>
      <c r="EE60" s="35"/>
      <c r="EF60" s="35"/>
      <c r="EG60" s="35"/>
      <c r="EH60" s="35"/>
      <c r="EI60" s="35"/>
      <c r="EJ60" s="35"/>
      <c r="EK60" s="38"/>
      <c r="EL60" s="34"/>
      <c r="EM60" s="35" t="s">
        <v>48</v>
      </c>
      <c r="EN60" s="35"/>
      <c r="EO60" s="35"/>
      <c r="EP60" s="47">
        <v>0</v>
      </c>
      <c r="EQ60" s="47"/>
      <c r="ER60" s="35"/>
      <c r="ES60" s="47"/>
      <c r="ET60" s="35"/>
      <c r="EU60" s="34"/>
      <c r="EV60" s="35"/>
      <c r="EW60" s="35"/>
      <c r="EX60" s="35"/>
      <c r="EY60" s="35"/>
      <c r="EZ60" s="35"/>
      <c r="FA60" s="35"/>
      <c r="FB60" s="35"/>
      <c r="FC60" s="35"/>
      <c r="FD60" s="35"/>
      <c r="FE60" s="38"/>
    </row>
    <row r="61" spans="1:162" ht="9" customHeight="1">
      <c r="A61" s="21"/>
      <c r="B61" s="9"/>
      <c r="C61" s="9"/>
      <c r="D61" s="9"/>
      <c r="E61" s="9"/>
      <c r="F61" s="9"/>
      <c r="G61" s="9"/>
      <c r="H61" s="9"/>
      <c r="I61" s="9"/>
      <c r="J61" s="21"/>
      <c r="O61" s="9"/>
      <c r="P61" s="9"/>
      <c r="Q61" s="9"/>
      <c r="R61" s="9"/>
      <c r="S61" s="9"/>
      <c r="T61" s="9"/>
      <c r="U61" s="27"/>
      <c r="V61" s="21"/>
      <c r="W61" s="9"/>
      <c r="X61" s="9"/>
      <c r="Y61" s="9"/>
      <c r="Z61" s="9"/>
      <c r="AA61" s="9"/>
      <c r="AB61" s="9"/>
      <c r="AC61" s="9"/>
      <c r="AD61" s="9"/>
      <c r="AE61" s="21"/>
      <c r="AF61" s="9"/>
      <c r="AG61" s="9"/>
      <c r="AH61" s="9"/>
      <c r="AI61" s="9"/>
      <c r="AJ61" s="9"/>
      <c r="AK61" s="9"/>
      <c r="AL61" s="9"/>
      <c r="AM61" s="9"/>
      <c r="AN61" s="9"/>
      <c r="AO61" s="27"/>
      <c r="AP61" s="21"/>
      <c r="AQ61" s="9"/>
      <c r="AR61" s="9"/>
      <c r="AS61" s="9"/>
      <c r="AT61" s="9"/>
      <c r="AU61" s="9"/>
      <c r="AV61" s="9"/>
      <c r="AW61" s="9"/>
      <c r="AX61" s="9"/>
      <c r="AY61" s="21"/>
      <c r="AZ61" s="9"/>
      <c r="BA61" s="9"/>
      <c r="BB61" s="9"/>
      <c r="BC61" s="9"/>
      <c r="BD61" s="9"/>
      <c r="BE61" s="9"/>
      <c r="BF61" s="9"/>
      <c r="BG61" s="9"/>
      <c r="BH61" s="9"/>
      <c r="BI61" s="27"/>
      <c r="BJ61" s="21"/>
      <c r="BK61" s="9"/>
      <c r="BL61" s="9"/>
      <c r="BM61" s="9"/>
      <c r="BN61" s="9"/>
      <c r="BO61" s="9"/>
      <c r="BP61" s="9"/>
      <c r="BQ61" s="9"/>
      <c r="BR61" s="9"/>
      <c r="BS61" s="21"/>
      <c r="BT61" s="9"/>
      <c r="BU61" s="9"/>
      <c r="BV61" s="9"/>
      <c r="BW61" s="9"/>
      <c r="BX61" s="9"/>
      <c r="BY61" s="9"/>
      <c r="BZ61" s="9"/>
      <c r="CA61" s="9"/>
      <c r="CB61" s="9"/>
      <c r="CC61" s="27"/>
      <c r="CD61" s="21"/>
      <c r="CE61" s="9"/>
      <c r="CF61" s="9"/>
      <c r="CG61" s="9"/>
      <c r="CH61" s="9"/>
      <c r="CI61" s="9"/>
      <c r="CJ61" s="9"/>
      <c r="CK61" s="9"/>
      <c r="CL61" s="9"/>
      <c r="CM61" s="21"/>
      <c r="CN61" s="9"/>
      <c r="CO61" s="9"/>
      <c r="CP61" s="9"/>
      <c r="CQ61" s="9"/>
      <c r="CR61" s="9"/>
      <c r="CS61" s="9"/>
      <c r="CT61" s="9"/>
      <c r="CU61" s="9"/>
      <c r="CV61" s="9"/>
      <c r="CW61" s="27"/>
      <c r="CX61" s="21"/>
      <c r="CY61" s="9"/>
      <c r="CZ61" s="9"/>
      <c r="DA61" s="9"/>
      <c r="DB61" s="9"/>
      <c r="DC61" s="9"/>
      <c r="DD61" s="9"/>
      <c r="DE61" s="9"/>
      <c r="DF61" s="9"/>
      <c r="DG61" s="21"/>
      <c r="DH61" s="9"/>
      <c r="DI61" s="9"/>
      <c r="DJ61" s="9"/>
      <c r="DK61" s="9"/>
      <c r="DL61" s="9"/>
      <c r="DM61" s="9"/>
      <c r="DN61" s="9"/>
      <c r="DO61" s="9"/>
      <c r="DP61" s="9"/>
      <c r="DQ61" s="27"/>
      <c r="DR61" s="21"/>
      <c r="DS61" s="9"/>
      <c r="DT61" s="9"/>
      <c r="DU61" s="9"/>
      <c r="DV61" s="9"/>
      <c r="DW61" s="9"/>
      <c r="DX61" s="9"/>
      <c r="DY61" s="9"/>
      <c r="DZ61" s="9"/>
      <c r="EA61" s="21"/>
      <c r="EB61" s="9"/>
      <c r="EC61" s="9"/>
      <c r="ED61" s="9"/>
      <c r="EE61" s="9"/>
      <c r="EF61" s="9"/>
      <c r="EG61" s="9"/>
      <c r="EH61" s="9"/>
      <c r="EI61" s="9"/>
      <c r="EJ61" s="9"/>
      <c r="EK61" s="27"/>
      <c r="EL61" s="21"/>
      <c r="EM61" s="9"/>
      <c r="EN61" s="9"/>
      <c r="EO61" s="9"/>
      <c r="EP61" s="9"/>
      <c r="EQ61" s="9"/>
      <c r="ER61" s="9"/>
      <c r="ES61" s="9"/>
      <c r="ET61" s="9"/>
      <c r="EU61" s="21"/>
      <c r="EV61" s="9"/>
      <c r="EW61" s="9"/>
      <c r="EX61" s="9"/>
      <c r="EY61" s="9"/>
      <c r="EZ61" s="9"/>
      <c r="FA61" s="9"/>
      <c r="FB61" s="9"/>
      <c r="FC61" s="9"/>
      <c r="FD61" s="9"/>
      <c r="FE61" s="27"/>
    </row>
    <row r="62" spans="1:162" ht="15.75">
      <c r="A62" s="34"/>
      <c r="B62" s="35" t="s">
        <v>50</v>
      </c>
      <c r="C62" s="35"/>
      <c r="D62" s="35"/>
      <c r="E62" s="36">
        <v>2.07E-2</v>
      </c>
      <c r="F62" s="36"/>
      <c r="G62" s="35"/>
      <c r="H62" s="35"/>
      <c r="I62" s="38"/>
      <c r="K62" s="48" t="s">
        <v>51</v>
      </c>
      <c r="L62" s="22"/>
      <c r="M62" s="22"/>
      <c r="N62" s="22"/>
      <c r="O62" s="22"/>
      <c r="P62" s="22" t="s">
        <v>52</v>
      </c>
      <c r="Q62" s="48" t="s">
        <v>71</v>
      </c>
      <c r="R62" s="22"/>
      <c r="S62" s="9"/>
      <c r="T62" s="9"/>
      <c r="U62" s="27"/>
      <c r="V62" s="34"/>
      <c r="W62" s="35" t="s">
        <v>50</v>
      </c>
      <c r="X62" s="35"/>
      <c r="Y62" s="35"/>
      <c r="Z62" s="36">
        <v>2.07E-2</v>
      </c>
      <c r="AA62" s="36"/>
      <c r="AB62" s="35"/>
      <c r="AC62" s="35"/>
      <c r="AD62" s="35"/>
      <c r="AE62" s="37"/>
      <c r="AF62" s="35"/>
      <c r="AG62" s="35"/>
      <c r="AH62" s="35"/>
      <c r="AI62" s="35"/>
      <c r="AJ62" s="35"/>
      <c r="AK62" s="35"/>
      <c r="AL62" s="35"/>
      <c r="AM62" s="35"/>
      <c r="AN62" s="35"/>
      <c r="AO62" s="38"/>
      <c r="AP62" s="34"/>
      <c r="AQ62" s="35" t="s">
        <v>50</v>
      </c>
      <c r="AR62" s="35"/>
      <c r="AS62" s="35"/>
      <c r="AT62" s="36">
        <v>2.07E-2</v>
      </c>
      <c r="AU62" s="36"/>
      <c r="AV62" s="35"/>
      <c r="AW62" s="35"/>
      <c r="AX62" s="35"/>
      <c r="AY62" s="37"/>
      <c r="AZ62" s="35"/>
      <c r="BA62" s="35"/>
      <c r="BB62" s="35"/>
      <c r="BC62" s="35"/>
      <c r="BD62" s="35"/>
      <c r="BE62" s="35"/>
      <c r="BF62" s="35"/>
      <c r="BG62" s="35"/>
      <c r="BH62" s="35"/>
      <c r="BI62" s="38"/>
      <c r="BJ62" s="34"/>
      <c r="BK62" s="35" t="s">
        <v>50</v>
      </c>
      <c r="BL62" s="35"/>
      <c r="BM62" s="35"/>
      <c r="BN62" s="36">
        <v>2.07E-2</v>
      </c>
      <c r="BO62" s="36"/>
      <c r="BP62" s="35"/>
      <c r="BQ62" s="35"/>
      <c r="BR62" s="35"/>
      <c r="BS62" s="37"/>
      <c r="BT62" s="35"/>
      <c r="BU62" s="35"/>
      <c r="BV62" s="35"/>
      <c r="BW62" s="35"/>
      <c r="BX62" s="35"/>
      <c r="BY62" s="35"/>
      <c r="BZ62" s="35"/>
      <c r="CA62" s="35"/>
      <c r="CB62" s="35"/>
      <c r="CC62" s="38"/>
      <c r="CD62" s="34"/>
      <c r="CE62" s="35" t="s">
        <v>50</v>
      </c>
      <c r="CF62" s="35"/>
      <c r="CG62" s="35"/>
      <c r="CH62" s="36">
        <v>2.07E-2</v>
      </c>
      <c r="CI62" s="36"/>
      <c r="CJ62" s="35"/>
      <c r="CK62" s="35"/>
      <c r="CL62" s="35"/>
      <c r="CM62" s="37"/>
      <c r="CN62" s="35"/>
      <c r="CO62" s="35"/>
      <c r="CP62" s="35"/>
      <c r="CQ62" s="35"/>
      <c r="CR62" s="35"/>
      <c r="CS62" s="35"/>
      <c r="CT62" s="35"/>
      <c r="CU62" s="35"/>
      <c r="CV62" s="35"/>
      <c r="CW62" s="38"/>
      <c r="CX62" s="34"/>
      <c r="CY62" s="35" t="s">
        <v>50</v>
      </c>
      <c r="CZ62" s="35"/>
      <c r="DA62" s="35"/>
      <c r="DB62" s="36">
        <v>2.07E-2</v>
      </c>
      <c r="DC62" s="36"/>
      <c r="DD62" s="35"/>
      <c r="DE62" s="35"/>
      <c r="DF62" s="35"/>
      <c r="DG62" s="37"/>
      <c r="DH62" s="35"/>
      <c r="DI62" s="35"/>
      <c r="DJ62" s="35"/>
      <c r="DK62" s="35"/>
      <c r="DL62" s="35"/>
      <c r="DM62" s="35"/>
      <c r="DN62" s="35"/>
      <c r="DO62" s="35"/>
      <c r="DP62" s="35"/>
      <c r="DQ62" s="38"/>
      <c r="DR62" s="34"/>
      <c r="DS62" s="35" t="s">
        <v>50</v>
      </c>
      <c r="DT62" s="35"/>
      <c r="DU62" s="35"/>
      <c r="DV62" s="36">
        <v>2.07E-2</v>
      </c>
      <c r="DW62" s="36"/>
      <c r="DX62" s="35"/>
      <c r="DY62" s="35"/>
      <c r="DZ62" s="35"/>
      <c r="EA62" s="37"/>
      <c r="EB62" s="35"/>
      <c r="EC62" s="35"/>
      <c r="ED62" s="35"/>
      <c r="EE62" s="35"/>
      <c r="EF62" s="35"/>
      <c r="EG62" s="35"/>
      <c r="EH62" s="35"/>
      <c r="EI62" s="35"/>
      <c r="EJ62" s="35"/>
      <c r="EK62" s="38"/>
      <c r="EL62" s="34"/>
      <c r="EM62" s="35" t="s">
        <v>50</v>
      </c>
      <c r="EN62" s="35"/>
      <c r="EO62" s="35"/>
      <c r="EP62" s="36">
        <v>2.07E-2</v>
      </c>
      <c r="EQ62" s="36"/>
      <c r="ER62" s="35"/>
      <c r="ES62" s="35"/>
      <c r="ET62" s="35"/>
      <c r="EU62" s="37"/>
      <c r="EV62" s="35"/>
      <c r="EW62" s="35"/>
      <c r="EX62" s="35"/>
      <c r="EY62" s="35"/>
      <c r="EZ62" s="35"/>
      <c r="FA62" s="35"/>
      <c r="FB62" s="35"/>
      <c r="FC62" s="35"/>
      <c r="FD62" s="35"/>
      <c r="FE62" s="38"/>
    </row>
    <row r="63" spans="1:162" ht="18.75" customHeight="1">
      <c r="A63" s="9"/>
      <c r="B63" s="22"/>
      <c r="C63" s="49"/>
      <c r="D63" s="22"/>
      <c r="E63" s="22"/>
      <c r="F63" s="22"/>
      <c r="G63" s="22"/>
      <c r="H63" s="22"/>
      <c r="I63" s="22"/>
      <c r="J63" s="22"/>
      <c r="K63" s="48" t="s">
        <v>53</v>
      </c>
      <c r="L63" s="22"/>
      <c r="M63" s="48"/>
      <c r="N63" s="22"/>
      <c r="O63" s="22"/>
      <c r="P63" s="22" t="s">
        <v>52</v>
      </c>
      <c r="Q63" s="22" t="s">
        <v>72</v>
      </c>
      <c r="R63" s="22"/>
      <c r="S63" s="9"/>
      <c r="T63" s="9"/>
      <c r="U63" s="9"/>
      <c r="V63" s="9"/>
      <c r="W63" s="9"/>
      <c r="X63" s="9"/>
      <c r="Y63" s="9"/>
      <c r="Z63" s="25"/>
      <c r="AA63" s="25"/>
      <c r="AB63" s="9"/>
      <c r="AC63" s="9"/>
      <c r="AD63" s="9"/>
      <c r="AE63" s="25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25"/>
      <c r="AU63" s="25"/>
      <c r="AV63" s="9"/>
      <c r="AW63" s="9"/>
      <c r="AX63" s="9"/>
      <c r="AY63" s="25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25"/>
      <c r="BO63" s="25"/>
      <c r="BP63" s="9"/>
      <c r="BQ63" s="9"/>
      <c r="BR63" s="9"/>
      <c r="BS63" s="25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25"/>
      <c r="CI63" s="25"/>
      <c r="CJ63" s="9"/>
      <c r="CK63" s="9"/>
      <c r="CL63" s="9"/>
      <c r="CM63" s="25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25"/>
      <c r="DC63" s="25"/>
      <c r="DD63" s="9"/>
      <c r="DE63" s="9"/>
      <c r="DF63" s="9"/>
      <c r="DG63" s="25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25"/>
      <c r="DW63" s="25"/>
      <c r="DX63" s="9"/>
      <c r="DY63" s="9"/>
      <c r="DZ63" s="9"/>
      <c r="EA63" s="25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25"/>
      <c r="EQ63" s="25"/>
      <c r="ER63" s="9"/>
      <c r="ES63" s="9"/>
      <c r="ET63" s="9"/>
      <c r="EU63" s="25"/>
    </row>
    <row r="64" spans="1:162" ht="15.75">
      <c r="A64" s="9"/>
      <c r="B64" s="22" t="s">
        <v>54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9"/>
      <c r="O64" s="9"/>
      <c r="P64" s="9"/>
      <c r="Q64" s="9"/>
      <c r="R64" s="9"/>
      <c r="S64" s="9"/>
      <c r="T64" s="9"/>
      <c r="U64" s="9"/>
      <c r="V64" s="9"/>
      <c r="W64" s="22" t="s">
        <v>54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9"/>
      <c r="AJ64" s="9"/>
      <c r="AK64" s="9"/>
      <c r="AL64" s="9"/>
      <c r="AM64" s="9"/>
      <c r="AN64" s="9"/>
      <c r="AO64" s="9"/>
      <c r="AP64" s="9"/>
      <c r="AQ64" s="22" t="s">
        <v>54</v>
      </c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9"/>
      <c r="BD64" s="9"/>
      <c r="BE64" s="9"/>
      <c r="BF64" s="9"/>
      <c r="BG64" s="9"/>
      <c r="BH64" s="9"/>
      <c r="BI64" s="9"/>
      <c r="BJ64" s="9"/>
      <c r="BK64" s="22" t="s">
        <v>54</v>
      </c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9"/>
      <c r="BX64" s="9"/>
      <c r="BY64" s="9"/>
      <c r="BZ64" s="9"/>
      <c r="CA64" s="9"/>
      <c r="CB64" s="9"/>
      <c r="CC64" s="9"/>
      <c r="CD64" s="9"/>
      <c r="CE64" s="22" t="s">
        <v>54</v>
      </c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9"/>
      <c r="CR64" s="9"/>
      <c r="CS64" s="9"/>
      <c r="CT64" s="9"/>
      <c r="CU64" s="9"/>
      <c r="CV64" s="9"/>
      <c r="CW64" s="9"/>
      <c r="CX64" s="9"/>
      <c r="CY64" s="22" t="s">
        <v>54</v>
      </c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9"/>
      <c r="DL64" s="9"/>
      <c r="DM64" s="9"/>
      <c r="DN64" s="9"/>
      <c r="DO64" s="9"/>
      <c r="DP64" s="9"/>
      <c r="DQ64" s="9"/>
      <c r="DR64" s="9"/>
      <c r="DS64" s="22" t="s">
        <v>54</v>
      </c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9"/>
      <c r="EF64" s="9"/>
      <c r="EG64" s="9"/>
      <c r="EH64" s="9"/>
      <c r="EI64" s="9"/>
      <c r="EJ64" s="9"/>
      <c r="EK64" s="9"/>
      <c r="EL64" s="9"/>
      <c r="EM64" s="22" t="s">
        <v>54</v>
      </c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9"/>
      <c r="EZ64" s="9"/>
      <c r="FA64" s="9"/>
      <c r="FB64" s="9"/>
      <c r="FC64" s="9"/>
      <c r="FD64" s="9"/>
      <c r="FE64" s="9"/>
      <c r="FF64" s="9"/>
    </row>
    <row r="65" spans="1:162" ht="19.899999999999999" customHeight="1">
      <c r="A65" s="16"/>
      <c r="B65" s="50"/>
      <c r="C65" s="17"/>
      <c r="D65" s="17"/>
      <c r="E65" s="51"/>
      <c r="F65" s="16"/>
      <c r="G65" s="50"/>
      <c r="H65" s="17"/>
      <c r="I65" s="17"/>
      <c r="J65" s="17"/>
      <c r="K65" s="17"/>
      <c r="L65" s="17"/>
      <c r="M65" s="20"/>
      <c r="N65" s="16"/>
      <c r="O65" s="50"/>
      <c r="P65" s="17"/>
      <c r="Q65" s="17"/>
      <c r="R65" s="17"/>
      <c r="S65" s="17"/>
      <c r="T65" s="20"/>
      <c r="U65" s="17"/>
      <c r="V65" s="16"/>
      <c r="W65" s="50"/>
      <c r="X65" s="17"/>
      <c r="Y65" s="17"/>
      <c r="Z65" s="51"/>
      <c r="AA65" s="16"/>
      <c r="AB65" s="50"/>
      <c r="AC65" s="17"/>
      <c r="AD65" s="17"/>
      <c r="AE65" s="17"/>
      <c r="AF65" s="17"/>
      <c r="AG65" s="17"/>
      <c r="AH65" s="20"/>
      <c r="AI65" s="16"/>
      <c r="AJ65" s="50"/>
      <c r="AK65" s="17"/>
      <c r="AL65" s="17"/>
      <c r="AM65" s="17"/>
      <c r="AN65" s="17"/>
      <c r="AO65" s="20"/>
      <c r="AP65" s="16"/>
      <c r="AQ65" s="50"/>
      <c r="AR65" s="17"/>
      <c r="AS65" s="17"/>
      <c r="AT65" s="51"/>
      <c r="AU65" s="16"/>
      <c r="AV65" s="50"/>
      <c r="AW65" s="17"/>
      <c r="AX65" s="17"/>
      <c r="AY65" s="17"/>
      <c r="AZ65" s="17"/>
      <c r="BA65" s="17"/>
      <c r="BB65" s="20"/>
      <c r="BC65" s="16"/>
      <c r="BD65" s="50"/>
      <c r="BE65" s="17"/>
      <c r="BF65" s="17"/>
      <c r="BG65" s="17"/>
      <c r="BH65" s="17"/>
      <c r="BI65" s="20"/>
      <c r="BJ65" s="16"/>
      <c r="BK65" s="50"/>
      <c r="BL65" s="17"/>
      <c r="BM65" s="17"/>
      <c r="BN65" s="51"/>
      <c r="BO65" s="16"/>
      <c r="BP65" s="50"/>
      <c r="BQ65" s="17"/>
      <c r="BR65" s="17"/>
      <c r="BS65" s="17"/>
      <c r="BT65" s="17"/>
      <c r="BU65" s="17"/>
      <c r="BV65" s="20"/>
      <c r="BW65" s="16"/>
      <c r="BX65" s="50"/>
      <c r="BY65" s="17"/>
      <c r="BZ65" s="17"/>
      <c r="CA65" s="17"/>
      <c r="CB65" s="17"/>
      <c r="CC65" s="20"/>
      <c r="CD65" s="16"/>
      <c r="CE65" s="50"/>
      <c r="CF65" s="17"/>
      <c r="CG65" s="17"/>
      <c r="CH65" s="51"/>
      <c r="CI65" s="16"/>
      <c r="CJ65" s="50"/>
      <c r="CK65" s="17"/>
      <c r="CL65" s="17"/>
      <c r="CM65" s="17"/>
      <c r="CN65" s="17"/>
      <c r="CO65" s="17"/>
      <c r="CP65" s="20"/>
      <c r="CQ65" s="16"/>
      <c r="CR65" s="50"/>
      <c r="CS65" s="17"/>
      <c r="CT65" s="17"/>
      <c r="CU65" s="17"/>
      <c r="CV65" s="17"/>
      <c r="CW65" s="20"/>
      <c r="CX65" s="16"/>
      <c r="CY65" s="50"/>
      <c r="CZ65" s="17"/>
      <c r="DA65" s="17"/>
      <c r="DB65" s="51"/>
      <c r="DC65" s="16"/>
      <c r="DD65" s="50"/>
      <c r="DE65" s="17"/>
      <c r="DF65" s="17"/>
      <c r="DG65" s="17"/>
      <c r="DH65" s="17"/>
      <c r="DI65" s="17"/>
      <c r="DJ65" s="20"/>
      <c r="DK65" s="16"/>
      <c r="DL65" s="50"/>
      <c r="DM65" s="17"/>
      <c r="DN65" s="17"/>
      <c r="DO65" s="17"/>
      <c r="DP65" s="17"/>
      <c r="DQ65" s="20"/>
      <c r="DR65" s="16"/>
      <c r="DS65" s="50"/>
      <c r="DT65" s="17"/>
      <c r="DU65" s="17"/>
      <c r="DV65" s="51"/>
      <c r="DW65" s="16"/>
      <c r="DX65" s="50"/>
      <c r="DY65" s="17"/>
      <c r="DZ65" s="17"/>
      <c r="EA65" s="17"/>
      <c r="EB65" s="17"/>
      <c r="EC65" s="17"/>
      <c r="ED65" s="20"/>
      <c r="EE65" s="16"/>
      <c r="EF65" s="50"/>
      <c r="EG65" s="17"/>
      <c r="EH65" s="17"/>
      <c r="EI65" s="17"/>
      <c r="EJ65" s="17"/>
      <c r="EK65" s="20"/>
      <c r="EL65" s="16"/>
      <c r="EM65" s="50"/>
      <c r="EN65" s="17"/>
      <c r="EO65" s="17"/>
      <c r="EP65" s="51"/>
      <c r="EQ65" s="16"/>
      <c r="ER65" s="50"/>
      <c r="ES65" s="17"/>
      <c r="ET65" s="17"/>
      <c r="EU65" s="17"/>
      <c r="EV65" s="17"/>
      <c r="EW65" s="17"/>
      <c r="EX65" s="20"/>
      <c r="EY65" s="16"/>
      <c r="EZ65" s="50"/>
      <c r="FA65" s="17"/>
      <c r="FB65" s="17"/>
      <c r="FC65" s="17"/>
      <c r="FD65" s="17"/>
      <c r="FE65" s="20"/>
      <c r="FF65" s="17"/>
    </row>
    <row r="66" spans="1:162" ht="19.899999999999999" customHeight="1">
      <c r="A66" s="21"/>
      <c r="C66" s="22"/>
      <c r="D66" s="23"/>
      <c r="E66" s="24"/>
      <c r="F66" s="21"/>
      <c r="G66" s="9"/>
      <c r="I66" s="9"/>
      <c r="J66" s="52"/>
      <c r="K66" s="9"/>
      <c r="L66" s="24"/>
      <c r="M66" s="53"/>
      <c r="N66" s="21"/>
      <c r="P66" s="9"/>
      <c r="Q66" s="9"/>
      <c r="R66" s="22"/>
      <c r="S66" s="9"/>
      <c r="T66" s="27"/>
      <c r="U66" s="9"/>
      <c r="V66" s="21"/>
      <c r="W66" s="9"/>
      <c r="X66" s="9"/>
      <c r="Y66" s="23"/>
      <c r="Z66" s="24"/>
      <c r="AA66" s="21"/>
      <c r="AB66" s="9"/>
      <c r="AC66" s="23"/>
      <c r="AD66" s="9"/>
      <c r="AE66" s="24"/>
      <c r="AF66" s="9"/>
      <c r="AG66" s="24"/>
      <c r="AH66" s="53"/>
      <c r="AI66" s="21"/>
      <c r="AJ66" s="22"/>
      <c r="AK66" s="9"/>
      <c r="AL66" s="9"/>
      <c r="AM66" s="9"/>
      <c r="AN66" s="9"/>
      <c r="AO66" s="27"/>
      <c r="AP66" s="21"/>
      <c r="AQ66" s="9"/>
      <c r="AR66" s="9"/>
      <c r="AS66" s="23"/>
      <c r="AT66" s="24"/>
      <c r="AU66" s="21"/>
      <c r="AV66" s="9"/>
      <c r="AW66" s="23"/>
      <c r="AX66" s="9"/>
      <c r="AY66" s="24"/>
      <c r="AZ66" s="9"/>
      <c r="BA66" s="24"/>
      <c r="BB66" s="53"/>
      <c r="BC66" s="21"/>
      <c r="BD66" s="22"/>
      <c r="BE66" s="9"/>
      <c r="BF66" s="9"/>
      <c r="BG66" s="9"/>
      <c r="BH66" s="9"/>
      <c r="BI66" s="27"/>
      <c r="BJ66" s="21"/>
      <c r="BK66" s="9"/>
      <c r="BL66" s="9"/>
      <c r="BM66" s="23"/>
      <c r="BN66" s="24"/>
      <c r="BO66" s="21"/>
      <c r="BP66" s="9"/>
      <c r="BQ66" s="23"/>
      <c r="BR66" s="9"/>
      <c r="BS66" s="24"/>
      <c r="BT66" s="9"/>
      <c r="BU66" s="24"/>
      <c r="BV66" s="53"/>
      <c r="BW66" s="21"/>
      <c r="BX66" s="22"/>
      <c r="BY66" s="9"/>
      <c r="BZ66" s="9"/>
      <c r="CA66" s="9"/>
      <c r="CB66" s="9"/>
      <c r="CC66" s="27"/>
      <c r="CD66" s="21"/>
      <c r="CE66" s="9"/>
      <c r="CF66" s="9"/>
      <c r="CG66" s="23"/>
      <c r="CH66" s="24"/>
      <c r="CI66" s="21"/>
      <c r="CJ66" s="9"/>
      <c r="CK66" s="23"/>
      <c r="CL66" s="9"/>
      <c r="CM66" s="24"/>
      <c r="CN66" s="9"/>
      <c r="CO66" s="24"/>
      <c r="CP66" s="53"/>
      <c r="CQ66" s="21"/>
      <c r="CR66" s="22"/>
      <c r="CS66" s="9"/>
      <c r="CT66" s="9"/>
      <c r="CU66" s="9"/>
      <c r="CV66" s="9"/>
      <c r="CW66" s="27"/>
      <c r="CX66" s="21"/>
      <c r="CY66" s="9"/>
      <c r="CZ66" s="9"/>
      <c r="DA66" s="23"/>
      <c r="DB66" s="24"/>
      <c r="DC66" s="21"/>
      <c r="DD66" s="9"/>
      <c r="DE66" s="23"/>
      <c r="DF66" s="9"/>
      <c r="DG66" s="24"/>
      <c r="DH66" s="9"/>
      <c r="DI66" s="24"/>
      <c r="DJ66" s="53"/>
      <c r="DK66" s="21"/>
      <c r="DL66" s="22"/>
      <c r="DM66" s="9"/>
      <c r="DN66" s="9"/>
      <c r="DO66" s="9"/>
      <c r="DP66" s="9"/>
      <c r="DQ66" s="27"/>
      <c r="DR66" s="21"/>
      <c r="DS66" s="9"/>
      <c r="DT66" s="9"/>
      <c r="DU66" s="23"/>
      <c r="DV66" s="24"/>
      <c r="DW66" s="21"/>
      <c r="DX66" s="9"/>
      <c r="DY66" s="23"/>
      <c r="DZ66" s="9"/>
      <c r="EA66" s="24"/>
      <c r="EB66" s="9"/>
      <c r="EC66" s="24"/>
      <c r="ED66" s="53"/>
      <c r="EE66" s="21"/>
      <c r="EF66" s="22"/>
      <c r="EG66" s="9"/>
      <c r="EH66" s="9"/>
      <c r="EI66" s="9"/>
      <c r="EJ66" s="9"/>
      <c r="EK66" s="27"/>
      <c r="EL66" s="21"/>
      <c r="EM66" s="9"/>
      <c r="EN66" s="9"/>
      <c r="EO66" s="23"/>
      <c r="EP66" s="24"/>
      <c r="EQ66" s="21"/>
      <c r="ER66" s="9"/>
      <c r="ES66" s="23"/>
      <c r="ET66" s="9"/>
      <c r="EU66" s="24"/>
      <c r="EV66" s="9"/>
      <c r="EW66" s="24"/>
      <c r="EX66" s="53"/>
      <c r="EY66" s="21"/>
      <c r="EZ66" s="22"/>
      <c r="FA66" s="9"/>
      <c r="FB66" s="9"/>
      <c r="FC66" s="9"/>
      <c r="FD66" s="9"/>
      <c r="FE66" s="27"/>
      <c r="FF66" s="9"/>
    </row>
    <row r="67" spans="1:162" ht="15" customHeight="1">
      <c r="A67" s="34"/>
      <c r="B67" s="35"/>
      <c r="C67" s="35"/>
      <c r="D67" s="35"/>
      <c r="E67" s="35"/>
      <c r="F67" s="34"/>
      <c r="G67" s="35"/>
      <c r="H67" s="35"/>
      <c r="I67" s="35"/>
      <c r="J67" s="35"/>
      <c r="K67" s="35"/>
      <c r="L67" s="35"/>
      <c r="M67" s="38"/>
      <c r="N67" s="34"/>
      <c r="O67" s="54"/>
      <c r="P67" s="35"/>
      <c r="Q67" s="35"/>
      <c r="R67" s="35"/>
      <c r="S67" s="35"/>
      <c r="T67" s="38"/>
      <c r="U67" s="35"/>
      <c r="V67" s="34"/>
      <c r="W67" s="35"/>
      <c r="X67" s="35"/>
      <c r="Y67" s="35"/>
      <c r="Z67" s="35"/>
      <c r="AA67" s="34"/>
      <c r="AB67" s="35"/>
      <c r="AC67" s="35"/>
      <c r="AD67" s="35"/>
      <c r="AE67" s="35"/>
      <c r="AF67" s="35"/>
      <c r="AG67" s="35"/>
      <c r="AH67" s="38"/>
      <c r="AI67" s="34"/>
      <c r="AJ67" s="54"/>
      <c r="AK67" s="35"/>
      <c r="AL67" s="35"/>
      <c r="AM67" s="35"/>
      <c r="AN67" s="35"/>
      <c r="AO67" s="38"/>
      <c r="AP67" s="34"/>
      <c r="AQ67" s="35"/>
      <c r="AR67" s="35"/>
      <c r="AS67" s="35"/>
      <c r="AT67" s="35"/>
      <c r="AU67" s="34"/>
      <c r="AV67" s="35"/>
      <c r="AW67" s="35"/>
      <c r="AX67" s="35"/>
      <c r="AY67" s="35"/>
      <c r="AZ67" s="35"/>
      <c r="BA67" s="35"/>
      <c r="BB67" s="38"/>
      <c r="BC67" s="34"/>
      <c r="BD67" s="54"/>
      <c r="BE67" s="35"/>
      <c r="BF67" s="35"/>
      <c r="BG67" s="35"/>
      <c r="BH67" s="35"/>
      <c r="BI67" s="38"/>
      <c r="BJ67" s="34"/>
      <c r="BK67" s="35"/>
      <c r="BL67" s="35"/>
      <c r="BM67" s="35"/>
      <c r="BN67" s="35"/>
      <c r="BO67" s="34"/>
      <c r="BP67" s="35"/>
      <c r="BQ67" s="35"/>
      <c r="BR67" s="35"/>
      <c r="BS67" s="35"/>
      <c r="BT67" s="35"/>
      <c r="BU67" s="35"/>
      <c r="BV67" s="38"/>
      <c r="BW67" s="34"/>
      <c r="BX67" s="54"/>
      <c r="BY67" s="35"/>
      <c r="BZ67" s="35"/>
      <c r="CA67" s="35"/>
      <c r="CB67" s="35"/>
      <c r="CC67" s="38"/>
      <c r="CD67" s="34"/>
      <c r="CE67" s="35"/>
      <c r="CF67" s="35"/>
      <c r="CG67" s="35"/>
      <c r="CH67" s="35"/>
      <c r="CI67" s="34"/>
      <c r="CJ67" s="35"/>
      <c r="CK67" s="35"/>
      <c r="CL67" s="35"/>
      <c r="CM67" s="35"/>
      <c r="CN67" s="35"/>
      <c r="CO67" s="35"/>
      <c r="CP67" s="38"/>
      <c r="CQ67" s="34"/>
      <c r="CR67" s="54"/>
      <c r="CS67" s="35"/>
      <c r="CT67" s="35"/>
      <c r="CU67" s="35"/>
      <c r="CV67" s="35"/>
      <c r="CW67" s="38"/>
      <c r="CX67" s="34"/>
      <c r="CY67" s="35"/>
      <c r="CZ67" s="35"/>
      <c r="DA67" s="35"/>
      <c r="DB67" s="35"/>
      <c r="DC67" s="34"/>
      <c r="DD67" s="35"/>
      <c r="DE67" s="35"/>
      <c r="DF67" s="35"/>
      <c r="DG67" s="35"/>
      <c r="DH67" s="35"/>
      <c r="DI67" s="35"/>
      <c r="DJ67" s="38"/>
      <c r="DK67" s="34"/>
      <c r="DL67" s="54"/>
      <c r="DM67" s="35"/>
      <c r="DN67" s="35"/>
      <c r="DO67" s="35"/>
      <c r="DP67" s="35"/>
      <c r="DQ67" s="38"/>
      <c r="DR67" s="34"/>
      <c r="DS67" s="35"/>
      <c r="DT67" s="35"/>
      <c r="DU67" s="35"/>
      <c r="DV67" s="35"/>
      <c r="DW67" s="34"/>
      <c r="DX67" s="35"/>
      <c r="DY67" s="35"/>
      <c r="DZ67" s="35"/>
      <c r="EA67" s="35"/>
      <c r="EB67" s="35"/>
      <c r="EC67" s="35"/>
      <c r="ED67" s="38"/>
      <c r="EE67" s="34"/>
      <c r="EF67" s="54"/>
      <c r="EG67" s="35"/>
      <c r="EH67" s="35"/>
      <c r="EI67" s="35"/>
      <c r="EJ67" s="35"/>
      <c r="EK67" s="38"/>
      <c r="EL67" s="34"/>
      <c r="EM67" s="35"/>
      <c r="EN67" s="35"/>
      <c r="EO67" s="35"/>
      <c r="EP67" s="35"/>
      <c r="EQ67" s="34"/>
      <c r="ER67" s="35"/>
      <c r="ES67" s="35"/>
      <c r="ET67" s="35"/>
      <c r="EU67" s="35"/>
      <c r="EV67" s="35"/>
      <c r="EW67" s="35"/>
      <c r="EX67" s="38"/>
      <c r="EY67" s="34"/>
      <c r="EZ67" s="54"/>
      <c r="FA67" s="35"/>
      <c r="FB67" s="35"/>
      <c r="FC67" s="35"/>
      <c r="FD67" s="35"/>
      <c r="FE67" s="38"/>
      <c r="FF67" s="35"/>
    </row>
    <row r="68" spans="1:162" ht="7.9" customHeight="1">
      <c r="A68" s="21"/>
      <c r="B68" s="9"/>
      <c r="C68" s="9"/>
      <c r="D68" s="9"/>
      <c r="E68" s="27"/>
      <c r="F68" s="16"/>
      <c r="G68" s="17"/>
      <c r="H68" s="17"/>
      <c r="I68" s="17"/>
      <c r="J68" s="51"/>
      <c r="K68" s="9"/>
      <c r="L68" s="9"/>
      <c r="M68" s="27"/>
      <c r="N68" s="21"/>
      <c r="O68" s="22"/>
      <c r="P68" s="9"/>
      <c r="Q68" s="9"/>
      <c r="R68" s="9"/>
      <c r="S68" s="9"/>
      <c r="T68" s="27"/>
      <c r="U68" s="9"/>
      <c r="V68" s="21"/>
      <c r="W68" s="9"/>
      <c r="X68" s="9"/>
      <c r="Y68" s="9"/>
      <c r="Z68" s="27"/>
      <c r="AA68" s="16"/>
      <c r="AB68" s="17"/>
      <c r="AC68" s="17"/>
      <c r="AD68" s="17"/>
      <c r="AE68" s="51"/>
      <c r="AF68" s="9"/>
      <c r="AG68" s="9"/>
      <c r="AH68" s="27"/>
      <c r="AI68" s="21"/>
      <c r="AJ68" s="22"/>
      <c r="AK68" s="9"/>
      <c r="AL68" s="9"/>
      <c r="AM68" s="9"/>
      <c r="AN68" s="9"/>
      <c r="AO68" s="27"/>
      <c r="AP68" s="21"/>
      <c r="AQ68" s="9"/>
      <c r="AR68" s="9"/>
      <c r="AS68" s="9"/>
      <c r="AT68" s="27"/>
      <c r="AU68" s="16"/>
      <c r="AV68" s="17"/>
      <c r="AW68" s="17"/>
      <c r="AX68" s="17"/>
      <c r="AY68" s="51"/>
      <c r="AZ68" s="9"/>
      <c r="BA68" s="9"/>
      <c r="BB68" s="27"/>
      <c r="BC68" s="21"/>
      <c r="BD68" s="22"/>
      <c r="BE68" s="9"/>
      <c r="BF68" s="9"/>
      <c r="BG68" s="9"/>
      <c r="BH68" s="9"/>
      <c r="BI68" s="27"/>
      <c r="BJ68" s="21"/>
      <c r="BK68" s="9"/>
      <c r="BL68" s="9"/>
      <c r="BM68" s="9"/>
      <c r="BN68" s="27"/>
      <c r="BO68" s="16"/>
      <c r="BP68" s="17"/>
      <c r="BQ68" s="17"/>
      <c r="BR68" s="17"/>
      <c r="BS68" s="51"/>
      <c r="BT68" s="9"/>
      <c r="BU68" s="9"/>
      <c r="BV68" s="27"/>
      <c r="BW68" s="21"/>
      <c r="BX68" s="22"/>
      <c r="BY68" s="9"/>
      <c r="BZ68" s="9"/>
      <c r="CA68" s="9"/>
      <c r="CB68" s="9"/>
      <c r="CC68" s="27"/>
      <c r="CD68" s="21"/>
      <c r="CE68" s="9"/>
      <c r="CF68" s="9"/>
      <c r="CG68" s="9"/>
      <c r="CH68" s="27"/>
      <c r="CI68" s="16"/>
      <c r="CJ68" s="17"/>
      <c r="CK68" s="17"/>
      <c r="CL68" s="17"/>
      <c r="CM68" s="51"/>
      <c r="CN68" s="9"/>
      <c r="CO68" s="9"/>
      <c r="CP68" s="27"/>
      <c r="CQ68" s="21"/>
      <c r="CR68" s="22"/>
      <c r="CS68" s="9"/>
      <c r="CT68" s="9"/>
      <c r="CU68" s="9"/>
      <c r="CV68" s="9"/>
      <c r="CW68" s="27"/>
      <c r="CX68" s="21"/>
      <c r="CY68" s="9"/>
      <c r="CZ68" s="9"/>
      <c r="DA68" s="9"/>
      <c r="DB68" s="27"/>
      <c r="DC68" s="16"/>
      <c r="DD68" s="17"/>
      <c r="DE68" s="17"/>
      <c r="DF68" s="17"/>
      <c r="DG68" s="51"/>
      <c r="DH68" s="9"/>
      <c r="DI68" s="9"/>
      <c r="DJ68" s="27"/>
      <c r="DK68" s="21"/>
      <c r="DL68" s="22"/>
      <c r="DM68" s="9"/>
      <c r="DN68" s="9"/>
      <c r="DO68" s="9"/>
      <c r="DP68" s="9"/>
      <c r="DQ68" s="27"/>
      <c r="DR68" s="21"/>
      <c r="DS68" s="9"/>
      <c r="DT68" s="9"/>
      <c r="DU68" s="9"/>
      <c r="DV68" s="27"/>
      <c r="DW68" s="16"/>
      <c r="DX68" s="17"/>
      <c r="DY68" s="17"/>
      <c r="DZ68" s="17"/>
      <c r="EA68" s="51"/>
      <c r="EB68" s="9"/>
      <c r="EC68" s="9"/>
      <c r="ED68" s="27"/>
      <c r="EE68" s="21"/>
      <c r="EF68" s="22"/>
      <c r="EG68" s="9"/>
      <c r="EH68" s="9"/>
      <c r="EI68" s="9"/>
      <c r="EJ68" s="9"/>
      <c r="EK68" s="27"/>
      <c r="EL68" s="21"/>
      <c r="EM68" s="9"/>
      <c r="EN68" s="9"/>
      <c r="EO68" s="9"/>
      <c r="EP68" s="27"/>
      <c r="EQ68" s="16"/>
      <c r="ER68" s="17"/>
      <c r="ES68" s="17"/>
      <c r="ET68" s="17"/>
      <c r="EU68" s="51"/>
      <c r="EV68" s="9"/>
      <c r="EW68" s="9"/>
      <c r="EX68" s="27"/>
      <c r="EY68" s="21"/>
      <c r="EZ68" s="22"/>
      <c r="FA68" s="9"/>
      <c r="FB68" s="9"/>
      <c r="FC68" s="9"/>
      <c r="FD68" s="9"/>
      <c r="FE68" s="27"/>
      <c r="FF68" s="9"/>
    </row>
    <row r="69" spans="1:162" ht="15.95" customHeight="1">
      <c r="A69" s="55"/>
      <c r="B69" s="23" t="s">
        <v>6</v>
      </c>
      <c r="C69" s="7"/>
      <c r="D69" s="7"/>
      <c r="E69" s="53" t="s">
        <v>55</v>
      </c>
      <c r="F69" s="21"/>
      <c r="G69" s="23" t="s">
        <v>73</v>
      </c>
      <c r="H69" s="23"/>
      <c r="I69" s="9"/>
      <c r="J69" s="24"/>
      <c r="K69" s="9"/>
      <c r="L69" s="9"/>
      <c r="M69" s="53" t="s">
        <v>55</v>
      </c>
      <c r="N69" s="21"/>
      <c r="O69" s="23" t="s">
        <v>74</v>
      </c>
      <c r="P69" s="9"/>
      <c r="Q69" s="9"/>
      <c r="R69" s="9"/>
      <c r="S69" s="9"/>
      <c r="T69" s="53" t="s">
        <v>55</v>
      </c>
      <c r="U69" s="9"/>
      <c r="V69" s="55"/>
      <c r="W69" s="23" t="s">
        <v>6</v>
      </c>
      <c r="X69" s="7"/>
      <c r="Y69" s="7"/>
      <c r="Z69" s="53" t="s">
        <v>55</v>
      </c>
      <c r="AA69" s="21"/>
      <c r="AB69" s="23" t="s">
        <v>73</v>
      </c>
      <c r="AC69" s="23"/>
      <c r="AD69" s="9"/>
      <c r="AE69" s="24"/>
      <c r="AF69" s="9"/>
      <c r="AG69" s="9"/>
      <c r="AH69" s="53" t="s">
        <v>55</v>
      </c>
      <c r="AI69" s="21"/>
      <c r="AJ69" s="23" t="s">
        <v>74</v>
      </c>
      <c r="AK69" s="9"/>
      <c r="AL69" s="9"/>
      <c r="AM69" s="9"/>
      <c r="AN69" s="9"/>
      <c r="AO69" s="53" t="s">
        <v>55</v>
      </c>
      <c r="AP69" s="55"/>
      <c r="AQ69" s="23" t="s">
        <v>6</v>
      </c>
      <c r="AR69" s="7"/>
      <c r="AS69" s="7"/>
      <c r="AT69" s="53" t="s">
        <v>55</v>
      </c>
      <c r="AU69" s="21"/>
      <c r="AV69" s="23" t="s">
        <v>73</v>
      </c>
      <c r="AW69" s="23"/>
      <c r="AX69" s="9"/>
      <c r="AY69" s="24"/>
      <c r="AZ69" s="9"/>
      <c r="BA69" s="9"/>
      <c r="BB69" s="53" t="s">
        <v>55</v>
      </c>
      <c r="BC69" s="21"/>
      <c r="BD69" s="23" t="s">
        <v>74</v>
      </c>
      <c r="BE69" s="9"/>
      <c r="BF69" s="9"/>
      <c r="BG69" s="9"/>
      <c r="BH69" s="9"/>
      <c r="BI69" s="53" t="s">
        <v>55</v>
      </c>
      <c r="BJ69" s="55"/>
      <c r="BK69" s="23" t="s">
        <v>6</v>
      </c>
      <c r="BL69" s="7"/>
      <c r="BM69" s="7"/>
      <c r="BN69" s="53" t="s">
        <v>55</v>
      </c>
      <c r="BO69" s="21"/>
      <c r="BP69" s="23" t="s">
        <v>73</v>
      </c>
      <c r="BQ69" s="23"/>
      <c r="BR69" s="9"/>
      <c r="BS69" s="24"/>
      <c r="BT69" s="9"/>
      <c r="BU69" s="9"/>
      <c r="BV69" s="53" t="s">
        <v>55</v>
      </c>
      <c r="BW69" s="21"/>
      <c r="BX69" s="23" t="s">
        <v>74</v>
      </c>
      <c r="BY69" s="9"/>
      <c r="BZ69" s="9"/>
      <c r="CA69" s="9"/>
      <c r="CB69" s="9"/>
      <c r="CC69" s="53" t="s">
        <v>55</v>
      </c>
      <c r="CD69" s="55"/>
      <c r="CE69" s="23" t="s">
        <v>6</v>
      </c>
      <c r="CF69" s="7"/>
      <c r="CG69" s="7"/>
      <c r="CH69" s="53" t="s">
        <v>55</v>
      </c>
      <c r="CI69" s="21"/>
      <c r="CJ69" s="23" t="s">
        <v>73</v>
      </c>
      <c r="CK69" s="23"/>
      <c r="CL69" s="9"/>
      <c r="CM69" s="24"/>
      <c r="CN69" s="9"/>
      <c r="CO69" s="9"/>
      <c r="CP69" s="53" t="s">
        <v>55</v>
      </c>
      <c r="CQ69" s="21"/>
      <c r="CR69" s="23" t="s">
        <v>74</v>
      </c>
      <c r="CS69" s="9"/>
      <c r="CT69" s="9"/>
      <c r="CU69" s="9"/>
      <c r="CV69" s="9"/>
      <c r="CW69" s="53" t="s">
        <v>55</v>
      </c>
      <c r="CX69" s="55"/>
      <c r="CY69" s="23" t="s">
        <v>6</v>
      </c>
      <c r="CZ69" s="7"/>
      <c r="DA69" s="7"/>
      <c r="DB69" s="53" t="s">
        <v>55</v>
      </c>
      <c r="DC69" s="21"/>
      <c r="DD69" s="23" t="s">
        <v>73</v>
      </c>
      <c r="DE69" s="23"/>
      <c r="DF69" s="9"/>
      <c r="DG69" s="24"/>
      <c r="DH69" s="9"/>
      <c r="DI69" s="9"/>
      <c r="DJ69" s="53" t="s">
        <v>55</v>
      </c>
      <c r="DK69" s="21"/>
      <c r="DL69" s="23" t="s">
        <v>74</v>
      </c>
      <c r="DM69" s="9"/>
      <c r="DN69" s="9"/>
      <c r="DO69" s="9"/>
      <c r="DP69" s="9"/>
      <c r="DQ69" s="53" t="s">
        <v>55</v>
      </c>
      <c r="DR69" s="55"/>
      <c r="DS69" s="23" t="s">
        <v>6</v>
      </c>
      <c r="DT69" s="7"/>
      <c r="DU69" s="7"/>
      <c r="DV69" s="53" t="s">
        <v>55</v>
      </c>
      <c r="DW69" s="21"/>
      <c r="DX69" s="23" t="s">
        <v>73</v>
      </c>
      <c r="DY69" s="23"/>
      <c r="DZ69" s="9"/>
      <c r="EA69" s="24"/>
      <c r="EB69" s="9"/>
      <c r="EC69" s="9"/>
      <c r="ED69" s="53" t="s">
        <v>55</v>
      </c>
      <c r="EE69" s="21"/>
      <c r="EF69" s="23" t="s">
        <v>74</v>
      </c>
      <c r="EG69" s="9"/>
      <c r="EH69" s="9"/>
      <c r="EI69" s="9"/>
      <c r="EJ69" s="9"/>
      <c r="EK69" s="53" t="s">
        <v>55</v>
      </c>
      <c r="EL69" s="55"/>
      <c r="EM69" s="23" t="s">
        <v>6</v>
      </c>
      <c r="EN69" s="7"/>
      <c r="EO69" s="7"/>
      <c r="EP69" s="53" t="s">
        <v>55</v>
      </c>
      <c r="EQ69" s="21"/>
      <c r="ER69" s="23" t="s">
        <v>73</v>
      </c>
      <c r="ES69" s="23"/>
      <c r="ET69" s="9"/>
      <c r="EU69" s="24"/>
      <c r="EV69" s="9"/>
      <c r="EW69" s="9"/>
      <c r="EX69" s="53" t="s">
        <v>55</v>
      </c>
      <c r="EY69" s="21"/>
      <c r="EZ69" s="23" t="s">
        <v>74</v>
      </c>
      <c r="FA69" s="9"/>
      <c r="FB69" s="9"/>
      <c r="FC69" s="9"/>
      <c r="FD69" s="9"/>
      <c r="FE69" s="53" t="s">
        <v>55</v>
      </c>
      <c r="FF69" s="9"/>
    </row>
    <row r="70" spans="1:162" ht="6" customHeight="1">
      <c r="A70" s="34"/>
      <c r="B70" s="35"/>
      <c r="C70" s="35"/>
      <c r="D70" s="35"/>
      <c r="E70" s="38"/>
      <c r="F70" s="35"/>
      <c r="G70" s="35"/>
      <c r="H70" s="35"/>
      <c r="I70" s="35"/>
      <c r="J70" s="35"/>
      <c r="K70" s="35"/>
      <c r="L70" s="35"/>
      <c r="M70" s="38"/>
      <c r="N70" s="34"/>
      <c r="O70" s="35"/>
      <c r="P70" s="35"/>
      <c r="Q70" s="35"/>
      <c r="R70" s="35"/>
      <c r="S70" s="35"/>
      <c r="T70" s="38"/>
      <c r="U70" s="35"/>
      <c r="V70" s="34"/>
      <c r="W70" s="35"/>
      <c r="X70" s="35"/>
      <c r="Y70" s="35"/>
      <c r="Z70" s="38"/>
      <c r="AA70" s="35"/>
      <c r="AB70" s="35"/>
      <c r="AC70" s="35"/>
      <c r="AD70" s="35"/>
      <c r="AE70" s="35"/>
      <c r="AF70" s="35"/>
      <c r="AG70" s="35"/>
      <c r="AH70" s="38"/>
      <c r="AI70" s="34"/>
      <c r="AJ70" s="35"/>
      <c r="AK70" s="35"/>
      <c r="AL70" s="35"/>
      <c r="AM70" s="35"/>
      <c r="AN70" s="35"/>
      <c r="AO70" s="38"/>
      <c r="AP70" s="34"/>
      <c r="AQ70" s="35"/>
      <c r="AR70" s="35"/>
      <c r="AS70" s="35"/>
      <c r="AT70" s="38"/>
      <c r="AU70" s="35"/>
      <c r="AV70" s="35"/>
      <c r="AW70" s="35"/>
      <c r="AX70" s="35"/>
      <c r="AY70" s="35"/>
      <c r="AZ70" s="35"/>
      <c r="BA70" s="35"/>
      <c r="BB70" s="38"/>
      <c r="BC70" s="34"/>
      <c r="BD70" s="35"/>
      <c r="BE70" s="35"/>
      <c r="BF70" s="35"/>
      <c r="BG70" s="35"/>
      <c r="BH70" s="35"/>
      <c r="BI70" s="38"/>
      <c r="BJ70" s="34"/>
      <c r="BK70" s="35"/>
      <c r="BL70" s="35"/>
      <c r="BM70" s="35"/>
      <c r="BN70" s="38"/>
      <c r="BO70" s="35"/>
      <c r="BP70" s="35"/>
      <c r="BQ70" s="35"/>
      <c r="BR70" s="35"/>
      <c r="BS70" s="35"/>
      <c r="BT70" s="35"/>
      <c r="BU70" s="35"/>
      <c r="BV70" s="38"/>
      <c r="BW70" s="34"/>
      <c r="BX70" s="35"/>
      <c r="BY70" s="35"/>
      <c r="BZ70" s="35"/>
      <c r="CA70" s="35"/>
      <c r="CB70" s="35"/>
      <c r="CC70" s="38"/>
      <c r="CD70" s="34"/>
      <c r="CE70" s="35"/>
      <c r="CF70" s="35"/>
      <c r="CG70" s="35"/>
      <c r="CH70" s="38"/>
      <c r="CI70" s="35"/>
      <c r="CJ70" s="35"/>
      <c r="CK70" s="35"/>
      <c r="CL70" s="35"/>
      <c r="CM70" s="35"/>
      <c r="CN70" s="35"/>
      <c r="CO70" s="35"/>
      <c r="CP70" s="38"/>
      <c r="CQ70" s="34"/>
      <c r="CR70" s="35"/>
      <c r="CS70" s="35"/>
      <c r="CT70" s="35"/>
      <c r="CU70" s="35"/>
      <c r="CV70" s="35"/>
      <c r="CW70" s="38"/>
      <c r="CX70" s="34"/>
      <c r="CY70" s="35"/>
      <c r="CZ70" s="35"/>
      <c r="DA70" s="35"/>
      <c r="DB70" s="38"/>
      <c r="DC70" s="35"/>
      <c r="DD70" s="35"/>
      <c r="DE70" s="35"/>
      <c r="DF70" s="35"/>
      <c r="DG70" s="35"/>
      <c r="DH70" s="35"/>
      <c r="DI70" s="35"/>
      <c r="DJ70" s="38"/>
      <c r="DK70" s="34"/>
      <c r="DL70" s="35"/>
      <c r="DM70" s="35"/>
      <c r="DN70" s="35"/>
      <c r="DO70" s="35"/>
      <c r="DP70" s="35"/>
      <c r="DQ70" s="38"/>
      <c r="DR70" s="34"/>
      <c r="DS70" s="35"/>
      <c r="DT70" s="35"/>
      <c r="DU70" s="35"/>
      <c r="DV70" s="38"/>
      <c r="DW70" s="35"/>
      <c r="DX70" s="35"/>
      <c r="DY70" s="35"/>
      <c r="DZ70" s="35"/>
      <c r="EA70" s="35"/>
      <c r="EB70" s="35"/>
      <c r="EC70" s="35"/>
      <c r="ED70" s="38"/>
      <c r="EE70" s="34"/>
      <c r="EF70" s="35"/>
      <c r="EG70" s="35"/>
      <c r="EH70" s="35"/>
      <c r="EI70" s="35"/>
      <c r="EJ70" s="35"/>
      <c r="EK70" s="38"/>
      <c r="EL70" s="34"/>
      <c r="EM70" s="35"/>
      <c r="EN70" s="35"/>
      <c r="EO70" s="35"/>
      <c r="EP70" s="38"/>
      <c r="EQ70" s="35"/>
      <c r="ER70" s="35"/>
      <c r="ES70" s="35"/>
      <c r="ET70" s="35"/>
      <c r="EU70" s="35"/>
      <c r="EV70" s="35"/>
      <c r="EW70" s="35"/>
      <c r="EX70" s="38"/>
      <c r="EY70" s="34"/>
      <c r="EZ70" s="35"/>
      <c r="FA70" s="35"/>
      <c r="FB70" s="35"/>
      <c r="FC70" s="35"/>
      <c r="FD70" s="35"/>
      <c r="FE70" s="38"/>
      <c r="FF70" s="35"/>
    </row>
    <row r="71" spans="1:162" ht="6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</row>
    <row r="72" spans="1:162" ht="19.899999999999999" customHeight="1">
      <c r="A72" s="16"/>
      <c r="B72" s="50"/>
      <c r="C72" s="17"/>
      <c r="D72" s="17"/>
      <c r="E72" s="51"/>
      <c r="F72" s="16"/>
      <c r="G72" s="50"/>
      <c r="H72" s="17"/>
      <c r="I72" s="17"/>
      <c r="J72" s="17"/>
      <c r="K72" s="17"/>
      <c r="L72" s="17"/>
      <c r="M72" s="20"/>
      <c r="N72" s="16"/>
      <c r="O72" s="50"/>
      <c r="P72" s="17"/>
      <c r="Q72" s="17"/>
      <c r="R72" s="17"/>
      <c r="S72" s="17"/>
      <c r="T72" s="20"/>
      <c r="U72" s="17"/>
      <c r="V72" s="16"/>
      <c r="W72" s="50"/>
      <c r="X72" s="17"/>
      <c r="Y72" s="17"/>
      <c r="Z72" s="51"/>
      <c r="AA72" s="16"/>
      <c r="AB72" s="50"/>
      <c r="AC72" s="17"/>
      <c r="AD72" s="17"/>
      <c r="AE72" s="17"/>
      <c r="AF72" s="17"/>
      <c r="AG72" s="17"/>
      <c r="AH72" s="20"/>
      <c r="AI72" s="16"/>
      <c r="AJ72" s="50"/>
      <c r="AK72" s="17"/>
      <c r="AL72" s="17"/>
      <c r="AM72" s="17"/>
      <c r="AN72" s="17"/>
      <c r="AO72" s="20"/>
      <c r="AP72" s="16"/>
      <c r="AQ72" s="50"/>
      <c r="AR72" s="17"/>
      <c r="AS72" s="17"/>
      <c r="AT72" s="51"/>
      <c r="AU72" s="16"/>
      <c r="AV72" s="50"/>
      <c r="AW72" s="17"/>
      <c r="AX72" s="17"/>
      <c r="AY72" s="17"/>
      <c r="AZ72" s="17"/>
      <c r="BA72" s="17"/>
      <c r="BB72" s="20"/>
      <c r="BC72" s="16"/>
      <c r="BD72" s="50"/>
      <c r="BE72" s="17"/>
      <c r="BF72" s="17"/>
      <c r="BG72" s="17"/>
      <c r="BH72" s="17"/>
      <c r="BI72" s="20"/>
      <c r="BJ72" s="16"/>
      <c r="BK72" s="50"/>
      <c r="BL72" s="17"/>
      <c r="BM72" s="17"/>
      <c r="BN72" s="51"/>
      <c r="BO72" s="16"/>
      <c r="BP72" s="50"/>
      <c r="BQ72" s="17"/>
      <c r="BR72" s="17"/>
      <c r="BS72" s="17"/>
      <c r="BT72" s="17"/>
      <c r="BU72" s="17"/>
      <c r="BV72" s="20"/>
      <c r="BW72" s="16"/>
      <c r="BX72" s="50"/>
      <c r="BY72" s="17"/>
      <c r="BZ72" s="17"/>
      <c r="CA72" s="17"/>
      <c r="CB72" s="17"/>
      <c r="CC72" s="20"/>
      <c r="CD72" s="16"/>
      <c r="CE72" s="50"/>
      <c r="CF72" s="17"/>
      <c r="CG72" s="17"/>
      <c r="CH72" s="51"/>
      <c r="CI72" s="16"/>
      <c r="CJ72" s="50"/>
      <c r="CK72" s="17"/>
      <c r="CL72" s="17"/>
      <c r="CM72" s="17"/>
      <c r="CN72" s="17"/>
      <c r="CO72" s="17"/>
      <c r="CP72" s="20"/>
      <c r="CQ72" s="16"/>
      <c r="CR72" s="50"/>
      <c r="CS72" s="17"/>
      <c r="CT72" s="17"/>
      <c r="CU72" s="17"/>
      <c r="CV72" s="17"/>
      <c r="CW72" s="20"/>
      <c r="CX72" s="16"/>
      <c r="CY72" s="50"/>
      <c r="CZ72" s="17"/>
      <c r="DA72" s="17"/>
      <c r="DB72" s="51"/>
      <c r="DC72" s="16"/>
      <c r="DD72" s="50"/>
      <c r="DE72" s="17"/>
      <c r="DF72" s="17"/>
      <c r="DG72" s="17"/>
      <c r="DH72" s="17"/>
      <c r="DI72" s="17"/>
      <c r="DJ72" s="20"/>
      <c r="DK72" s="16"/>
      <c r="DL72" s="50"/>
      <c r="DM72" s="17"/>
      <c r="DN72" s="17"/>
      <c r="DO72" s="17"/>
      <c r="DP72" s="17"/>
      <c r="DQ72" s="20"/>
      <c r="DR72" s="16"/>
      <c r="DS72" s="50"/>
      <c r="DT72" s="17"/>
      <c r="DU72" s="17"/>
      <c r="DV72" s="51"/>
      <c r="DW72" s="16"/>
      <c r="DX72" s="50"/>
      <c r="DY72" s="17"/>
      <c r="DZ72" s="17"/>
      <c r="EA72" s="17"/>
      <c r="EB72" s="17"/>
      <c r="EC72" s="17"/>
      <c r="ED72" s="20"/>
      <c r="EE72" s="16"/>
      <c r="EF72" s="50"/>
      <c r="EG72" s="17"/>
      <c r="EH72" s="17"/>
      <c r="EI72" s="17"/>
      <c r="EJ72" s="17"/>
      <c r="EK72" s="20"/>
      <c r="EL72" s="16"/>
      <c r="EM72" s="50"/>
      <c r="EN72" s="17"/>
      <c r="EO72" s="17"/>
      <c r="EP72" s="51"/>
      <c r="EQ72" s="16"/>
      <c r="ER72" s="50"/>
      <c r="ES72" s="17"/>
      <c r="ET72" s="17"/>
      <c r="EU72" s="17"/>
      <c r="EV72" s="17"/>
      <c r="EW72" s="17"/>
      <c r="EX72" s="20"/>
      <c r="EY72" s="16"/>
      <c r="EZ72" s="50"/>
      <c r="FA72" s="17"/>
      <c r="FB72" s="17"/>
      <c r="FC72" s="17"/>
      <c r="FD72" s="17"/>
      <c r="FE72" s="20"/>
      <c r="FF72" s="17"/>
    </row>
    <row r="73" spans="1:162" ht="19.899999999999999" customHeight="1">
      <c r="A73" s="21"/>
      <c r="B73" s="9"/>
      <c r="C73" s="9"/>
      <c r="D73" s="23"/>
      <c r="E73" s="24"/>
      <c r="F73" s="21"/>
      <c r="G73" s="9"/>
      <c r="H73" s="23"/>
      <c r="I73" s="9"/>
      <c r="J73" s="24"/>
      <c r="K73" s="9"/>
      <c r="L73" s="24"/>
      <c r="M73" s="53"/>
      <c r="N73" s="21"/>
      <c r="O73" s="22"/>
      <c r="P73" s="9"/>
      <c r="Q73" s="9"/>
      <c r="R73" s="9"/>
      <c r="S73" s="9"/>
      <c r="T73" s="27"/>
      <c r="U73" s="9"/>
      <c r="V73" s="21"/>
      <c r="W73" s="9"/>
      <c r="X73" s="9"/>
      <c r="Y73" s="23"/>
      <c r="Z73" s="24"/>
      <c r="AA73" s="21"/>
      <c r="AB73" s="9"/>
      <c r="AC73" s="23"/>
      <c r="AD73" s="9"/>
      <c r="AE73" s="24"/>
      <c r="AF73" s="9"/>
      <c r="AG73" s="24"/>
      <c r="AH73" s="53"/>
      <c r="AI73" s="21"/>
      <c r="AJ73" s="22"/>
      <c r="AK73" s="9"/>
      <c r="AL73" s="9"/>
      <c r="AM73" s="9"/>
      <c r="AN73" s="9"/>
      <c r="AO73" s="27"/>
      <c r="AP73" s="21"/>
      <c r="AQ73" s="9"/>
      <c r="AR73" s="9"/>
      <c r="AS73" s="23"/>
      <c r="AT73" s="24"/>
      <c r="AU73" s="21"/>
      <c r="AV73" s="9"/>
      <c r="AW73" s="23"/>
      <c r="AX73" s="9"/>
      <c r="AY73" s="24"/>
      <c r="AZ73" s="9"/>
      <c r="BA73" s="24"/>
      <c r="BB73" s="53"/>
      <c r="BC73" s="21"/>
      <c r="BD73" s="22"/>
      <c r="BE73" s="9"/>
      <c r="BF73" s="9"/>
      <c r="BG73" s="9"/>
      <c r="BH73" s="9"/>
      <c r="BI73" s="27"/>
      <c r="BJ73" s="21"/>
      <c r="BK73" s="9"/>
      <c r="BL73" s="9"/>
      <c r="BM73" s="23"/>
      <c r="BN73" s="24"/>
      <c r="BO73" s="21"/>
      <c r="BP73" s="9"/>
      <c r="BQ73" s="23"/>
      <c r="BR73" s="9"/>
      <c r="BS73" s="24"/>
      <c r="BT73" s="9"/>
      <c r="BU73" s="24"/>
      <c r="BV73" s="53"/>
      <c r="BW73" s="21"/>
      <c r="BX73" s="22"/>
      <c r="BY73" s="9"/>
      <c r="BZ73" s="9"/>
      <c r="CA73" s="9"/>
      <c r="CB73" s="9"/>
      <c r="CC73" s="27"/>
      <c r="CD73" s="21"/>
      <c r="CE73" s="9"/>
      <c r="CF73" s="9"/>
      <c r="CG73" s="23"/>
      <c r="CH73" s="24"/>
      <c r="CI73" s="21"/>
      <c r="CJ73" s="9"/>
      <c r="CK73" s="23"/>
      <c r="CL73" s="9"/>
      <c r="CM73" s="24"/>
      <c r="CN73" s="9"/>
      <c r="CO73" s="24"/>
      <c r="CP73" s="53"/>
      <c r="CQ73" s="21"/>
      <c r="CR73" s="22"/>
      <c r="CS73" s="9"/>
      <c r="CT73" s="9"/>
      <c r="CU73" s="9"/>
      <c r="CV73" s="9"/>
      <c r="CW73" s="27"/>
      <c r="CX73" s="21"/>
      <c r="CY73" s="9"/>
      <c r="CZ73" s="9"/>
      <c r="DA73" s="23"/>
      <c r="DB73" s="24"/>
      <c r="DC73" s="21"/>
      <c r="DD73" s="9"/>
      <c r="DE73" s="23"/>
      <c r="DF73" s="9"/>
      <c r="DG73" s="24"/>
      <c r="DH73" s="9"/>
      <c r="DI73" s="24"/>
      <c r="DJ73" s="53"/>
      <c r="DK73" s="21"/>
      <c r="DL73" s="22"/>
      <c r="DM73" s="9"/>
      <c r="DN73" s="9"/>
      <c r="DO73" s="9"/>
      <c r="DP73" s="9"/>
      <c r="DQ73" s="27"/>
      <c r="DR73" s="21"/>
      <c r="DS73" s="9"/>
      <c r="DT73" s="9"/>
      <c r="DU73" s="23"/>
      <c r="DV73" s="24"/>
      <c r="DW73" s="21"/>
      <c r="DX73" s="9"/>
      <c r="DY73" s="23"/>
      <c r="DZ73" s="9"/>
      <c r="EA73" s="24"/>
      <c r="EB73" s="9"/>
      <c r="EC73" s="24"/>
      <c r="ED73" s="53"/>
      <c r="EE73" s="21"/>
      <c r="EF73" s="22"/>
      <c r="EG73" s="9"/>
      <c r="EH73" s="9"/>
      <c r="EI73" s="9"/>
      <c r="EJ73" s="9"/>
      <c r="EK73" s="27"/>
      <c r="EL73" s="21"/>
      <c r="EM73" s="9"/>
      <c r="EN73" s="9"/>
      <c r="EO73" s="23"/>
      <c r="EP73" s="24"/>
      <c r="EQ73" s="21"/>
      <c r="ER73" s="9"/>
      <c r="ES73" s="23"/>
      <c r="ET73" s="9"/>
      <c r="EU73" s="24"/>
      <c r="EV73" s="9"/>
      <c r="EW73" s="24"/>
      <c r="EX73" s="53"/>
      <c r="EY73" s="21"/>
      <c r="EZ73" s="22"/>
      <c r="FA73" s="9"/>
      <c r="FB73" s="9"/>
      <c r="FC73" s="9"/>
      <c r="FD73" s="9"/>
      <c r="FE73" s="27"/>
      <c r="FF73" s="9"/>
    </row>
    <row r="74" spans="1:162" ht="15" customHeight="1">
      <c r="A74" s="34"/>
      <c r="B74" s="35"/>
      <c r="C74" s="35"/>
      <c r="D74" s="35"/>
      <c r="E74" s="35"/>
      <c r="F74" s="34"/>
      <c r="G74" s="35"/>
      <c r="H74" s="35"/>
      <c r="I74" s="35"/>
      <c r="J74" s="35"/>
      <c r="K74" s="35"/>
      <c r="L74" s="35"/>
      <c r="M74" s="38"/>
      <c r="N74" s="34"/>
      <c r="O74" s="54"/>
      <c r="P74" s="35"/>
      <c r="Q74" s="35"/>
      <c r="R74" s="35"/>
      <c r="S74" s="35"/>
      <c r="T74" s="38"/>
      <c r="U74" s="35"/>
      <c r="V74" s="34"/>
      <c r="W74" s="35"/>
      <c r="X74" s="35"/>
      <c r="Y74" s="35"/>
      <c r="Z74" s="35"/>
      <c r="AA74" s="34"/>
      <c r="AB74" s="35"/>
      <c r="AC74" s="35"/>
      <c r="AD74" s="35"/>
      <c r="AE74" s="35"/>
      <c r="AF74" s="35"/>
      <c r="AG74" s="35"/>
      <c r="AH74" s="38"/>
      <c r="AI74" s="34"/>
      <c r="AJ74" s="54"/>
      <c r="AK74" s="35"/>
      <c r="AL74" s="35"/>
      <c r="AM74" s="35"/>
      <c r="AN74" s="35"/>
      <c r="AO74" s="38"/>
      <c r="AP74" s="34"/>
      <c r="AQ74" s="35"/>
      <c r="AR74" s="35"/>
      <c r="AS74" s="35"/>
      <c r="AT74" s="35"/>
      <c r="AU74" s="34"/>
      <c r="AV74" s="35"/>
      <c r="AW74" s="35"/>
      <c r="AX74" s="35"/>
      <c r="AY74" s="35"/>
      <c r="AZ74" s="35"/>
      <c r="BA74" s="35"/>
      <c r="BB74" s="38"/>
      <c r="BC74" s="34"/>
      <c r="BD74" s="54"/>
      <c r="BE74" s="35"/>
      <c r="BF74" s="35"/>
      <c r="BG74" s="35"/>
      <c r="BH74" s="35"/>
      <c r="BI74" s="38"/>
      <c r="BJ74" s="34"/>
      <c r="BK74" s="35"/>
      <c r="BL74" s="35"/>
      <c r="BM74" s="35"/>
      <c r="BN74" s="35"/>
      <c r="BO74" s="34"/>
      <c r="BP74" s="35"/>
      <c r="BQ74" s="35"/>
      <c r="BR74" s="35"/>
      <c r="BS74" s="35"/>
      <c r="BT74" s="35"/>
      <c r="BU74" s="35"/>
      <c r="BV74" s="38"/>
      <c r="BW74" s="34"/>
      <c r="BX74" s="54"/>
      <c r="BY74" s="35"/>
      <c r="BZ74" s="35"/>
      <c r="CA74" s="35"/>
      <c r="CB74" s="35"/>
      <c r="CC74" s="38"/>
      <c r="CD74" s="34"/>
      <c r="CE74" s="35"/>
      <c r="CF74" s="35"/>
      <c r="CG74" s="35"/>
      <c r="CH74" s="35"/>
      <c r="CI74" s="34"/>
      <c r="CJ74" s="35"/>
      <c r="CK74" s="35"/>
      <c r="CL74" s="35"/>
      <c r="CM74" s="35"/>
      <c r="CN74" s="35"/>
      <c r="CO74" s="35"/>
      <c r="CP74" s="38"/>
      <c r="CQ74" s="34"/>
      <c r="CR74" s="54"/>
      <c r="CS74" s="35"/>
      <c r="CT74" s="35"/>
      <c r="CU74" s="35"/>
      <c r="CV74" s="35"/>
      <c r="CW74" s="38"/>
      <c r="CX74" s="34"/>
      <c r="CY74" s="35"/>
      <c r="CZ74" s="35"/>
      <c r="DA74" s="35"/>
      <c r="DB74" s="35"/>
      <c r="DC74" s="34"/>
      <c r="DD74" s="35"/>
      <c r="DE74" s="35"/>
      <c r="DF74" s="35"/>
      <c r="DG74" s="35"/>
      <c r="DH74" s="35"/>
      <c r="DI74" s="35"/>
      <c r="DJ74" s="38"/>
      <c r="DK74" s="34"/>
      <c r="DL74" s="54"/>
      <c r="DM74" s="35"/>
      <c r="DN74" s="35"/>
      <c r="DO74" s="35"/>
      <c r="DP74" s="35"/>
      <c r="DQ74" s="38"/>
      <c r="DR74" s="34"/>
      <c r="DS74" s="35"/>
      <c r="DT74" s="35"/>
      <c r="DU74" s="35"/>
      <c r="DV74" s="35"/>
      <c r="DW74" s="34"/>
      <c r="DX74" s="35"/>
      <c r="DY74" s="35"/>
      <c r="DZ74" s="35"/>
      <c r="EA74" s="35"/>
      <c r="EB74" s="35"/>
      <c r="EC74" s="35"/>
      <c r="ED74" s="38"/>
      <c r="EE74" s="34"/>
      <c r="EF74" s="54"/>
      <c r="EG74" s="35"/>
      <c r="EH74" s="35"/>
      <c r="EI74" s="35"/>
      <c r="EJ74" s="35"/>
      <c r="EK74" s="38"/>
      <c r="EL74" s="34"/>
      <c r="EM74" s="35"/>
      <c r="EN74" s="35"/>
      <c r="EO74" s="35"/>
      <c r="EP74" s="35"/>
      <c r="EQ74" s="34"/>
      <c r="ER74" s="35"/>
      <c r="ES74" s="35"/>
      <c r="ET74" s="35"/>
      <c r="EU74" s="35"/>
      <c r="EV74" s="35"/>
      <c r="EW74" s="35"/>
      <c r="EX74" s="38"/>
      <c r="EY74" s="34"/>
      <c r="EZ74" s="54"/>
      <c r="FA74" s="35"/>
      <c r="FB74" s="35"/>
      <c r="FC74" s="35"/>
      <c r="FD74" s="35"/>
      <c r="FE74" s="38"/>
      <c r="FF74" s="35"/>
    </row>
    <row r="75" spans="1:162" ht="7.9" customHeight="1">
      <c r="A75" s="21"/>
      <c r="B75" s="9"/>
      <c r="C75" s="9"/>
      <c r="D75" s="9"/>
      <c r="E75" s="27"/>
      <c r="F75" s="16"/>
      <c r="G75" s="17"/>
      <c r="H75" s="17"/>
      <c r="I75" s="17"/>
      <c r="J75" s="51"/>
      <c r="K75" s="9"/>
      <c r="L75" s="9"/>
      <c r="M75" s="27"/>
      <c r="N75" s="21"/>
      <c r="O75" s="22"/>
      <c r="P75" s="9"/>
      <c r="Q75" s="9"/>
      <c r="R75" s="9"/>
      <c r="S75" s="9"/>
      <c r="T75" s="27"/>
      <c r="U75" s="9"/>
      <c r="V75" s="21"/>
      <c r="W75" s="9"/>
      <c r="X75" s="9"/>
      <c r="Y75" s="9"/>
      <c r="Z75" s="27"/>
      <c r="AA75" s="16"/>
      <c r="AB75" s="17"/>
      <c r="AC75" s="17"/>
      <c r="AD75" s="17"/>
      <c r="AE75" s="51"/>
      <c r="AF75" s="9"/>
      <c r="AG75" s="9"/>
      <c r="AH75" s="27"/>
      <c r="AI75" s="21"/>
      <c r="AJ75" s="22"/>
      <c r="AK75" s="9"/>
      <c r="AL75" s="9"/>
      <c r="AM75" s="9"/>
      <c r="AN75" s="9"/>
      <c r="AO75" s="27"/>
      <c r="AP75" s="21"/>
      <c r="AQ75" s="9"/>
      <c r="AR75" s="9"/>
      <c r="AS75" s="9"/>
      <c r="AT75" s="27"/>
      <c r="AU75" s="16"/>
      <c r="AV75" s="17"/>
      <c r="AW75" s="17"/>
      <c r="AX75" s="17"/>
      <c r="AY75" s="51"/>
      <c r="AZ75" s="9"/>
      <c r="BA75" s="9"/>
      <c r="BB75" s="27"/>
      <c r="BC75" s="21"/>
      <c r="BD75" s="22"/>
      <c r="BE75" s="9"/>
      <c r="BF75" s="9"/>
      <c r="BG75" s="9"/>
      <c r="BH75" s="9"/>
      <c r="BI75" s="27"/>
      <c r="BJ75" s="21"/>
      <c r="BK75" s="9"/>
      <c r="BL75" s="9"/>
      <c r="BM75" s="9"/>
      <c r="BN75" s="27"/>
      <c r="BO75" s="16"/>
      <c r="BP75" s="17"/>
      <c r="BQ75" s="17"/>
      <c r="BR75" s="17"/>
      <c r="BS75" s="51"/>
      <c r="BT75" s="9"/>
      <c r="BU75" s="9"/>
      <c r="BV75" s="27"/>
      <c r="BW75" s="21"/>
      <c r="BX75" s="22"/>
      <c r="BY75" s="9"/>
      <c r="BZ75" s="9"/>
      <c r="CA75" s="9"/>
      <c r="CB75" s="9"/>
      <c r="CC75" s="27"/>
      <c r="CD75" s="21"/>
      <c r="CE75" s="9"/>
      <c r="CF75" s="9"/>
      <c r="CG75" s="9"/>
      <c r="CH75" s="27"/>
      <c r="CI75" s="16"/>
      <c r="CJ75" s="17"/>
      <c r="CK75" s="17"/>
      <c r="CL75" s="17"/>
      <c r="CM75" s="51"/>
      <c r="CN75" s="9"/>
      <c r="CO75" s="9"/>
      <c r="CP75" s="27"/>
      <c r="CQ75" s="21"/>
      <c r="CR75" s="22"/>
      <c r="CS75" s="9"/>
      <c r="CT75" s="9"/>
      <c r="CU75" s="9"/>
      <c r="CV75" s="9"/>
      <c r="CW75" s="27"/>
      <c r="CX75" s="21"/>
      <c r="CY75" s="9"/>
      <c r="CZ75" s="9"/>
      <c r="DA75" s="9"/>
      <c r="DB75" s="27"/>
      <c r="DC75" s="16"/>
      <c r="DD75" s="17"/>
      <c r="DE75" s="17"/>
      <c r="DF75" s="17"/>
      <c r="DG75" s="51"/>
      <c r="DH75" s="9"/>
      <c r="DI75" s="9"/>
      <c r="DJ75" s="27"/>
      <c r="DK75" s="21"/>
      <c r="DL75" s="22"/>
      <c r="DM75" s="9"/>
      <c r="DN75" s="9"/>
      <c r="DO75" s="9"/>
      <c r="DP75" s="9"/>
      <c r="DQ75" s="27"/>
      <c r="DR75" s="21"/>
      <c r="DS75" s="9"/>
      <c r="DT75" s="9"/>
      <c r="DU75" s="9"/>
      <c r="DV75" s="27"/>
      <c r="DW75" s="16"/>
      <c r="DX75" s="17"/>
      <c r="DY75" s="17"/>
      <c r="DZ75" s="17"/>
      <c r="EA75" s="51"/>
      <c r="EB75" s="9"/>
      <c r="EC75" s="9"/>
      <c r="ED75" s="27"/>
      <c r="EE75" s="21"/>
      <c r="EF75" s="22"/>
      <c r="EG75" s="9"/>
      <c r="EH75" s="9"/>
      <c r="EI75" s="9"/>
      <c r="EJ75" s="9"/>
      <c r="EK75" s="27"/>
      <c r="EL75" s="21"/>
      <c r="EM75" s="9"/>
      <c r="EN75" s="9"/>
      <c r="EO75" s="9"/>
      <c r="EP75" s="27"/>
      <c r="EQ75" s="16"/>
      <c r="ER75" s="17"/>
      <c r="ES75" s="17"/>
      <c r="ET75" s="17"/>
      <c r="EU75" s="51"/>
      <c r="EV75" s="9"/>
      <c r="EW75" s="9"/>
      <c r="EX75" s="27"/>
      <c r="EY75" s="21"/>
      <c r="EZ75" s="22"/>
      <c r="FA75" s="9"/>
      <c r="FB75" s="9"/>
      <c r="FC75" s="9"/>
      <c r="FD75" s="9"/>
      <c r="FE75" s="27"/>
      <c r="FF75" s="9"/>
    </row>
    <row r="76" spans="1:162" ht="15.95" customHeight="1">
      <c r="A76" s="55"/>
      <c r="B76" s="23" t="s">
        <v>71</v>
      </c>
      <c r="C76" s="7"/>
      <c r="D76" s="7"/>
      <c r="E76" s="53" t="s">
        <v>55</v>
      </c>
      <c r="F76" s="21"/>
      <c r="G76" s="23" t="s">
        <v>72</v>
      </c>
      <c r="H76" s="23"/>
      <c r="I76" s="9"/>
      <c r="J76" s="24"/>
      <c r="K76" s="9"/>
      <c r="L76" s="9"/>
      <c r="M76" s="53" t="s">
        <v>55</v>
      </c>
      <c r="N76" s="21"/>
      <c r="O76" s="23" t="s">
        <v>75</v>
      </c>
      <c r="P76" s="9"/>
      <c r="Q76" s="9"/>
      <c r="R76" s="9"/>
      <c r="S76" s="9"/>
      <c r="T76" s="53" t="s">
        <v>55</v>
      </c>
      <c r="U76" s="9"/>
      <c r="V76" s="55"/>
      <c r="W76" s="23" t="s">
        <v>71</v>
      </c>
      <c r="X76" s="7"/>
      <c r="Y76" s="7"/>
      <c r="Z76" s="53" t="s">
        <v>55</v>
      </c>
      <c r="AA76" s="21"/>
      <c r="AB76" s="23" t="s">
        <v>72</v>
      </c>
      <c r="AC76" s="23"/>
      <c r="AD76" s="9"/>
      <c r="AE76" s="24"/>
      <c r="AF76" s="9"/>
      <c r="AG76" s="9"/>
      <c r="AH76" s="53" t="s">
        <v>55</v>
      </c>
      <c r="AI76" s="21"/>
      <c r="AJ76" s="23" t="s">
        <v>75</v>
      </c>
      <c r="AK76" s="9"/>
      <c r="AL76" s="9"/>
      <c r="AM76" s="9"/>
      <c r="AN76" s="9"/>
      <c r="AO76" s="53" t="s">
        <v>55</v>
      </c>
      <c r="AP76" s="55"/>
      <c r="AQ76" s="23" t="s">
        <v>71</v>
      </c>
      <c r="AR76" s="7"/>
      <c r="AS76" s="7"/>
      <c r="AT76" s="53" t="s">
        <v>55</v>
      </c>
      <c r="AU76" s="21"/>
      <c r="AV76" s="23" t="s">
        <v>72</v>
      </c>
      <c r="AW76" s="23"/>
      <c r="AX76" s="9"/>
      <c r="AY76" s="24"/>
      <c r="AZ76" s="9"/>
      <c r="BA76" s="9"/>
      <c r="BB76" s="53" t="s">
        <v>55</v>
      </c>
      <c r="BC76" s="21"/>
      <c r="BD76" s="23" t="s">
        <v>75</v>
      </c>
      <c r="BE76" s="9"/>
      <c r="BF76" s="9"/>
      <c r="BG76" s="9"/>
      <c r="BH76" s="9"/>
      <c r="BI76" s="53" t="s">
        <v>55</v>
      </c>
      <c r="BJ76" s="55"/>
      <c r="BK76" s="23" t="s">
        <v>71</v>
      </c>
      <c r="BL76" s="7"/>
      <c r="BM76" s="7"/>
      <c r="BN76" s="53" t="s">
        <v>55</v>
      </c>
      <c r="BO76" s="21"/>
      <c r="BP76" s="23" t="s">
        <v>72</v>
      </c>
      <c r="BQ76" s="23"/>
      <c r="BR76" s="9"/>
      <c r="BS76" s="24"/>
      <c r="BT76" s="9"/>
      <c r="BU76" s="9"/>
      <c r="BV76" s="53" t="s">
        <v>55</v>
      </c>
      <c r="BW76" s="21"/>
      <c r="BX76" s="23" t="s">
        <v>75</v>
      </c>
      <c r="BY76" s="9"/>
      <c r="BZ76" s="9"/>
      <c r="CA76" s="9"/>
      <c r="CB76" s="9"/>
      <c r="CC76" s="53" t="s">
        <v>55</v>
      </c>
      <c r="CD76" s="55"/>
      <c r="CE76" s="23" t="s">
        <v>71</v>
      </c>
      <c r="CF76" s="7"/>
      <c r="CG76" s="7"/>
      <c r="CH76" s="53" t="s">
        <v>55</v>
      </c>
      <c r="CI76" s="21"/>
      <c r="CJ76" s="23" t="s">
        <v>72</v>
      </c>
      <c r="CK76" s="23"/>
      <c r="CL76" s="9"/>
      <c r="CM76" s="24"/>
      <c r="CN76" s="9"/>
      <c r="CO76" s="9"/>
      <c r="CP76" s="53" t="s">
        <v>55</v>
      </c>
      <c r="CQ76" s="21"/>
      <c r="CR76" s="23" t="s">
        <v>75</v>
      </c>
      <c r="CS76" s="9"/>
      <c r="CT76" s="9"/>
      <c r="CU76" s="9"/>
      <c r="CV76" s="9"/>
      <c r="CW76" s="53" t="s">
        <v>55</v>
      </c>
      <c r="CX76" s="55"/>
      <c r="CY76" s="23" t="s">
        <v>71</v>
      </c>
      <c r="CZ76" s="7"/>
      <c r="DA76" s="7"/>
      <c r="DB76" s="53" t="s">
        <v>55</v>
      </c>
      <c r="DC76" s="21"/>
      <c r="DD76" s="23" t="s">
        <v>72</v>
      </c>
      <c r="DE76" s="23"/>
      <c r="DF76" s="9"/>
      <c r="DG76" s="24"/>
      <c r="DH76" s="9"/>
      <c r="DI76" s="9"/>
      <c r="DJ76" s="53" t="s">
        <v>55</v>
      </c>
      <c r="DK76" s="21"/>
      <c r="DL76" s="23" t="s">
        <v>75</v>
      </c>
      <c r="DM76" s="9"/>
      <c r="DN76" s="9"/>
      <c r="DO76" s="9"/>
      <c r="DP76" s="9"/>
      <c r="DQ76" s="53" t="s">
        <v>55</v>
      </c>
      <c r="DR76" s="55"/>
      <c r="DS76" s="23" t="s">
        <v>71</v>
      </c>
      <c r="DT76" s="7"/>
      <c r="DU76" s="7"/>
      <c r="DV76" s="53" t="s">
        <v>55</v>
      </c>
      <c r="DW76" s="21"/>
      <c r="DX76" s="23" t="s">
        <v>72</v>
      </c>
      <c r="DY76" s="23"/>
      <c r="DZ76" s="9"/>
      <c r="EA76" s="24"/>
      <c r="EB76" s="9"/>
      <c r="EC76" s="9"/>
      <c r="ED76" s="53" t="s">
        <v>55</v>
      </c>
      <c r="EE76" s="21"/>
      <c r="EF76" s="23" t="s">
        <v>75</v>
      </c>
      <c r="EG76" s="9"/>
      <c r="EH76" s="9"/>
      <c r="EI76" s="9"/>
      <c r="EJ76" s="9"/>
      <c r="EK76" s="53" t="s">
        <v>55</v>
      </c>
      <c r="EL76" s="55"/>
      <c r="EM76" s="23" t="s">
        <v>71</v>
      </c>
      <c r="EN76" s="7"/>
      <c r="EO76" s="7"/>
      <c r="EP76" s="53" t="s">
        <v>55</v>
      </c>
      <c r="EQ76" s="21"/>
      <c r="ER76" s="23" t="s">
        <v>72</v>
      </c>
      <c r="ES76" s="23"/>
      <c r="ET76" s="9"/>
      <c r="EU76" s="24"/>
      <c r="EV76" s="9"/>
      <c r="EW76" s="9"/>
      <c r="EX76" s="53" t="s">
        <v>55</v>
      </c>
      <c r="EY76" s="21"/>
      <c r="EZ76" s="23" t="s">
        <v>75</v>
      </c>
      <c r="FA76" s="9"/>
      <c r="FB76" s="9"/>
      <c r="FC76" s="9"/>
      <c r="FD76" s="9"/>
      <c r="FE76" s="53" t="s">
        <v>55</v>
      </c>
      <c r="FF76" s="9"/>
    </row>
    <row r="77" spans="1:162" ht="6" customHeight="1">
      <c r="A77" s="34"/>
      <c r="B77" s="35"/>
      <c r="C77" s="35"/>
      <c r="D77" s="35"/>
      <c r="E77" s="38"/>
      <c r="F77" s="35"/>
      <c r="G77" s="35"/>
      <c r="H77" s="35"/>
      <c r="I77" s="35"/>
      <c r="J77" s="35"/>
      <c r="K77" s="35"/>
      <c r="L77" s="35"/>
      <c r="M77" s="38"/>
      <c r="N77" s="34"/>
      <c r="O77" s="35"/>
      <c r="P77" s="35"/>
      <c r="Q77" s="35"/>
      <c r="R77" s="35"/>
      <c r="S77" s="35"/>
      <c r="T77" s="38"/>
      <c r="U77" s="35"/>
      <c r="V77" s="34"/>
      <c r="W77" s="35"/>
      <c r="X77" s="35"/>
      <c r="Y77" s="35"/>
      <c r="Z77" s="38"/>
      <c r="AA77" s="35"/>
      <c r="AB77" s="35"/>
      <c r="AC77" s="35"/>
      <c r="AD77" s="35"/>
      <c r="AE77" s="35"/>
      <c r="AF77" s="35"/>
      <c r="AG77" s="35"/>
      <c r="AH77" s="38"/>
      <c r="AI77" s="34"/>
      <c r="AJ77" s="35"/>
      <c r="AK77" s="35"/>
      <c r="AL77" s="35"/>
      <c r="AM77" s="35"/>
      <c r="AN77" s="35"/>
      <c r="AO77" s="38"/>
      <c r="AP77" s="34"/>
      <c r="AQ77" s="35"/>
      <c r="AR77" s="35"/>
      <c r="AS77" s="35"/>
      <c r="AT77" s="38"/>
      <c r="AU77" s="35"/>
      <c r="AV77" s="35"/>
      <c r="AW77" s="35"/>
      <c r="AX77" s="35"/>
      <c r="AY77" s="35"/>
      <c r="AZ77" s="35"/>
      <c r="BA77" s="35"/>
      <c r="BB77" s="38"/>
      <c r="BC77" s="34"/>
      <c r="BD77" s="35"/>
      <c r="BE77" s="35"/>
      <c r="BF77" s="35"/>
      <c r="BG77" s="35"/>
      <c r="BH77" s="35"/>
      <c r="BI77" s="38"/>
      <c r="BJ77" s="34"/>
      <c r="BK77" s="35"/>
      <c r="BL77" s="35"/>
      <c r="BM77" s="35"/>
      <c r="BN77" s="38"/>
      <c r="BO77" s="35"/>
      <c r="BP77" s="35"/>
      <c r="BQ77" s="35"/>
      <c r="BR77" s="35"/>
      <c r="BS77" s="35"/>
      <c r="BT77" s="35"/>
      <c r="BU77" s="35"/>
      <c r="BV77" s="38"/>
      <c r="BW77" s="34"/>
      <c r="BX77" s="35"/>
      <c r="BY77" s="35"/>
      <c r="BZ77" s="35"/>
      <c r="CA77" s="35"/>
      <c r="CB77" s="35"/>
      <c r="CC77" s="38"/>
      <c r="CD77" s="34"/>
      <c r="CE77" s="35"/>
      <c r="CF77" s="35"/>
      <c r="CG77" s="35"/>
      <c r="CH77" s="38"/>
      <c r="CI77" s="35"/>
      <c r="CJ77" s="35"/>
      <c r="CK77" s="35"/>
      <c r="CL77" s="35"/>
      <c r="CM77" s="35"/>
      <c r="CN77" s="35"/>
      <c r="CO77" s="35"/>
      <c r="CP77" s="38"/>
      <c r="CQ77" s="34"/>
      <c r="CR77" s="35"/>
      <c r="CS77" s="35"/>
      <c r="CT77" s="35"/>
      <c r="CU77" s="35"/>
      <c r="CV77" s="35"/>
      <c r="CW77" s="38"/>
      <c r="CX77" s="34"/>
      <c r="CY77" s="35"/>
      <c r="CZ77" s="35"/>
      <c r="DA77" s="35"/>
      <c r="DB77" s="38"/>
      <c r="DC77" s="35"/>
      <c r="DD77" s="35"/>
      <c r="DE77" s="35"/>
      <c r="DF77" s="35"/>
      <c r="DG77" s="35"/>
      <c r="DH77" s="35"/>
      <c r="DI77" s="35"/>
      <c r="DJ77" s="38"/>
      <c r="DK77" s="34"/>
      <c r="DL77" s="35"/>
      <c r="DM77" s="35"/>
      <c r="DN77" s="35"/>
      <c r="DO77" s="35"/>
      <c r="DP77" s="35"/>
      <c r="DQ77" s="38"/>
      <c r="DR77" s="34"/>
      <c r="DS77" s="35"/>
      <c r="DT77" s="35"/>
      <c r="DU77" s="35"/>
      <c r="DV77" s="38"/>
      <c r="DW77" s="35"/>
      <c r="DX77" s="35"/>
      <c r="DY77" s="35"/>
      <c r="DZ77" s="35"/>
      <c r="EA77" s="35"/>
      <c r="EB77" s="35"/>
      <c r="EC77" s="35"/>
      <c r="ED77" s="38"/>
      <c r="EE77" s="34"/>
      <c r="EF77" s="35"/>
      <c r="EG77" s="35"/>
      <c r="EH77" s="35"/>
      <c r="EI77" s="35"/>
      <c r="EJ77" s="35"/>
      <c r="EK77" s="38"/>
      <c r="EL77" s="34"/>
      <c r="EM77" s="35"/>
      <c r="EN77" s="35"/>
      <c r="EO77" s="35"/>
      <c r="EP77" s="38"/>
      <c r="EQ77" s="35"/>
      <c r="ER77" s="35"/>
      <c r="ES77" s="35"/>
      <c r="ET77" s="35"/>
      <c r="EU77" s="35"/>
      <c r="EV77" s="35"/>
      <c r="EW77" s="35"/>
      <c r="EX77" s="38"/>
      <c r="EY77" s="34"/>
      <c r="EZ77" s="35"/>
      <c r="FA77" s="35"/>
      <c r="FB77" s="35"/>
      <c r="FC77" s="35"/>
      <c r="FD77" s="35"/>
      <c r="FE77" s="38"/>
      <c r="FF77" s="35"/>
    </row>
    <row r="78" spans="1:162" ht="1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</row>
    <row r="79" spans="1:162" ht="15" customHeight="1">
      <c r="B79" s="48" t="s">
        <v>56</v>
      </c>
      <c r="W79" s="48" t="s">
        <v>56</v>
      </c>
      <c r="AQ79" s="48" t="s">
        <v>56</v>
      </c>
      <c r="BK79" s="48" t="s">
        <v>56</v>
      </c>
      <c r="CE79" s="48" t="s">
        <v>56</v>
      </c>
      <c r="CY79" s="48" t="s">
        <v>56</v>
      </c>
      <c r="DS79" s="48" t="s">
        <v>56</v>
      </c>
      <c r="EM79" s="48" t="s">
        <v>56</v>
      </c>
    </row>
    <row r="80" spans="1:162" ht="19.899999999999999" customHeight="1">
      <c r="A80" s="16"/>
      <c r="B80" s="17"/>
      <c r="C80" s="17"/>
      <c r="D80" s="17"/>
      <c r="E80" s="51"/>
      <c r="F80" s="16"/>
      <c r="G80" s="17"/>
      <c r="H80" s="17"/>
      <c r="I80" s="17"/>
      <c r="J80" s="17"/>
      <c r="K80" s="17"/>
      <c r="L80" s="17"/>
      <c r="M80" s="20"/>
      <c r="N80" s="16"/>
      <c r="O80" s="17"/>
      <c r="P80" s="17"/>
      <c r="Q80" s="17"/>
      <c r="R80" s="17"/>
      <c r="S80" s="17"/>
      <c r="T80" s="20"/>
      <c r="U80" s="17"/>
      <c r="V80" s="16"/>
      <c r="W80" s="17"/>
      <c r="X80" s="17"/>
      <c r="Y80" s="17"/>
      <c r="Z80" s="51"/>
      <c r="AA80" s="16"/>
      <c r="AB80" s="17"/>
      <c r="AC80" s="17"/>
      <c r="AD80" s="17"/>
      <c r="AE80" s="17"/>
      <c r="AF80" s="17"/>
      <c r="AG80" s="17"/>
      <c r="AH80" s="20"/>
      <c r="AI80" s="16"/>
      <c r="AJ80" s="17"/>
      <c r="AK80" s="17"/>
      <c r="AL80" s="17"/>
      <c r="AM80" s="17"/>
      <c r="AN80" s="17"/>
      <c r="AO80" s="20"/>
      <c r="AP80" s="16"/>
      <c r="AQ80" s="17"/>
      <c r="AR80" s="17"/>
      <c r="AS80" s="17"/>
      <c r="AT80" s="51"/>
      <c r="AU80" s="16"/>
      <c r="AV80" s="17"/>
      <c r="AW80" s="17"/>
      <c r="AX80" s="17"/>
      <c r="AY80" s="17"/>
      <c r="AZ80" s="17"/>
      <c r="BA80" s="17"/>
      <c r="BB80" s="20"/>
      <c r="BC80" s="16"/>
      <c r="BD80" s="17"/>
      <c r="BE80" s="17"/>
      <c r="BF80" s="17"/>
      <c r="BG80" s="17"/>
      <c r="BH80" s="17"/>
      <c r="BI80" s="20"/>
      <c r="BJ80" s="16"/>
      <c r="BK80" s="17"/>
      <c r="BL80" s="17"/>
      <c r="BM80" s="17"/>
      <c r="BN80" s="51"/>
      <c r="BO80" s="16"/>
      <c r="BP80" s="17"/>
      <c r="BQ80" s="17"/>
      <c r="BR80" s="17"/>
      <c r="BS80" s="17"/>
      <c r="BT80" s="17"/>
      <c r="BU80" s="17"/>
      <c r="BV80" s="20"/>
      <c r="BW80" s="16"/>
      <c r="BX80" s="17"/>
      <c r="BY80" s="17"/>
      <c r="BZ80" s="17"/>
      <c r="CA80" s="17"/>
      <c r="CB80" s="17"/>
      <c r="CC80" s="20"/>
      <c r="CD80" s="16"/>
      <c r="CE80" s="17"/>
      <c r="CF80" s="17"/>
      <c r="CG80" s="17"/>
      <c r="CH80" s="51"/>
      <c r="CI80" s="16"/>
      <c r="CJ80" s="17"/>
      <c r="CK80" s="17"/>
      <c r="CL80" s="17"/>
      <c r="CM80" s="17"/>
      <c r="CN80" s="17"/>
      <c r="CO80" s="17"/>
      <c r="CP80" s="20"/>
      <c r="CQ80" s="16"/>
      <c r="CR80" s="17"/>
      <c r="CS80" s="17"/>
      <c r="CT80" s="17"/>
      <c r="CU80" s="17"/>
      <c r="CV80" s="17"/>
      <c r="CW80" s="20"/>
      <c r="CX80" s="16"/>
      <c r="CY80" s="17"/>
      <c r="CZ80" s="17"/>
      <c r="DA80" s="17"/>
      <c r="DB80" s="51"/>
      <c r="DC80" s="16"/>
      <c r="DD80" s="17"/>
      <c r="DE80" s="17"/>
      <c r="DF80" s="17"/>
      <c r="DG80" s="17"/>
      <c r="DH80" s="17"/>
      <c r="DI80" s="17"/>
      <c r="DJ80" s="20"/>
      <c r="DK80" s="16"/>
      <c r="DL80" s="17"/>
      <c r="DM80" s="17"/>
      <c r="DN80" s="17"/>
      <c r="DO80" s="17"/>
      <c r="DP80" s="17"/>
      <c r="DQ80" s="20"/>
      <c r="DR80" s="16"/>
      <c r="DS80" s="17"/>
      <c r="DT80" s="17"/>
      <c r="DU80" s="17"/>
      <c r="DV80" s="51"/>
      <c r="DW80" s="16"/>
      <c r="DX80" s="17"/>
      <c r="DY80" s="17"/>
      <c r="DZ80" s="17"/>
      <c r="EA80" s="17"/>
      <c r="EB80" s="17"/>
      <c r="EC80" s="17"/>
      <c r="ED80" s="20"/>
      <c r="EE80" s="16"/>
      <c r="EF80" s="17"/>
      <c r="EG80" s="17"/>
      <c r="EH80" s="17"/>
      <c r="EI80" s="17"/>
      <c r="EJ80" s="17"/>
      <c r="EK80" s="20"/>
      <c r="EL80" s="16"/>
      <c r="EM80" s="17"/>
      <c r="EN80" s="17"/>
      <c r="EO80" s="17"/>
      <c r="EP80" s="51"/>
      <c r="EQ80" s="16"/>
      <c r="ER80" s="17"/>
      <c r="ES80" s="17"/>
      <c r="ET80" s="17"/>
      <c r="EU80" s="17"/>
      <c r="EV80" s="17"/>
      <c r="EW80" s="17"/>
      <c r="EX80" s="20"/>
      <c r="EY80" s="16"/>
      <c r="EZ80" s="17"/>
      <c r="FA80" s="17"/>
      <c r="FB80" s="17"/>
      <c r="FC80" s="17"/>
      <c r="FD80" s="17"/>
      <c r="FE80" s="20"/>
      <c r="FF80" s="17"/>
    </row>
    <row r="81" spans="1:256" ht="19.899999999999999" customHeight="1">
      <c r="A81" s="21"/>
      <c r="C81" s="22"/>
      <c r="D81" s="9"/>
      <c r="E81" s="24"/>
      <c r="F81" s="21"/>
      <c r="G81" s="9"/>
      <c r="I81" s="9"/>
      <c r="J81" s="22"/>
      <c r="K81" s="9"/>
      <c r="L81" s="9"/>
      <c r="M81" s="27"/>
      <c r="N81" s="21"/>
      <c r="P81" s="9"/>
      <c r="Q81" s="9"/>
      <c r="R81" s="22"/>
      <c r="S81" s="9"/>
      <c r="T81" s="27"/>
      <c r="U81" s="9"/>
      <c r="V81" s="21"/>
      <c r="W81" s="9"/>
      <c r="X81" s="9"/>
      <c r="Y81" s="9"/>
      <c r="Z81" s="24"/>
      <c r="AA81" s="21"/>
      <c r="AB81" s="9"/>
      <c r="AC81" s="9"/>
      <c r="AD81" s="9"/>
      <c r="AE81" s="9"/>
      <c r="AF81" s="9"/>
      <c r="AG81" s="9"/>
      <c r="AH81" s="27"/>
      <c r="AI81" s="21"/>
      <c r="AJ81" s="9"/>
      <c r="AK81" s="9"/>
      <c r="AL81" s="9"/>
      <c r="AM81" s="9"/>
      <c r="AN81" s="9"/>
      <c r="AO81" s="27"/>
      <c r="AP81" s="21"/>
      <c r="AQ81" s="9"/>
      <c r="AR81" s="9"/>
      <c r="AS81" s="9"/>
      <c r="AT81" s="24"/>
      <c r="AU81" s="21"/>
      <c r="AV81" s="9"/>
      <c r="AW81" s="9"/>
      <c r="AX81" s="9"/>
      <c r="AY81" s="9"/>
      <c r="AZ81" s="9"/>
      <c r="BA81" s="9"/>
      <c r="BB81" s="27"/>
      <c r="BC81" s="21"/>
      <c r="BD81" s="9"/>
      <c r="BE81" s="9"/>
      <c r="BF81" s="9"/>
      <c r="BG81" s="9"/>
      <c r="BH81" s="9"/>
      <c r="BI81" s="27"/>
      <c r="BJ81" s="21"/>
      <c r="BK81" s="9"/>
      <c r="BL81" s="9"/>
      <c r="BM81" s="9"/>
      <c r="BN81" s="24"/>
      <c r="BO81" s="21"/>
      <c r="BP81" s="9"/>
      <c r="BQ81" s="9"/>
      <c r="BR81" s="9"/>
      <c r="BS81" s="9"/>
      <c r="BT81" s="9"/>
      <c r="BU81" s="9"/>
      <c r="BV81" s="27"/>
      <c r="BW81" s="21"/>
      <c r="BX81" s="9"/>
      <c r="BY81" s="9"/>
      <c r="BZ81" s="9"/>
      <c r="CA81" s="9"/>
      <c r="CB81" s="9"/>
      <c r="CC81" s="27"/>
      <c r="CD81" s="21"/>
      <c r="CE81" s="9"/>
      <c r="CF81" s="9"/>
      <c r="CG81" s="9"/>
      <c r="CH81" s="24"/>
      <c r="CI81" s="21"/>
      <c r="CJ81" s="9"/>
      <c r="CK81" s="9"/>
      <c r="CL81" s="9"/>
      <c r="CM81" s="9"/>
      <c r="CN81" s="9"/>
      <c r="CO81" s="9"/>
      <c r="CP81" s="27"/>
      <c r="CQ81" s="21"/>
      <c r="CR81" s="9"/>
      <c r="CS81" s="9"/>
      <c r="CT81" s="9"/>
      <c r="CU81" s="9"/>
      <c r="CV81" s="9"/>
      <c r="CW81" s="27"/>
      <c r="CX81" s="21"/>
      <c r="CY81" s="9"/>
      <c r="CZ81" s="9"/>
      <c r="DA81" s="9"/>
      <c r="DB81" s="24"/>
      <c r="DC81" s="21"/>
      <c r="DD81" s="9"/>
      <c r="DE81" s="9"/>
      <c r="DF81" s="9"/>
      <c r="DG81" s="9"/>
      <c r="DH81" s="9"/>
      <c r="DI81" s="9"/>
      <c r="DJ81" s="27"/>
      <c r="DK81" s="21"/>
      <c r="DL81" s="9"/>
      <c r="DM81" s="9"/>
      <c r="DN81" s="9"/>
      <c r="DO81" s="9"/>
      <c r="DP81" s="9"/>
      <c r="DQ81" s="27"/>
      <c r="DR81" s="21"/>
      <c r="DS81" s="9"/>
      <c r="DT81" s="9"/>
      <c r="DU81" s="9"/>
      <c r="DV81" s="24"/>
      <c r="DW81" s="21"/>
      <c r="DX81" s="9"/>
      <c r="DY81" s="9"/>
      <c r="DZ81" s="9"/>
      <c r="EA81" s="9"/>
      <c r="EB81" s="9"/>
      <c r="EC81" s="9"/>
      <c r="ED81" s="27"/>
      <c r="EE81" s="21"/>
      <c r="EF81" s="9"/>
      <c r="EG81" s="9"/>
      <c r="EH81" s="9"/>
      <c r="EI81" s="9"/>
      <c r="EJ81" s="9"/>
      <c r="EK81" s="27"/>
      <c r="EL81" s="21"/>
      <c r="EM81" s="9"/>
      <c r="EN81" s="9"/>
      <c r="EO81" s="9"/>
      <c r="EP81" s="24"/>
      <c r="EQ81" s="21"/>
      <c r="ER81" s="9"/>
      <c r="ES81" s="9"/>
      <c r="ET81" s="9"/>
      <c r="EU81" s="9"/>
      <c r="EV81" s="9"/>
      <c r="EW81" s="9"/>
      <c r="EX81" s="27"/>
      <c r="EY81" s="21"/>
      <c r="EZ81" s="9"/>
      <c r="FA81" s="9"/>
      <c r="FB81" s="9"/>
      <c r="FC81" s="9"/>
      <c r="FD81" s="9"/>
      <c r="FE81" s="27"/>
      <c r="FF81" s="9"/>
    </row>
    <row r="82" spans="1:256" ht="15.75" customHeight="1">
      <c r="A82" s="34"/>
      <c r="B82" s="35"/>
      <c r="C82" s="35"/>
      <c r="D82" s="35"/>
      <c r="E82" s="38"/>
      <c r="F82" s="34"/>
      <c r="G82" s="35"/>
      <c r="H82" s="35"/>
      <c r="I82" s="35"/>
      <c r="J82" s="35"/>
      <c r="K82" s="35"/>
      <c r="L82" s="35"/>
      <c r="M82" s="38"/>
      <c r="N82" s="34"/>
      <c r="O82" s="35"/>
      <c r="P82" s="35"/>
      <c r="Q82" s="35"/>
      <c r="R82" s="35"/>
      <c r="S82" s="35"/>
      <c r="T82" s="38"/>
      <c r="U82" s="35"/>
      <c r="V82" s="34"/>
      <c r="W82" s="35"/>
      <c r="X82" s="35"/>
      <c r="Y82" s="35"/>
      <c r="Z82" s="38"/>
      <c r="AA82" s="34"/>
      <c r="AB82" s="35"/>
      <c r="AC82" s="35"/>
      <c r="AD82" s="35"/>
      <c r="AE82" s="35"/>
      <c r="AF82" s="35"/>
      <c r="AG82" s="35"/>
      <c r="AH82" s="38"/>
      <c r="AI82" s="34"/>
      <c r="AJ82" s="35"/>
      <c r="AK82" s="35"/>
      <c r="AL82" s="35"/>
      <c r="AM82" s="35"/>
      <c r="AN82" s="35"/>
      <c r="AO82" s="38"/>
      <c r="AP82" s="34"/>
      <c r="AQ82" s="35"/>
      <c r="AR82" s="35"/>
      <c r="AS82" s="35"/>
      <c r="AT82" s="38"/>
      <c r="AU82" s="34"/>
      <c r="AV82" s="35"/>
      <c r="AW82" s="35"/>
      <c r="AX82" s="35"/>
      <c r="AY82" s="35"/>
      <c r="AZ82" s="35"/>
      <c r="BA82" s="35"/>
      <c r="BB82" s="38"/>
      <c r="BC82" s="34"/>
      <c r="BD82" s="35"/>
      <c r="BE82" s="35"/>
      <c r="BF82" s="35"/>
      <c r="BG82" s="35"/>
      <c r="BH82" s="35"/>
      <c r="BI82" s="38"/>
      <c r="BJ82" s="34"/>
      <c r="BK82" s="35"/>
      <c r="BL82" s="35"/>
      <c r="BM82" s="35"/>
      <c r="BN82" s="38"/>
      <c r="BO82" s="34"/>
      <c r="BP82" s="35"/>
      <c r="BQ82" s="35"/>
      <c r="BR82" s="35"/>
      <c r="BS82" s="35"/>
      <c r="BT82" s="35"/>
      <c r="BU82" s="35"/>
      <c r="BV82" s="38"/>
      <c r="BW82" s="34"/>
      <c r="BX82" s="35"/>
      <c r="BY82" s="35"/>
      <c r="BZ82" s="35"/>
      <c r="CA82" s="35"/>
      <c r="CB82" s="35"/>
      <c r="CC82" s="38"/>
      <c r="CD82" s="34"/>
      <c r="CE82" s="35"/>
      <c r="CF82" s="35"/>
      <c r="CG82" s="35"/>
      <c r="CH82" s="38"/>
      <c r="CI82" s="34"/>
      <c r="CJ82" s="35"/>
      <c r="CK82" s="35"/>
      <c r="CL82" s="35"/>
      <c r="CM82" s="35"/>
      <c r="CN82" s="35"/>
      <c r="CO82" s="35"/>
      <c r="CP82" s="38"/>
      <c r="CQ82" s="34"/>
      <c r="CR82" s="35"/>
      <c r="CS82" s="35"/>
      <c r="CT82" s="35"/>
      <c r="CU82" s="35"/>
      <c r="CV82" s="35"/>
      <c r="CW82" s="38"/>
      <c r="CX82" s="34"/>
      <c r="CY82" s="35"/>
      <c r="CZ82" s="35"/>
      <c r="DA82" s="35"/>
      <c r="DB82" s="38"/>
      <c r="DC82" s="34"/>
      <c r="DD82" s="35"/>
      <c r="DE82" s="35"/>
      <c r="DF82" s="35"/>
      <c r="DG82" s="35"/>
      <c r="DH82" s="35"/>
      <c r="DI82" s="35"/>
      <c r="DJ82" s="38"/>
      <c r="DK82" s="34"/>
      <c r="DL82" s="35"/>
      <c r="DM82" s="35"/>
      <c r="DN82" s="35"/>
      <c r="DO82" s="35"/>
      <c r="DP82" s="35"/>
      <c r="DQ82" s="38"/>
      <c r="DR82" s="34"/>
      <c r="DS82" s="35"/>
      <c r="DT82" s="35"/>
      <c r="DU82" s="35"/>
      <c r="DV82" s="38"/>
      <c r="DW82" s="34"/>
      <c r="DX82" s="35"/>
      <c r="DY82" s="35"/>
      <c r="DZ82" s="35"/>
      <c r="EA82" s="35"/>
      <c r="EB82" s="35"/>
      <c r="EC82" s="35"/>
      <c r="ED82" s="38"/>
      <c r="EE82" s="34"/>
      <c r="EF82" s="35"/>
      <c r="EG82" s="35"/>
      <c r="EH82" s="35"/>
      <c r="EI82" s="35"/>
      <c r="EJ82" s="35"/>
      <c r="EK82" s="38"/>
      <c r="EL82" s="34"/>
      <c r="EM82" s="35"/>
      <c r="EN82" s="35"/>
      <c r="EO82" s="35"/>
      <c r="EP82" s="38"/>
      <c r="EQ82" s="34"/>
      <c r="ER82" s="35"/>
      <c r="ES82" s="35"/>
      <c r="ET82" s="35"/>
      <c r="EU82" s="35"/>
      <c r="EV82" s="35"/>
      <c r="EW82" s="35"/>
      <c r="EX82" s="38"/>
      <c r="EY82" s="34"/>
      <c r="EZ82" s="35"/>
      <c r="FA82" s="35"/>
      <c r="FB82" s="35"/>
      <c r="FC82" s="35"/>
      <c r="FD82" s="35"/>
      <c r="FE82" s="38"/>
      <c r="FF82" s="35"/>
    </row>
    <row r="83" spans="1:256" ht="6.95" customHeight="1">
      <c r="A83" s="21"/>
      <c r="B83" s="9"/>
      <c r="C83" s="9"/>
      <c r="D83" s="9"/>
      <c r="E83" s="27"/>
      <c r="F83" s="21"/>
      <c r="G83" s="9"/>
      <c r="H83" s="9"/>
      <c r="I83" s="9"/>
      <c r="J83" s="9"/>
      <c r="K83" s="9"/>
      <c r="L83" s="9"/>
      <c r="M83" s="27"/>
      <c r="N83" s="21"/>
      <c r="O83" s="9"/>
      <c r="P83" s="9"/>
      <c r="Q83" s="9"/>
      <c r="R83" s="9"/>
      <c r="S83" s="9"/>
      <c r="T83" s="27"/>
      <c r="U83" s="9"/>
      <c r="V83" s="21"/>
      <c r="W83" s="9"/>
      <c r="X83" s="9"/>
      <c r="Y83" s="9"/>
      <c r="Z83" s="27"/>
      <c r="AA83" s="21"/>
      <c r="AB83" s="9"/>
      <c r="AC83" s="9"/>
      <c r="AD83" s="9"/>
      <c r="AE83" s="9"/>
      <c r="AF83" s="9"/>
      <c r="AG83" s="9"/>
      <c r="AH83" s="27"/>
      <c r="AI83" s="21"/>
      <c r="AJ83" s="9"/>
      <c r="AK83" s="9"/>
      <c r="AL83" s="9"/>
      <c r="AM83" s="9"/>
      <c r="AN83" s="9"/>
      <c r="AO83" s="27"/>
      <c r="AP83" s="21"/>
      <c r="AQ83" s="9"/>
      <c r="AR83" s="9"/>
      <c r="AS83" s="9"/>
      <c r="AT83" s="27"/>
      <c r="AU83" s="21"/>
      <c r="AV83" s="9"/>
      <c r="AW83" s="9"/>
      <c r="AX83" s="9"/>
      <c r="AY83" s="9"/>
      <c r="AZ83" s="9"/>
      <c r="BA83" s="9"/>
      <c r="BB83" s="27"/>
      <c r="BC83" s="21"/>
      <c r="BD83" s="9"/>
      <c r="BE83" s="9"/>
      <c r="BF83" s="9"/>
      <c r="BG83" s="9"/>
      <c r="BH83" s="9"/>
      <c r="BI83" s="27"/>
      <c r="BJ83" s="21"/>
      <c r="BK83" s="9"/>
      <c r="BL83" s="9"/>
      <c r="BM83" s="9"/>
      <c r="BN83" s="27"/>
      <c r="BO83" s="21"/>
      <c r="BP83" s="9"/>
      <c r="BQ83" s="9"/>
      <c r="BR83" s="9"/>
      <c r="BS83" s="9"/>
      <c r="BT83" s="9"/>
      <c r="BU83" s="9"/>
      <c r="BV83" s="27"/>
      <c r="BW83" s="21"/>
      <c r="BX83" s="9"/>
      <c r="BY83" s="9"/>
      <c r="BZ83" s="9"/>
      <c r="CA83" s="9"/>
      <c r="CB83" s="9"/>
      <c r="CC83" s="27"/>
      <c r="CD83" s="21"/>
      <c r="CE83" s="9"/>
      <c r="CF83" s="9"/>
      <c r="CG83" s="9"/>
      <c r="CH83" s="27"/>
      <c r="CI83" s="21"/>
      <c r="CJ83" s="9"/>
      <c r="CK83" s="9"/>
      <c r="CL83" s="9"/>
      <c r="CM83" s="9"/>
      <c r="CN83" s="9"/>
      <c r="CO83" s="9"/>
      <c r="CP83" s="27"/>
      <c r="CQ83" s="21"/>
      <c r="CR83" s="9"/>
      <c r="CS83" s="9"/>
      <c r="CT83" s="9"/>
      <c r="CU83" s="9"/>
      <c r="CV83" s="9"/>
      <c r="CW83" s="27"/>
      <c r="CX83" s="21"/>
      <c r="CY83" s="9"/>
      <c r="CZ83" s="9"/>
      <c r="DA83" s="9"/>
      <c r="DB83" s="27"/>
      <c r="DC83" s="21"/>
      <c r="DD83" s="9"/>
      <c r="DE83" s="9"/>
      <c r="DF83" s="9"/>
      <c r="DG83" s="9"/>
      <c r="DH83" s="9"/>
      <c r="DI83" s="9"/>
      <c r="DJ83" s="27"/>
      <c r="DK83" s="21"/>
      <c r="DL83" s="9"/>
      <c r="DM83" s="9"/>
      <c r="DN83" s="9"/>
      <c r="DO83" s="9"/>
      <c r="DP83" s="9"/>
      <c r="DQ83" s="27"/>
      <c r="DR83" s="21"/>
      <c r="DS83" s="9"/>
      <c r="DT83" s="9"/>
      <c r="DU83" s="9"/>
      <c r="DV83" s="27"/>
      <c r="DW83" s="21"/>
      <c r="DX83" s="9"/>
      <c r="DY83" s="9"/>
      <c r="DZ83" s="9"/>
      <c r="EA83" s="9"/>
      <c r="EB83" s="9"/>
      <c r="EC83" s="9"/>
      <c r="ED83" s="27"/>
      <c r="EE83" s="21"/>
      <c r="EF83" s="9"/>
      <c r="EG83" s="9"/>
      <c r="EH83" s="9"/>
      <c r="EI83" s="9"/>
      <c r="EJ83" s="9"/>
      <c r="EK83" s="27"/>
      <c r="EL83" s="21"/>
      <c r="EM83" s="9"/>
      <c r="EN83" s="9"/>
      <c r="EO83" s="9"/>
      <c r="EP83" s="27"/>
      <c r="EQ83" s="21"/>
      <c r="ER83" s="9"/>
      <c r="ES83" s="9"/>
      <c r="ET83" s="9"/>
      <c r="EU83" s="9"/>
      <c r="EV83" s="9"/>
      <c r="EW83" s="9"/>
      <c r="EX83" s="27"/>
      <c r="EY83" s="21"/>
      <c r="EZ83" s="9"/>
      <c r="FA83" s="9"/>
      <c r="FB83" s="9"/>
      <c r="FC83" s="9"/>
      <c r="FD83" s="9"/>
      <c r="FE83" s="27"/>
      <c r="FF83" s="9"/>
    </row>
    <row r="84" spans="1:256" ht="19.899999999999999" customHeight="1">
      <c r="A84" s="55"/>
      <c r="B84" s="23" t="s">
        <v>76</v>
      </c>
      <c r="C84" s="7"/>
      <c r="D84" s="7"/>
      <c r="E84" s="53" t="s">
        <v>55</v>
      </c>
      <c r="F84" s="55"/>
      <c r="G84" s="23" t="s">
        <v>77</v>
      </c>
      <c r="H84" s="7"/>
      <c r="I84" s="7"/>
      <c r="J84" s="7"/>
      <c r="K84" s="7"/>
      <c r="L84" s="7"/>
      <c r="M84" s="53" t="s">
        <v>55</v>
      </c>
      <c r="N84" s="55"/>
      <c r="O84" s="23" t="s">
        <v>78</v>
      </c>
      <c r="P84" s="7"/>
      <c r="Q84" s="7"/>
      <c r="R84" s="7"/>
      <c r="S84" s="7"/>
      <c r="T84" s="53" t="s">
        <v>55</v>
      </c>
      <c r="U84" s="24"/>
      <c r="V84" s="55"/>
      <c r="W84" s="23" t="s">
        <v>76</v>
      </c>
      <c r="X84" s="7"/>
      <c r="Y84" s="7"/>
      <c r="Z84" s="53" t="s">
        <v>55</v>
      </c>
      <c r="AA84" s="55"/>
      <c r="AB84" s="23" t="s">
        <v>77</v>
      </c>
      <c r="AC84" s="7"/>
      <c r="AD84" s="7"/>
      <c r="AE84" s="7"/>
      <c r="AF84" s="7"/>
      <c r="AG84" s="7"/>
      <c r="AH84" s="53" t="s">
        <v>55</v>
      </c>
      <c r="AI84" s="55"/>
      <c r="AJ84" s="23" t="s">
        <v>78</v>
      </c>
      <c r="AK84" s="7"/>
      <c r="AL84" s="7"/>
      <c r="AM84" s="7"/>
      <c r="AN84" s="7"/>
      <c r="AO84" s="53" t="s">
        <v>55</v>
      </c>
      <c r="AP84" s="55"/>
      <c r="AQ84" s="23" t="s">
        <v>76</v>
      </c>
      <c r="AR84" s="7"/>
      <c r="AS84" s="7"/>
      <c r="AT84" s="53" t="s">
        <v>55</v>
      </c>
      <c r="AU84" s="55"/>
      <c r="AV84" s="23" t="s">
        <v>77</v>
      </c>
      <c r="AW84" s="7"/>
      <c r="AX84" s="7"/>
      <c r="AY84" s="7"/>
      <c r="AZ84" s="7"/>
      <c r="BA84" s="7"/>
      <c r="BB84" s="53" t="s">
        <v>55</v>
      </c>
      <c r="BC84" s="55"/>
      <c r="BD84" s="23" t="s">
        <v>78</v>
      </c>
      <c r="BE84" s="7"/>
      <c r="BF84" s="7"/>
      <c r="BG84" s="7"/>
      <c r="BH84" s="7"/>
      <c r="BI84" s="53" t="s">
        <v>55</v>
      </c>
      <c r="BJ84" s="55"/>
      <c r="BK84" s="23" t="s">
        <v>76</v>
      </c>
      <c r="BL84" s="7"/>
      <c r="BM84" s="7"/>
      <c r="BN84" s="53" t="s">
        <v>55</v>
      </c>
      <c r="BO84" s="55"/>
      <c r="BP84" s="23" t="s">
        <v>77</v>
      </c>
      <c r="BQ84" s="7"/>
      <c r="BR84" s="7"/>
      <c r="BS84" s="7"/>
      <c r="BT84" s="7"/>
      <c r="BU84" s="7"/>
      <c r="BV84" s="53" t="s">
        <v>55</v>
      </c>
      <c r="BW84" s="55"/>
      <c r="BX84" s="23" t="s">
        <v>78</v>
      </c>
      <c r="BY84" s="7"/>
      <c r="BZ84" s="7"/>
      <c r="CA84" s="7"/>
      <c r="CB84" s="7"/>
      <c r="CC84" s="53" t="s">
        <v>55</v>
      </c>
      <c r="CD84" s="55"/>
      <c r="CE84" s="23" t="s">
        <v>76</v>
      </c>
      <c r="CF84" s="7"/>
      <c r="CG84" s="7"/>
      <c r="CH84" s="53" t="s">
        <v>55</v>
      </c>
      <c r="CI84" s="55"/>
      <c r="CJ84" s="23" t="s">
        <v>77</v>
      </c>
      <c r="CK84" s="7"/>
      <c r="CL84" s="7"/>
      <c r="CM84" s="7"/>
      <c r="CN84" s="7"/>
      <c r="CO84" s="7"/>
      <c r="CP84" s="53" t="s">
        <v>55</v>
      </c>
      <c r="CQ84" s="55"/>
      <c r="CR84" s="23" t="s">
        <v>78</v>
      </c>
      <c r="CS84" s="7"/>
      <c r="CT84" s="7"/>
      <c r="CU84" s="7"/>
      <c r="CV84" s="7"/>
      <c r="CW84" s="53" t="s">
        <v>55</v>
      </c>
      <c r="CX84" s="55"/>
      <c r="CY84" s="23" t="s">
        <v>76</v>
      </c>
      <c r="CZ84" s="7"/>
      <c r="DA84" s="7"/>
      <c r="DB84" s="53" t="s">
        <v>55</v>
      </c>
      <c r="DC84" s="55"/>
      <c r="DD84" s="23" t="s">
        <v>77</v>
      </c>
      <c r="DE84" s="7"/>
      <c r="DF84" s="7"/>
      <c r="DG84" s="7"/>
      <c r="DH84" s="7"/>
      <c r="DI84" s="7"/>
      <c r="DJ84" s="53" t="s">
        <v>55</v>
      </c>
      <c r="DK84" s="55"/>
      <c r="DL84" s="23" t="s">
        <v>78</v>
      </c>
      <c r="DM84" s="7"/>
      <c r="DN84" s="7"/>
      <c r="DO84" s="7"/>
      <c r="DP84" s="7"/>
      <c r="DQ84" s="53" t="s">
        <v>55</v>
      </c>
      <c r="DR84" s="55"/>
      <c r="DS84" s="23" t="s">
        <v>76</v>
      </c>
      <c r="DT84" s="7"/>
      <c r="DU84" s="7"/>
      <c r="DV84" s="53" t="s">
        <v>55</v>
      </c>
      <c r="DW84" s="55"/>
      <c r="DX84" s="23" t="s">
        <v>77</v>
      </c>
      <c r="DY84" s="7"/>
      <c r="DZ84" s="7"/>
      <c r="EA84" s="7"/>
      <c r="EB84" s="7"/>
      <c r="EC84" s="7"/>
      <c r="ED84" s="53" t="s">
        <v>55</v>
      </c>
      <c r="EE84" s="55"/>
      <c r="EF84" s="23" t="s">
        <v>78</v>
      </c>
      <c r="EG84" s="7"/>
      <c r="EH84" s="7"/>
      <c r="EI84" s="7"/>
      <c r="EJ84" s="7"/>
      <c r="EK84" s="53" t="s">
        <v>55</v>
      </c>
      <c r="EL84" s="55"/>
      <c r="EM84" s="23" t="s">
        <v>76</v>
      </c>
      <c r="EN84" s="7"/>
      <c r="EO84" s="7"/>
      <c r="EP84" s="53" t="s">
        <v>55</v>
      </c>
      <c r="EQ84" s="55"/>
      <c r="ER84" s="23" t="s">
        <v>77</v>
      </c>
      <c r="ES84" s="7"/>
      <c r="ET84" s="7"/>
      <c r="EU84" s="7"/>
      <c r="EV84" s="7"/>
      <c r="EW84" s="7"/>
      <c r="EX84" s="53" t="s">
        <v>55</v>
      </c>
      <c r="EY84" s="55"/>
      <c r="EZ84" s="23" t="s">
        <v>78</v>
      </c>
      <c r="FA84" s="7"/>
      <c r="FB84" s="7"/>
      <c r="FC84" s="7"/>
      <c r="FD84" s="7"/>
      <c r="FE84" s="53" t="s">
        <v>55</v>
      </c>
      <c r="FF84" s="24"/>
    </row>
    <row r="85" spans="1:256" ht="6" customHeight="1">
      <c r="A85" s="34"/>
      <c r="B85" s="35"/>
      <c r="C85" s="35"/>
      <c r="D85" s="35"/>
      <c r="E85" s="38"/>
      <c r="F85" s="34"/>
      <c r="G85" s="35"/>
      <c r="H85" s="35"/>
      <c r="I85" s="35"/>
      <c r="J85" s="35"/>
      <c r="K85" s="35"/>
      <c r="L85" s="35"/>
      <c r="M85" s="38"/>
      <c r="N85" s="56"/>
      <c r="O85" s="57"/>
      <c r="P85" s="57"/>
      <c r="Q85" s="57"/>
      <c r="R85" s="57"/>
      <c r="S85" s="57"/>
      <c r="T85" s="58"/>
      <c r="U85" s="57"/>
      <c r="V85" s="34"/>
      <c r="W85" s="35"/>
      <c r="X85" s="35"/>
      <c r="Y85" s="35"/>
      <c r="Z85" s="38"/>
      <c r="AA85" s="34"/>
      <c r="AB85" s="35"/>
      <c r="AC85" s="35"/>
      <c r="AD85" s="35"/>
      <c r="AE85" s="35"/>
      <c r="AF85" s="35"/>
      <c r="AG85" s="35"/>
      <c r="AH85" s="38"/>
      <c r="AI85" s="56"/>
      <c r="AJ85" s="57"/>
      <c r="AK85" s="57"/>
      <c r="AL85" s="57"/>
      <c r="AM85" s="57"/>
      <c r="AN85" s="57"/>
      <c r="AO85" s="58"/>
      <c r="AP85" s="34"/>
      <c r="AQ85" s="35"/>
      <c r="AR85" s="35"/>
      <c r="AS85" s="35"/>
      <c r="AT85" s="38"/>
      <c r="AU85" s="34"/>
      <c r="AV85" s="35"/>
      <c r="AW85" s="35"/>
      <c r="AX85" s="35"/>
      <c r="AY85" s="35"/>
      <c r="AZ85" s="35"/>
      <c r="BA85" s="35"/>
      <c r="BB85" s="38"/>
      <c r="BC85" s="56"/>
      <c r="BD85" s="57"/>
      <c r="BE85" s="57"/>
      <c r="BF85" s="57"/>
      <c r="BG85" s="57"/>
      <c r="BH85" s="57"/>
      <c r="BI85" s="58"/>
      <c r="BJ85" s="34"/>
      <c r="BK85" s="35"/>
      <c r="BL85" s="35"/>
      <c r="BM85" s="35"/>
      <c r="BN85" s="38"/>
      <c r="BO85" s="34"/>
      <c r="BP85" s="35"/>
      <c r="BQ85" s="35"/>
      <c r="BR85" s="35"/>
      <c r="BS85" s="35"/>
      <c r="BT85" s="35"/>
      <c r="BU85" s="35"/>
      <c r="BV85" s="38"/>
      <c r="BW85" s="56"/>
      <c r="BX85" s="57"/>
      <c r="BY85" s="57"/>
      <c r="BZ85" s="57"/>
      <c r="CA85" s="57"/>
      <c r="CB85" s="57"/>
      <c r="CC85" s="58"/>
      <c r="CD85" s="34"/>
      <c r="CE85" s="35"/>
      <c r="CF85" s="35"/>
      <c r="CG85" s="35"/>
      <c r="CH85" s="38"/>
      <c r="CI85" s="34"/>
      <c r="CJ85" s="35"/>
      <c r="CK85" s="35"/>
      <c r="CL85" s="35"/>
      <c r="CM85" s="35"/>
      <c r="CN85" s="35"/>
      <c r="CO85" s="35"/>
      <c r="CP85" s="38"/>
      <c r="CQ85" s="56"/>
      <c r="CR85" s="57"/>
      <c r="CS85" s="57"/>
      <c r="CT85" s="57"/>
      <c r="CU85" s="57"/>
      <c r="CV85" s="57"/>
      <c r="CW85" s="58"/>
      <c r="CX85" s="34"/>
      <c r="CY85" s="35"/>
      <c r="CZ85" s="35"/>
      <c r="DA85" s="35"/>
      <c r="DB85" s="38"/>
      <c r="DC85" s="34"/>
      <c r="DD85" s="35"/>
      <c r="DE85" s="35"/>
      <c r="DF85" s="35"/>
      <c r="DG85" s="35"/>
      <c r="DH85" s="35"/>
      <c r="DI85" s="35"/>
      <c r="DJ85" s="38"/>
      <c r="DK85" s="56"/>
      <c r="DL85" s="57"/>
      <c r="DM85" s="57"/>
      <c r="DN85" s="57"/>
      <c r="DO85" s="57"/>
      <c r="DP85" s="57"/>
      <c r="DQ85" s="58"/>
      <c r="DR85" s="34"/>
      <c r="DS85" s="35"/>
      <c r="DT85" s="35"/>
      <c r="DU85" s="35"/>
      <c r="DV85" s="38"/>
      <c r="DW85" s="34"/>
      <c r="DX85" s="35"/>
      <c r="DY85" s="35"/>
      <c r="DZ85" s="35"/>
      <c r="EA85" s="35"/>
      <c r="EB85" s="35"/>
      <c r="EC85" s="35"/>
      <c r="ED85" s="38"/>
      <c r="EE85" s="56"/>
      <c r="EF85" s="57"/>
      <c r="EG85" s="57"/>
      <c r="EH85" s="57"/>
      <c r="EI85" s="57"/>
      <c r="EJ85" s="57"/>
      <c r="EK85" s="58"/>
      <c r="EL85" s="34"/>
      <c r="EM85" s="35"/>
      <c r="EN85" s="35"/>
      <c r="EO85" s="35"/>
      <c r="EP85" s="38"/>
      <c r="EQ85" s="34"/>
      <c r="ER85" s="35"/>
      <c r="ES85" s="35"/>
      <c r="ET85" s="35"/>
      <c r="EU85" s="35"/>
      <c r="EV85" s="35"/>
      <c r="EW85" s="35"/>
      <c r="EX85" s="38"/>
      <c r="EY85" s="56"/>
      <c r="EZ85" s="57"/>
      <c r="FA85" s="57"/>
      <c r="FB85" s="57"/>
      <c r="FC85" s="57"/>
      <c r="FD85" s="57"/>
      <c r="FE85" s="58"/>
      <c r="FF85" s="57"/>
    </row>
    <row r="86" spans="1:256" ht="6" customHeight="1"/>
    <row r="87" spans="1:256" ht="19.899999999999999" customHeight="1">
      <c r="A87" s="16"/>
      <c r="B87" s="17"/>
      <c r="C87" s="17"/>
      <c r="D87" s="17"/>
      <c r="E87" s="51"/>
      <c r="F87" s="16"/>
      <c r="G87" s="17"/>
      <c r="H87" s="17"/>
      <c r="I87" s="17"/>
      <c r="J87" s="17"/>
      <c r="K87" s="17"/>
      <c r="L87" s="17"/>
      <c r="M87" s="20"/>
      <c r="N87" s="16"/>
      <c r="O87" s="17"/>
      <c r="P87" s="17"/>
      <c r="Q87" s="17"/>
      <c r="R87" s="17"/>
      <c r="S87" s="17"/>
      <c r="T87" s="20"/>
      <c r="U87" s="17"/>
      <c r="V87" s="16"/>
      <c r="W87" s="17"/>
      <c r="X87" s="17"/>
      <c r="Y87" s="17"/>
      <c r="Z87" s="51"/>
      <c r="AA87" s="16"/>
      <c r="AB87" s="17"/>
      <c r="AC87" s="17"/>
      <c r="AD87" s="17"/>
      <c r="AE87" s="17"/>
      <c r="AF87" s="17"/>
      <c r="AG87" s="17"/>
      <c r="AH87" s="20"/>
      <c r="AI87" s="16"/>
      <c r="AJ87" s="17"/>
      <c r="AK87" s="17"/>
      <c r="AL87" s="17"/>
      <c r="AM87" s="17"/>
      <c r="AN87" s="17"/>
      <c r="AO87" s="20"/>
      <c r="AP87" s="16"/>
      <c r="AQ87" s="17"/>
      <c r="AR87" s="17"/>
      <c r="AS87" s="17"/>
      <c r="AT87" s="51"/>
      <c r="AU87" s="16"/>
      <c r="AV87" s="17"/>
      <c r="AW87" s="17"/>
      <c r="AX87" s="17"/>
      <c r="AY87" s="17"/>
      <c r="AZ87" s="17"/>
      <c r="BA87" s="17"/>
      <c r="BB87" s="20"/>
      <c r="BC87" s="16"/>
      <c r="BD87" s="17"/>
      <c r="BE87" s="17"/>
      <c r="BF87" s="17"/>
      <c r="BG87" s="17"/>
      <c r="BH87" s="17"/>
      <c r="BI87" s="20"/>
      <c r="BJ87" s="16"/>
      <c r="BK87" s="17"/>
      <c r="BL87" s="17"/>
      <c r="BM87" s="17"/>
      <c r="BN87" s="51"/>
      <c r="BO87" s="16"/>
      <c r="BP87" s="17"/>
      <c r="BQ87" s="17"/>
      <c r="BR87" s="17"/>
      <c r="BS87" s="17"/>
      <c r="BT87" s="17"/>
      <c r="BU87" s="17"/>
      <c r="BV87" s="20"/>
      <c r="BW87" s="16"/>
      <c r="BX87" s="17"/>
      <c r="BY87" s="17"/>
      <c r="BZ87" s="17"/>
      <c r="CA87" s="17"/>
      <c r="CB87" s="17"/>
      <c r="CC87" s="20"/>
      <c r="CD87" s="16"/>
      <c r="CE87" s="17"/>
      <c r="CF87" s="17"/>
      <c r="CG87" s="17"/>
      <c r="CH87" s="51"/>
      <c r="CI87" s="16"/>
      <c r="CJ87" s="17"/>
      <c r="CK87" s="17"/>
      <c r="CL87" s="17"/>
      <c r="CM87" s="17"/>
      <c r="CN87" s="17"/>
      <c r="CO87" s="17"/>
      <c r="CP87" s="20"/>
      <c r="CQ87" s="16"/>
      <c r="CR87" s="17"/>
      <c r="CS87" s="17"/>
      <c r="CT87" s="17"/>
      <c r="CU87" s="17"/>
      <c r="CV87" s="17"/>
      <c r="CW87" s="20"/>
      <c r="CX87" s="16"/>
      <c r="CY87" s="17"/>
      <c r="CZ87" s="17"/>
      <c r="DA87" s="17"/>
      <c r="DB87" s="51"/>
      <c r="DC87" s="16"/>
      <c r="DD87" s="17"/>
      <c r="DE87" s="17"/>
      <c r="DF87" s="17"/>
      <c r="DG87" s="17"/>
      <c r="DH87" s="17"/>
      <c r="DI87" s="17"/>
      <c r="DJ87" s="20"/>
      <c r="DK87" s="16"/>
      <c r="DL87" s="17"/>
      <c r="DM87" s="17"/>
      <c r="DN87" s="17"/>
      <c r="DO87" s="17"/>
      <c r="DP87" s="17"/>
      <c r="DQ87" s="20"/>
      <c r="DR87" s="16"/>
      <c r="DS87" s="17"/>
      <c r="DT87" s="17"/>
      <c r="DU87" s="17"/>
      <c r="DV87" s="51"/>
      <c r="DW87" s="16"/>
      <c r="DX87" s="17"/>
      <c r="DY87" s="17"/>
      <c r="DZ87" s="17"/>
      <c r="EA87" s="17"/>
      <c r="EB87" s="17"/>
      <c r="EC87" s="17"/>
      <c r="ED87" s="20"/>
      <c r="EE87" s="16"/>
      <c r="EF87" s="17"/>
      <c r="EG87" s="17"/>
      <c r="EH87" s="17"/>
      <c r="EI87" s="17"/>
      <c r="EJ87" s="17"/>
      <c r="EK87" s="20"/>
      <c r="EL87" s="16"/>
      <c r="EM87" s="17"/>
      <c r="EN87" s="17"/>
      <c r="EO87" s="17"/>
      <c r="EP87" s="51"/>
      <c r="EQ87" s="16"/>
      <c r="ER87" s="17"/>
      <c r="ES87" s="17"/>
      <c r="ET87" s="17"/>
      <c r="EU87" s="17"/>
      <c r="EV87" s="17"/>
      <c r="EW87" s="17"/>
      <c r="EX87" s="20"/>
      <c r="EY87" s="16"/>
      <c r="EZ87" s="17"/>
      <c r="FA87" s="17"/>
      <c r="FB87" s="17"/>
      <c r="FC87" s="17"/>
      <c r="FD87" s="17"/>
      <c r="FE87" s="20"/>
      <c r="FF87" s="17"/>
    </row>
    <row r="88" spans="1:256" ht="19.899999999999999" customHeight="1">
      <c r="A88" s="21"/>
      <c r="B88" s="9"/>
      <c r="C88" s="9"/>
      <c r="D88" s="9"/>
      <c r="E88" s="24"/>
      <c r="F88" s="21"/>
      <c r="G88" s="9"/>
      <c r="H88" s="9"/>
      <c r="I88" s="9"/>
      <c r="J88" s="9"/>
      <c r="K88" s="9"/>
      <c r="L88" s="9"/>
      <c r="M88" s="27"/>
      <c r="N88" s="21"/>
      <c r="O88" s="9"/>
      <c r="P88" s="9"/>
      <c r="Q88" s="9"/>
      <c r="R88" s="9"/>
      <c r="S88" s="9"/>
      <c r="T88" s="27"/>
      <c r="U88" s="9"/>
      <c r="V88" s="21"/>
      <c r="W88" s="9"/>
      <c r="X88" s="9"/>
      <c r="Y88" s="9"/>
      <c r="Z88" s="24"/>
      <c r="AA88" s="21"/>
      <c r="AB88" s="9"/>
      <c r="AC88" s="9"/>
      <c r="AD88" s="9"/>
      <c r="AE88" s="9"/>
      <c r="AF88" s="9"/>
      <c r="AG88" s="9"/>
      <c r="AH88" s="27"/>
      <c r="AI88" s="21"/>
      <c r="AJ88" s="9"/>
      <c r="AK88" s="9"/>
      <c r="AL88" s="9"/>
      <c r="AM88" s="9"/>
      <c r="AN88" s="9"/>
      <c r="AO88" s="27"/>
      <c r="AP88" s="21"/>
      <c r="AQ88" s="9"/>
      <c r="AR88" s="9"/>
      <c r="AS88" s="9"/>
      <c r="AT88" s="24"/>
      <c r="AU88" s="21"/>
      <c r="AV88" s="9"/>
      <c r="AW88" s="9"/>
      <c r="AX88" s="9"/>
      <c r="AY88" s="9"/>
      <c r="AZ88" s="9"/>
      <c r="BA88" s="9"/>
      <c r="BB88" s="27"/>
      <c r="BC88" s="21"/>
      <c r="BD88" s="9"/>
      <c r="BE88" s="9"/>
      <c r="BF88" s="9"/>
      <c r="BG88" s="9"/>
      <c r="BH88" s="9"/>
      <c r="BI88" s="27"/>
      <c r="BJ88" s="21"/>
      <c r="BK88" s="9"/>
      <c r="BL88" s="9"/>
      <c r="BM88" s="9"/>
      <c r="BN88" s="24"/>
      <c r="BO88" s="21"/>
      <c r="BP88" s="9"/>
      <c r="BQ88" s="9"/>
      <c r="BR88" s="9"/>
      <c r="BS88" s="9"/>
      <c r="BT88" s="9"/>
      <c r="BU88" s="9"/>
      <c r="BV88" s="27"/>
      <c r="BW88" s="21"/>
      <c r="BX88" s="9"/>
      <c r="BY88" s="9"/>
      <c r="BZ88" s="9"/>
      <c r="CA88" s="9"/>
      <c r="CB88" s="9"/>
      <c r="CC88" s="27"/>
      <c r="CD88" s="21"/>
      <c r="CE88" s="9"/>
      <c r="CF88" s="9"/>
      <c r="CG88" s="9"/>
      <c r="CH88" s="24"/>
      <c r="CI88" s="21"/>
      <c r="CJ88" s="9"/>
      <c r="CK88" s="9"/>
      <c r="CL88" s="9"/>
      <c r="CM88" s="9"/>
      <c r="CN88" s="9"/>
      <c r="CO88" s="9"/>
      <c r="CP88" s="27"/>
      <c r="CQ88" s="21"/>
      <c r="CR88" s="9"/>
      <c r="CS88" s="9"/>
      <c r="CT88" s="9"/>
      <c r="CU88" s="9"/>
      <c r="CV88" s="9"/>
      <c r="CW88" s="27"/>
      <c r="CX88" s="21"/>
      <c r="CY88" s="9"/>
      <c r="CZ88" s="9"/>
      <c r="DA88" s="9"/>
      <c r="DB88" s="24"/>
      <c r="DC88" s="21"/>
      <c r="DD88" s="9"/>
      <c r="DE88" s="9"/>
      <c r="DF88" s="9"/>
      <c r="DG88" s="9"/>
      <c r="DH88" s="9"/>
      <c r="DI88" s="9"/>
      <c r="DJ88" s="27"/>
      <c r="DK88" s="21"/>
      <c r="DL88" s="9"/>
      <c r="DM88" s="9"/>
      <c r="DN88" s="9"/>
      <c r="DO88" s="9"/>
      <c r="DP88" s="9"/>
      <c r="DQ88" s="27"/>
      <c r="DR88" s="21"/>
      <c r="DS88" s="9"/>
      <c r="DT88" s="9"/>
      <c r="DU88" s="9"/>
      <c r="DV88" s="24"/>
      <c r="DW88" s="21"/>
      <c r="DX88" s="9"/>
      <c r="DY88" s="9"/>
      <c r="DZ88" s="9"/>
      <c r="EA88" s="9"/>
      <c r="EB88" s="9"/>
      <c r="EC88" s="9"/>
      <c r="ED88" s="27"/>
      <c r="EE88" s="21"/>
      <c r="EF88" s="9"/>
      <c r="EG88" s="9"/>
      <c r="EH88" s="9"/>
      <c r="EI88" s="9"/>
      <c r="EJ88" s="9"/>
      <c r="EK88" s="27"/>
      <c r="EL88" s="21"/>
      <c r="EM88" s="9"/>
      <c r="EN88" s="9"/>
      <c r="EO88" s="9"/>
      <c r="EP88" s="24"/>
      <c r="EQ88" s="21"/>
      <c r="ER88" s="9"/>
      <c r="ES88" s="9"/>
      <c r="ET88" s="9"/>
      <c r="EU88" s="9"/>
      <c r="EV88" s="9"/>
      <c r="EW88" s="9"/>
      <c r="EX88" s="27"/>
      <c r="EY88" s="21"/>
      <c r="EZ88" s="9"/>
      <c r="FA88" s="9"/>
      <c r="FB88" s="9"/>
      <c r="FC88" s="9"/>
      <c r="FD88" s="9"/>
      <c r="FE88" s="27"/>
      <c r="FF88" s="9"/>
    </row>
    <row r="89" spans="1:256" ht="15.75" customHeight="1">
      <c r="A89" s="34"/>
      <c r="B89" s="35"/>
      <c r="C89" s="35"/>
      <c r="D89" s="35"/>
      <c r="E89" s="38"/>
      <c r="F89" s="34"/>
      <c r="G89" s="35"/>
      <c r="H89" s="35"/>
      <c r="I89" s="35"/>
      <c r="J89" s="35"/>
      <c r="K89" s="35"/>
      <c r="L89" s="35"/>
      <c r="M89" s="38"/>
      <c r="N89" s="34"/>
      <c r="O89" s="35"/>
      <c r="P89" s="35"/>
      <c r="Q89" s="35"/>
      <c r="R89" s="35"/>
      <c r="S89" s="35"/>
      <c r="T89" s="38"/>
      <c r="U89" s="35"/>
      <c r="V89" s="34"/>
      <c r="W89" s="35"/>
      <c r="X89" s="35"/>
      <c r="Y89" s="35"/>
      <c r="Z89" s="38"/>
      <c r="AA89" s="34"/>
      <c r="AB89" s="35"/>
      <c r="AC89" s="35"/>
      <c r="AD89" s="35"/>
      <c r="AE89" s="35"/>
      <c r="AF89" s="35"/>
      <c r="AG89" s="35"/>
      <c r="AH89" s="38"/>
      <c r="AI89" s="34"/>
      <c r="AJ89" s="35"/>
      <c r="AK89" s="35"/>
      <c r="AL89" s="35"/>
      <c r="AM89" s="35"/>
      <c r="AN89" s="35"/>
      <c r="AO89" s="38"/>
      <c r="AP89" s="34"/>
      <c r="AQ89" s="35"/>
      <c r="AR89" s="35"/>
      <c r="AS89" s="35"/>
      <c r="AT89" s="38"/>
      <c r="AU89" s="34"/>
      <c r="AV89" s="35"/>
      <c r="AW89" s="35"/>
      <c r="AX89" s="35"/>
      <c r="AY89" s="35"/>
      <c r="AZ89" s="35"/>
      <c r="BA89" s="35"/>
      <c r="BB89" s="38"/>
      <c r="BC89" s="34"/>
      <c r="BD89" s="35"/>
      <c r="BE89" s="35"/>
      <c r="BF89" s="35"/>
      <c r="BG89" s="35"/>
      <c r="BH89" s="35"/>
      <c r="BI89" s="38"/>
      <c r="BJ89" s="34"/>
      <c r="BK89" s="35"/>
      <c r="BL89" s="35"/>
      <c r="BM89" s="35"/>
      <c r="BN89" s="38"/>
      <c r="BO89" s="34"/>
      <c r="BP89" s="35"/>
      <c r="BQ89" s="35"/>
      <c r="BR89" s="35"/>
      <c r="BS89" s="35"/>
      <c r="BT89" s="35"/>
      <c r="BU89" s="35"/>
      <c r="BV89" s="38"/>
      <c r="BW89" s="34"/>
      <c r="BX89" s="35"/>
      <c r="BY89" s="35"/>
      <c r="BZ89" s="35"/>
      <c r="CA89" s="35"/>
      <c r="CB89" s="35"/>
      <c r="CC89" s="38"/>
      <c r="CD89" s="34"/>
      <c r="CE89" s="35"/>
      <c r="CF89" s="35"/>
      <c r="CG89" s="35"/>
      <c r="CH89" s="38"/>
      <c r="CI89" s="34"/>
      <c r="CJ89" s="35"/>
      <c r="CK89" s="35"/>
      <c r="CL89" s="35"/>
      <c r="CM89" s="35"/>
      <c r="CN89" s="35"/>
      <c r="CO89" s="35"/>
      <c r="CP89" s="38"/>
      <c r="CQ89" s="34"/>
      <c r="CR89" s="35"/>
      <c r="CS89" s="35"/>
      <c r="CT89" s="35"/>
      <c r="CU89" s="35"/>
      <c r="CV89" s="35"/>
      <c r="CW89" s="38"/>
      <c r="CX89" s="34"/>
      <c r="CY89" s="35"/>
      <c r="CZ89" s="35"/>
      <c r="DA89" s="35"/>
      <c r="DB89" s="38"/>
      <c r="DC89" s="34"/>
      <c r="DD89" s="35"/>
      <c r="DE89" s="35"/>
      <c r="DF89" s="35"/>
      <c r="DG89" s="35"/>
      <c r="DH89" s="35"/>
      <c r="DI89" s="35"/>
      <c r="DJ89" s="38"/>
      <c r="DK89" s="34"/>
      <c r="DL89" s="35"/>
      <c r="DM89" s="35"/>
      <c r="DN89" s="35"/>
      <c r="DO89" s="35"/>
      <c r="DP89" s="35"/>
      <c r="DQ89" s="38"/>
      <c r="DR89" s="34"/>
      <c r="DS89" s="35"/>
      <c r="DT89" s="35"/>
      <c r="DU89" s="35"/>
      <c r="DV89" s="38"/>
      <c r="DW89" s="34"/>
      <c r="DX89" s="35"/>
      <c r="DY89" s="35"/>
      <c r="DZ89" s="35"/>
      <c r="EA89" s="35"/>
      <c r="EB89" s="35"/>
      <c r="EC89" s="35"/>
      <c r="ED89" s="38"/>
      <c r="EE89" s="34"/>
      <c r="EF89" s="35"/>
      <c r="EG89" s="35"/>
      <c r="EH89" s="35"/>
      <c r="EI89" s="35"/>
      <c r="EJ89" s="35"/>
      <c r="EK89" s="38"/>
      <c r="EL89" s="34"/>
      <c r="EM89" s="35"/>
      <c r="EN89" s="35"/>
      <c r="EO89" s="35"/>
      <c r="EP89" s="38"/>
      <c r="EQ89" s="34"/>
      <c r="ER89" s="35"/>
      <c r="ES89" s="35"/>
      <c r="ET89" s="35"/>
      <c r="EU89" s="35"/>
      <c r="EV89" s="35"/>
      <c r="EW89" s="35"/>
      <c r="EX89" s="38"/>
      <c r="EY89" s="34"/>
      <c r="EZ89" s="35"/>
      <c r="FA89" s="35"/>
      <c r="FB89" s="35"/>
      <c r="FC89" s="35"/>
      <c r="FD89" s="35"/>
      <c r="FE89" s="38"/>
      <c r="FF89" s="35"/>
    </row>
    <row r="90" spans="1:256" ht="6.95" customHeight="1">
      <c r="A90" s="21"/>
      <c r="B90" s="9"/>
      <c r="C90" s="9"/>
      <c r="D90" s="9"/>
      <c r="E90" s="27"/>
      <c r="F90" s="21"/>
      <c r="G90" s="9"/>
      <c r="H90" s="9"/>
      <c r="I90" s="9"/>
      <c r="J90" s="9"/>
      <c r="K90" s="9"/>
      <c r="L90" s="9"/>
      <c r="M90" s="27"/>
      <c r="N90" s="21"/>
      <c r="O90" s="9"/>
      <c r="P90" s="9"/>
      <c r="Q90" s="9"/>
      <c r="R90" s="9"/>
      <c r="S90" s="9"/>
      <c r="T90" s="27"/>
      <c r="U90" s="9"/>
      <c r="V90" s="21"/>
      <c r="W90" s="9"/>
      <c r="X90" s="9"/>
      <c r="Y90" s="9"/>
      <c r="Z90" s="27"/>
      <c r="AA90" s="21"/>
      <c r="AB90" s="9"/>
      <c r="AC90" s="9"/>
      <c r="AD90" s="9"/>
      <c r="AE90" s="9"/>
      <c r="AF90" s="9"/>
      <c r="AG90" s="9"/>
      <c r="AH90" s="27"/>
      <c r="AI90" s="21"/>
      <c r="AJ90" s="9"/>
      <c r="AK90" s="9"/>
      <c r="AL90" s="9"/>
      <c r="AM90" s="9"/>
      <c r="AN90" s="9"/>
      <c r="AO90" s="27"/>
      <c r="AP90" s="21"/>
      <c r="AQ90" s="9"/>
      <c r="AR90" s="9"/>
      <c r="AS90" s="9"/>
      <c r="AT90" s="27"/>
      <c r="AU90" s="21"/>
      <c r="AV90" s="9"/>
      <c r="AW90" s="9"/>
      <c r="AX90" s="9"/>
      <c r="AY90" s="9"/>
      <c r="AZ90" s="9"/>
      <c r="BA90" s="9"/>
      <c r="BB90" s="27"/>
      <c r="BC90" s="21"/>
      <c r="BD90" s="9"/>
      <c r="BE90" s="9"/>
      <c r="BF90" s="9"/>
      <c r="BG90" s="9"/>
      <c r="BH90" s="9"/>
      <c r="BI90" s="27"/>
      <c r="BJ90" s="21"/>
      <c r="BK90" s="9"/>
      <c r="BL90" s="9"/>
      <c r="BM90" s="9"/>
      <c r="BN90" s="27"/>
      <c r="BO90" s="21"/>
      <c r="BP90" s="9"/>
      <c r="BQ90" s="9"/>
      <c r="BR90" s="9"/>
      <c r="BS90" s="9"/>
      <c r="BT90" s="9"/>
      <c r="BU90" s="9"/>
      <c r="BV90" s="27"/>
      <c r="BW90" s="21"/>
      <c r="BX90" s="9"/>
      <c r="BY90" s="9"/>
      <c r="BZ90" s="9"/>
      <c r="CA90" s="9"/>
      <c r="CB90" s="9"/>
      <c r="CC90" s="27"/>
      <c r="CD90" s="21"/>
      <c r="CE90" s="9"/>
      <c r="CF90" s="9"/>
      <c r="CG90" s="9"/>
      <c r="CH90" s="27"/>
      <c r="CI90" s="21"/>
      <c r="CJ90" s="9"/>
      <c r="CK90" s="9"/>
      <c r="CL90" s="9"/>
      <c r="CM90" s="9"/>
      <c r="CN90" s="9"/>
      <c r="CO90" s="9"/>
      <c r="CP90" s="27"/>
      <c r="CQ90" s="21"/>
      <c r="CR90" s="9"/>
      <c r="CS90" s="9"/>
      <c r="CT90" s="9"/>
      <c r="CU90" s="9"/>
      <c r="CV90" s="9"/>
      <c r="CW90" s="27"/>
      <c r="CX90" s="21"/>
      <c r="CY90" s="9"/>
      <c r="CZ90" s="9"/>
      <c r="DA90" s="9"/>
      <c r="DB90" s="27"/>
      <c r="DC90" s="21"/>
      <c r="DD90" s="9"/>
      <c r="DE90" s="9"/>
      <c r="DF90" s="9"/>
      <c r="DG90" s="9"/>
      <c r="DH90" s="9"/>
      <c r="DI90" s="9"/>
      <c r="DJ90" s="27"/>
      <c r="DK90" s="21"/>
      <c r="DL90" s="9"/>
      <c r="DM90" s="9"/>
      <c r="DN90" s="9"/>
      <c r="DO90" s="9"/>
      <c r="DP90" s="9"/>
      <c r="DQ90" s="27"/>
      <c r="DR90" s="21"/>
      <c r="DS90" s="9"/>
      <c r="DT90" s="9"/>
      <c r="DU90" s="9"/>
      <c r="DV90" s="27"/>
      <c r="DW90" s="21"/>
      <c r="DX90" s="9"/>
      <c r="DY90" s="9"/>
      <c r="DZ90" s="9"/>
      <c r="EA90" s="9"/>
      <c r="EB90" s="9"/>
      <c r="EC90" s="9"/>
      <c r="ED90" s="27"/>
      <c r="EE90" s="21"/>
      <c r="EF90" s="9"/>
      <c r="EG90" s="9"/>
      <c r="EH90" s="9"/>
      <c r="EI90" s="9"/>
      <c r="EJ90" s="9"/>
      <c r="EK90" s="27"/>
      <c r="EL90" s="21"/>
      <c r="EM90" s="9"/>
      <c r="EN90" s="9"/>
      <c r="EO90" s="9"/>
      <c r="EP90" s="27"/>
      <c r="EQ90" s="21"/>
      <c r="ER90" s="9"/>
      <c r="ES90" s="9"/>
      <c r="ET90" s="9"/>
      <c r="EU90" s="9"/>
      <c r="EV90" s="9"/>
      <c r="EW90" s="9"/>
      <c r="EX90" s="27"/>
      <c r="EY90" s="21"/>
      <c r="EZ90" s="9"/>
      <c r="FA90" s="9"/>
      <c r="FB90" s="9"/>
      <c r="FC90" s="9"/>
      <c r="FD90" s="9"/>
      <c r="FE90" s="27"/>
      <c r="FF90" s="9"/>
    </row>
    <row r="91" spans="1:256" ht="19.899999999999999" customHeight="1">
      <c r="A91" s="55"/>
      <c r="B91" s="23" t="s">
        <v>72</v>
      </c>
      <c r="C91" s="7"/>
      <c r="D91" s="7"/>
      <c r="E91" s="53" t="s">
        <v>55</v>
      </c>
      <c r="F91" s="55"/>
      <c r="G91" s="23" t="s">
        <v>75</v>
      </c>
      <c r="H91" s="7"/>
      <c r="I91" s="7"/>
      <c r="J91" s="7"/>
      <c r="K91" s="7"/>
      <c r="L91" s="7"/>
      <c r="M91" s="53" t="s">
        <v>55</v>
      </c>
      <c r="N91" s="55"/>
      <c r="O91" s="23" t="s">
        <v>79</v>
      </c>
      <c r="P91" s="7"/>
      <c r="Q91" s="7"/>
      <c r="R91" s="7"/>
      <c r="S91" s="7"/>
      <c r="T91" s="53" t="s">
        <v>55</v>
      </c>
      <c r="U91" s="24"/>
      <c r="V91" s="55"/>
      <c r="W91" s="23" t="s">
        <v>72</v>
      </c>
      <c r="X91" s="7"/>
      <c r="Y91" s="7"/>
      <c r="Z91" s="53" t="s">
        <v>55</v>
      </c>
      <c r="AA91" s="55"/>
      <c r="AB91" s="23" t="s">
        <v>75</v>
      </c>
      <c r="AC91" s="7"/>
      <c r="AD91" s="7"/>
      <c r="AE91" s="7"/>
      <c r="AF91" s="7"/>
      <c r="AG91" s="7"/>
      <c r="AH91" s="53" t="s">
        <v>55</v>
      </c>
      <c r="AI91" s="55"/>
      <c r="AJ91" s="23" t="s">
        <v>79</v>
      </c>
      <c r="AK91" s="7"/>
      <c r="AL91" s="7"/>
      <c r="AM91" s="7"/>
      <c r="AN91" s="7"/>
      <c r="AO91" s="53" t="s">
        <v>55</v>
      </c>
      <c r="AP91" s="55"/>
      <c r="AQ91" s="23" t="s">
        <v>72</v>
      </c>
      <c r="AR91" s="7"/>
      <c r="AS91" s="7"/>
      <c r="AT91" s="53" t="s">
        <v>55</v>
      </c>
      <c r="AU91" s="55"/>
      <c r="AV91" s="23" t="s">
        <v>75</v>
      </c>
      <c r="AW91" s="7"/>
      <c r="AX91" s="7"/>
      <c r="AY91" s="7"/>
      <c r="AZ91" s="7"/>
      <c r="BA91" s="7"/>
      <c r="BB91" s="53" t="s">
        <v>55</v>
      </c>
      <c r="BC91" s="55"/>
      <c r="BD91" s="23" t="s">
        <v>79</v>
      </c>
      <c r="BE91" s="7"/>
      <c r="BF91" s="7"/>
      <c r="BG91" s="7"/>
      <c r="BH91" s="7"/>
      <c r="BI91" s="53" t="s">
        <v>55</v>
      </c>
      <c r="BJ91" s="55"/>
      <c r="BK91" s="23" t="s">
        <v>72</v>
      </c>
      <c r="BL91" s="7"/>
      <c r="BM91" s="7"/>
      <c r="BN91" s="53" t="s">
        <v>55</v>
      </c>
      <c r="BO91" s="55"/>
      <c r="BP91" s="23" t="s">
        <v>75</v>
      </c>
      <c r="BQ91" s="7"/>
      <c r="BR91" s="7"/>
      <c r="BS91" s="7"/>
      <c r="BT91" s="7"/>
      <c r="BU91" s="7"/>
      <c r="BV91" s="53" t="s">
        <v>55</v>
      </c>
      <c r="BW91" s="55"/>
      <c r="BX91" s="23" t="s">
        <v>79</v>
      </c>
      <c r="BY91" s="7"/>
      <c r="BZ91" s="7"/>
      <c r="CA91" s="7"/>
      <c r="CB91" s="7"/>
      <c r="CC91" s="53" t="s">
        <v>55</v>
      </c>
      <c r="CD91" s="55"/>
      <c r="CE91" s="23" t="s">
        <v>72</v>
      </c>
      <c r="CF91" s="7"/>
      <c r="CG91" s="7"/>
      <c r="CH91" s="53" t="s">
        <v>55</v>
      </c>
      <c r="CI91" s="55"/>
      <c r="CJ91" s="23" t="s">
        <v>75</v>
      </c>
      <c r="CK91" s="7"/>
      <c r="CL91" s="7"/>
      <c r="CM91" s="7"/>
      <c r="CN91" s="7"/>
      <c r="CO91" s="7"/>
      <c r="CP91" s="53" t="s">
        <v>55</v>
      </c>
      <c r="CQ91" s="55"/>
      <c r="CR91" s="23" t="s">
        <v>79</v>
      </c>
      <c r="CS91" s="7"/>
      <c r="CT91" s="7"/>
      <c r="CU91" s="7"/>
      <c r="CV91" s="7"/>
      <c r="CW91" s="53" t="s">
        <v>55</v>
      </c>
      <c r="CX91" s="55"/>
      <c r="CY91" s="23" t="s">
        <v>72</v>
      </c>
      <c r="CZ91" s="7"/>
      <c r="DA91" s="7"/>
      <c r="DB91" s="53" t="s">
        <v>55</v>
      </c>
      <c r="DC91" s="55"/>
      <c r="DD91" s="23" t="s">
        <v>75</v>
      </c>
      <c r="DE91" s="7"/>
      <c r="DF91" s="7"/>
      <c r="DG91" s="7"/>
      <c r="DH91" s="7"/>
      <c r="DI91" s="7"/>
      <c r="DJ91" s="53" t="s">
        <v>55</v>
      </c>
      <c r="DK91" s="55"/>
      <c r="DL91" s="23" t="s">
        <v>79</v>
      </c>
      <c r="DM91" s="7"/>
      <c r="DN91" s="7"/>
      <c r="DO91" s="7"/>
      <c r="DP91" s="7"/>
      <c r="DQ91" s="53" t="s">
        <v>55</v>
      </c>
      <c r="DR91" s="55"/>
      <c r="DS91" s="23" t="s">
        <v>72</v>
      </c>
      <c r="DT91" s="7"/>
      <c r="DU91" s="7"/>
      <c r="DV91" s="53" t="s">
        <v>55</v>
      </c>
      <c r="DW91" s="55"/>
      <c r="DX91" s="23" t="s">
        <v>75</v>
      </c>
      <c r="DY91" s="7"/>
      <c r="DZ91" s="7"/>
      <c r="EA91" s="7"/>
      <c r="EB91" s="7"/>
      <c r="EC91" s="7"/>
      <c r="ED91" s="53" t="s">
        <v>55</v>
      </c>
      <c r="EE91" s="55"/>
      <c r="EF91" s="23" t="s">
        <v>79</v>
      </c>
      <c r="EG91" s="7"/>
      <c r="EH91" s="7"/>
      <c r="EI91" s="7"/>
      <c r="EJ91" s="7"/>
      <c r="EK91" s="53" t="s">
        <v>55</v>
      </c>
      <c r="EL91" s="55"/>
      <c r="EM91" s="23" t="s">
        <v>72</v>
      </c>
      <c r="EN91" s="7"/>
      <c r="EO91" s="7"/>
      <c r="EP91" s="53" t="s">
        <v>55</v>
      </c>
      <c r="EQ91" s="55"/>
      <c r="ER91" s="23" t="s">
        <v>75</v>
      </c>
      <c r="ES91" s="7"/>
      <c r="ET91" s="7"/>
      <c r="EU91" s="7"/>
      <c r="EV91" s="7"/>
      <c r="EW91" s="7"/>
      <c r="EX91" s="53" t="s">
        <v>55</v>
      </c>
      <c r="EY91" s="55"/>
      <c r="EZ91" s="23" t="s">
        <v>79</v>
      </c>
      <c r="FA91" s="7"/>
      <c r="FB91" s="7"/>
      <c r="FC91" s="7"/>
      <c r="FD91" s="7"/>
      <c r="FE91" s="53" t="s">
        <v>55</v>
      </c>
      <c r="FF91" s="24"/>
    </row>
    <row r="92" spans="1:256" ht="6" customHeight="1">
      <c r="A92" s="34"/>
      <c r="B92" s="35"/>
      <c r="C92" s="35"/>
      <c r="D92" s="35"/>
      <c r="E92" s="38"/>
      <c r="F92" s="34"/>
      <c r="G92" s="35"/>
      <c r="H92" s="35"/>
      <c r="I92" s="35"/>
      <c r="J92" s="35"/>
      <c r="K92" s="35"/>
      <c r="L92" s="35"/>
      <c r="M92" s="38"/>
      <c r="N92" s="56"/>
      <c r="O92" s="57"/>
      <c r="P92" s="57"/>
      <c r="Q92" s="57"/>
      <c r="R92" s="57"/>
      <c r="S92" s="57"/>
      <c r="T92" s="58"/>
      <c r="U92" s="57"/>
      <c r="V92" s="34"/>
      <c r="W92" s="35"/>
      <c r="X92" s="35"/>
      <c r="Y92" s="35"/>
      <c r="Z92" s="38"/>
      <c r="AA92" s="34"/>
      <c r="AB92" s="35"/>
      <c r="AC92" s="35"/>
      <c r="AD92" s="35"/>
      <c r="AE92" s="35"/>
      <c r="AF92" s="35"/>
      <c r="AG92" s="35"/>
      <c r="AH92" s="38"/>
      <c r="AI92" s="56"/>
      <c r="AJ92" s="57"/>
      <c r="AK92" s="57"/>
      <c r="AL92" s="57"/>
      <c r="AM92" s="57"/>
      <c r="AN92" s="57"/>
      <c r="AO92" s="58"/>
      <c r="AP92" s="34"/>
      <c r="AQ92" s="35"/>
      <c r="AR92" s="35"/>
      <c r="AS92" s="35"/>
      <c r="AT92" s="38"/>
      <c r="AU92" s="34"/>
      <c r="AV92" s="35"/>
      <c r="AW92" s="35"/>
      <c r="AX92" s="35"/>
      <c r="AY92" s="35"/>
      <c r="AZ92" s="35"/>
      <c r="BA92" s="35"/>
      <c r="BB92" s="38"/>
      <c r="BC92" s="56"/>
      <c r="BD92" s="57"/>
      <c r="BE92" s="57"/>
      <c r="BF92" s="57"/>
      <c r="BG92" s="57"/>
      <c r="BH92" s="57"/>
      <c r="BI92" s="58"/>
      <c r="BJ92" s="34"/>
      <c r="BK92" s="35"/>
      <c r="BL92" s="35"/>
      <c r="BM92" s="35"/>
      <c r="BN92" s="38"/>
      <c r="BO92" s="34"/>
      <c r="BP92" s="35"/>
      <c r="BQ92" s="35"/>
      <c r="BR92" s="35"/>
      <c r="BS92" s="35"/>
      <c r="BT92" s="35"/>
      <c r="BU92" s="35"/>
      <c r="BV92" s="38"/>
      <c r="BW92" s="56"/>
      <c r="BX92" s="57"/>
      <c r="BY92" s="57"/>
      <c r="BZ92" s="57"/>
      <c r="CA92" s="57"/>
      <c r="CB92" s="57"/>
      <c r="CC92" s="58"/>
      <c r="CD92" s="34"/>
      <c r="CE92" s="35"/>
      <c r="CF92" s="35"/>
      <c r="CG92" s="35"/>
      <c r="CH92" s="38"/>
      <c r="CI92" s="34"/>
      <c r="CJ92" s="35"/>
      <c r="CK92" s="35"/>
      <c r="CL92" s="35"/>
      <c r="CM92" s="35"/>
      <c r="CN92" s="35"/>
      <c r="CO92" s="35"/>
      <c r="CP92" s="38"/>
      <c r="CQ92" s="56"/>
      <c r="CR92" s="57"/>
      <c r="CS92" s="57"/>
      <c r="CT92" s="57"/>
      <c r="CU92" s="57"/>
      <c r="CV92" s="57"/>
      <c r="CW92" s="58"/>
      <c r="CX92" s="34"/>
      <c r="CY92" s="35"/>
      <c r="CZ92" s="35"/>
      <c r="DA92" s="35"/>
      <c r="DB92" s="38"/>
      <c r="DC92" s="34"/>
      <c r="DD92" s="35"/>
      <c r="DE92" s="35"/>
      <c r="DF92" s="35"/>
      <c r="DG92" s="35"/>
      <c r="DH92" s="35"/>
      <c r="DI92" s="35"/>
      <c r="DJ92" s="38"/>
      <c r="DK92" s="56"/>
      <c r="DL92" s="57"/>
      <c r="DM92" s="57"/>
      <c r="DN92" s="57"/>
      <c r="DO92" s="57"/>
      <c r="DP92" s="57"/>
      <c r="DQ92" s="58"/>
      <c r="DR92" s="34"/>
      <c r="DS92" s="35"/>
      <c r="DT92" s="35"/>
      <c r="DU92" s="35"/>
      <c r="DV92" s="38"/>
      <c r="DW92" s="34"/>
      <c r="DX92" s="35"/>
      <c r="DY92" s="35"/>
      <c r="DZ92" s="35"/>
      <c r="EA92" s="35"/>
      <c r="EB92" s="35"/>
      <c r="EC92" s="35"/>
      <c r="ED92" s="38"/>
      <c r="EE92" s="56"/>
      <c r="EF92" s="57"/>
      <c r="EG92" s="57"/>
      <c r="EH92" s="57"/>
      <c r="EI92" s="57"/>
      <c r="EJ92" s="57"/>
      <c r="EK92" s="58"/>
      <c r="EL92" s="34"/>
      <c r="EM92" s="35"/>
      <c r="EN92" s="35"/>
      <c r="EO92" s="35"/>
      <c r="EP92" s="38"/>
      <c r="EQ92" s="34"/>
      <c r="ER92" s="35"/>
      <c r="ES92" s="35"/>
      <c r="ET92" s="35"/>
      <c r="EU92" s="35"/>
      <c r="EV92" s="35"/>
      <c r="EW92" s="35"/>
      <c r="EX92" s="38"/>
      <c r="EY92" s="56"/>
      <c r="EZ92" s="57"/>
      <c r="FA92" s="57"/>
      <c r="FB92" s="57"/>
      <c r="FC92" s="57"/>
      <c r="FD92" s="57"/>
      <c r="FE92" s="58"/>
      <c r="FF92" s="57"/>
    </row>
    <row r="93" spans="1:256">
      <c r="R93" s="59" t="s">
        <v>81</v>
      </c>
    </row>
    <row r="94" spans="1:256" ht="15" customHeight="1">
      <c r="A94" s="35"/>
      <c r="B94" s="54" t="s">
        <v>57</v>
      </c>
      <c r="C94" s="35"/>
      <c r="D94" s="9"/>
      <c r="E94" s="22" t="s">
        <v>60</v>
      </c>
      <c r="F94" s="9"/>
      <c r="G94" s="9"/>
      <c r="H94" s="22"/>
      <c r="I94" s="9"/>
      <c r="J94" s="9"/>
      <c r="K94" s="9"/>
      <c r="L94" s="9"/>
      <c r="M94" s="9"/>
      <c r="N94" s="9"/>
      <c r="O94" s="22"/>
      <c r="P94" s="9"/>
      <c r="Q94" s="60"/>
      <c r="R94" s="9"/>
      <c r="S94" s="9"/>
      <c r="T94" s="9"/>
      <c r="U94" s="9"/>
      <c r="V94" s="35"/>
      <c r="W94" s="54" t="s">
        <v>57</v>
      </c>
      <c r="X94" s="35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35"/>
      <c r="AQ94" s="54" t="s">
        <v>57</v>
      </c>
      <c r="AR94" s="35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35"/>
      <c r="BK94" s="54" t="s">
        <v>57</v>
      </c>
      <c r="BL94" s="35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35"/>
      <c r="CE94" s="54" t="s">
        <v>57</v>
      </c>
      <c r="CF94" s="35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35"/>
      <c r="CY94" s="54" t="s">
        <v>57</v>
      </c>
      <c r="CZ94" s="35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35"/>
      <c r="DS94" s="54" t="s">
        <v>57</v>
      </c>
      <c r="DT94" s="35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35"/>
      <c r="EM94" s="54" t="s">
        <v>57</v>
      </c>
      <c r="EN94" s="35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  <c r="IT94" s="9"/>
      <c r="IU94" s="9"/>
      <c r="IV94" s="9"/>
    </row>
    <row r="95" spans="1:256" s="64" customFormat="1" ht="35.25" customHeight="1">
      <c r="A95" s="35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3"/>
      <c r="T95" s="62"/>
      <c r="U95" s="62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  <c r="IU95" s="35"/>
      <c r="IV95" s="35"/>
    </row>
    <row r="96" spans="1:256" s="64" customFormat="1" ht="35.25" customHeight="1">
      <c r="A96" s="35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35"/>
      <c r="IQ96" s="35"/>
      <c r="IR96" s="35"/>
      <c r="IS96" s="35"/>
      <c r="IT96" s="35"/>
      <c r="IU96" s="35"/>
      <c r="IV96" s="35"/>
    </row>
    <row r="97" spans="1:256" s="64" customFormat="1" ht="35.25" customHeight="1">
      <c r="A97" s="35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1:256" s="64" customFormat="1" ht="35.25" customHeight="1">
      <c r="A98" s="35"/>
      <c r="B98" s="61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3"/>
      <c r="T98" s="62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35"/>
      <c r="IQ98" s="35"/>
      <c r="IR98" s="35"/>
      <c r="IS98" s="35"/>
      <c r="IT98" s="35"/>
      <c r="IU98" s="35"/>
      <c r="IV98" s="35"/>
    </row>
    <row r="99" spans="1:256" ht="15.75">
      <c r="D99" s="48"/>
      <c r="L99" s="48"/>
    </row>
  </sheetData>
  <pageMargins left="0.7" right="0.7" top="0.75" bottom="0.75" header="0.3" footer="0.3"/>
  <pageSetup scale="41" fitToWidth="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DY390"/>
  <sheetViews>
    <sheetView workbookViewId="0">
      <selection activeCell="N16" sqref="N16"/>
    </sheetView>
  </sheetViews>
  <sheetFormatPr baseColWidth="10" defaultColWidth="11.42578125" defaultRowHeight="14.25"/>
  <cols>
    <col min="1" max="1" width="2.28515625" style="69" customWidth="1"/>
    <col min="2" max="2" width="14.85546875" style="69" customWidth="1"/>
    <col min="3" max="3" width="18.7109375" style="69" customWidth="1"/>
    <col min="4" max="4" width="16.5703125" style="69" customWidth="1"/>
    <col min="5" max="5" width="19" style="69" customWidth="1"/>
    <col min="6" max="6" width="4.85546875" style="69" customWidth="1"/>
    <col min="7" max="7" width="3.5703125" style="69" customWidth="1"/>
    <col min="8" max="8" width="16.28515625" style="69" customWidth="1"/>
    <col min="9" max="9" width="3.5703125" style="69" customWidth="1"/>
    <col min="10" max="10" width="16.140625" style="69" customWidth="1"/>
    <col min="11" max="11" width="4.85546875" style="69" customWidth="1"/>
    <col min="12" max="12" width="15.5703125" style="69" customWidth="1"/>
    <col min="13" max="13" width="4.28515625" style="69" customWidth="1"/>
    <col min="14" max="14" width="3" style="69" customWidth="1"/>
    <col min="15" max="15" width="15.7109375" style="69" customWidth="1"/>
    <col min="16" max="16" width="4.5703125" style="69" customWidth="1"/>
    <col min="17" max="17" width="19" style="69" customWidth="1"/>
    <col min="18" max="18" width="5.140625" style="69" customWidth="1"/>
    <col min="19" max="19" width="16.5703125" style="69" customWidth="1"/>
    <col min="20" max="20" width="4.85546875" style="69" customWidth="1"/>
    <col min="21" max="21" width="4.7109375" style="69" customWidth="1"/>
    <col min="22" max="22" width="4.42578125" style="69" customWidth="1"/>
    <col min="23" max="23" width="14.85546875" style="69" customWidth="1"/>
    <col min="24" max="24" width="19" style="69" customWidth="1"/>
    <col min="25" max="25" width="15.85546875" style="69" customWidth="1"/>
    <col min="26" max="26" width="17.85546875" style="69" customWidth="1"/>
    <col min="27" max="27" width="7.42578125" style="69" customWidth="1"/>
    <col min="28" max="28" width="3.5703125" style="69" customWidth="1"/>
    <col min="29" max="29" width="15.7109375" style="69" customWidth="1"/>
    <col min="30" max="30" width="3.5703125" style="69" customWidth="1"/>
    <col min="31" max="31" width="16.28515625" style="69" customWidth="1"/>
    <col min="32" max="32" width="4.5703125" style="69" bestFit="1" customWidth="1"/>
    <col min="33" max="33" width="18.140625" style="69" customWidth="1"/>
    <col min="34" max="34" width="5" style="69" customWidth="1"/>
    <col min="35" max="35" width="3.5703125" style="69" customWidth="1"/>
    <col min="36" max="36" width="18.140625" style="69" customWidth="1"/>
    <col min="37" max="37" width="4.5703125" style="69" bestFit="1" customWidth="1"/>
    <col min="38" max="38" width="19.42578125" style="69" customWidth="1"/>
    <col min="39" max="39" width="5.42578125" style="69" customWidth="1"/>
    <col min="40" max="40" width="17.140625" style="69" customWidth="1"/>
    <col min="41" max="41" width="5" style="69" customWidth="1"/>
    <col min="42" max="42" width="2.28515625" style="69" customWidth="1"/>
    <col min="43" max="43" width="14.85546875" style="69" customWidth="1"/>
    <col min="44" max="44" width="19" style="69" customWidth="1"/>
    <col min="45" max="45" width="14.85546875" style="69" customWidth="1"/>
    <col min="46" max="46" width="18" style="69" customWidth="1"/>
    <col min="47" max="47" width="7.42578125" style="69" customWidth="1"/>
    <col min="48" max="48" width="3.5703125" style="69" customWidth="1"/>
    <col min="49" max="49" width="16.28515625" style="69" customWidth="1"/>
    <col min="50" max="50" width="3.5703125" style="69" customWidth="1"/>
    <col min="51" max="51" width="15.5703125" style="69" customWidth="1"/>
    <col min="52" max="52" width="3.5703125" style="69" customWidth="1"/>
    <col min="53" max="53" width="18.5703125" style="69" customWidth="1"/>
    <col min="54" max="55" width="3.5703125" style="69" customWidth="1"/>
    <col min="56" max="56" width="18.5703125" style="69" customWidth="1"/>
    <col min="57" max="57" width="3.5703125" style="69" customWidth="1"/>
    <col min="58" max="58" width="19.7109375" style="69" customWidth="1"/>
    <col min="59" max="59" width="3.5703125" style="69" customWidth="1"/>
    <col min="60" max="60" width="18.5703125" style="69" customWidth="1"/>
    <col min="61" max="61" width="3.5703125" style="69" customWidth="1"/>
    <col min="62" max="62" width="2.28515625" style="69" customWidth="1"/>
    <col min="63" max="63" width="14.85546875" style="69" customWidth="1"/>
    <col min="64" max="64" width="19" style="69" customWidth="1"/>
    <col min="65" max="65" width="16.28515625" style="69" customWidth="1"/>
    <col min="66" max="66" width="18.28515625" style="69" customWidth="1"/>
    <col min="67" max="67" width="7.42578125" style="69" customWidth="1"/>
    <col min="68" max="68" width="3.5703125" style="69" customWidth="1"/>
    <col min="69" max="69" width="16.140625" style="69" customWidth="1"/>
    <col min="70" max="70" width="3.5703125" style="69" customWidth="1"/>
    <col min="71" max="71" width="16.28515625" style="69" customWidth="1"/>
    <col min="72" max="72" width="3.5703125" style="69" customWidth="1"/>
    <col min="73" max="73" width="18.28515625" style="69" customWidth="1"/>
    <col min="74" max="75" width="3.5703125" style="69" customWidth="1"/>
    <col min="76" max="76" width="18.28515625" style="69" customWidth="1"/>
    <col min="77" max="77" width="3.5703125" style="69" customWidth="1"/>
    <col min="78" max="78" width="19.85546875" style="69" customWidth="1"/>
    <col min="79" max="79" width="3.5703125" style="69" customWidth="1"/>
    <col min="80" max="80" width="17.28515625" style="69" customWidth="1"/>
    <col min="81" max="81" width="3.5703125" style="69" customWidth="1"/>
    <col min="82" max="82" width="2.28515625" style="69" customWidth="1"/>
    <col min="83" max="83" width="14.85546875" style="69" customWidth="1"/>
    <col min="84" max="84" width="19" style="69" customWidth="1"/>
    <col min="85" max="85" width="16.5703125" style="69" customWidth="1"/>
    <col min="86" max="86" width="17.5703125" style="69" customWidth="1"/>
    <col min="87" max="87" width="7.42578125" style="69" customWidth="1"/>
    <col min="88" max="88" width="3.5703125" style="69" customWidth="1"/>
    <col min="89" max="89" width="16.28515625" style="69" customWidth="1"/>
    <col min="90" max="90" width="3.5703125" style="69" customWidth="1"/>
    <col min="91" max="91" width="16.140625" style="69" customWidth="1"/>
    <col min="92" max="92" width="3.5703125" style="69" customWidth="1"/>
    <col min="93" max="93" width="17.5703125" style="69" customWidth="1"/>
    <col min="94" max="95" width="3.5703125" style="69" customWidth="1"/>
    <col min="96" max="96" width="17.5703125" style="69" customWidth="1"/>
    <col min="97" max="97" width="3.5703125" style="69" customWidth="1"/>
    <col min="98" max="98" width="19.140625" style="69" customWidth="1"/>
    <col min="99" max="99" width="3.5703125" style="69" customWidth="1"/>
    <col min="100" max="100" width="17.5703125" style="69" customWidth="1"/>
    <col min="101" max="101" width="3.5703125" style="69" customWidth="1"/>
    <col min="102" max="102" width="2.28515625" style="69" customWidth="1"/>
    <col min="103" max="103" width="14.85546875" style="69" customWidth="1"/>
    <col min="104" max="104" width="19" style="69" customWidth="1"/>
    <col min="105" max="105" width="16.5703125" style="69" customWidth="1"/>
    <col min="106" max="106" width="17.7109375" style="69" customWidth="1"/>
    <col min="107" max="107" width="7.42578125" style="69" customWidth="1"/>
    <col min="108" max="108" width="3.5703125" style="69" customWidth="1"/>
    <col min="109" max="109" width="16.140625" style="69" customWidth="1"/>
    <col min="110" max="110" width="3.5703125" style="69" customWidth="1"/>
    <col min="111" max="111" width="16.140625" style="69" customWidth="1"/>
    <col min="112" max="112" width="3.5703125" style="69" customWidth="1"/>
    <col min="113" max="113" width="17.7109375" style="69" customWidth="1"/>
    <col min="114" max="115" width="3.5703125" style="69" customWidth="1"/>
    <col min="116" max="116" width="17.7109375" style="69" customWidth="1"/>
    <col min="117" max="117" width="3.5703125" style="69" customWidth="1"/>
    <col min="118" max="118" width="19" style="69" customWidth="1"/>
    <col min="119" max="119" width="3.5703125" style="69" customWidth="1"/>
    <col min="120" max="120" width="17.7109375" style="69" customWidth="1"/>
    <col min="121" max="121" width="3.5703125" style="69" customWidth="1"/>
    <col min="122" max="122" width="2.28515625" style="69" customWidth="1"/>
    <col min="123" max="123" width="14.85546875" style="69" customWidth="1"/>
    <col min="124" max="124" width="19" style="69" customWidth="1"/>
    <col min="125" max="125" width="16.5703125" style="69" customWidth="1"/>
    <col min="126" max="126" width="18.28515625" style="69" customWidth="1"/>
    <col min="127" max="127" width="7.42578125" style="69" customWidth="1"/>
    <col min="128" max="128" width="3.5703125" style="69" customWidth="1"/>
    <col min="129" max="129" width="16.28515625" style="69" customWidth="1"/>
    <col min="130" max="130" width="3.5703125" style="69" customWidth="1"/>
    <col min="131" max="131" width="16.85546875" style="69" customWidth="1"/>
    <col min="132" max="132" width="3.5703125" style="69" customWidth="1"/>
    <col min="133" max="133" width="17" style="69" customWidth="1"/>
    <col min="134" max="135" width="3.5703125" style="69" customWidth="1"/>
    <col min="136" max="136" width="17.140625" style="69" customWidth="1"/>
    <col min="137" max="137" width="3.5703125" style="69" customWidth="1"/>
    <col min="138" max="138" width="19.85546875" style="69" customWidth="1"/>
    <col min="139" max="139" width="3.5703125" style="69" customWidth="1"/>
    <col min="140" max="140" width="17.28515625" style="69" customWidth="1"/>
    <col min="141" max="141" width="3.5703125" style="69" customWidth="1"/>
    <col min="142" max="142" width="2.28515625" style="69" customWidth="1"/>
    <col min="143" max="143" width="14.85546875" style="69" customWidth="1"/>
    <col min="144" max="144" width="19" style="69" customWidth="1"/>
    <col min="145" max="145" width="15.85546875" style="69" customWidth="1"/>
    <col min="146" max="146" width="18.140625" style="69" customWidth="1"/>
    <col min="147" max="147" width="7.42578125" style="69" customWidth="1"/>
    <col min="148" max="148" width="3.5703125" style="69" customWidth="1"/>
    <col min="149" max="149" width="15.85546875" style="69" customWidth="1"/>
    <col min="150" max="150" width="3.5703125" style="69" customWidth="1"/>
    <col min="151" max="151" width="16.140625" style="69" customWidth="1"/>
    <col min="152" max="152" width="3.5703125" style="69" customWidth="1"/>
    <col min="153" max="153" width="16.7109375" style="69" customWidth="1"/>
    <col min="154" max="155" width="3.5703125" style="69" customWidth="1"/>
    <col min="156" max="156" width="17" style="69" customWidth="1"/>
    <col min="157" max="157" width="3.5703125" style="69" customWidth="1"/>
    <col min="158" max="158" width="19.28515625" style="69" customWidth="1"/>
    <col min="159" max="159" width="3.5703125" style="69" customWidth="1"/>
    <col min="160" max="160" width="16.85546875" style="69" customWidth="1"/>
    <col min="161" max="161" width="3.5703125" style="69" customWidth="1"/>
    <col min="162" max="182" width="11.42578125" style="69"/>
    <col min="183" max="16384" width="11.42578125" style="132"/>
  </cols>
  <sheetData>
    <row r="1" spans="1:161" s="69" customFormat="1" ht="12.75" customHeight="1" thickTop="1">
      <c r="A1" s="65"/>
      <c r="B1" s="66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5"/>
      <c r="Q1" s="66"/>
      <c r="R1" s="66"/>
      <c r="S1" s="66"/>
      <c r="T1" s="68"/>
      <c r="U1" s="66"/>
      <c r="V1" s="65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5"/>
      <c r="AL1" s="66"/>
      <c r="AM1" s="66"/>
      <c r="AN1" s="66"/>
      <c r="AO1" s="68"/>
      <c r="AP1" s="65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5"/>
      <c r="BF1" s="66"/>
      <c r="BG1" s="66"/>
      <c r="BH1" s="66"/>
      <c r="BI1" s="68"/>
      <c r="BJ1" s="65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5"/>
      <c r="BZ1" s="66"/>
      <c r="CA1" s="66"/>
      <c r="CB1" s="66"/>
      <c r="CC1" s="68"/>
      <c r="CD1" s="65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5"/>
      <c r="CT1" s="66"/>
      <c r="CU1" s="66"/>
      <c r="CV1" s="66"/>
      <c r="CW1" s="68"/>
      <c r="CX1" s="65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5"/>
      <c r="DN1" s="66"/>
      <c r="DO1" s="66"/>
      <c r="DP1" s="66"/>
      <c r="DQ1" s="68"/>
      <c r="DR1" s="65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5"/>
      <c r="EH1" s="66"/>
      <c r="EI1" s="66"/>
      <c r="EJ1" s="66"/>
      <c r="EK1" s="68"/>
      <c r="EL1" s="65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5"/>
      <c r="FB1" s="66"/>
      <c r="FC1" s="66"/>
      <c r="FD1" s="66"/>
      <c r="FE1" s="68"/>
    </row>
    <row r="2" spans="1:161" s="69" customForma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3" t="s">
        <v>1</v>
      </c>
      <c r="R2" s="73"/>
      <c r="S2" s="73"/>
      <c r="T2" s="74"/>
      <c r="U2" s="73"/>
      <c r="V2" s="70" t="s">
        <v>0</v>
      </c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2"/>
      <c r="AL2" s="73" t="s">
        <v>1</v>
      </c>
      <c r="AM2" s="73"/>
      <c r="AN2" s="73"/>
      <c r="AO2" s="74"/>
      <c r="AP2" s="70" t="s">
        <v>0</v>
      </c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2"/>
      <c r="BF2" s="73" t="s">
        <v>1</v>
      </c>
      <c r="BG2" s="73"/>
      <c r="BH2" s="73"/>
      <c r="BI2" s="74"/>
      <c r="BJ2" s="70" t="s">
        <v>0</v>
      </c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2"/>
      <c r="BZ2" s="73" t="s">
        <v>1</v>
      </c>
      <c r="CA2" s="73"/>
      <c r="CB2" s="73"/>
      <c r="CC2" s="74"/>
      <c r="CD2" s="70" t="s">
        <v>0</v>
      </c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2"/>
      <c r="CT2" s="73" t="s">
        <v>1</v>
      </c>
      <c r="CU2" s="73"/>
      <c r="CV2" s="73"/>
      <c r="CW2" s="74"/>
      <c r="CX2" s="70" t="s">
        <v>0</v>
      </c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2"/>
      <c r="DN2" s="73" t="s">
        <v>1</v>
      </c>
      <c r="DO2" s="73"/>
      <c r="DP2" s="73"/>
      <c r="DQ2" s="74"/>
      <c r="DR2" s="70" t="s">
        <v>0</v>
      </c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2"/>
      <c r="EH2" s="73" t="s">
        <v>1</v>
      </c>
      <c r="EI2" s="73"/>
      <c r="EJ2" s="73"/>
      <c r="EK2" s="74"/>
      <c r="EL2" s="70" t="s">
        <v>0</v>
      </c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2"/>
      <c r="FB2" s="73" t="s">
        <v>1</v>
      </c>
      <c r="FC2" s="73"/>
      <c r="FD2" s="73"/>
      <c r="FE2" s="74"/>
    </row>
    <row r="3" spans="1:161" s="69" customFormat="1" ht="1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5" t="s">
        <v>3</v>
      </c>
      <c r="R3" s="73"/>
      <c r="S3" s="73"/>
      <c r="T3" s="74"/>
      <c r="U3" s="73"/>
      <c r="V3" s="70" t="s">
        <v>2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3" t="s">
        <v>3</v>
      </c>
      <c r="AM3" s="73"/>
      <c r="AN3" s="73"/>
      <c r="AO3" s="74"/>
      <c r="AP3" s="70" t="s">
        <v>2</v>
      </c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2"/>
      <c r="BF3" s="73" t="s">
        <v>3</v>
      </c>
      <c r="BG3" s="73"/>
      <c r="BH3" s="73"/>
      <c r="BI3" s="74"/>
      <c r="BJ3" s="70" t="s">
        <v>2</v>
      </c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2"/>
      <c r="BZ3" s="73" t="s">
        <v>3</v>
      </c>
      <c r="CA3" s="73"/>
      <c r="CB3" s="73"/>
      <c r="CC3" s="74"/>
      <c r="CD3" s="70" t="s">
        <v>2</v>
      </c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2"/>
      <c r="CT3" s="73" t="s">
        <v>3</v>
      </c>
      <c r="CU3" s="73"/>
      <c r="CV3" s="73"/>
      <c r="CW3" s="74"/>
      <c r="CX3" s="70" t="s">
        <v>2</v>
      </c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2"/>
      <c r="DN3" s="73" t="s">
        <v>3</v>
      </c>
      <c r="DO3" s="73"/>
      <c r="DP3" s="73"/>
      <c r="DQ3" s="74"/>
      <c r="DR3" s="70" t="s">
        <v>2</v>
      </c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2"/>
      <c r="EH3" s="73" t="s">
        <v>3</v>
      </c>
      <c r="EI3" s="73"/>
      <c r="EJ3" s="73"/>
      <c r="EK3" s="74"/>
      <c r="EL3" s="70" t="s">
        <v>2</v>
      </c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2"/>
      <c r="FB3" s="73" t="s">
        <v>3</v>
      </c>
      <c r="FC3" s="73"/>
      <c r="FD3" s="73"/>
      <c r="FE3" s="74"/>
    </row>
    <row r="4" spans="1:161" s="69" customFormat="1" ht="15.75">
      <c r="A4" s="70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6"/>
      <c r="M4" s="71"/>
      <c r="N4" s="71"/>
      <c r="O4" s="71"/>
      <c r="P4" s="72"/>
      <c r="Q4" s="75" t="s">
        <v>84</v>
      </c>
      <c r="R4" s="73"/>
      <c r="S4" s="73"/>
      <c r="T4" s="74"/>
      <c r="U4" s="73"/>
      <c r="V4" s="70" t="s">
        <v>4</v>
      </c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3" t="s">
        <v>84</v>
      </c>
      <c r="AM4" s="73"/>
      <c r="AN4" s="73"/>
      <c r="AO4" s="74"/>
      <c r="AP4" s="70" t="s">
        <v>4</v>
      </c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2"/>
      <c r="BF4" s="73" t="s">
        <v>84</v>
      </c>
      <c r="BG4" s="73"/>
      <c r="BH4" s="73"/>
      <c r="BI4" s="74"/>
      <c r="BJ4" s="70" t="s">
        <v>4</v>
      </c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2"/>
      <c r="BZ4" s="73" t="s">
        <v>84</v>
      </c>
      <c r="CA4" s="73"/>
      <c r="CB4" s="73"/>
      <c r="CC4" s="74"/>
      <c r="CD4" s="70" t="s">
        <v>4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2"/>
      <c r="CT4" s="73" t="s">
        <v>84</v>
      </c>
      <c r="CU4" s="73"/>
      <c r="CV4" s="73"/>
      <c r="CW4" s="74"/>
      <c r="CX4" s="70" t="s">
        <v>4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2"/>
      <c r="DN4" s="73" t="s">
        <v>84</v>
      </c>
      <c r="DO4" s="73"/>
      <c r="DP4" s="73"/>
      <c r="DQ4" s="74"/>
      <c r="DR4" s="70" t="s">
        <v>4</v>
      </c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2"/>
      <c r="EH4" s="73" t="s">
        <v>84</v>
      </c>
      <c r="EI4" s="73"/>
      <c r="EJ4" s="73"/>
      <c r="EK4" s="74"/>
      <c r="EL4" s="70" t="s">
        <v>4</v>
      </c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2"/>
      <c r="FB4" s="73" t="s">
        <v>84</v>
      </c>
      <c r="FC4" s="73"/>
      <c r="FD4" s="73"/>
      <c r="FE4" s="74"/>
    </row>
    <row r="5" spans="1:161" s="69" customFormat="1" ht="8.25" customHeight="1" thickBo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7"/>
      <c r="Q5" s="78"/>
      <c r="R5" s="78"/>
      <c r="S5" s="78"/>
      <c r="T5" s="79"/>
      <c r="U5" s="78"/>
      <c r="V5" s="77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7"/>
      <c r="AL5" s="78"/>
      <c r="AM5" s="78"/>
      <c r="AN5" s="78"/>
      <c r="AO5" s="79"/>
      <c r="AP5" s="77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7"/>
      <c r="BF5" s="78"/>
      <c r="BG5" s="78"/>
      <c r="BH5" s="78"/>
      <c r="BI5" s="79"/>
      <c r="BJ5" s="77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7"/>
      <c r="BZ5" s="78"/>
      <c r="CA5" s="78"/>
      <c r="CB5" s="78"/>
      <c r="CC5" s="79"/>
      <c r="CD5" s="77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7"/>
      <c r="CT5" s="78"/>
      <c r="CU5" s="78"/>
      <c r="CV5" s="78"/>
      <c r="CW5" s="79"/>
      <c r="CX5" s="77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7"/>
      <c r="DN5" s="78"/>
      <c r="DO5" s="78"/>
      <c r="DP5" s="78"/>
      <c r="DQ5" s="79"/>
      <c r="DR5" s="77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7"/>
      <c r="EH5" s="78"/>
      <c r="EI5" s="78"/>
      <c r="EJ5" s="78"/>
      <c r="EK5" s="79"/>
      <c r="EL5" s="77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7"/>
      <c r="FB5" s="78"/>
      <c r="FC5" s="78"/>
      <c r="FD5" s="78"/>
      <c r="FE5" s="79"/>
    </row>
    <row r="6" spans="1:161" s="69" customFormat="1" ht="15" thickTop="1"/>
    <row r="7" spans="1:161" s="69" customFormat="1" ht="9.9499999999999993" customHeight="1">
      <c r="A7" s="80"/>
      <c r="B7" s="81"/>
      <c r="C7" s="81"/>
      <c r="D7" s="81"/>
      <c r="E7" s="81"/>
      <c r="F7" s="81"/>
      <c r="G7" s="80"/>
      <c r="H7" s="81"/>
      <c r="I7" s="81"/>
      <c r="J7" s="81"/>
      <c r="K7" s="81"/>
      <c r="L7" s="82"/>
      <c r="M7" s="82"/>
      <c r="N7" s="83"/>
      <c r="O7" s="81"/>
      <c r="P7" s="81"/>
      <c r="Q7" s="81"/>
      <c r="R7" s="81"/>
      <c r="S7" s="82"/>
      <c r="T7" s="84"/>
      <c r="U7" s="81"/>
      <c r="V7" s="80"/>
      <c r="W7" s="81"/>
      <c r="X7" s="81"/>
      <c r="Y7" s="81"/>
      <c r="Z7" s="81"/>
      <c r="AA7" s="81"/>
      <c r="AB7" s="80"/>
      <c r="AC7" s="81"/>
      <c r="AD7" s="81"/>
      <c r="AE7" s="81"/>
      <c r="AF7" s="81"/>
      <c r="AG7" s="82"/>
      <c r="AH7" s="82"/>
      <c r="AI7" s="83"/>
      <c r="AJ7" s="81"/>
      <c r="AK7" s="81"/>
      <c r="AL7" s="81"/>
      <c r="AM7" s="81"/>
      <c r="AN7" s="82"/>
      <c r="AO7" s="84"/>
      <c r="AP7" s="80"/>
      <c r="AQ7" s="81"/>
      <c r="AR7" s="81"/>
      <c r="AS7" s="81"/>
      <c r="AT7" s="81"/>
      <c r="AU7" s="81"/>
      <c r="AV7" s="80"/>
      <c r="AW7" s="81"/>
      <c r="AX7" s="81"/>
      <c r="AY7" s="81"/>
      <c r="AZ7" s="81"/>
      <c r="BA7" s="82"/>
      <c r="BB7" s="82"/>
      <c r="BC7" s="83"/>
      <c r="BD7" s="81"/>
      <c r="BE7" s="81"/>
      <c r="BF7" s="81"/>
      <c r="BG7" s="81"/>
      <c r="BH7" s="82"/>
      <c r="BI7" s="84"/>
      <c r="BJ7" s="80"/>
      <c r="BK7" s="81"/>
      <c r="BL7" s="81"/>
      <c r="BM7" s="81"/>
      <c r="BN7" s="81"/>
      <c r="BO7" s="81"/>
      <c r="BP7" s="80"/>
      <c r="BQ7" s="81"/>
      <c r="BR7" s="81"/>
      <c r="BS7" s="81"/>
      <c r="BT7" s="81"/>
      <c r="BU7" s="82"/>
      <c r="BV7" s="82"/>
      <c r="BW7" s="83"/>
      <c r="BX7" s="81"/>
      <c r="BY7" s="81"/>
      <c r="BZ7" s="81"/>
      <c r="CA7" s="81"/>
      <c r="CB7" s="82"/>
      <c r="CC7" s="84"/>
      <c r="CD7" s="80"/>
      <c r="CE7" s="81"/>
      <c r="CF7" s="81"/>
      <c r="CG7" s="81"/>
      <c r="CH7" s="81"/>
      <c r="CI7" s="81"/>
      <c r="CJ7" s="80"/>
      <c r="CK7" s="81"/>
      <c r="CL7" s="81"/>
      <c r="CM7" s="81"/>
      <c r="CN7" s="81"/>
      <c r="CO7" s="82"/>
      <c r="CP7" s="82"/>
      <c r="CQ7" s="83"/>
      <c r="CR7" s="81"/>
      <c r="CS7" s="81"/>
      <c r="CT7" s="81"/>
      <c r="CU7" s="81"/>
      <c r="CV7" s="82"/>
      <c r="CW7" s="84"/>
      <c r="CX7" s="80"/>
      <c r="CY7" s="81"/>
      <c r="CZ7" s="81"/>
      <c r="DA7" s="81"/>
      <c r="DB7" s="81"/>
      <c r="DC7" s="81"/>
      <c r="DD7" s="80"/>
      <c r="DE7" s="81"/>
      <c r="DF7" s="81"/>
      <c r="DG7" s="81"/>
      <c r="DH7" s="81"/>
      <c r="DI7" s="82"/>
      <c r="DJ7" s="82"/>
      <c r="DK7" s="83"/>
      <c r="DL7" s="81"/>
      <c r="DM7" s="81"/>
      <c r="DN7" s="81"/>
      <c r="DO7" s="81"/>
      <c r="DP7" s="82"/>
      <c r="DQ7" s="84"/>
      <c r="DR7" s="80"/>
      <c r="DS7" s="81"/>
      <c r="DT7" s="81"/>
      <c r="DU7" s="81"/>
      <c r="DV7" s="81"/>
      <c r="DW7" s="81"/>
      <c r="DX7" s="80"/>
      <c r="DY7" s="81"/>
      <c r="DZ7" s="81"/>
      <c r="EA7" s="81"/>
      <c r="EB7" s="81"/>
      <c r="EC7" s="82"/>
      <c r="ED7" s="82"/>
      <c r="EE7" s="83"/>
      <c r="EF7" s="81"/>
      <c r="EG7" s="81"/>
      <c r="EH7" s="81"/>
      <c r="EI7" s="81"/>
      <c r="EJ7" s="82"/>
      <c r="EK7" s="84"/>
      <c r="EL7" s="80"/>
      <c r="EM7" s="81"/>
      <c r="EN7" s="81"/>
      <c r="EO7" s="81"/>
      <c r="EP7" s="81"/>
      <c r="EQ7" s="81"/>
      <c r="ER7" s="80"/>
      <c r="ES7" s="81"/>
      <c r="ET7" s="81"/>
      <c r="EU7" s="81"/>
      <c r="EV7" s="81"/>
      <c r="EW7" s="82"/>
      <c r="EX7" s="82"/>
      <c r="EY7" s="83"/>
      <c r="EZ7" s="81"/>
      <c r="FA7" s="81"/>
      <c r="FB7" s="81"/>
      <c r="FC7" s="81"/>
      <c r="FD7" s="82"/>
      <c r="FE7" s="84"/>
    </row>
    <row r="8" spans="1:161" s="69" customFormat="1" ht="15.75">
      <c r="A8" s="85"/>
      <c r="B8" s="86" t="s">
        <v>89</v>
      </c>
      <c r="D8" s="73"/>
      <c r="F8" s="73"/>
      <c r="G8" s="85"/>
      <c r="H8" s="87" t="s">
        <v>5</v>
      </c>
      <c r="I8" s="73"/>
      <c r="K8" s="73"/>
      <c r="L8" s="88" t="s">
        <v>85</v>
      </c>
      <c r="M8" s="89"/>
      <c r="N8" s="90"/>
      <c r="O8" s="73" t="s">
        <v>6</v>
      </c>
      <c r="P8" s="73"/>
      <c r="R8" s="73"/>
      <c r="S8" s="91"/>
      <c r="T8" s="92"/>
      <c r="U8" s="73"/>
      <c r="V8" s="85"/>
      <c r="W8" s="93" t="s">
        <v>7</v>
      </c>
      <c r="X8" s="86" t="s">
        <v>89</v>
      </c>
      <c r="Y8" s="73"/>
      <c r="Z8" s="73"/>
      <c r="AA8" s="73"/>
      <c r="AB8" s="85"/>
      <c r="AC8" s="87" t="s">
        <v>5</v>
      </c>
      <c r="AD8" s="73"/>
      <c r="AF8" s="73"/>
      <c r="AG8" s="88" t="s">
        <v>85</v>
      </c>
      <c r="AH8" s="89"/>
      <c r="AI8" s="90"/>
      <c r="AJ8" s="73" t="s">
        <v>6</v>
      </c>
      <c r="AK8" s="73"/>
      <c r="AM8" s="73"/>
      <c r="AN8" s="91"/>
      <c r="AO8" s="92"/>
      <c r="AP8" s="85"/>
      <c r="AQ8" s="93" t="s">
        <v>7</v>
      </c>
      <c r="AR8" s="86" t="s">
        <v>89</v>
      </c>
      <c r="AS8" s="73"/>
      <c r="AT8" s="73"/>
      <c r="AU8" s="73"/>
      <c r="AV8" s="85"/>
      <c r="AW8" s="87" t="s">
        <v>5</v>
      </c>
      <c r="AX8" s="73"/>
      <c r="AZ8" s="73"/>
      <c r="BA8" s="88" t="s">
        <v>85</v>
      </c>
      <c r="BB8" s="89"/>
      <c r="BC8" s="90"/>
      <c r="BD8" s="73" t="s">
        <v>6</v>
      </c>
      <c r="BE8" s="73"/>
      <c r="BG8" s="73"/>
      <c r="BH8" s="91"/>
      <c r="BI8" s="92"/>
      <c r="BJ8" s="85"/>
      <c r="BK8" s="93" t="s">
        <v>7</v>
      </c>
      <c r="BL8" s="86" t="s">
        <v>89</v>
      </c>
      <c r="BM8" s="73"/>
      <c r="BN8" s="73"/>
      <c r="BO8" s="73"/>
      <c r="BP8" s="85"/>
      <c r="BQ8" s="87" t="s">
        <v>5</v>
      </c>
      <c r="BR8" s="73"/>
      <c r="BT8" s="73"/>
      <c r="BU8" s="88" t="s">
        <v>85</v>
      </c>
      <c r="BV8" s="89"/>
      <c r="BW8" s="90"/>
      <c r="BX8" s="73" t="s">
        <v>6</v>
      </c>
      <c r="BY8" s="73"/>
      <c r="CA8" s="73"/>
      <c r="CB8" s="91"/>
      <c r="CC8" s="92"/>
      <c r="CD8" s="85"/>
      <c r="CE8" s="93" t="s">
        <v>7</v>
      </c>
      <c r="CF8" s="86" t="s">
        <v>89</v>
      </c>
      <c r="CG8" s="73"/>
      <c r="CH8" s="73"/>
      <c r="CI8" s="73"/>
      <c r="CJ8" s="85"/>
      <c r="CK8" s="87" t="s">
        <v>5</v>
      </c>
      <c r="CL8" s="73"/>
      <c r="CN8" s="73"/>
      <c r="CO8" s="88" t="s">
        <v>85</v>
      </c>
      <c r="CP8" s="89"/>
      <c r="CQ8" s="90"/>
      <c r="CR8" s="73" t="s">
        <v>6</v>
      </c>
      <c r="CS8" s="73"/>
      <c r="CU8" s="73"/>
      <c r="CV8" s="91"/>
      <c r="CW8" s="92"/>
      <c r="CX8" s="85"/>
      <c r="CY8" s="93" t="s">
        <v>7</v>
      </c>
      <c r="CZ8" s="86" t="s">
        <v>89</v>
      </c>
      <c r="DA8" s="73"/>
      <c r="DB8" s="73"/>
      <c r="DC8" s="73"/>
      <c r="DD8" s="85"/>
      <c r="DE8" s="87" t="s">
        <v>5</v>
      </c>
      <c r="DF8" s="73"/>
      <c r="DH8" s="73"/>
      <c r="DI8" s="88" t="s">
        <v>85</v>
      </c>
      <c r="DJ8" s="89"/>
      <c r="DK8" s="90"/>
      <c r="DL8" s="73" t="s">
        <v>6</v>
      </c>
      <c r="DM8" s="73"/>
      <c r="DO8" s="73"/>
      <c r="DP8" s="91"/>
      <c r="DQ8" s="92"/>
      <c r="DR8" s="85"/>
      <c r="DS8" s="93" t="s">
        <v>7</v>
      </c>
      <c r="DT8" s="86" t="s">
        <v>89</v>
      </c>
      <c r="DU8" s="73"/>
      <c r="DV8" s="73"/>
      <c r="DW8" s="73"/>
      <c r="DX8" s="85"/>
      <c r="DY8" s="87" t="s">
        <v>5</v>
      </c>
      <c r="DZ8" s="73"/>
      <c r="EB8" s="73"/>
      <c r="EC8" s="88" t="s">
        <v>85</v>
      </c>
      <c r="ED8" s="89"/>
      <c r="EE8" s="90"/>
      <c r="EF8" s="73" t="s">
        <v>6</v>
      </c>
      <c r="EG8" s="73"/>
      <c r="EI8" s="73"/>
      <c r="EJ8" s="91"/>
      <c r="EK8" s="92"/>
      <c r="EL8" s="85"/>
      <c r="EM8" s="93" t="s">
        <v>7</v>
      </c>
      <c r="EN8" s="86" t="s">
        <v>89</v>
      </c>
      <c r="EO8" s="73"/>
      <c r="EP8" s="73"/>
      <c r="EQ8" s="73"/>
      <c r="ER8" s="85"/>
      <c r="ES8" s="87" t="s">
        <v>5</v>
      </c>
      <c r="ET8" s="73"/>
      <c r="EV8" s="73"/>
      <c r="EW8" s="88" t="s">
        <v>85</v>
      </c>
      <c r="EX8" s="89"/>
      <c r="EY8" s="90"/>
      <c r="EZ8" s="73" t="s">
        <v>6</v>
      </c>
      <c r="FA8" s="73"/>
      <c r="FC8" s="73"/>
      <c r="FD8" s="91"/>
      <c r="FE8" s="92"/>
    </row>
    <row r="9" spans="1:161" s="69" customFormat="1" ht="15.75">
      <c r="A9" s="94"/>
      <c r="B9" s="86" t="s">
        <v>60</v>
      </c>
      <c r="F9" s="73"/>
      <c r="G9" s="85"/>
      <c r="H9" s="87" t="s">
        <v>8</v>
      </c>
      <c r="L9" s="88" t="s">
        <v>86</v>
      </c>
      <c r="M9" s="95"/>
      <c r="N9" s="96"/>
      <c r="O9" s="69" t="s">
        <v>9</v>
      </c>
      <c r="S9" s="91"/>
      <c r="T9" s="92"/>
      <c r="U9" s="73"/>
      <c r="V9" s="94"/>
      <c r="W9" s="93"/>
      <c r="X9" s="86" t="s">
        <v>60</v>
      </c>
      <c r="Y9" s="73"/>
      <c r="Z9" s="73"/>
      <c r="AA9" s="73"/>
      <c r="AB9" s="85"/>
      <c r="AC9" s="87" t="s">
        <v>8</v>
      </c>
      <c r="AG9" s="88" t="s">
        <v>86</v>
      </c>
      <c r="AH9" s="95"/>
      <c r="AI9" s="96"/>
      <c r="AJ9" s="69" t="s">
        <v>9</v>
      </c>
      <c r="AN9" s="91"/>
      <c r="AO9" s="92"/>
      <c r="AP9" s="94"/>
      <c r="AQ9" s="93"/>
      <c r="AR9" s="86" t="s">
        <v>60</v>
      </c>
      <c r="AS9" s="73"/>
      <c r="AT9" s="73"/>
      <c r="AU9" s="73"/>
      <c r="AV9" s="85"/>
      <c r="AW9" s="87" t="s">
        <v>8</v>
      </c>
      <c r="BA9" s="88" t="s">
        <v>86</v>
      </c>
      <c r="BB9" s="95"/>
      <c r="BC9" s="96"/>
      <c r="BD9" s="69" t="s">
        <v>9</v>
      </c>
      <c r="BH9" s="91"/>
      <c r="BI9" s="92"/>
      <c r="BJ9" s="94"/>
      <c r="BK9" s="93"/>
      <c r="BL9" s="86" t="s">
        <v>60</v>
      </c>
      <c r="BM9" s="73"/>
      <c r="BN9" s="73"/>
      <c r="BO9" s="73"/>
      <c r="BP9" s="85"/>
      <c r="BQ9" s="87" t="s">
        <v>8</v>
      </c>
      <c r="BU9" s="88" t="s">
        <v>86</v>
      </c>
      <c r="BV9" s="95"/>
      <c r="BW9" s="96"/>
      <c r="BX9" s="69" t="s">
        <v>9</v>
      </c>
      <c r="CB9" s="91"/>
      <c r="CC9" s="92"/>
      <c r="CD9" s="94"/>
      <c r="CE9" s="93"/>
      <c r="CF9" s="86" t="s">
        <v>60</v>
      </c>
      <c r="CG9" s="73"/>
      <c r="CH9" s="73"/>
      <c r="CI9" s="73"/>
      <c r="CJ9" s="85"/>
      <c r="CK9" s="87" t="s">
        <v>8</v>
      </c>
      <c r="CO9" s="88" t="s">
        <v>86</v>
      </c>
      <c r="CP9" s="95"/>
      <c r="CQ9" s="96"/>
      <c r="CR9" s="69" t="s">
        <v>9</v>
      </c>
      <c r="CV9" s="91"/>
      <c r="CW9" s="92"/>
      <c r="CX9" s="94"/>
      <c r="CY9" s="93"/>
      <c r="CZ9" s="86" t="s">
        <v>60</v>
      </c>
      <c r="DA9" s="73"/>
      <c r="DB9" s="73"/>
      <c r="DC9" s="73"/>
      <c r="DD9" s="85"/>
      <c r="DE9" s="87" t="s">
        <v>8</v>
      </c>
      <c r="DI9" s="88" t="s">
        <v>86</v>
      </c>
      <c r="DJ9" s="95"/>
      <c r="DK9" s="96"/>
      <c r="DL9" s="69" t="s">
        <v>9</v>
      </c>
      <c r="DP9" s="91"/>
      <c r="DQ9" s="92"/>
      <c r="DR9" s="94"/>
      <c r="DS9" s="93"/>
      <c r="DT9" s="86" t="s">
        <v>60</v>
      </c>
      <c r="DU9" s="73"/>
      <c r="DV9" s="73"/>
      <c r="DW9" s="73"/>
      <c r="DX9" s="85"/>
      <c r="DY9" s="87" t="s">
        <v>8</v>
      </c>
      <c r="EC9" s="88" t="s">
        <v>86</v>
      </c>
      <c r="ED9" s="95"/>
      <c r="EE9" s="96"/>
      <c r="EF9" s="69" t="s">
        <v>9</v>
      </c>
      <c r="EJ9" s="91"/>
      <c r="EK9" s="92"/>
      <c r="EL9" s="94"/>
      <c r="EM9" s="93"/>
      <c r="EN9" s="86" t="s">
        <v>60</v>
      </c>
      <c r="EO9" s="73"/>
      <c r="EP9" s="73"/>
      <c r="EQ9" s="73"/>
      <c r="ER9" s="85"/>
      <c r="ES9" s="87" t="s">
        <v>8</v>
      </c>
      <c r="EW9" s="88" t="s">
        <v>86</v>
      </c>
      <c r="EX9" s="95"/>
      <c r="EY9" s="96"/>
      <c r="EZ9" s="69" t="s">
        <v>9</v>
      </c>
      <c r="FD9" s="91"/>
      <c r="FE9" s="92"/>
    </row>
    <row r="10" spans="1:161" s="69" customFormat="1" ht="15.75">
      <c r="A10" s="85"/>
      <c r="B10" s="86" t="s">
        <v>60</v>
      </c>
      <c r="F10" s="73"/>
      <c r="G10" s="85"/>
      <c r="H10" s="87" t="s">
        <v>10</v>
      </c>
      <c r="I10" s="73"/>
      <c r="K10" s="73"/>
      <c r="L10" s="88"/>
      <c r="M10" s="95"/>
      <c r="N10" s="96"/>
      <c r="O10" s="97" t="s">
        <v>11</v>
      </c>
      <c r="P10" s="73"/>
      <c r="R10" s="73"/>
      <c r="S10" s="98" t="s">
        <v>62</v>
      </c>
      <c r="T10" s="92"/>
      <c r="U10" s="73"/>
      <c r="V10" s="85"/>
      <c r="W10" s="73"/>
      <c r="X10" s="86" t="s">
        <v>60</v>
      </c>
      <c r="Y10" s="73"/>
      <c r="Z10" s="73"/>
      <c r="AA10" s="73"/>
      <c r="AB10" s="85"/>
      <c r="AC10" s="87" t="s">
        <v>10</v>
      </c>
      <c r="AD10" s="73"/>
      <c r="AF10" s="73"/>
      <c r="AG10" s="88"/>
      <c r="AH10" s="95"/>
      <c r="AI10" s="96"/>
      <c r="AJ10" s="97" t="s">
        <v>11</v>
      </c>
      <c r="AK10" s="73"/>
      <c r="AM10" s="73"/>
      <c r="AN10" s="98" t="s">
        <v>62</v>
      </c>
      <c r="AO10" s="92"/>
      <c r="AP10" s="85"/>
      <c r="AQ10" s="73"/>
      <c r="AR10" s="86" t="s">
        <v>60</v>
      </c>
      <c r="AS10" s="73"/>
      <c r="AT10" s="73"/>
      <c r="AU10" s="73"/>
      <c r="AV10" s="85"/>
      <c r="AW10" s="87" t="s">
        <v>10</v>
      </c>
      <c r="AX10" s="73"/>
      <c r="AZ10" s="73"/>
      <c r="BA10" s="88"/>
      <c r="BB10" s="95"/>
      <c r="BC10" s="96"/>
      <c r="BD10" s="97" t="s">
        <v>11</v>
      </c>
      <c r="BE10" s="73"/>
      <c r="BG10" s="73"/>
      <c r="BH10" s="98" t="s">
        <v>62</v>
      </c>
      <c r="BI10" s="92"/>
      <c r="BJ10" s="85"/>
      <c r="BK10" s="73"/>
      <c r="BL10" s="86" t="s">
        <v>60</v>
      </c>
      <c r="BM10" s="73"/>
      <c r="BN10" s="73"/>
      <c r="BO10" s="73"/>
      <c r="BP10" s="85"/>
      <c r="BQ10" s="87" t="s">
        <v>10</v>
      </c>
      <c r="BR10" s="73"/>
      <c r="BT10" s="73"/>
      <c r="BU10" s="88"/>
      <c r="BV10" s="95"/>
      <c r="BW10" s="96"/>
      <c r="BX10" s="97" t="s">
        <v>11</v>
      </c>
      <c r="BY10" s="73"/>
      <c r="CA10" s="73"/>
      <c r="CB10" s="98" t="s">
        <v>62</v>
      </c>
      <c r="CC10" s="92"/>
      <c r="CD10" s="85"/>
      <c r="CE10" s="73"/>
      <c r="CF10" s="86" t="s">
        <v>60</v>
      </c>
      <c r="CG10" s="73"/>
      <c r="CH10" s="73"/>
      <c r="CI10" s="73"/>
      <c r="CJ10" s="85"/>
      <c r="CK10" s="87" t="s">
        <v>10</v>
      </c>
      <c r="CL10" s="73"/>
      <c r="CN10" s="73"/>
      <c r="CO10" s="88"/>
      <c r="CP10" s="95"/>
      <c r="CQ10" s="96"/>
      <c r="CR10" s="97" t="s">
        <v>11</v>
      </c>
      <c r="CS10" s="73"/>
      <c r="CU10" s="73"/>
      <c r="CV10" s="98" t="s">
        <v>62</v>
      </c>
      <c r="CW10" s="92"/>
      <c r="CX10" s="85"/>
      <c r="CY10" s="73"/>
      <c r="CZ10" s="86" t="s">
        <v>60</v>
      </c>
      <c r="DA10" s="73"/>
      <c r="DB10" s="73"/>
      <c r="DC10" s="73"/>
      <c r="DD10" s="85"/>
      <c r="DE10" s="87" t="s">
        <v>10</v>
      </c>
      <c r="DF10" s="73"/>
      <c r="DH10" s="73"/>
      <c r="DI10" s="88"/>
      <c r="DJ10" s="95"/>
      <c r="DK10" s="96"/>
      <c r="DL10" s="97" t="s">
        <v>11</v>
      </c>
      <c r="DM10" s="73"/>
      <c r="DO10" s="73"/>
      <c r="DP10" s="98" t="s">
        <v>62</v>
      </c>
      <c r="DQ10" s="92"/>
      <c r="DR10" s="85"/>
      <c r="DS10" s="73"/>
      <c r="DT10" s="86" t="s">
        <v>60</v>
      </c>
      <c r="DU10" s="73"/>
      <c r="DV10" s="73"/>
      <c r="DW10" s="73"/>
      <c r="DX10" s="85"/>
      <c r="DY10" s="87" t="s">
        <v>10</v>
      </c>
      <c r="DZ10" s="73"/>
      <c r="EB10" s="73"/>
      <c r="EC10" s="88"/>
      <c r="ED10" s="95"/>
      <c r="EE10" s="96"/>
      <c r="EF10" s="97" t="s">
        <v>11</v>
      </c>
      <c r="EG10" s="73"/>
      <c r="EI10" s="73"/>
      <c r="EJ10" s="98" t="s">
        <v>62</v>
      </c>
      <c r="EK10" s="92"/>
      <c r="EL10" s="85"/>
      <c r="EM10" s="73"/>
      <c r="EN10" s="86" t="s">
        <v>60</v>
      </c>
      <c r="EO10" s="73"/>
      <c r="EP10" s="73"/>
      <c r="EQ10" s="73"/>
      <c r="ER10" s="85"/>
      <c r="ES10" s="87" t="s">
        <v>10</v>
      </c>
      <c r="ET10" s="73"/>
      <c r="EV10" s="73"/>
      <c r="EW10" s="88"/>
      <c r="EX10" s="95"/>
      <c r="EY10" s="96"/>
      <c r="EZ10" s="97" t="s">
        <v>11</v>
      </c>
      <c r="FA10" s="73"/>
      <c r="FC10" s="73"/>
      <c r="FD10" s="98" t="s">
        <v>62</v>
      </c>
      <c r="FE10" s="92"/>
    </row>
    <row r="11" spans="1:161" s="69" customFormat="1" ht="15.75">
      <c r="A11" s="85"/>
      <c r="B11" s="73"/>
      <c r="C11" s="86"/>
      <c r="F11" s="73"/>
      <c r="G11" s="85"/>
      <c r="H11" s="87"/>
      <c r="L11" s="88" t="s">
        <v>90</v>
      </c>
      <c r="M11" s="89"/>
      <c r="N11" s="90"/>
      <c r="O11" s="97"/>
      <c r="P11" s="73"/>
      <c r="R11" s="73"/>
      <c r="S11" s="97"/>
      <c r="T11" s="92"/>
      <c r="U11" s="73"/>
      <c r="V11" s="85"/>
      <c r="W11" s="73"/>
      <c r="X11" s="73"/>
      <c r="Y11" s="73"/>
      <c r="Z11" s="73"/>
      <c r="AA11" s="73"/>
      <c r="AB11" s="85"/>
      <c r="AC11" s="87"/>
      <c r="AG11" s="88"/>
      <c r="AH11" s="89"/>
      <c r="AI11" s="90"/>
      <c r="AJ11" s="97"/>
      <c r="AK11" s="73"/>
      <c r="AM11" s="73"/>
      <c r="AN11" s="97"/>
      <c r="AO11" s="92"/>
      <c r="AP11" s="85"/>
      <c r="AQ11" s="73"/>
      <c r="AR11" s="73"/>
      <c r="AS11" s="73"/>
      <c r="AT11" s="73"/>
      <c r="AU11" s="73"/>
      <c r="AV11" s="85"/>
      <c r="AW11" s="87"/>
      <c r="BA11" s="88"/>
      <c r="BB11" s="89"/>
      <c r="BC11" s="90"/>
      <c r="BD11" s="97"/>
      <c r="BE11" s="73"/>
      <c r="BG11" s="73"/>
      <c r="BH11" s="97"/>
      <c r="BI11" s="92"/>
      <c r="BJ11" s="85"/>
      <c r="BK11" s="73"/>
      <c r="BL11" s="73"/>
      <c r="BM11" s="73"/>
      <c r="BN11" s="73"/>
      <c r="BO11" s="73"/>
      <c r="BP11" s="85"/>
      <c r="BQ11" s="87"/>
      <c r="BU11" s="88"/>
      <c r="BV11" s="89"/>
      <c r="BW11" s="90"/>
      <c r="BX11" s="97"/>
      <c r="BY11" s="73"/>
      <c r="CA11" s="73"/>
      <c r="CB11" s="97"/>
      <c r="CC11" s="92"/>
      <c r="CD11" s="85"/>
      <c r="CE11" s="73"/>
      <c r="CF11" s="73"/>
      <c r="CG11" s="73"/>
      <c r="CH11" s="73"/>
      <c r="CI11" s="73"/>
      <c r="CJ11" s="85"/>
      <c r="CK11" s="87"/>
      <c r="CO11" s="88"/>
      <c r="CP11" s="89"/>
      <c r="CQ11" s="90"/>
      <c r="CR11" s="97"/>
      <c r="CS11" s="73"/>
      <c r="CU11" s="73"/>
      <c r="CV11" s="97"/>
      <c r="CW11" s="92"/>
      <c r="CX11" s="85"/>
      <c r="CY11" s="73"/>
      <c r="CZ11" s="73"/>
      <c r="DA11" s="73"/>
      <c r="DB11" s="73"/>
      <c r="DC11" s="73"/>
      <c r="DD11" s="85"/>
      <c r="DE11" s="87"/>
      <c r="DI11" s="88"/>
      <c r="DJ11" s="89"/>
      <c r="DK11" s="90"/>
      <c r="DL11" s="97"/>
      <c r="DM11" s="73"/>
      <c r="DO11" s="73"/>
      <c r="DP11" s="97"/>
      <c r="DQ11" s="92"/>
      <c r="DR11" s="85"/>
      <c r="DS11" s="73"/>
      <c r="DT11" s="73"/>
      <c r="DU11" s="73"/>
      <c r="DV11" s="73"/>
      <c r="DW11" s="73"/>
      <c r="DX11" s="85"/>
      <c r="DY11" s="87"/>
      <c r="EC11" s="88"/>
      <c r="ED11" s="89"/>
      <c r="EE11" s="90"/>
      <c r="EF11" s="97"/>
      <c r="EG11" s="73"/>
      <c r="EI11" s="73"/>
      <c r="EJ11" s="97"/>
      <c r="EK11" s="92"/>
      <c r="EL11" s="85"/>
      <c r="EM11" s="73"/>
      <c r="EN11" s="73"/>
      <c r="EO11" s="73"/>
      <c r="EP11" s="73"/>
      <c r="EQ11" s="73"/>
      <c r="ER11" s="85"/>
      <c r="ES11" s="87"/>
      <c r="EW11" s="88"/>
      <c r="EX11" s="89"/>
      <c r="EY11" s="90"/>
      <c r="EZ11" s="97"/>
      <c r="FA11" s="73"/>
      <c r="FC11" s="73"/>
      <c r="FD11" s="97"/>
      <c r="FE11" s="92"/>
    </row>
    <row r="12" spans="1:161" s="69" customFormat="1" ht="15.75">
      <c r="A12" s="85"/>
      <c r="C12" s="86"/>
      <c r="F12" s="73"/>
      <c r="G12" s="85"/>
      <c r="H12" s="73" t="s">
        <v>87</v>
      </c>
      <c r="I12" s="73"/>
      <c r="J12" s="73"/>
      <c r="K12" s="73"/>
      <c r="L12" s="89">
        <v>7.6700000000000004E-2</v>
      </c>
      <c r="M12" s="89"/>
      <c r="N12" s="90"/>
      <c r="O12" s="97"/>
      <c r="P12" s="73"/>
      <c r="R12" s="73"/>
      <c r="S12" s="97"/>
      <c r="T12" s="92"/>
      <c r="U12" s="73"/>
      <c r="V12" s="85"/>
      <c r="W12" s="73"/>
      <c r="X12" s="73"/>
      <c r="Y12" s="73"/>
      <c r="Z12" s="73"/>
      <c r="AA12" s="73"/>
      <c r="AB12" s="85"/>
      <c r="AC12" s="73" t="s">
        <v>87</v>
      </c>
      <c r="AD12" s="73"/>
      <c r="AE12" s="73"/>
      <c r="AF12" s="73"/>
      <c r="AG12" s="89">
        <v>7.6700000000000004E-2</v>
      </c>
      <c r="AH12" s="89"/>
      <c r="AI12" s="90"/>
      <c r="AJ12" s="97"/>
      <c r="AK12" s="73"/>
      <c r="AM12" s="73"/>
      <c r="AN12" s="97"/>
      <c r="AO12" s="92"/>
      <c r="AP12" s="85"/>
      <c r="AQ12" s="73"/>
      <c r="AR12" s="73"/>
      <c r="AS12" s="73"/>
      <c r="AT12" s="73"/>
      <c r="AU12" s="73"/>
      <c r="AV12" s="85"/>
      <c r="AW12" s="73" t="s">
        <v>87</v>
      </c>
      <c r="AX12" s="73"/>
      <c r="AY12" s="73"/>
      <c r="AZ12" s="73"/>
      <c r="BA12" s="89">
        <v>7.6700000000000004E-2</v>
      </c>
      <c r="BB12" s="89"/>
      <c r="BC12" s="90"/>
      <c r="BD12" s="97"/>
      <c r="BE12" s="73"/>
      <c r="BG12" s="73"/>
      <c r="BH12" s="97"/>
      <c r="BI12" s="92"/>
      <c r="BJ12" s="85"/>
      <c r="BK12" s="73"/>
      <c r="BL12" s="73"/>
      <c r="BM12" s="73"/>
      <c r="BN12" s="73"/>
      <c r="BO12" s="73"/>
      <c r="BP12" s="85"/>
      <c r="BQ12" s="73" t="s">
        <v>87</v>
      </c>
      <c r="BR12" s="73"/>
      <c r="BS12" s="73"/>
      <c r="BT12" s="73"/>
      <c r="BU12" s="89">
        <v>7.6700000000000004E-2</v>
      </c>
      <c r="BV12" s="89"/>
      <c r="BW12" s="90"/>
      <c r="BX12" s="97"/>
      <c r="BY12" s="73"/>
      <c r="CA12" s="73"/>
      <c r="CB12" s="97"/>
      <c r="CC12" s="92"/>
      <c r="CD12" s="85"/>
      <c r="CE12" s="73"/>
      <c r="CF12" s="73"/>
      <c r="CG12" s="73"/>
      <c r="CH12" s="73"/>
      <c r="CI12" s="73"/>
      <c r="CJ12" s="85"/>
      <c r="CK12" s="73" t="s">
        <v>87</v>
      </c>
      <c r="CL12" s="73"/>
      <c r="CM12" s="73"/>
      <c r="CN12" s="73"/>
      <c r="CO12" s="89">
        <v>7.6700000000000004E-2</v>
      </c>
      <c r="CP12" s="89"/>
      <c r="CQ12" s="90"/>
      <c r="CR12" s="97"/>
      <c r="CS12" s="73"/>
      <c r="CU12" s="73"/>
      <c r="CV12" s="97"/>
      <c r="CW12" s="92"/>
      <c r="CX12" s="85"/>
      <c r="CY12" s="73"/>
      <c r="CZ12" s="73"/>
      <c r="DA12" s="73"/>
      <c r="DB12" s="73"/>
      <c r="DC12" s="73"/>
      <c r="DD12" s="85"/>
      <c r="DE12" s="73" t="s">
        <v>87</v>
      </c>
      <c r="DF12" s="73"/>
      <c r="DG12" s="73"/>
      <c r="DH12" s="73"/>
      <c r="DI12" s="89">
        <v>7.6700000000000004E-2</v>
      </c>
      <c r="DJ12" s="89"/>
      <c r="DK12" s="90"/>
      <c r="DL12" s="97"/>
      <c r="DM12" s="73"/>
      <c r="DO12" s="73"/>
      <c r="DP12" s="97"/>
      <c r="DQ12" s="92"/>
      <c r="DR12" s="85"/>
      <c r="DS12" s="73"/>
      <c r="DT12" s="73"/>
      <c r="DU12" s="73"/>
      <c r="DV12" s="73"/>
      <c r="DW12" s="73"/>
      <c r="DX12" s="85"/>
      <c r="DY12" s="73" t="s">
        <v>87</v>
      </c>
      <c r="DZ12" s="73"/>
      <c r="EA12" s="73"/>
      <c r="EB12" s="73"/>
      <c r="EC12" s="89">
        <v>7.6700000000000004E-2</v>
      </c>
      <c r="ED12" s="89"/>
      <c r="EE12" s="90"/>
      <c r="EF12" s="97"/>
      <c r="EG12" s="73"/>
      <c r="EI12" s="73"/>
      <c r="EJ12" s="97"/>
      <c r="EK12" s="92"/>
      <c r="EL12" s="85"/>
      <c r="EM12" s="73"/>
      <c r="EN12" s="73"/>
      <c r="EO12" s="73"/>
      <c r="EP12" s="73"/>
      <c r="EQ12" s="73"/>
      <c r="ER12" s="85"/>
      <c r="ES12" s="73" t="s">
        <v>87</v>
      </c>
      <c r="ET12" s="73"/>
      <c r="EU12" s="73"/>
      <c r="EV12" s="73"/>
      <c r="EW12" s="89">
        <v>7.6700000000000004E-2</v>
      </c>
      <c r="EX12" s="89"/>
      <c r="EY12" s="90"/>
      <c r="EZ12" s="97"/>
      <c r="FA12" s="73"/>
      <c r="FC12" s="73"/>
      <c r="FD12" s="97"/>
      <c r="FE12" s="92"/>
    </row>
    <row r="13" spans="1:161" s="69" customFormat="1" ht="15.75">
      <c r="A13" s="85"/>
      <c r="B13" s="99"/>
      <c r="E13" s="99"/>
      <c r="F13" s="73"/>
      <c r="G13" s="85"/>
      <c r="H13" s="73" t="s">
        <v>12</v>
      </c>
      <c r="L13" s="89">
        <v>6.5699999999999995E-2</v>
      </c>
      <c r="M13" s="89"/>
      <c r="N13" s="90"/>
      <c r="O13" s="97"/>
      <c r="P13" s="73"/>
      <c r="Q13" s="99"/>
      <c r="R13" s="73"/>
      <c r="S13" s="98"/>
      <c r="T13" s="92"/>
      <c r="U13" s="73"/>
      <c r="V13" s="85"/>
      <c r="W13" s="73"/>
      <c r="X13" s="73"/>
      <c r="Y13" s="73"/>
      <c r="Z13" s="73"/>
      <c r="AA13" s="73"/>
      <c r="AB13" s="85"/>
      <c r="AC13" s="73" t="s">
        <v>12</v>
      </c>
      <c r="AG13" s="89">
        <v>6.5699999999999995E-2</v>
      </c>
      <c r="AH13" s="89"/>
      <c r="AI13" s="90"/>
      <c r="AJ13" s="97"/>
      <c r="AK13" s="73"/>
      <c r="AM13" s="73"/>
      <c r="AN13" s="98"/>
      <c r="AO13" s="92"/>
      <c r="AP13" s="85"/>
      <c r="AQ13" s="73"/>
      <c r="AR13" s="73"/>
      <c r="AS13" s="73"/>
      <c r="AT13" s="73"/>
      <c r="AU13" s="73"/>
      <c r="AV13" s="85"/>
      <c r="AW13" s="73" t="s">
        <v>12</v>
      </c>
      <c r="BA13" s="89">
        <v>6.5699999999999995E-2</v>
      </c>
      <c r="BB13" s="89"/>
      <c r="BC13" s="90"/>
      <c r="BD13" s="97"/>
      <c r="BE13" s="73"/>
      <c r="BG13" s="73"/>
      <c r="BH13" s="98"/>
      <c r="BI13" s="92"/>
      <c r="BJ13" s="85"/>
      <c r="BK13" s="73"/>
      <c r="BL13" s="73"/>
      <c r="BM13" s="73"/>
      <c r="BN13" s="73"/>
      <c r="BO13" s="73"/>
      <c r="BP13" s="85"/>
      <c r="BQ13" s="73" t="s">
        <v>12</v>
      </c>
      <c r="BU13" s="89">
        <v>6.5699999999999995E-2</v>
      </c>
      <c r="BV13" s="89"/>
      <c r="BW13" s="90"/>
      <c r="BX13" s="97"/>
      <c r="BY13" s="73"/>
      <c r="CA13" s="73"/>
      <c r="CB13" s="98"/>
      <c r="CC13" s="92"/>
      <c r="CD13" s="85"/>
      <c r="CE13" s="73"/>
      <c r="CF13" s="73"/>
      <c r="CG13" s="73"/>
      <c r="CH13" s="73"/>
      <c r="CI13" s="73"/>
      <c r="CJ13" s="85"/>
      <c r="CK13" s="73" t="s">
        <v>12</v>
      </c>
      <c r="CO13" s="89">
        <v>6.5699999999999995E-2</v>
      </c>
      <c r="CP13" s="89"/>
      <c r="CQ13" s="90"/>
      <c r="CR13" s="97"/>
      <c r="CS13" s="73"/>
      <c r="CU13" s="73"/>
      <c r="CV13" s="98"/>
      <c r="CW13" s="92"/>
      <c r="CX13" s="85"/>
      <c r="CY13" s="73"/>
      <c r="CZ13" s="73"/>
      <c r="DA13" s="73"/>
      <c r="DB13" s="73"/>
      <c r="DC13" s="73"/>
      <c r="DD13" s="85"/>
      <c r="DE13" s="73" t="s">
        <v>12</v>
      </c>
      <c r="DI13" s="89">
        <v>6.5699999999999995E-2</v>
      </c>
      <c r="DJ13" s="89"/>
      <c r="DK13" s="90"/>
      <c r="DL13" s="97"/>
      <c r="DM13" s="73"/>
      <c r="DO13" s="73"/>
      <c r="DP13" s="98"/>
      <c r="DQ13" s="92"/>
      <c r="DR13" s="85"/>
      <c r="DS13" s="73"/>
      <c r="DT13" s="73"/>
      <c r="DU13" s="73"/>
      <c r="DV13" s="73"/>
      <c r="DW13" s="73"/>
      <c r="DX13" s="85"/>
      <c r="DY13" s="73" t="s">
        <v>12</v>
      </c>
      <c r="EC13" s="89">
        <v>6.5699999999999995E-2</v>
      </c>
      <c r="ED13" s="89"/>
      <c r="EE13" s="90"/>
      <c r="EF13" s="97"/>
      <c r="EG13" s="73"/>
      <c r="EI13" s="73"/>
      <c r="EJ13" s="98"/>
      <c r="EK13" s="92"/>
      <c r="EL13" s="85"/>
      <c r="EM13" s="73"/>
      <c r="EN13" s="73"/>
      <c r="EO13" s="73"/>
      <c r="EP13" s="73"/>
      <c r="EQ13" s="73"/>
      <c r="ER13" s="85"/>
      <c r="ES13" s="73" t="s">
        <v>12</v>
      </c>
      <c r="EW13" s="89">
        <v>6.5699999999999995E-2</v>
      </c>
      <c r="EX13" s="89"/>
      <c r="EY13" s="90"/>
      <c r="EZ13" s="97"/>
      <c r="FA13" s="73"/>
      <c r="FC13" s="73"/>
      <c r="FD13" s="98"/>
      <c r="FE13" s="92"/>
    </row>
    <row r="14" spans="1:161" s="69" customFormat="1" ht="9.9499999999999993" customHeight="1">
      <c r="A14" s="100"/>
      <c r="B14" s="101"/>
      <c r="C14" s="101"/>
      <c r="D14" s="101"/>
      <c r="E14" s="101"/>
      <c r="F14" s="101"/>
      <c r="G14" s="100"/>
      <c r="H14" s="101"/>
      <c r="I14" s="101"/>
      <c r="J14" s="101"/>
      <c r="K14" s="101"/>
      <c r="L14" s="102"/>
      <c r="M14" s="102"/>
      <c r="N14" s="103"/>
      <c r="O14" s="101"/>
      <c r="P14" s="101"/>
      <c r="Q14" s="101"/>
      <c r="R14" s="101"/>
      <c r="S14" s="102"/>
      <c r="T14" s="104"/>
      <c r="U14" s="101"/>
      <c r="V14" s="100"/>
      <c r="W14" s="101"/>
      <c r="X14" s="101"/>
      <c r="Y14" s="101"/>
      <c r="Z14" s="101"/>
      <c r="AA14" s="101"/>
      <c r="AB14" s="100"/>
      <c r="AC14" s="101"/>
      <c r="AD14" s="101"/>
      <c r="AE14" s="101"/>
      <c r="AF14" s="101"/>
      <c r="AG14" s="102"/>
      <c r="AH14" s="102"/>
      <c r="AI14" s="103"/>
      <c r="AJ14" s="101"/>
      <c r="AK14" s="101"/>
      <c r="AL14" s="101"/>
      <c r="AM14" s="101"/>
      <c r="AN14" s="102"/>
      <c r="AO14" s="104"/>
      <c r="AP14" s="100"/>
      <c r="AQ14" s="101"/>
      <c r="AR14" s="101"/>
      <c r="AS14" s="101"/>
      <c r="AT14" s="101"/>
      <c r="AU14" s="101"/>
      <c r="AV14" s="100"/>
      <c r="AW14" s="101"/>
      <c r="AX14" s="101"/>
      <c r="AY14" s="101"/>
      <c r="AZ14" s="101"/>
      <c r="BA14" s="102"/>
      <c r="BB14" s="102"/>
      <c r="BC14" s="103"/>
      <c r="BD14" s="101"/>
      <c r="BE14" s="101"/>
      <c r="BF14" s="101"/>
      <c r="BG14" s="101"/>
      <c r="BH14" s="102"/>
      <c r="BI14" s="104"/>
      <c r="BJ14" s="100"/>
      <c r="BK14" s="101"/>
      <c r="BL14" s="101"/>
      <c r="BM14" s="101"/>
      <c r="BN14" s="101"/>
      <c r="BO14" s="101"/>
      <c r="BP14" s="100"/>
      <c r="BQ14" s="101"/>
      <c r="BR14" s="101"/>
      <c r="BS14" s="101"/>
      <c r="BT14" s="101"/>
      <c r="BU14" s="102"/>
      <c r="BV14" s="102"/>
      <c r="BW14" s="103"/>
      <c r="BX14" s="101"/>
      <c r="BY14" s="101"/>
      <c r="BZ14" s="101"/>
      <c r="CA14" s="101"/>
      <c r="CB14" s="102"/>
      <c r="CC14" s="104"/>
      <c r="CD14" s="100"/>
      <c r="CE14" s="101"/>
      <c r="CF14" s="101"/>
      <c r="CG14" s="101"/>
      <c r="CH14" s="101"/>
      <c r="CI14" s="101"/>
      <c r="CJ14" s="100"/>
      <c r="CK14" s="101"/>
      <c r="CL14" s="101"/>
      <c r="CM14" s="101"/>
      <c r="CN14" s="101"/>
      <c r="CO14" s="102"/>
      <c r="CP14" s="102"/>
      <c r="CQ14" s="103"/>
      <c r="CR14" s="101"/>
      <c r="CS14" s="101"/>
      <c r="CT14" s="101"/>
      <c r="CU14" s="101"/>
      <c r="CV14" s="102"/>
      <c r="CW14" s="104"/>
      <c r="CX14" s="100"/>
      <c r="CY14" s="101"/>
      <c r="CZ14" s="101"/>
      <c r="DA14" s="101"/>
      <c r="DB14" s="101"/>
      <c r="DC14" s="101"/>
      <c r="DD14" s="100"/>
      <c r="DE14" s="101"/>
      <c r="DF14" s="101"/>
      <c r="DG14" s="101"/>
      <c r="DH14" s="101"/>
      <c r="DI14" s="102"/>
      <c r="DJ14" s="102"/>
      <c r="DK14" s="103"/>
      <c r="DL14" s="101"/>
      <c r="DM14" s="101"/>
      <c r="DN14" s="101"/>
      <c r="DO14" s="101"/>
      <c r="DP14" s="102"/>
      <c r="DQ14" s="104"/>
      <c r="DR14" s="100"/>
      <c r="DS14" s="101"/>
      <c r="DT14" s="101"/>
      <c r="DU14" s="101"/>
      <c r="DV14" s="101"/>
      <c r="DW14" s="101"/>
      <c r="DX14" s="100"/>
      <c r="DY14" s="101"/>
      <c r="DZ14" s="101"/>
      <c r="EA14" s="101"/>
      <c r="EB14" s="101"/>
      <c r="EC14" s="102"/>
      <c r="ED14" s="102"/>
      <c r="EE14" s="103"/>
      <c r="EF14" s="101"/>
      <c r="EG14" s="101"/>
      <c r="EH14" s="101"/>
      <c r="EI14" s="101"/>
      <c r="EJ14" s="102"/>
      <c r="EK14" s="104"/>
      <c r="EL14" s="100"/>
      <c r="EM14" s="101"/>
      <c r="EN14" s="101"/>
      <c r="EO14" s="101"/>
      <c r="EP14" s="101"/>
      <c r="EQ14" s="101"/>
      <c r="ER14" s="100"/>
      <c r="ES14" s="101"/>
      <c r="ET14" s="101"/>
      <c r="EU14" s="101"/>
      <c r="EV14" s="101"/>
      <c r="EW14" s="102"/>
      <c r="EX14" s="102"/>
      <c r="EY14" s="103"/>
      <c r="EZ14" s="101"/>
      <c r="FA14" s="101"/>
      <c r="FB14" s="101"/>
      <c r="FC14" s="101"/>
      <c r="FD14" s="102"/>
      <c r="FE14" s="104"/>
    </row>
    <row r="15" spans="1:161" s="69" customFormat="1"/>
    <row r="16" spans="1:161" s="69" customFormat="1">
      <c r="A16" s="73"/>
      <c r="B16" s="73"/>
      <c r="C16" s="73"/>
      <c r="D16" s="73"/>
      <c r="E16" s="73"/>
      <c r="F16" s="73"/>
      <c r="G16" s="80"/>
      <c r="H16" s="81">
        <v>0</v>
      </c>
      <c r="I16" s="81"/>
      <c r="J16" s="80">
        <v>1</v>
      </c>
      <c r="K16" s="81"/>
      <c r="L16" s="80">
        <v>2</v>
      </c>
      <c r="M16" s="81"/>
      <c r="N16" s="80"/>
      <c r="O16" s="81">
        <v>3</v>
      </c>
      <c r="P16" s="81"/>
      <c r="Q16" s="80">
        <v>4</v>
      </c>
      <c r="R16" s="81"/>
      <c r="S16" s="80">
        <v>5</v>
      </c>
      <c r="T16" s="105"/>
      <c r="U16" s="73"/>
      <c r="V16" s="73"/>
      <c r="W16" s="73"/>
      <c r="X16" s="73"/>
      <c r="Y16" s="73"/>
      <c r="Z16" s="73"/>
      <c r="AA16" s="73"/>
      <c r="AB16" s="80"/>
      <c r="AC16" s="81">
        <v>5</v>
      </c>
      <c r="AD16" s="81"/>
      <c r="AE16" s="80">
        <v>6</v>
      </c>
      <c r="AF16" s="81"/>
      <c r="AG16" s="80">
        <v>7</v>
      </c>
      <c r="AH16" s="81"/>
      <c r="AI16" s="80"/>
      <c r="AJ16" s="81">
        <v>8</v>
      </c>
      <c r="AK16" s="81"/>
      <c r="AL16" s="80">
        <v>9</v>
      </c>
      <c r="AM16" s="81"/>
      <c r="AN16" s="80">
        <v>10</v>
      </c>
      <c r="AO16" s="105"/>
      <c r="AP16" s="73"/>
      <c r="AQ16" s="73"/>
      <c r="AR16" s="73"/>
      <c r="AS16" s="73"/>
      <c r="AT16" s="73"/>
      <c r="AU16" s="73"/>
      <c r="AV16" s="80"/>
      <c r="AW16" s="81">
        <v>10</v>
      </c>
      <c r="AX16" s="81"/>
      <c r="AY16" s="80">
        <v>11</v>
      </c>
      <c r="AZ16" s="81"/>
      <c r="BA16" s="80">
        <v>12</v>
      </c>
      <c r="BB16" s="81"/>
      <c r="BC16" s="80"/>
      <c r="BD16" s="81">
        <v>13</v>
      </c>
      <c r="BE16" s="81"/>
      <c r="BF16" s="80">
        <v>14</v>
      </c>
      <c r="BG16" s="81"/>
      <c r="BH16" s="80">
        <v>15</v>
      </c>
      <c r="BI16" s="105"/>
      <c r="BJ16" s="73"/>
      <c r="BK16" s="73"/>
      <c r="BL16" s="73"/>
      <c r="BM16" s="73"/>
      <c r="BN16" s="73"/>
      <c r="BO16" s="73"/>
      <c r="BP16" s="80"/>
      <c r="BQ16" s="81">
        <v>15</v>
      </c>
      <c r="BR16" s="81"/>
      <c r="BS16" s="80">
        <v>16</v>
      </c>
      <c r="BT16" s="81"/>
      <c r="BU16" s="80">
        <v>17</v>
      </c>
      <c r="BV16" s="81"/>
      <c r="BW16" s="80"/>
      <c r="BX16" s="81">
        <v>18</v>
      </c>
      <c r="BY16" s="81"/>
      <c r="BZ16" s="80">
        <v>19</v>
      </c>
      <c r="CA16" s="81"/>
      <c r="CB16" s="80">
        <v>20</v>
      </c>
      <c r="CC16" s="105"/>
      <c r="CD16" s="73"/>
      <c r="CE16" s="73"/>
      <c r="CF16" s="73"/>
      <c r="CG16" s="73"/>
      <c r="CH16" s="73"/>
      <c r="CI16" s="73"/>
      <c r="CJ16" s="80"/>
      <c r="CK16" s="81">
        <v>20</v>
      </c>
      <c r="CL16" s="81"/>
      <c r="CM16" s="80">
        <v>21</v>
      </c>
      <c r="CN16" s="81"/>
      <c r="CO16" s="80">
        <v>22</v>
      </c>
      <c r="CP16" s="81"/>
      <c r="CQ16" s="80"/>
      <c r="CR16" s="81">
        <v>23</v>
      </c>
      <c r="CS16" s="81"/>
      <c r="CT16" s="80">
        <v>24</v>
      </c>
      <c r="CU16" s="81"/>
      <c r="CV16" s="80">
        <v>25</v>
      </c>
      <c r="CW16" s="105"/>
      <c r="CX16" s="73"/>
      <c r="CY16" s="73"/>
      <c r="CZ16" s="73"/>
      <c r="DA16" s="73"/>
      <c r="DB16" s="73"/>
      <c r="DC16" s="73"/>
      <c r="DD16" s="80"/>
      <c r="DE16" s="81">
        <v>25</v>
      </c>
      <c r="DF16" s="81"/>
      <c r="DG16" s="80">
        <v>26</v>
      </c>
      <c r="DH16" s="81"/>
      <c r="DI16" s="80">
        <v>27</v>
      </c>
      <c r="DJ16" s="81"/>
      <c r="DK16" s="80"/>
      <c r="DL16" s="81">
        <v>28</v>
      </c>
      <c r="DM16" s="81"/>
      <c r="DN16" s="80">
        <v>29</v>
      </c>
      <c r="DO16" s="81"/>
      <c r="DP16" s="80">
        <v>30</v>
      </c>
      <c r="DQ16" s="105"/>
      <c r="DR16" s="73"/>
      <c r="DS16" s="73"/>
      <c r="DT16" s="73"/>
      <c r="DU16" s="73"/>
      <c r="DV16" s="73"/>
      <c r="DW16" s="73"/>
      <c r="DX16" s="80"/>
      <c r="DY16" s="81">
        <v>30</v>
      </c>
      <c r="DZ16" s="81"/>
      <c r="EA16" s="80">
        <v>31</v>
      </c>
      <c r="EB16" s="81"/>
      <c r="EC16" s="80">
        <v>32</v>
      </c>
      <c r="ED16" s="81"/>
      <c r="EE16" s="80"/>
      <c r="EF16" s="81">
        <v>33</v>
      </c>
      <c r="EG16" s="81"/>
      <c r="EH16" s="80">
        <v>34</v>
      </c>
      <c r="EI16" s="81"/>
      <c r="EJ16" s="80">
        <v>35</v>
      </c>
      <c r="EK16" s="105"/>
      <c r="EL16" s="73"/>
      <c r="EM16" s="73"/>
      <c r="EN16" s="73"/>
      <c r="EO16" s="73"/>
      <c r="EP16" s="73"/>
      <c r="EQ16" s="73"/>
      <c r="ER16" s="80"/>
      <c r="ES16" s="81">
        <v>35</v>
      </c>
      <c r="ET16" s="81"/>
      <c r="EU16" s="80">
        <v>36</v>
      </c>
      <c r="EV16" s="81"/>
      <c r="EW16" s="80">
        <v>37</v>
      </c>
      <c r="EX16" s="81"/>
      <c r="EY16" s="80"/>
      <c r="EZ16" s="81">
        <v>38</v>
      </c>
      <c r="FA16" s="81"/>
      <c r="FB16" s="80">
        <v>39</v>
      </c>
      <c r="FC16" s="81"/>
      <c r="FD16" s="80">
        <v>40</v>
      </c>
      <c r="FE16" s="105"/>
    </row>
    <row r="17" spans="1:161" s="69" customFormat="1">
      <c r="A17" s="80"/>
      <c r="B17" s="81" t="s">
        <v>13</v>
      </c>
      <c r="C17" s="81"/>
      <c r="D17" s="81"/>
      <c r="E17" s="81"/>
      <c r="F17" s="225"/>
      <c r="G17" s="80"/>
      <c r="H17" s="81"/>
      <c r="I17" s="191"/>
      <c r="J17" s="80">
        <v>35</v>
      </c>
      <c r="K17" s="191" t="s">
        <v>347</v>
      </c>
      <c r="L17" s="80">
        <v>45</v>
      </c>
      <c r="M17" s="191" t="s">
        <v>348</v>
      </c>
      <c r="N17" s="80"/>
      <c r="O17" s="81">
        <v>48</v>
      </c>
      <c r="P17" s="191" t="s">
        <v>349</v>
      </c>
      <c r="Q17" s="80">
        <v>53</v>
      </c>
      <c r="R17" s="191" t="s">
        <v>350</v>
      </c>
      <c r="S17" s="80">
        <v>54</v>
      </c>
      <c r="T17" s="197" t="s">
        <v>351</v>
      </c>
      <c r="U17" s="73"/>
      <c r="V17" s="80"/>
      <c r="W17" s="81" t="s">
        <v>13</v>
      </c>
      <c r="X17" s="81"/>
      <c r="Y17" s="81"/>
      <c r="Z17" s="81"/>
      <c r="AA17" s="81"/>
      <c r="AB17" s="80"/>
      <c r="AC17" s="81">
        <v>54</v>
      </c>
      <c r="AD17" s="225"/>
      <c r="AE17" s="80">
        <v>55</v>
      </c>
      <c r="AF17" s="191" t="s">
        <v>352</v>
      </c>
      <c r="AG17" s="80">
        <v>55</v>
      </c>
      <c r="AH17" s="191" t="s">
        <v>353</v>
      </c>
      <c r="AI17" s="241"/>
      <c r="AJ17" s="245">
        <v>55</v>
      </c>
      <c r="AK17" s="248" t="s">
        <v>354</v>
      </c>
      <c r="AL17" s="81">
        <v>55</v>
      </c>
      <c r="AM17" s="191" t="s">
        <v>355</v>
      </c>
      <c r="AN17" s="80">
        <v>55</v>
      </c>
      <c r="AO17" s="197" t="s">
        <v>356</v>
      </c>
      <c r="AP17" s="80"/>
      <c r="AQ17" s="81" t="s">
        <v>13</v>
      </c>
      <c r="AR17" s="81"/>
      <c r="AS17" s="81"/>
      <c r="AT17" s="81"/>
      <c r="AU17" s="81"/>
      <c r="AV17" s="80"/>
      <c r="AW17" s="81">
        <v>55</v>
      </c>
      <c r="AX17" s="81"/>
      <c r="AY17" s="80">
        <v>55</v>
      </c>
      <c r="AZ17" s="81"/>
      <c r="BA17" s="80">
        <v>55</v>
      </c>
      <c r="BB17" s="81"/>
      <c r="BC17" s="80"/>
      <c r="BD17" s="81">
        <v>55</v>
      </c>
      <c r="BE17" s="81"/>
      <c r="BF17" s="80">
        <v>55</v>
      </c>
      <c r="BG17" s="81"/>
      <c r="BH17" s="80">
        <v>55</v>
      </c>
      <c r="BI17" s="92"/>
      <c r="BJ17" s="80"/>
      <c r="BK17" s="81" t="s">
        <v>13</v>
      </c>
      <c r="BL17" s="81"/>
      <c r="BM17" s="81"/>
      <c r="BN17" s="81"/>
      <c r="BO17" s="81"/>
      <c r="BP17" s="80"/>
      <c r="BQ17" s="81">
        <v>55</v>
      </c>
      <c r="BR17" s="81"/>
      <c r="BS17" s="80">
        <v>55</v>
      </c>
      <c r="BT17" s="81"/>
      <c r="BU17" s="80">
        <v>55</v>
      </c>
      <c r="BV17" s="81"/>
      <c r="BW17" s="80"/>
      <c r="BX17" s="81">
        <v>55</v>
      </c>
      <c r="BY17" s="81"/>
      <c r="BZ17" s="80">
        <v>55</v>
      </c>
      <c r="CA17" s="81"/>
      <c r="CB17" s="80">
        <v>55</v>
      </c>
      <c r="CC17" s="92"/>
      <c r="CD17" s="80"/>
      <c r="CE17" s="81" t="s">
        <v>13</v>
      </c>
      <c r="CF17" s="81"/>
      <c r="CG17" s="81"/>
      <c r="CH17" s="81"/>
      <c r="CI17" s="81"/>
      <c r="CJ17" s="80"/>
      <c r="CK17" s="81">
        <v>55</v>
      </c>
      <c r="CL17" s="81"/>
      <c r="CM17" s="80">
        <v>55</v>
      </c>
      <c r="CN17" s="81"/>
      <c r="CO17" s="80">
        <v>55</v>
      </c>
      <c r="CP17" s="81"/>
      <c r="CQ17" s="80"/>
      <c r="CR17" s="81">
        <v>55</v>
      </c>
      <c r="CS17" s="81"/>
      <c r="CT17" s="80">
        <v>55</v>
      </c>
      <c r="CU17" s="81"/>
      <c r="CV17" s="80">
        <v>55</v>
      </c>
      <c r="CW17" s="92"/>
      <c r="CX17" s="80"/>
      <c r="CY17" s="81" t="s">
        <v>13</v>
      </c>
      <c r="CZ17" s="81"/>
      <c r="DA17" s="81"/>
      <c r="DB17" s="81"/>
      <c r="DC17" s="81"/>
      <c r="DD17" s="80"/>
      <c r="DE17" s="81">
        <v>55</v>
      </c>
      <c r="DF17" s="81"/>
      <c r="DG17" s="80">
        <v>55</v>
      </c>
      <c r="DH17" s="81"/>
      <c r="DI17" s="80">
        <v>55</v>
      </c>
      <c r="DJ17" s="81"/>
      <c r="DK17" s="80"/>
      <c r="DL17" s="81">
        <v>55</v>
      </c>
      <c r="DM17" s="81"/>
      <c r="DN17" s="80">
        <v>55</v>
      </c>
      <c r="DO17" s="81"/>
      <c r="DP17" s="80">
        <v>55</v>
      </c>
      <c r="DQ17" s="92"/>
      <c r="DR17" s="80"/>
      <c r="DS17" s="81" t="s">
        <v>13</v>
      </c>
      <c r="DT17" s="81"/>
      <c r="DU17" s="81"/>
      <c r="DV17" s="81"/>
      <c r="DW17" s="81"/>
      <c r="DX17" s="80"/>
      <c r="DY17" s="81">
        <v>55</v>
      </c>
      <c r="DZ17" s="81"/>
      <c r="EA17" s="80">
        <v>55</v>
      </c>
      <c r="EB17" s="81"/>
      <c r="EC17" s="80">
        <v>55</v>
      </c>
      <c r="ED17" s="81"/>
      <c r="EE17" s="80"/>
      <c r="EF17" s="81">
        <v>55</v>
      </c>
      <c r="EG17" s="81"/>
      <c r="EH17" s="80">
        <v>55</v>
      </c>
      <c r="EI17" s="81"/>
      <c r="EJ17" s="80">
        <v>55</v>
      </c>
      <c r="EK17" s="92"/>
      <c r="EL17" s="80"/>
      <c r="EM17" s="81" t="s">
        <v>13</v>
      </c>
      <c r="EN17" s="81"/>
      <c r="EO17" s="81"/>
      <c r="EP17" s="81"/>
      <c r="EQ17" s="81"/>
      <c r="ER17" s="80"/>
      <c r="ES17" s="81">
        <v>55</v>
      </c>
      <c r="ET17" s="81"/>
      <c r="EU17" s="80">
        <v>55</v>
      </c>
      <c r="EV17" s="81"/>
      <c r="EW17" s="80">
        <v>55</v>
      </c>
      <c r="EX17" s="81"/>
      <c r="EY17" s="80"/>
      <c r="EZ17" s="81">
        <v>55</v>
      </c>
      <c r="FA17" s="81"/>
      <c r="FB17" s="80">
        <v>55</v>
      </c>
      <c r="FC17" s="81"/>
      <c r="FD17" s="80">
        <v>55</v>
      </c>
      <c r="FE17" s="92"/>
    </row>
    <row r="18" spans="1:161" s="69" customFormat="1">
      <c r="A18" s="100"/>
      <c r="B18" s="101" t="s">
        <v>528</v>
      </c>
      <c r="C18" s="101"/>
      <c r="D18" s="101"/>
      <c r="E18" s="101"/>
      <c r="F18" s="223"/>
      <c r="G18" s="100"/>
      <c r="H18" s="101"/>
      <c r="I18" s="192"/>
      <c r="J18" s="106">
        <v>425.27600000000001</v>
      </c>
      <c r="K18" s="196" t="s">
        <v>357</v>
      </c>
      <c r="L18" s="106">
        <v>548.67600000000004</v>
      </c>
      <c r="M18" s="196" t="s">
        <v>358</v>
      </c>
      <c r="N18" s="106"/>
      <c r="O18" s="107">
        <v>568.625</v>
      </c>
      <c r="P18" s="196" t="s">
        <v>359</v>
      </c>
      <c r="Q18" s="106">
        <v>679.39300000000003</v>
      </c>
      <c r="R18" s="196" t="s">
        <v>360</v>
      </c>
      <c r="S18" s="106">
        <v>696.22400000000005</v>
      </c>
      <c r="T18" s="198" t="s">
        <v>361</v>
      </c>
      <c r="U18" s="101"/>
      <c r="V18" s="100"/>
      <c r="W18" s="101" t="s">
        <v>528</v>
      </c>
      <c r="X18" s="101"/>
      <c r="Y18" s="101"/>
      <c r="Z18" s="101"/>
      <c r="AA18" s="101"/>
      <c r="AB18" s="100"/>
      <c r="AC18" s="101">
        <v>696.22400000000005</v>
      </c>
      <c r="AD18" s="223"/>
      <c r="AE18" s="100">
        <v>694.42200000000003</v>
      </c>
      <c r="AF18" s="192" t="s">
        <v>362</v>
      </c>
      <c r="AG18" s="100">
        <v>694.42200000000003</v>
      </c>
      <c r="AH18" s="192" t="s">
        <v>363</v>
      </c>
      <c r="AI18" s="243"/>
      <c r="AJ18" s="240">
        <v>694.42200000000003</v>
      </c>
      <c r="AK18" s="249" t="s">
        <v>364</v>
      </c>
      <c r="AL18" s="101">
        <v>694.42200000000003</v>
      </c>
      <c r="AM18" s="192" t="s">
        <v>365</v>
      </c>
      <c r="AN18" s="100">
        <v>694.42200000000003</v>
      </c>
      <c r="AO18" s="198" t="s">
        <v>366</v>
      </c>
      <c r="AP18" s="100"/>
      <c r="AQ18" s="101" t="s">
        <v>528</v>
      </c>
      <c r="AR18" s="101"/>
      <c r="AS18" s="101"/>
      <c r="AT18" s="101"/>
      <c r="AU18" s="101"/>
      <c r="AV18" s="100"/>
      <c r="AW18" s="100">
        <v>694.42200000000003</v>
      </c>
      <c r="AX18" s="101"/>
      <c r="AY18" s="100">
        <v>694.42200000000003</v>
      </c>
      <c r="AZ18" s="101"/>
      <c r="BA18" s="100">
        <v>694.42200000000003</v>
      </c>
      <c r="BB18" s="101"/>
      <c r="BC18" s="100"/>
      <c r="BD18" s="100">
        <v>694.42200000000003</v>
      </c>
      <c r="BE18" s="101"/>
      <c r="BF18" s="100">
        <v>694.42200000000003</v>
      </c>
      <c r="BG18" s="101"/>
      <c r="BH18" s="100">
        <v>694.42200000000003</v>
      </c>
      <c r="BI18" s="104"/>
      <c r="BJ18" s="100"/>
      <c r="BK18" s="101" t="s">
        <v>528</v>
      </c>
      <c r="BL18" s="101"/>
      <c r="BM18" s="101"/>
      <c r="BN18" s="101"/>
      <c r="BO18" s="101"/>
      <c r="BP18" s="100"/>
      <c r="BQ18" s="100">
        <v>694.42200000000003</v>
      </c>
      <c r="BR18" s="101"/>
      <c r="BS18" s="100">
        <v>694.42200000000003</v>
      </c>
      <c r="BT18" s="101"/>
      <c r="BU18" s="100">
        <v>694.42200000000003</v>
      </c>
      <c r="BV18" s="101"/>
      <c r="BW18" s="100"/>
      <c r="BX18" s="100">
        <v>694.42200000000003</v>
      </c>
      <c r="BY18" s="101"/>
      <c r="BZ18" s="100">
        <v>694.42200000000003</v>
      </c>
      <c r="CA18" s="101"/>
      <c r="CB18" s="100">
        <v>694.42200000000003</v>
      </c>
      <c r="CC18" s="104"/>
      <c r="CD18" s="100"/>
      <c r="CE18" s="101" t="s">
        <v>528</v>
      </c>
      <c r="CF18" s="101"/>
      <c r="CG18" s="101"/>
      <c r="CH18" s="101"/>
      <c r="CI18" s="101"/>
      <c r="CJ18" s="100"/>
      <c r="CK18" s="100">
        <v>694.42200000000003</v>
      </c>
      <c r="CL18" s="101"/>
      <c r="CM18" s="100">
        <v>694.42200000000003</v>
      </c>
      <c r="CN18" s="101"/>
      <c r="CO18" s="100">
        <v>694.42200000000003</v>
      </c>
      <c r="CP18" s="101"/>
      <c r="CQ18" s="100"/>
      <c r="CR18" s="100">
        <v>694.42200000000003</v>
      </c>
      <c r="CS18" s="101"/>
      <c r="CT18" s="100">
        <v>694.42200000000003</v>
      </c>
      <c r="CU18" s="101"/>
      <c r="CV18" s="100">
        <v>694.42200000000003</v>
      </c>
      <c r="CW18" s="104"/>
      <c r="CX18" s="100"/>
      <c r="CY18" s="101" t="s">
        <v>528</v>
      </c>
      <c r="CZ18" s="101"/>
      <c r="DA18" s="101"/>
      <c r="DB18" s="101"/>
      <c r="DC18" s="101"/>
      <c r="DD18" s="100"/>
      <c r="DE18" s="100">
        <v>694.42200000000003</v>
      </c>
      <c r="DF18" s="101"/>
      <c r="DG18" s="100">
        <v>694.42200000000003</v>
      </c>
      <c r="DH18" s="101"/>
      <c r="DI18" s="100">
        <v>694.42200000000003</v>
      </c>
      <c r="DJ18" s="101"/>
      <c r="DK18" s="100"/>
      <c r="DL18" s="100">
        <v>694.42200000000003</v>
      </c>
      <c r="DM18" s="101"/>
      <c r="DN18" s="100">
        <v>694.42200000000003</v>
      </c>
      <c r="DO18" s="101"/>
      <c r="DP18" s="100">
        <v>694.42200000000003</v>
      </c>
      <c r="DQ18" s="104"/>
      <c r="DR18" s="100"/>
      <c r="DS18" s="101" t="s">
        <v>528</v>
      </c>
      <c r="DT18" s="101"/>
      <c r="DU18" s="101"/>
      <c r="DV18" s="101"/>
      <c r="DW18" s="101"/>
      <c r="DX18" s="100"/>
      <c r="DY18" s="100">
        <v>694.42200000000003</v>
      </c>
      <c r="DZ18" s="101"/>
      <c r="EA18" s="100">
        <v>694.42200000000003</v>
      </c>
      <c r="EB18" s="101"/>
      <c r="EC18" s="100">
        <v>694.42200000000003</v>
      </c>
      <c r="ED18" s="101"/>
      <c r="EE18" s="100"/>
      <c r="EF18" s="100">
        <v>694.42200000000003</v>
      </c>
      <c r="EG18" s="101"/>
      <c r="EH18" s="100">
        <v>694.42200000000003</v>
      </c>
      <c r="EI18" s="101"/>
      <c r="EJ18" s="100">
        <v>694.42200000000003</v>
      </c>
      <c r="EK18" s="104"/>
      <c r="EL18" s="100"/>
      <c r="EM18" s="101" t="s">
        <v>528</v>
      </c>
      <c r="EN18" s="101"/>
      <c r="EO18" s="101"/>
      <c r="EP18" s="101"/>
      <c r="EQ18" s="101"/>
      <c r="ER18" s="100"/>
      <c r="ES18" s="100">
        <v>694.42200000000003</v>
      </c>
      <c r="ET18" s="101"/>
      <c r="EU18" s="100">
        <v>694.42200000000003</v>
      </c>
      <c r="EV18" s="101"/>
      <c r="EW18" s="100">
        <v>694.42200000000003</v>
      </c>
      <c r="EX18" s="101"/>
      <c r="EY18" s="100"/>
      <c r="EZ18" s="100">
        <v>694.42200000000003</v>
      </c>
      <c r="FA18" s="101"/>
      <c r="FB18" s="100">
        <v>694.42200000000003</v>
      </c>
      <c r="FC18" s="101"/>
      <c r="FD18" s="100">
        <v>694.42200000000003</v>
      </c>
      <c r="FE18" s="104"/>
    </row>
    <row r="19" spans="1:161" s="69" customFormat="1" ht="6" customHeight="1">
      <c r="A19" s="85"/>
      <c r="B19" s="73"/>
      <c r="C19" s="73"/>
      <c r="D19" s="73"/>
      <c r="E19" s="73"/>
      <c r="F19" s="224"/>
      <c r="G19" s="85"/>
      <c r="H19" s="73"/>
      <c r="I19" s="193"/>
      <c r="J19" s="85"/>
      <c r="K19" s="193"/>
      <c r="L19" s="85"/>
      <c r="M19" s="193"/>
      <c r="N19" s="85"/>
      <c r="O19" s="73"/>
      <c r="P19" s="193"/>
      <c r="Q19" s="85"/>
      <c r="R19" s="193"/>
      <c r="S19" s="85"/>
      <c r="T19" s="197"/>
      <c r="U19" s="73"/>
      <c r="V19" s="85"/>
      <c r="W19" s="73"/>
      <c r="X19" s="73"/>
      <c r="Y19" s="73"/>
      <c r="Z19" s="73"/>
      <c r="AA19" s="73"/>
      <c r="AB19" s="85"/>
      <c r="AC19" s="73"/>
      <c r="AD19" s="224"/>
      <c r="AE19" s="85"/>
      <c r="AF19" s="193"/>
      <c r="AG19" s="85"/>
      <c r="AH19" s="193"/>
      <c r="AI19" s="85"/>
      <c r="AJ19" s="73"/>
      <c r="AK19" s="193"/>
      <c r="AL19" s="85"/>
      <c r="AM19" s="193"/>
      <c r="AN19" s="85"/>
      <c r="AO19" s="197"/>
      <c r="AP19" s="85"/>
      <c r="AQ19" s="73"/>
      <c r="AR19" s="73"/>
      <c r="AS19" s="73"/>
      <c r="AT19" s="73"/>
      <c r="AU19" s="73"/>
      <c r="AV19" s="85"/>
      <c r="AW19" s="73"/>
      <c r="AX19" s="73"/>
      <c r="AY19" s="85"/>
      <c r="AZ19" s="73"/>
      <c r="BA19" s="85"/>
      <c r="BB19" s="73"/>
      <c r="BC19" s="85"/>
      <c r="BD19" s="73"/>
      <c r="BE19" s="73"/>
      <c r="BF19" s="85"/>
      <c r="BG19" s="73"/>
      <c r="BH19" s="85"/>
      <c r="BI19" s="92"/>
      <c r="BJ19" s="85"/>
      <c r="BK19" s="73"/>
      <c r="BL19" s="73"/>
      <c r="BM19" s="73"/>
      <c r="BN19" s="73"/>
      <c r="BO19" s="73"/>
      <c r="BP19" s="85"/>
      <c r="BQ19" s="73"/>
      <c r="BR19" s="73"/>
      <c r="BS19" s="85"/>
      <c r="BT19" s="73"/>
      <c r="BU19" s="85"/>
      <c r="BV19" s="73"/>
      <c r="BW19" s="85"/>
      <c r="BX19" s="73"/>
      <c r="BY19" s="73"/>
      <c r="BZ19" s="85"/>
      <c r="CA19" s="73"/>
      <c r="CB19" s="85"/>
      <c r="CC19" s="92"/>
      <c r="CD19" s="85"/>
      <c r="CE19" s="73"/>
      <c r="CF19" s="73"/>
      <c r="CG19" s="73"/>
      <c r="CH19" s="73"/>
      <c r="CI19" s="73"/>
      <c r="CJ19" s="85"/>
      <c r="CK19" s="73"/>
      <c r="CL19" s="73"/>
      <c r="CM19" s="85"/>
      <c r="CN19" s="73"/>
      <c r="CO19" s="85"/>
      <c r="CP19" s="73"/>
      <c r="CQ19" s="85"/>
      <c r="CR19" s="73"/>
      <c r="CS19" s="73"/>
      <c r="CT19" s="85"/>
      <c r="CU19" s="73"/>
      <c r="CV19" s="85"/>
      <c r="CW19" s="92"/>
      <c r="CX19" s="85"/>
      <c r="CY19" s="73"/>
      <c r="CZ19" s="73"/>
      <c r="DA19" s="73"/>
      <c r="DB19" s="73"/>
      <c r="DC19" s="73"/>
      <c r="DD19" s="85"/>
      <c r="DE19" s="73"/>
      <c r="DF19" s="73"/>
      <c r="DG19" s="85"/>
      <c r="DH19" s="73"/>
      <c r="DI19" s="85"/>
      <c r="DJ19" s="73"/>
      <c r="DK19" s="85"/>
      <c r="DL19" s="73"/>
      <c r="DM19" s="73"/>
      <c r="DN19" s="85"/>
      <c r="DO19" s="73"/>
      <c r="DP19" s="85"/>
      <c r="DQ19" s="92"/>
      <c r="DR19" s="85"/>
      <c r="DS19" s="73"/>
      <c r="DT19" s="73"/>
      <c r="DU19" s="73"/>
      <c r="DV19" s="73"/>
      <c r="DW19" s="73"/>
      <c r="DX19" s="85"/>
      <c r="DY19" s="73"/>
      <c r="DZ19" s="73"/>
      <c r="EA19" s="85"/>
      <c r="EB19" s="73"/>
      <c r="EC19" s="85"/>
      <c r="ED19" s="73"/>
      <c r="EE19" s="85"/>
      <c r="EF19" s="73"/>
      <c r="EG19" s="73"/>
      <c r="EH19" s="85"/>
      <c r="EI19" s="73"/>
      <c r="EJ19" s="85"/>
      <c r="EK19" s="92"/>
      <c r="EL19" s="85"/>
      <c r="EM19" s="73"/>
      <c r="EN19" s="73"/>
      <c r="EO19" s="73"/>
      <c r="EP19" s="73"/>
      <c r="EQ19" s="73"/>
      <c r="ER19" s="85"/>
      <c r="ES19" s="73"/>
      <c r="ET19" s="73"/>
      <c r="EU19" s="85"/>
      <c r="EV19" s="73"/>
      <c r="EW19" s="85"/>
      <c r="EX19" s="73"/>
      <c r="EY19" s="85"/>
      <c r="EZ19" s="73"/>
      <c r="FA19" s="73"/>
      <c r="FB19" s="85"/>
      <c r="FC19" s="73"/>
      <c r="FD19" s="85"/>
      <c r="FE19" s="92"/>
    </row>
    <row r="20" spans="1:161" s="69" customFormat="1">
      <c r="A20" s="85"/>
      <c r="B20" s="73" t="s">
        <v>14</v>
      </c>
      <c r="C20" s="73"/>
      <c r="D20" s="73"/>
      <c r="E20" s="73"/>
      <c r="F20" s="224"/>
      <c r="G20" s="85"/>
      <c r="H20" s="73">
        <v>462904.78421199997</v>
      </c>
      <c r="I20" s="193" t="s">
        <v>367</v>
      </c>
      <c r="J20" s="85">
        <v>42401.753800000006</v>
      </c>
      <c r="K20" s="193" t="s">
        <v>368</v>
      </c>
      <c r="L20" s="85">
        <v>2412.7241049999993</v>
      </c>
      <c r="M20" s="193" t="s">
        <v>369</v>
      </c>
      <c r="N20" s="85"/>
      <c r="O20" s="73">
        <v>0</v>
      </c>
      <c r="P20" s="193" t="s">
        <v>370</v>
      </c>
      <c r="Q20" s="85">
        <v>0</v>
      </c>
      <c r="R20" s="193" t="s">
        <v>371</v>
      </c>
      <c r="S20" s="85">
        <v>0</v>
      </c>
      <c r="T20" s="197" t="s">
        <v>372</v>
      </c>
      <c r="U20" s="73"/>
      <c r="V20" s="85"/>
      <c r="W20" s="73" t="s">
        <v>14</v>
      </c>
      <c r="X20" s="73"/>
      <c r="Y20" s="73"/>
      <c r="Z20" s="73"/>
      <c r="AA20" s="73"/>
      <c r="AB20" s="85"/>
      <c r="AC20" s="73">
        <v>0</v>
      </c>
      <c r="AD20" s="224"/>
      <c r="AE20" s="85">
        <v>0</v>
      </c>
      <c r="AF20" s="193" t="s">
        <v>373</v>
      </c>
      <c r="AG20" s="85">
        <v>0</v>
      </c>
      <c r="AH20" s="193" t="s">
        <v>374</v>
      </c>
      <c r="AI20" s="85"/>
      <c r="AJ20" s="73">
        <v>0</v>
      </c>
      <c r="AK20" s="193" t="s">
        <v>375</v>
      </c>
      <c r="AL20" s="85">
        <v>0</v>
      </c>
      <c r="AM20" s="193" t="s">
        <v>376</v>
      </c>
      <c r="AN20" s="85">
        <v>0</v>
      </c>
      <c r="AO20" s="197" t="s">
        <v>377</v>
      </c>
      <c r="AP20" s="85"/>
      <c r="AQ20" s="73" t="s">
        <v>14</v>
      </c>
      <c r="AR20" s="73"/>
      <c r="AS20" s="73"/>
      <c r="AT20" s="73"/>
      <c r="AU20" s="73"/>
      <c r="AV20" s="85"/>
      <c r="AW20" s="73">
        <v>0</v>
      </c>
      <c r="AX20" s="73"/>
      <c r="AY20" s="85">
        <v>0</v>
      </c>
      <c r="AZ20" s="73"/>
      <c r="BA20" s="85">
        <v>0</v>
      </c>
      <c r="BB20" s="73"/>
      <c r="BC20" s="85"/>
      <c r="BD20" s="73">
        <v>0</v>
      </c>
      <c r="BE20" s="73"/>
      <c r="BF20" s="85">
        <v>0</v>
      </c>
      <c r="BG20" s="73"/>
      <c r="BH20" s="85">
        <v>0</v>
      </c>
      <c r="BI20" s="92"/>
      <c r="BJ20" s="85"/>
      <c r="BK20" s="73" t="s">
        <v>14</v>
      </c>
      <c r="BL20" s="73"/>
      <c r="BM20" s="73"/>
      <c r="BN20" s="73"/>
      <c r="BO20" s="73"/>
      <c r="BP20" s="85"/>
      <c r="BQ20" s="73">
        <v>0</v>
      </c>
      <c r="BR20" s="73"/>
      <c r="BS20" s="85">
        <v>0</v>
      </c>
      <c r="BT20" s="73"/>
      <c r="BU20" s="85">
        <v>0</v>
      </c>
      <c r="BV20" s="73"/>
      <c r="BW20" s="85"/>
      <c r="BX20" s="73">
        <v>0</v>
      </c>
      <c r="BY20" s="73"/>
      <c r="BZ20" s="85">
        <v>0</v>
      </c>
      <c r="CA20" s="73"/>
      <c r="CB20" s="85">
        <v>0</v>
      </c>
      <c r="CC20" s="92"/>
      <c r="CD20" s="85"/>
      <c r="CE20" s="73" t="s">
        <v>14</v>
      </c>
      <c r="CF20" s="73"/>
      <c r="CG20" s="73"/>
      <c r="CH20" s="73"/>
      <c r="CI20" s="73"/>
      <c r="CJ20" s="85"/>
      <c r="CK20" s="73">
        <v>0</v>
      </c>
      <c r="CL20" s="73"/>
      <c r="CM20" s="85">
        <v>0</v>
      </c>
      <c r="CN20" s="73"/>
      <c r="CO20" s="85">
        <v>0</v>
      </c>
      <c r="CP20" s="73"/>
      <c r="CQ20" s="85"/>
      <c r="CR20" s="73">
        <v>0</v>
      </c>
      <c r="CS20" s="73"/>
      <c r="CT20" s="85">
        <v>0</v>
      </c>
      <c r="CU20" s="73"/>
      <c r="CV20" s="85">
        <v>0</v>
      </c>
      <c r="CW20" s="92"/>
      <c r="CX20" s="85"/>
      <c r="CY20" s="73" t="s">
        <v>14</v>
      </c>
      <c r="CZ20" s="73"/>
      <c r="DA20" s="73"/>
      <c r="DB20" s="73"/>
      <c r="DC20" s="73"/>
      <c r="DD20" s="85"/>
      <c r="DE20" s="73">
        <v>0</v>
      </c>
      <c r="DF20" s="73"/>
      <c r="DG20" s="85">
        <v>0</v>
      </c>
      <c r="DH20" s="73"/>
      <c r="DI20" s="85">
        <v>0</v>
      </c>
      <c r="DJ20" s="73"/>
      <c r="DK20" s="85"/>
      <c r="DL20" s="73">
        <v>0</v>
      </c>
      <c r="DM20" s="73"/>
      <c r="DN20" s="85">
        <v>0</v>
      </c>
      <c r="DO20" s="73"/>
      <c r="DP20" s="85">
        <v>0</v>
      </c>
      <c r="DQ20" s="92"/>
      <c r="DR20" s="85"/>
      <c r="DS20" s="73" t="s">
        <v>14</v>
      </c>
      <c r="DT20" s="73"/>
      <c r="DU20" s="73"/>
      <c r="DV20" s="73"/>
      <c r="DW20" s="73"/>
      <c r="DX20" s="85"/>
      <c r="DY20" s="73">
        <v>0</v>
      </c>
      <c r="DZ20" s="73"/>
      <c r="EA20" s="85">
        <v>0</v>
      </c>
      <c r="EB20" s="73"/>
      <c r="EC20" s="85">
        <v>0</v>
      </c>
      <c r="ED20" s="73"/>
      <c r="EE20" s="85"/>
      <c r="EF20" s="73">
        <v>0</v>
      </c>
      <c r="EG20" s="73"/>
      <c r="EH20" s="85">
        <v>0</v>
      </c>
      <c r="EI20" s="73"/>
      <c r="EJ20" s="85">
        <v>0</v>
      </c>
      <c r="EK20" s="92"/>
      <c r="EL20" s="85"/>
      <c r="EM20" s="73" t="s">
        <v>14</v>
      </c>
      <c r="EN20" s="73"/>
      <c r="EO20" s="73"/>
      <c r="EP20" s="73"/>
      <c r="EQ20" s="73"/>
      <c r="ER20" s="85"/>
      <c r="ES20" s="73">
        <v>0</v>
      </c>
      <c r="ET20" s="73"/>
      <c r="EU20" s="85">
        <v>0</v>
      </c>
      <c r="EV20" s="73"/>
      <c r="EW20" s="85">
        <v>0</v>
      </c>
      <c r="EX20" s="73"/>
      <c r="EY20" s="85"/>
      <c r="EZ20" s="73">
        <v>0</v>
      </c>
      <c r="FA20" s="73"/>
      <c r="FB20" s="85">
        <v>0</v>
      </c>
      <c r="FC20" s="73"/>
      <c r="FD20" s="85">
        <v>0</v>
      </c>
      <c r="FE20" s="92"/>
    </row>
    <row r="21" spans="1:161" s="69" customFormat="1">
      <c r="A21" s="85"/>
      <c r="B21" s="73" t="s">
        <v>15</v>
      </c>
      <c r="C21" s="73"/>
      <c r="D21" s="73"/>
      <c r="E21" s="73"/>
      <c r="F21" s="224"/>
      <c r="G21" s="85"/>
      <c r="H21" s="73">
        <v>195458.53126217259</v>
      </c>
      <c r="I21" s="193" t="s">
        <v>378</v>
      </c>
      <c r="J21" s="85">
        <v>57612.281951306097</v>
      </c>
      <c r="K21" s="193" t="s">
        <v>379</v>
      </c>
      <c r="L21" s="85">
        <v>33974.043079072486</v>
      </c>
      <c r="M21" s="193" t="s">
        <v>380</v>
      </c>
      <c r="N21" s="85"/>
      <c r="O21" s="73">
        <v>37829.007970183346</v>
      </c>
      <c r="P21" s="193" t="s">
        <v>381</v>
      </c>
      <c r="Q21" s="85">
        <v>22180.754660840161</v>
      </c>
      <c r="R21" s="193" t="s">
        <v>382</v>
      </c>
      <c r="S21" s="85">
        <v>18402.154611594902</v>
      </c>
      <c r="T21" s="197" t="s">
        <v>383</v>
      </c>
      <c r="U21" s="73"/>
      <c r="V21" s="85"/>
      <c r="W21" s="73" t="s">
        <v>15</v>
      </c>
      <c r="X21" s="73"/>
      <c r="Y21" s="73"/>
      <c r="Z21" s="73"/>
      <c r="AA21" s="73"/>
      <c r="AB21" s="85"/>
      <c r="AC21" s="73">
        <v>18402.154611594902</v>
      </c>
      <c r="AD21" s="224"/>
      <c r="AE21" s="85">
        <v>6212.2570820000001</v>
      </c>
      <c r="AF21" s="193" t="s">
        <v>384</v>
      </c>
      <c r="AG21" s="85">
        <v>0</v>
      </c>
      <c r="AH21" s="193" t="s">
        <v>385</v>
      </c>
      <c r="AI21" s="85"/>
      <c r="AJ21" s="73">
        <v>0</v>
      </c>
      <c r="AK21" s="193" t="s">
        <v>386</v>
      </c>
      <c r="AL21" s="85">
        <v>0</v>
      </c>
      <c r="AM21" s="193" t="s">
        <v>387</v>
      </c>
      <c r="AN21" s="85">
        <v>0</v>
      </c>
      <c r="AO21" s="197" t="s">
        <v>388</v>
      </c>
      <c r="AP21" s="85"/>
      <c r="AQ21" s="73" t="s">
        <v>15</v>
      </c>
      <c r="AR21" s="73"/>
      <c r="AS21" s="73"/>
      <c r="AT21" s="73"/>
      <c r="AU21" s="73"/>
      <c r="AV21" s="85"/>
      <c r="AW21" s="73">
        <v>0</v>
      </c>
      <c r="AX21" s="73"/>
      <c r="AY21" s="85">
        <v>0</v>
      </c>
      <c r="AZ21" s="73"/>
      <c r="BA21" s="85">
        <v>0</v>
      </c>
      <c r="BB21" s="73"/>
      <c r="BC21" s="85"/>
      <c r="BD21" s="73">
        <v>0</v>
      </c>
      <c r="BE21" s="73"/>
      <c r="BF21" s="85">
        <v>0</v>
      </c>
      <c r="BG21" s="73"/>
      <c r="BH21" s="85">
        <v>0</v>
      </c>
      <c r="BI21" s="92"/>
      <c r="BJ21" s="85"/>
      <c r="BK21" s="73" t="s">
        <v>15</v>
      </c>
      <c r="BL21" s="73"/>
      <c r="BM21" s="73"/>
      <c r="BN21" s="73"/>
      <c r="BO21" s="73"/>
      <c r="BP21" s="85"/>
      <c r="BQ21" s="73">
        <v>0</v>
      </c>
      <c r="BR21" s="73"/>
      <c r="BS21" s="85">
        <v>0</v>
      </c>
      <c r="BT21" s="73"/>
      <c r="BU21" s="85">
        <v>0</v>
      </c>
      <c r="BV21" s="73"/>
      <c r="BW21" s="85"/>
      <c r="BX21" s="73">
        <v>0</v>
      </c>
      <c r="BY21" s="73"/>
      <c r="BZ21" s="85">
        <v>0</v>
      </c>
      <c r="CA21" s="73"/>
      <c r="CB21" s="85">
        <v>0</v>
      </c>
      <c r="CC21" s="92"/>
      <c r="CD21" s="85"/>
      <c r="CE21" s="73" t="s">
        <v>15</v>
      </c>
      <c r="CF21" s="73"/>
      <c r="CG21" s="73"/>
      <c r="CH21" s="73"/>
      <c r="CI21" s="73"/>
      <c r="CJ21" s="85"/>
      <c r="CK21" s="73">
        <v>0</v>
      </c>
      <c r="CL21" s="73"/>
      <c r="CM21" s="85">
        <v>0</v>
      </c>
      <c r="CN21" s="73"/>
      <c r="CO21" s="85">
        <v>0</v>
      </c>
      <c r="CP21" s="73"/>
      <c r="CQ21" s="85"/>
      <c r="CR21" s="73">
        <v>0</v>
      </c>
      <c r="CS21" s="73"/>
      <c r="CT21" s="85">
        <v>0</v>
      </c>
      <c r="CU21" s="73"/>
      <c r="CV21" s="85">
        <v>0</v>
      </c>
      <c r="CW21" s="92"/>
      <c r="CX21" s="85"/>
      <c r="CY21" s="73" t="s">
        <v>15</v>
      </c>
      <c r="CZ21" s="73"/>
      <c r="DA21" s="73"/>
      <c r="DB21" s="73"/>
      <c r="DC21" s="73"/>
      <c r="DD21" s="85"/>
      <c r="DE21" s="73">
        <v>0</v>
      </c>
      <c r="DF21" s="73"/>
      <c r="DG21" s="85">
        <v>0</v>
      </c>
      <c r="DH21" s="73"/>
      <c r="DI21" s="85">
        <v>0</v>
      </c>
      <c r="DJ21" s="73"/>
      <c r="DK21" s="85"/>
      <c r="DL21" s="73">
        <v>0</v>
      </c>
      <c r="DM21" s="73"/>
      <c r="DN21" s="85">
        <v>0</v>
      </c>
      <c r="DO21" s="73"/>
      <c r="DP21" s="85">
        <v>0</v>
      </c>
      <c r="DQ21" s="92"/>
      <c r="DR21" s="85"/>
      <c r="DS21" s="73" t="s">
        <v>15</v>
      </c>
      <c r="DT21" s="73"/>
      <c r="DU21" s="73"/>
      <c r="DV21" s="73"/>
      <c r="DW21" s="73"/>
      <c r="DX21" s="85"/>
      <c r="DY21" s="73">
        <v>0</v>
      </c>
      <c r="DZ21" s="73"/>
      <c r="EA21" s="85">
        <v>0</v>
      </c>
      <c r="EB21" s="73"/>
      <c r="EC21" s="85">
        <v>0</v>
      </c>
      <c r="ED21" s="73"/>
      <c r="EE21" s="85"/>
      <c r="EF21" s="73">
        <v>0</v>
      </c>
      <c r="EG21" s="73"/>
      <c r="EH21" s="85">
        <v>0</v>
      </c>
      <c r="EI21" s="73"/>
      <c r="EJ21" s="85">
        <v>0</v>
      </c>
      <c r="EK21" s="92"/>
      <c r="EL21" s="85"/>
      <c r="EM21" s="73" t="s">
        <v>15</v>
      </c>
      <c r="EN21" s="73"/>
      <c r="EO21" s="73"/>
      <c r="EP21" s="73"/>
      <c r="EQ21" s="73"/>
      <c r="ER21" s="85"/>
      <c r="ES21" s="73">
        <v>0</v>
      </c>
      <c r="ET21" s="73"/>
      <c r="EU21" s="85">
        <v>0</v>
      </c>
      <c r="EV21" s="73"/>
      <c r="EW21" s="85">
        <v>0</v>
      </c>
      <c r="EX21" s="73"/>
      <c r="EY21" s="85"/>
      <c r="EZ21" s="73">
        <v>0</v>
      </c>
      <c r="FA21" s="73"/>
      <c r="FB21" s="85">
        <v>0</v>
      </c>
      <c r="FC21" s="73"/>
      <c r="FD21" s="85">
        <v>0</v>
      </c>
      <c r="FE21" s="92"/>
    </row>
    <row r="22" spans="1:161" s="69" customFormat="1">
      <c r="A22" s="85"/>
      <c r="B22" s="73" t="s">
        <v>88</v>
      </c>
      <c r="C22" s="73"/>
      <c r="D22" s="73"/>
      <c r="E22" s="73"/>
      <c r="F22" s="224"/>
      <c r="G22" s="85"/>
      <c r="H22" s="73">
        <v>104877.2761550357</v>
      </c>
      <c r="I22" s="193" t="s">
        <v>389</v>
      </c>
      <c r="J22" s="85">
        <v>15932.235895183061</v>
      </c>
      <c r="K22" s="193" t="s">
        <v>390</v>
      </c>
      <c r="L22" s="85">
        <v>5796.4120124227475</v>
      </c>
      <c r="M22" s="193" t="s">
        <v>391</v>
      </c>
      <c r="N22" s="85"/>
      <c r="O22" s="73">
        <v>6026.1609696502064</v>
      </c>
      <c r="P22" s="193" t="s">
        <v>392</v>
      </c>
      <c r="Q22" s="85">
        <v>3533.3942174718377</v>
      </c>
      <c r="R22" s="193" t="s">
        <v>393</v>
      </c>
      <c r="S22" s="85">
        <v>2931.4632296270679</v>
      </c>
      <c r="T22" s="197" t="s">
        <v>394</v>
      </c>
      <c r="U22" s="73"/>
      <c r="V22" s="85"/>
      <c r="W22" s="73" t="s">
        <v>88</v>
      </c>
      <c r="X22" s="73"/>
      <c r="Y22" s="73"/>
      <c r="Z22" s="73"/>
      <c r="AA22" s="73"/>
      <c r="AB22" s="85"/>
      <c r="AC22" s="73">
        <v>2931.4632296270679</v>
      </c>
      <c r="AD22" s="224"/>
      <c r="AE22" s="85">
        <v>989.61255316259997</v>
      </c>
      <c r="AF22" s="193" t="s">
        <v>395</v>
      </c>
      <c r="AG22" s="85">
        <v>0</v>
      </c>
      <c r="AH22" s="193" t="s">
        <v>396</v>
      </c>
      <c r="AI22" s="85"/>
      <c r="AJ22" s="73">
        <v>0</v>
      </c>
      <c r="AK22" s="193" t="s">
        <v>397</v>
      </c>
      <c r="AL22" s="85">
        <v>0</v>
      </c>
      <c r="AM22" s="193" t="s">
        <v>398</v>
      </c>
      <c r="AN22" s="85">
        <v>0</v>
      </c>
      <c r="AO22" s="197" t="s">
        <v>399</v>
      </c>
      <c r="AP22" s="85"/>
      <c r="AQ22" s="73" t="s">
        <v>88</v>
      </c>
      <c r="AR22" s="73"/>
      <c r="AS22" s="73"/>
      <c r="AT22" s="73"/>
      <c r="AU22" s="73"/>
      <c r="AV22" s="85"/>
      <c r="AW22" s="73">
        <v>0</v>
      </c>
      <c r="AX22" s="73"/>
      <c r="AY22" s="85">
        <v>0</v>
      </c>
      <c r="AZ22" s="73"/>
      <c r="BA22" s="85">
        <v>0</v>
      </c>
      <c r="BB22" s="73"/>
      <c r="BC22" s="85"/>
      <c r="BD22" s="73">
        <v>0</v>
      </c>
      <c r="BE22" s="73"/>
      <c r="BF22" s="85">
        <v>0</v>
      </c>
      <c r="BG22" s="73"/>
      <c r="BH22" s="85">
        <v>0</v>
      </c>
      <c r="BI22" s="92"/>
      <c r="BJ22" s="85"/>
      <c r="BK22" s="73" t="s">
        <v>88</v>
      </c>
      <c r="BL22" s="73"/>
      <c r="BM22" s="73"/>
      <c r="BN22" s="73"/>
      <c r="BO22" s="73"/>
      <c r="BP22" s="85"/>
      <c r="BQ22" s="73">
        <v>0</v>
      </c>
      <c r="BR22" s="73"/>
      <c r="BS22" s="85">
        <v>0</v>
      </c>
      <c r="BT22" s="73"/>
      <c r="BU22" s="85">
        <v>0</v>
      </c>
      <c r="BV22" s="73"/>
      <c r="BW22" s="85"/>
      <c r="BX22" s="73">
        <v>0</v>
      </c>
      <c r="BY22" s="73"/>
      <c r="BZ22" s="85">
        <v>0</v>
      </c>
      <c r="CA22" s="73"/>
      <c r="CB22" s="85">
        <v>0</v>
      </c>
      <c r="CC22" s="92"/>
      <c r="CD22" s="85"/>
      <c r="CE22" s="73" t="s">
        <v>88</v>
      </c>
      <c r="CF22" s="73"/>
      <c r="CG22" s="73"/>
      <c r="CH22" s="73"/>
      <c r="CI22" s="73"/>
      <c r="CJ22" s="85"/>
      <c r="CK22" s="73">
        <v>0</v>
      </c>
      <c r="CL22" s="73"/>
      <c r="CM22" s="85">
        <v>0</v>
      </c>
      <c r="CN22" s="73"/>
      <c r="CO22" s="85">
        <v>0</v>
      </c>
      <c r="CP22" s="73"/>
      <c r="CQ22" s="85"/>
      <c r="CR22" s="73">
        <v>0</v>
      </c>
      <c r="CS22" s="73"/>
      <c r="CT22" s="85">
        <v>0</v>
      </c>
      <c r="CU22" s="73"/>
      <c r="CV22" s="85">
        <v>0</v>
      </c>
      <c r="CW22" s="92"/>
      <c r="CX22" s="85"/>
      <c r="CY22" s="73" t="s">
        <v>88</v>
      </c>
      <c r="CZ22" s="73"/>
      <c r="DA22" s="73"/>
      <c r="DB22" s="73"/>
      <c r="DC22" s="73"/>
      <c r="DD22" s="85"/>
      <c r="DE22" s="73">
        <v>0</v>
      </c>
      <c r="DF22" s="73"/>
      <c r="DG22" s="85">
        <v>0</v>
      </c>
      <c r="DH22" s="73"/>
      <c r="DI22" s="85">
        <v>0</v>
      </c>
      <c r="DJ22" s="73"/>
      <c r="DK22" s="85"/>
      <c r="DL22" s="73">
        <v>0</v>
      </c>
      <c r="DM22" s="73"/>
      <c r="DN22" s="85">
        <v>0</v>
      </c>
      <c r="DO22" s="73"/>
      <c r="DP22" s="85">
        <v>0</v>
      </c>
      <c r="DQ22" s="92"/>
      <c r="DR22" s="85"/>
      <c r="DS22" s="73" t="s">
        <v>88</v>
      </c>
      <c r="DT22" s="73"/>
      <c r="DU22" s="73"/>
      <c r="DV22" s="73"/>
      <c r="DW22" s="73"/>
      <c r="DX22" s="85"/>
      <c r="DY22" s="73">
        <v>0</v>
      </c>
      <c r="DZ22" s="73"/>
      <c r="EA22" s="85">
        <v>0</v>
      </c>
      <c r="EB22" s="73"/>
      <c r="EC22" s="85">
        <v>0</v>
      </c>
      <c r="ED22" s="73"/>
      <c r="EE22" s="85"/>
      <c r="EF22" s="73">
        <v>0</v>
      </c>
      <c r="EG22" s="73"/>
      <c r="EH22" s="85">
        <v>0</v>
      </c>
      <c r="EI22" s="73"/>
      <c r="EJ22" s="85">
        <v>0</v>
      </c>
      <c r="EK22" s="92"/>
      <c r="EL22" s="85"/>
      <c r="EM22" s="73" t="s">
        <v>88</v>
      </c>
      <c r="EN22" s="73"/>
      <c r="EO22" s="73"/>
      <c r="EP22" s="73"/>
      <c r="EQ22" s="73"/>
      <c r="ER22" s="85"/>
      <c r="ES22" s="73">
        <v>0</v>
      </c>
      <c r="ET22" s="73"/>
      <c r="EU22" s="85">
        <v>0</v>
      </c>
      <c r="EV22" s="73"/>
      <c r="EW22" s="85">
        <v>0</v>
      </c>
      <c r="EX22" s="73"/>
      <c r="EY22" s="85"/>
      <c r="EZ22" s="73">
        <v>0</v>
      </c>
      <c r="FA22" s="73"/>
      <c r="FB22" s="85">
        <v>0</v>
      </c>
      <c r="FC22" s="73"/>
      <c r="FD22" s="85">
        <v>0</v>
      </c>
      <c r="FE22" s="92"/>
    </row>
    <row r="23" spans="1:161" s="69" customFormat="1" ht="15.75">
      <c r="A23" s="85"/>
      <c r="B23" s="73" t="s">
        <v>16</v>
      </c>
      <c r="C23" s="73"/>
      <c r="D23" s="73"/>
      <c r="E23" s="86"/>
      <c r="F23" s="224"/>
      <c r="G23" s="85"/>
      <c r="H23" s="73"/>
      <c r="I23" s="193"/>
      <c r="J23" s="85">
        <v>0</v>
      </c>
      <c r="K23" s="193" t="s">
        <v>400</v>
      </c>
      <c r="L23" s="85">
        <v>0</v>
      </c>
      <c r="M23" s="193" t="s">
        <v>401</v>
      </c>
      <c r="N23" s="85"/>
      <c r="O23" s="73">
        <v>0</v>
      </c>
      <c r="P23" s="193" t="s">
        <v>402</v>
      </c>
      <c r="Q23" s="85">
        <v>0</v>
      </c>
      <c r="R23" s="193" t="s">
        <v>403</v>
      </c>
      <c r="S23" s="85">
        <v>0</v>
      </c>
      <c r="T23" s="197" t="s">
        <v>404</v>
      </c>
      <c r="U23" s="73"/>
      <c r="V23" s="85"/>
      <c r="W23" s="73" t="s">
        <v>16</v>
      </c>
      <c r="X23" s="73"/>
      <c r="Y23" s="73"/>
      <c r="Z23" s="73"/>
      <c r="AA23" s="73"/>
      <c r="AB23" s="85"/>
      <c r="AC23" s="73">
        <v>0</v>
      </c>
      <c r="AD23" s="224"/>
      <c r="AE23" s="85">
        <v>0</v>
      </c>
      <c r="AF23" s="193" t="s">
        <v>405</v>
      </c>
      <c r="AG23" s="85">
        <v>0</v>
      </c>
      <c r="AH23" s="193" t="s">
        <v>406</v>
      </c>
      <c r="AI23" s="85"/>
      <c r="AJ23" s="73">
        <v>0</v>
      </c>
      <c r="AK23" s="193" t="s">
        <v>407</v>
      </c>
      <c r="AL23" s="85">
        <v>0</v>
      </c>
      <c r="AM23" s="193" t="s">
        <v>408</v>
      </c>
      <c r="AN23" s="85">
        <v>0</v>
      </c>
      <c r="AO23" s="197" t="s">
        <v>409</v>
      </c>
      <c r="AP23" s="85"/>
      <c r="AQ23" s="73" t="s">
        <v>16</v>
      </c>
      <c r="AR23" s="73"/>
      <c r="AS23" s="73"/>
      <c r="AT23" s="73"/>
      <c r="AU23" s="73"/>
      <c r="AV23" s="85"/>
      <c r="AW23" s="73">
        <v>0</v>
      </c>
      <c r="AX23" s="73"/>
      <c r="AY23" s="85">
        <v>0</v>
      </c>
      <c r="AZ23" s="73"/>
      <c r="BA23" s="85">
        <v>0</v>
      </c>
      <c r="BB23" s="73"/>
      <c r="BC23" s="85"/>
      <c r="BD23" s="73">
        <v>0</v>
      </c>
      <c r="BE23" s="73"/>
      <c r="BF23" s="85">
        <v>0</v>
      </c>
      <c r="BG23" s="73"/>
      <c r="BH23" s="85">
        <v>0</v>
      </c>
      <c r="BI23" s="92"/>
      <c r="BJ23" s="85"/>
      <c r="BK23" s="73" t="s">
        <v>16</v>
      </c>
      <c r="BL23" s="73"/>
      <c r="BM23" s="73"/>
      <c r="BN23" s="73"/>
      <c r="BO23" s="73"/>
      <c r="BP23" s="85"/>
      <c r="BQ23" s="73">
        <v>0</v>
      </c>
      <c r="BR23" s="73"/>
      <c r="BS23" s="85">
        <v>0</v>
      </c>
      <c r="BT23" s="73"/>
      <c r="BU23" s="85">
        <v>0</v>
      </c>
      <c r="BV23" s="73"/>
      <c r="BW23" s="85"/>
      <c r="BX23" s="73">
        <v>0</v>
      </c>
      <c r="BY23" s="73"/>
      <c r="BZ23" s="85">
        <v>0</v>
      </c>
      <c r="CA23" s="73"/>
      <c r="CB23" s="85">
        <v>0</v>
      </c>
      <c r="CC23" s="92"/>
      <c r="CD23" s="85"/>
      <c r="CE23" s="73" t="s">
        <v>16</v>
      </c>
      <c r="CF23" s="73"/>
      <c r="CG23" s="73"/>
      <c r="CH23" s="73"/>
      <c r="CI23" s="73"/>
      <c r="CJ23" s="85"/>
      <c r="CK23" s="73">
        <v>0</v>
      </c>
      <c r="CL23" s="73"/>
      <c r="CM23" s="85">
        <v>0</v>
      </c>
      <c r="CN23" s="73"/>
      <c r="CO23" s="85">
        <v>0</v>
      </c>
      <c r="CP23" s="73"/>
      <c r="CQ23" s="85"/>
      <c r="CR23" s="73">
        <v>0</v>
      </c>
      <c r="CS23" s="73"/>
      <c r="CT23" s="85">
        <v>0</v>
      </c>
      <c r="CU23" s="73"/>
      <c r="CV23" s="85">
        <v>0</v>
      </c>
      <c r="CW23" s="92"/>
      <c r="CX23" s="85"/>
      <c r="CY23" s="73" t="s">
        <v>16</v>
      </c>
      <c r="CZ23" s="73"/>
      <c r="DA23" s="73"/>
      <c r="DB23" s="73"/>
      <c r="DC23" s="73"/>
      <c r="DD23" s="85"/>
      <c r="DE23" s="73">
        <v>0</v>
      </c>
      <c r="DF23" s="73"/>
      <c r="DG23" s="85">
        <v>0</v>
      </c>
      <c r="DH23" s="73"/>
      <c r="DI23" s="85">
        <v>0</v>
      </c>
      <c r="DJ23" s="73"/>
      <c r="DK23" s="85"/>
      <c r="DL23" s="73">
        <v>0</v>
      </c>
      <c r="DM23" s="73"/>
      <c r="DN23" s="85">
        <v>0</v>
      </c>
      <c r="DO23" s="73"/>
      <c r="DP23" s="85">
        <v>0</v>
      </c>
      <c r="DQ23" s="92"/>
      <c r="DR23" s="85"/>
      <c r="DS23" s="73" t="s">
        <v>16</v>
      </c>
      <c r="DT23" s="73"/>
      <c r="DU23" s="73"/>
      <c r="DV23" s="73"/>
      <c r="DW23" s="73"/>
      <c r="DX23" s="85"/>
      <c r="DY23" s="73">
        <v>0</v>
      </c>
      <c r="DZ23" s="73"/>
      <c r="EA23" s="85">
        <v>0</v>
      </c>
      <c r="EB23" s="73"/>
      <c r="EC23" s="85">
        <v>0</v>
      </c>
      <c r="ED23" s="73"/>
      <c r="EE23" s="85"/>
      <c r="EF23" s="73">
        <v>0</v>
      </c>
      <c r="EG23" s="73"/>
      <c r="EH23" s="85">
        <v>0</v>
      </c>
      <c r="EI23" s="73"/>
      <c r="EJ23" s="85">
        <v>0</v>
      </c>
      <c r="EK23" s="92"/>
      <c r="EL23" s="85"/>
      <c r="EM23" s="73" t="s">
        <v>16</v>
      </c>
      <c r="EN23" s="73"/>
      <c r="EO23" s="73"/>
      <c r="EP23" s="73"/>
      <c r="EQ23" s="73"/>
      <c r="ER23" s="85"/>
      <c r="ES23" s="73">
        <v>0</v>
      </c>
      <c r="ET23" s="73"/>
      <c r="EU23" s="85">
        <v>0</v>
      </c>
      <c r="EV23" s="73"/>
      <c r="EW23" s="85">
        <v>0</v>
      </c>
      <c r="EX23" s="73"/>
      <c r="EY23" s="85"/>
      <c r="EZ23" s="73">
        <v>0</v>
      </c>
      <c r="FA23" s="73"/>
      <c r="FB23" s="85">
        <v>0</v>
      </c>
      <c r="FC23" s="73"/>
      <c r="FD23" s="85">
        <v>0</v>
      </c>
      <c r="FE23" s="92"/>
    </row>
    <row r="24" spans="1:161" s="69" customFormat="1">
      <c r="A24" s="85"/>
      <c r="B24" s="73" t="s">
        <v>17</v>
      </c>
      <c r="C24" s="73"/>
      <c r="D24" s="73"/>
      <c r="E24" s="73"/>
      <c r="F24" s="224"/>
      <c r="G24" s="85"/>
      <c r="H24" s="73"/>
      <c r="I24" s="193"/>
      <c r="J24" s="85">
        <v>22350</v>
      </c>
      <c r="K24" s="193" t="s">
        <v>410</v>
      </c>
      <c r="L24" s="85">
        <v>5900</v>
      </c>
      <c r="M24" s="193" t="s">
        <v>411</v>
      </c>
      <c r="N24" s="85"/>
      <c r="O24" s="73">
        <v>26525</v>
      </c>
      <c r="P24" s="193" t="s">
        <v>412</v>
      </c>
      <c r="Q24" s="85">
        <v>2125</v>
      </c>
      <c r="R24" s="193" t="s">
        <v>413</v>
      </c>
      <c r="S24" s="85">
        <v>0</v>
      </c>
      <c r="T24" s="197" t="s">
        <v>414</v>
      </c>
      <c r="U24" s="73"/>
      <c r="V24" s="85"/>
      <c r="W24" s="73" t="s">
        <v>17</v>
      </c>
      <c r="X24" s="73"/>
      <c r="Y24" s="73"/>
      <c r="Z24" s="73"/>
      <c r="AA24" s="73"/>
      <c r="AB24" s="85"/>
      <c r="AC24" s="73">
        <v>0</v>
      </c>
      <c r="AD24" s="224"/>
      <c r="AE24" s="85">
        <v>0</v>
      </c>
      <c r="AF24" s="193" t="s">
        <v>415</v>
      </c>
      <c r="AG24" s="85">
        <v>0</v>
      </c>
      <c r="AH24" s="193" t="s">
        <v>416</v>
      </c>
      <c r="AI24" s="85"/>
      <c r="AJ24" s="73">
        <v>0</v>
      </c>
      <c r="AK24" s="193" t="s">
        <v>417</v>
      </c>
      <c r="AL24" s="85">
        <v>0</v>
      </c>
      <c r="AM24" s="193" t="s">
        <v>418</v>
      </c>
      <c r="AN24" s="85">
        <v>0</v>
      </c>
      <c r="AO24" s="197" t="s">
        <v>419</v>
      </c>
      <c r="AP24" s="85"/>
      <c r="AQ24" s="73" t="s">
        <v>17</v>
      </c>
      <c r="AR24" s="73"/>
      <c r="AS24" s="73"/>
      <c r="AT24" s="73"/>
      <c r="AU24" s="73"/>
      <c r="AV24" s="85"/>
      <c r="AW24" s="73">
        <v>0</v>
      </c>
      <c r="AX24" s="73"/>
      <c r="AY24" s="85">
        <v>0</v>
      </c>
      <c r="AZ24" s="73"/>
      <c r="BA24" s="85">
        <v>0</v>
      </c>
      <c r="BB24" s="73"/>
      <c r="BC24" s="85"/>
      <c r="BD24" s="73">
        <v>0</v>
      </c>
      <c r="BE24" s="73"/>
      <c r="BF24" s="85">
        <v>0</v>
      </c>
      <c r="BG24" s="73"/>
      <c r="BH24" s="85">
        <v>0</v>
      </c>
      <c r="BI24" s="92"/>
      <c r="BJ24" s="85"/>
      <c r="BK24" s="73" t="s">
        <v>17</v>
      </c>
      <c r="BL24" s="73"/>
      <c r="BM24" s="73"/>
      <c r="BN24" s="73"/>
      <c r="BO24" s="73"/>
      <c r="BP24" s="85"/>
      <c r="BQ24" s="73">
        <v>0</v>
      </c>
      <c r="BR24" s="73"/>
      <c r="BS24" s="85">
        <v>0</v>
      </c>
      <c r="BT24" s="73"/>
      <c r="BU24" s="85">
        <v>0</v>
      </c>
      <c r="BV24" s="73"/>
      <c r="BW24" s="85"/>
      <c r="BX24" s="73">
        <v>0</v>
      </c>
      <c r="BY24" s="73"/>
      <c r="BZ24" s="85">
        <v>0</v>
      </c>
      <c r="CA24" s="73"/>
      <c r="CB24" s="85">
        <v>0</v>
      </c>
      <c r="CC24" s="92"/>
      <c r="CD24" s="85"/>
      <c r="CE24" s="73" t="s">
        <v>17</v>
      </c>
      <c r="CF24" s="73"/>
      <c r="CG24" s="73"/>
      <c r="CH24" s="73"/>
      <c r="CI24" s="73"/>
      <c r="CJ24" s="85"/>
      <c r="CK24" s="73">
        <v>0</v>
      </c>
      <c r="CL24" s="73"/>
      <c r="CM24" s="85">
        <v>0</v>
      </c>
      <c r="CN24" s="73"/>
      <c r="CO24" s="85">
        <v>0</v>
      </c>
      <c r="CP24" s="73"/>
      <c r="CQ24" s="85"/>
      <c r="CR24" s="73">
        <v>0</v>
      </c>
      <c r="CS24" s="73"/>
      <c r="CT24" s="85">
        <v>0</v>
      </c>
      <c r="CU24" s="73"/>
      <c r="CV24" s="85">
        <v>0</v>
      </c>
      <c r="CW24" s="92"/>
      <c r="CX24" s="85"/>
      <c r="CY24" s="73" t="s">
        <v>17</v>
      </c>
      <c r="CZ24" s="73"/>
      <c r="DA24" s="73"/>
      <c r="DB24" s="73"/>
      <c r="DC24" s="73"/>
      <c r="DD24" s="85"/>
      <c r="DE24" s="73">
        <v>0</v>
      </c>
      <c r="DF24" s="73"/>
      <c r="DG24" s="85">
        <v>0</v>
      </c>
      <c r="DH24" s="73"/>
      <c r="DI24" s="85">
        <v>0</v>
      </c>
      <c r="DJ24" s="73"/>
      <c r="DK24" s="85"/>
      <c r="DL24" s="73">
        <v>0</v>
      </c>
      <c r="DM24" s="73"/>
      <c r="DN24" s="85">
        <v>0</v>
      </c>
      <c r="DO24" s="73"/>
      <c r="DP24" s="85">
        <v>0</v>
      </c>
      <c r="DQ24" s="92"/>
      <c r="DR24" s="85"/>
      <c r="DS24" s="73" t="s">
        <v>17</v>
      </c>
      <c r="DT24" s="73"/>
      <c r="DU24" s="73"/>
      <c r="DV24" s="73"/>
      <c r="DW24" s="73"/>
      <c r="DX24" s="85"/>
      <c r="DY24" s="73">
        <v>0</v>
      </c>
      <c r="DZ24" s="73"/>
      <c r="EA24" s="85">
        <v>0</v>
      </c>
      <c r="EB24" s="73"/>
      <c r="EC24" s="85">
        <v>0</v>
      </c>
      <c r="ED24" s="73"/>
      <c r="EE24" s="85"/>
      <c r="EF24" s="73">
        <v>0</v>
      </c>
      <c r="EG24" s="73"/>
      <c r="EH24" s="85">
        <v>0</v>
      </c>
      <c r="EI24" s="73"/>
      <c r="EJ24" s="85">
        <v>0</v>
      </c>
      <c r="EK24" s="92"/>
      <c r="EL24" s="85"/>
      <c r="EM24" s="73" t="s">
        <v>17</v>
      </c>
      <c r="EN24" s="73"/>
      <c r="EO24" s="73"/>
      <c r="EP24" s="73"/>
      <c r="EQ24" s="73"/>
      <c r="ER24" s="85"/>
      <c r="ES24" s="73">
        <v>0</v>
      </c>
      <c r="ET24" s="73"/>
      <c r="EU24" s="85">
        <v>0</v>
      </c>
      <c r="EV24" s="73"/>
      <c r="EW24" s="85">
        <v>0</v>
      </c>
      <c r="EX24" s="73"/>
      <c r="EY24" s="85"/>
      <c r="EZ24" s="73">
        <v>0</v>
      </c>
      <c r="FA24" s="73"/>
      <c r="FB24" s="85">
        <v>0</v>
      </c>
      <c r="FC24" s="73"/>
      <c r="FD24" s="85">
        <v>0</v>
      </c>
      <c r="FE24" s="92"/>
    </row>
    <row r="25" spans="1:161" s="69" customFormat="1">
      <c r="A25" s="85"/>
      <c r="B25" s="73" t="s">
        <v>18</v>
      </c>
      <c r="C25" s="73"/>
      <c r="D25" s="73"/>
      <c r="E25" s="73"/>
      <c r="F25" s="224"/>
      <c r="G25" s="85"/>
      <c r="H25" s="73"/>
      <c r="I25" s="193"/>
      <c r="J25" s="85">
        <v>0</v>
      </c>
      <c r="K25" s="193"/>
      <c r="L25" s="85">
        <v>0</v>
      </c>
      <c r="M25" s="193"/>
      <c r="N25" s="85"/>
      <c r="O25" s="73">
        <v>0</v>
      </c>
      <c r="P25" s="193"/>
      <c r="Q25" s="85">
        <v>0</v>
      </c>
      <c r="R25" s="193"/>
      <c r="S25" s="85">
        <v>0</v>
      </c>
      <c r="T25" s="197"/>
      <c r="U25" s="73"/>
      <c r="V25" s="85"/>
      <c r="W25" s="73" t="s">
        <v>18</v>
      </c>
      <c r="X25" s="73"/>
      <c r="Y25" s="73"/>
      <c r="Z25" s="73"/>
      <c r="AA25" s="73"/>
      <c r="AB25" s="85"/>
      <c r="AC25" s="73">
        <v>0</v>
      </c>
      <c r="AD25" s="224"/>
      <c r="AE25" s="85">
        <v>0</v>
      </c>
      <c r="AF25" s="193"/>
      <c r="AG25" s="85">
        <v>0</v>
      </c>
      <c r="AH25" s="193"/>
      <c r="AI25" s="85"/>
      <c r="AJ25" s="73">
        <v>0</v>
      </c>
      <c r="AK25" s="193"/>
      <c r="AL25" s="85">
        <v>0</v>
      </c>
      <c r="AM25" s="193"/>
      <c r="AN25" s="85">
        <v>0</v>
      </c>
      <c r="AO25" s="197"/>
      <c r="AP25" s="85"/>
      <c r="AQ25" s="73" t="s">
        <v>18</v>
      </c>
      <c r="AR25" s="73"/>
      <c r="AS25" s="73"/>
      <c r="AT25" s="73"/>
      <c r="AU25" s="73"/>
      <c r="AV25" s="85"/>
      <c r="AW25" s="73">
        <v>0</v>
      </c>
      <c r="AX25" s="73"/>
      <c r="AY25" s="85">
        <v>0</v>
      </c>
      <c r="AZ25" s="73"/>
      <c r="BA25" s="85">
        <v>0</v>
      </c>
      <c r="BB25" s="73"/>
      <c r="BC25" s="85"/>
      <c r="BD25" s="73">
        <v>0</v>
      </c>
      <c r="BE25" s="73"/>
      <c r="BF25" s="85">
        <v>0</v>
      </c>
      <c r="BG25" s="73"/>
      <c r="BH25" s="85">
        <v>0</v>
      </c>
      <c r="BI25" s="92"/>
      <c r="BJ25" s="85"/>
      <c r="BK25" s="73" t="s">
        <v>18</v>
      </c>
      <c r="BL25" s="73"/>
      <c r="BM25" s="73"/>
      <c r="BN25" s="73"/>
      <c r="BO25" s="73"/>
      <c r="BP25" s="85"/>
      <c r="BQ25" s="73">
        <v>0</v>
      </c>
      <c r="BR25" s="73"/>
      <c r="BS25" s="85">
        <v>0</v>
      </c>
      <c r="BT25" s="73"/>
      <c r="BU25" s="85">
        <v>0</v>
      </c>
      <c r="BV25" s="73"/>
      <c r="BW25" s="85"/>
      <c r="BX25" s="73">
        <v>0</v>
      </c>
      <c r="BY25" s="73"/>
      <c r="BZ25" s="85">
        <v>0</v>
      </c>
      <c r="CA25" s="73"/>
      <c r="CB25" s="85">
        <v>0</v>
      </c>
      <c r="CC25" s="92"/>
      <c r="CD25" s="85"/>
      <c r="CE25" s="73" t="s">
        <v>18</v>
      </c>
      <c r="CF25" s="73"/>
      <c r="CG25" s="73"/>
      <c r="CH25" s="73"/>
      <c r="CI25" s="73"/>
      <c r="CJ25" s="85"/>
      <c r="CK25" s="73">
        <v>0</v>
      </c>
      <c r="CL25" s="73"/>
      <c r="CM25" s="85">
        <v>0</v>
      </c>
      <c r="CN25" s="73"/>
      <c r="CO25" s="85">
        <v>0</v>
      </c>
      <c r="CP25" s="73"/>
      <c r="CQ25" s="85"/>
      <c r="CR25" s="73">
        <v>0</v>
      </c>
      <c r="CS25" s="73"/>
      <c r="CT25" s="85">
        <v>0</v>
      </c>
      <c r="CU25" s="73"/>
      <c r="CV25" s="85">
        <v>0</v>
      </c>
      <c r="CW25" s="92"/>
      <c r="CX25" s="85"/>
      <c r="CY25" s="73" t="s">
        <v>18</v>
      </c>
      <c r="CZ25" s="73"/>
      <c r="DA25" s="73"/>
      <c r="DB25" s="73"/>
      <c r="DC25" s="73"/>
      <c r="DD25" s="85"/>
      <c r="DE25" s="73">
        <v>0</v>
      </c>
      <c r="DF25" s="73"/>
      <c r="DG25" s="85">
        <v>0</v>
      </c>
      <c r="DH25" s="73"/>
      <c r="DI25" s="85">
        <v>0</v>
      </c>
      <c r="DJ25" s="73"/>
      <c r="DK25" s="85"/>
      <c r="DL25" s="73">
        <v>0</v>
      </c>
      <c r="DM25" s="73"/>
      <c r="DN25" s="85">
        <v>0</v>
      </c>
      <c r="DO25" s="73"/>
      <c r="DP25" s="85">
        <v>0</v>
      </c>
      <c r="DQ25" s="92"/>
      <c r="DR25" s="85"/>
      <c r="DS25" s="73" t="s">
        <v>18</v>
      </c>
      <c r="DT25" s="73"/>
      <c r="DU25" s="73"/>
      <c r="DV25" s="73"/>
      <c r="DW25" s="73"/>
      <c r="DX25" s="85"/>
      <c r="DY25" s="73">
        <v>0</v>
      </c>
      <c r="DZ25" s="73"/>
      <c r="EA25" s="85">
        <v>0</v>
      </c>
      <c r="EB25" s="73"/>
      <c r="EC25" s="85">
        <v>0</v>
      </c>
      <c r="ED25" s="73"/>
      <c r="EE25" s="85"/>
      <c r="EF25" s="73">
        <v>0</v>
      </c>
      <c r="EG25" s="73"/>
      <c r="EH25" s="85">
        <v>0</v>
      </c>
      <c r="EI25" s="73"/>
      <c r="EJ25" s="85">
        <v>0</v>
      </c>
      <c r="EK25" s="92"/>
      <c r="EL25" s="85"/>
      <c r="EM25" s="73" t="s">
        <v>18</v>
      </c>
      <c r="EN25" s="73"/>
      <c r="EO25" s="73"/>
      <c r="EP25" s="73"/>
      <c r="EQ25" s="73"/>
      <c r="ER25" s="85"/>
      <c r="ES25" s="73">
        <v>0</v>
      </c>
      <c r="ET25" s="73"/>
      <c r="EU25" s="85">
        <v>0</v>
      </c>
      <c r="EV25" s="73"/>
      <c r="EW25" s="85">
        <v>0</v>
      </c>
      <c r="EX25" s="73"/>
      <c r="EY25" s="85"/>
      <c r="EZ25" s="73">
        <v>0</v>
      </c>
      <c r="FA25" s="73"/>
      <c r="FB25" s="85">
        <v>0</v>
      </c>
      <c r="FC25" s="73"/>
      <c r="FD25" s="85">
        <v>0</v>
      </c>
      <c r="FE25" s="92"/>
    </row>
    <row r="26" spans="1:161" s="69" customFormat="1" ht="15">
      <c r="A26" s="85"/>
      <c r="B26" s="108" t="s">
        <v>66</v>
      </c>
      <c r="C26" s="73"/>
      <c r="D26" s="73"/>
      <c r="E26" s="73"/>
      <c r="F26" s="224"/>
      <c r="G26" s="85"/>
      <c r="H26" s="73">
        <v>0</v>
      </c>
      <c r="I26" s="193"/>
      <c r="J26" s="85">
        <v>0</v>
      </c>
      <c r="K26" s="193"/>
      <c r="L26" s="85">
        <v>0</v>
      </c>
      <c r="M26" s="193"/>
      <c r="N26" s="85"/>
      <c r="O26" s="73">
        <v>0</v>
      </c>
      <c r="P26" s="193"/>
      <c r="Q26" s="85">
        <v>0</v>
      </c>
      <c r="R26" s="193"/>
      <c r="S26" s="85">
        <v>0</v>
      </c>
      <c r="T26" s="197"/>
      <c r="U26" s="73"/>
      <c r="V26" s="85"/>
      <c r="W26" s="108" t="s">
        <v>66</v>
      </c>
      <c r="X26" s="73"/>
      <c r="Y26" s="73"/>
      <c r="Z26" s="73"/>
      <c r="AA26" s="73"/>
      <c r="AB26" s="85"/>
      <c r="AC26" s="73">
        <v>0</v>
      </c>
      <c r="AD26" s="224"/>
      <c r="AE26" s="85">
        <v>0</v>
      </c>
      <c r="AF26" s="193"/>
      <c r="AG26" s="85">
        <v>0</v>
      </c>
      <c r="AH26" s="193"/>
      <c r="AI26" s="85"/>
      <c r="AJ26" s="73">
        <v>0</v>
      </c>
      <c r="AK26" s="193"/>
      <c r="AL26" s="85">
        <v>0</v>
      </c>
      <c r="AM26" s="193"/>
      <c r="AN26" s="85">
        <v>0</v>
      </c>
      <c r="AO26" s="197"/>
      <c r="AP26" s="85"/>
      <c r="AQ26" s="108" t="s">
        <v>66</v>
      </c>
      <c r="AR26" s="73"/>
      <c r="AS26" s="73"/>
      <c r="AT26" s="73"/>
      <c r="AU26" s="73"/>
      <c r="AV26" s="85"/>
      <c r="AW26" s="73">
        <v>0</v>
      </c>
      <c r="AX26" s="73"/>
      <c r="AY26" s="85">
        <v>0</v>
      </c>
      <c r="AZ26" s="73"/>
      <c r="BA26" s="85">
        <v>0</v>
      </c>
      <c r="BB26" s="73"/>
      <c r="BC26" s="85"/>
      <c r="BD26" s="73">
        <v>0</v>
      </c>
      <c r="BE26" s="73"/>
      <c r="BF26" s="85">
        <v>0</v>
      </c>
      <c r="BG26" s="73"/>
      <c r="BH26" s="85">
        <v>0</v>
      </c>
      <c r="BI26" s="92"/>
      <c r="BJ26" s="85"/>
      <c r="BK26" s="108" t="s">
        <v>66</v>
      </c>
      <c r="BL26" s="73"/>
      <c r="BM26" s="73"/>
      <c r="BN26" s="73"/>
      <c r="BO26" s="73"/>
      <c r="BP26" s="85"/>
      <c r="BQ26" s="73">
        <v>0</v>
      </c>
      <c r="BR26" s="73"/>
      <c r="BS26" s="85">
        <v>0</v>
      </c>
      <c r="BT26" s="73"/>
      <c r="BU26" s="85">
        <v>0</v>
      </c>
      <c r="BV26" s="73"/>
      <c r="BW26" s="85"/>
      <c r="BX26" s="73">
        <v>0</v>
      </c>
      <c r="BY26" s="73"/>
      <c r="BZ26" s="85">
        <v>0</v>
      </c>
      <c r="CA26" s="73"/>
      <c r="CB26" s="85">
        <v>0</v>
      </c>
      <c r="CC26" s="92"/>
      <c r="CD26" s="85"/>
      <c r="CE26" s="108" t="s">
        <v>66</v>
      </c>
      <c r="CF26" s="73"/>
      <c r="CG26" s="73"/>
      <c r="CH26" s="73"/>
      <c r="CI26" s="73"/>
      <c r="CJ26" s="85"/>
      <c r="CK26" s="73">
        <v>0</v>
      </c>
      <c r="CL26" s="73"/>
      <c r="CM26" s="85">
        <v>0</v>
      </c>
      <c r="CN26" s="73"/>
      <c r="CO26" s="85">
        <v>0</v>
      </c>
      <c r="CP26" s="73"/>
      <c r="CQ26" s="85"/>
      <c r="CR26" s="73">
        <v>0</v>
      </c>
      <c r="CS26" s="73"/>
      <c r="CT26" s="85">
        <v>0</v>
      </c>
      <c r="CU26" s="73"/>
      <c r="CV26" s="85">
        <v>0</v>
      </c>
      <c r="CW26" s="92"/>
      <c r="CX26" s="85"/>
      <c r="CY26" s="108" t="s">
        <v>66</v>
      </c>
      <c r="CZ26" s="73"/>
      <c r="DA26" s="73"/>
      <c r="DB26" s="73"/>
      <c r="DC26" s="73"/>
      <c r="DD26" s="85"/>
      <c r="DE26" s="73">
        <v>0</v>
      </c>
      <c r="DF26" s="73"/>
      <c r="DG26" s="85">
        <v>0</v>
      </c>
      <c r="DH26" s="73"/>
      <c r="DI26" s="85">
        <v>0</v>
      </c>
      <c r="DJ26" s="73"/>
      <c r="DK26" s="85"/>
      <c r="DL26" s="73">
        <v>0</v>
      </c>
      <c r="DM26" s="73"/>
      <c r="DN26" s="85">
        <v>0</v>
      </c>
      <c r="DO26" s="73"/>
      <c r="DP26" s="85">
        <v>0</v>
      </c>
      <c r="DQ26" s="92"/>
      <c r="DR26" s="85"/>
      <c r="DS26" s="108" t="s">
        <v>66</v>
      </c>
      <c r="DT26" s="73"/>
      <c r="DU26" s="73"/>
      <c r="DV26" s="73"/>
      <c r="DW26" s="73"/>
      <c r="DX26" s="85"/>
      <c r="DY26" s="73">
        <v>0</v>
      </c>
      <c r="DZ26" s="73"/>
      <c r="EA26" s="85">
        <v>0</v>
      </c>
      <c r="EB26" s="73"/>
      <c r="EC26" s="85">
        <v>0</v>
      </c>
      <c r="ED26" s="73"/>
      <c r="EE26" s="85"/>
      <c r="EF26" s="73">
        <v>0</v>
      </c>
      <c r="EG26" s="73"/>
      <c r="EH26" s="85">
        <v>0</v>
      </c>
      <c r="EI26" s="73"/>
      <c r="EJ26" s="85">
        <v>0</v>
      </c>
      <c r="EK26" s="92"/>
      <c r="EL26" s="85"/>
      <c r="EM26" s="108" t="s">
        <v>66</v>
      </c>
      <c r="EN26" s="73"/>
      <c r="EO26" s="73"/>
      <c r="EP26" s="73"/>
      <c r="EQ26" s="73"/>
      <c r="ER26" s="85"/>
      <c r="ES26" s="73">
        <v>0</v>
      </c>
      <c r="ET26" s="73"/>
      <c r="EU26" s="85">
        <v>0</v>
      </c>
      <c r="EV26" s="73"/>
      <c r="EW26" s="85">
        <v>0</v>
      </c>
      <c r="EX26" s="73"/>
      <c r="EY26" s="85"/>
      <c r="EZ26" s="73">
        <v>0</v>
      </c>
      <c r="FA26" s="73"/>
      <c r="FB26" s="85">
        <v>0</v>
      </c>
      <c r="FC26" s="73"/>
      <c r="FD26" s="85">
        <v>0</v>
      </c>
      <c r="FE26" s="92"/>
    </row>
    <row r="27" spans="1:161" s="69" customFormat="1" ht="15">
      <c r="A27" s="85"/>
      <c r="B27" s="73" t="s">
        <v>19</v>
      </c>
      <c r="C27" s="73"/>
      <c r="D27" s="73"/>
      <c r="E27" s="73"/>
      <c r="F27" s="224"/>
      <c r="G27" s="85"/>
      <c r="H27" s="73">
        <v>-2850</v>
      </c>
      <c r="I27" s="193" t="s">
        <v>482</v>
      </c>
      <c r="J27" s="85">
        <v>-1800</v>
      </c>
      <c r="K27" s="193" t="s">
        <v>483</v>
      </c>
      <c r="L27" s="85">
        <v>-900</v>
      </c>
      <c r="M27" s="193" t="s">
        <v>484</v>
      </c>
      <c r="N27" s="85"/>
      <c r="O27" s="73">
        <v>-1800</v>
      </c>
      <c r="P27" s="193" t="s">
        <v>485</v>
      </c>
      <c r="Q27" s="85">
        <v>0</v>
      </c>
      <c r="R27" s="193" t="s">
        <v>486</v>
      </c>
      <c r="S27" s="85">
        <v>0</v>
      </c>
      <c r="T27" s="197" t="s">
        <v>487</v>
      </c>
      <c r="U27" s="73"/>
      <c r="V27" s="85"/>
      <c r="W27" s="73" t="s">
        <v>19</v>
      </c>
      <c r="X27" s="73"/>
      <c r="Y27" s="73"/>
      <c r="Z27" s="73"/>
      <c r="AA27" s="73"/>
      <c r="AB27" s="85"/>
      <c r="AC27" s="73">
        <v>0</v>
      </c>
      <c r="AD27" s="224"/>
      <c r="AE27" s="85">
        <v>0</v>
      </c>
      <c r="AF27" s="193" t="s">
        <v>488</v>
      </c>
      <c r="AG27" s="85">
        <v>0</v>
      </c>
      <c r="AH27" s="193" t="s">
        <v>489</v>
      </c>
      <c r="AI27" s="85"/>
      <c r="AJ27" s="73">
        <v>0</v>
      </c>
      <c r="AK27" s="193" t="s">
        <v>490</v>
      </c>
      <c r="AL27" s="85">
        <v>0</v>
      </c>
      <c r="AM27" s="193" t="s">
        <v>491</v>
      </c>
      <c r="AN27" s="85">
        <v>0</v>
      </c>
      <c r="AO27" s="197" t="s">
        <v>492</v>
      </c>
      <c r="AP27" s="85"/>
      <c r="AQ27" s="73" t="s">
        <v>19</v>
      </c>
      <c r="AR27" s="73"/>
      <c r="AS27" s="73"/>
      <c r="AT27" s="73"/>
      <c r="AU27" s="73"/>
      <c r="AV27" s="85"/>
      <c r="AW27" s="73">
        <v>0</v>
      </c>
      <c r="AX27" s="73"/>
      <c r="AY27" s="85">
        <v>0</v>
      </c>
      <c r="AZ27" s="73"/>
      <c r="BA27" s="85">
        <v>0</v>
      </c>
      <c r="BB27" s="73"/>
      <c r="BC27" s="85"/>
      <c r="BD27" s="73">
        <v>0</v>
      </c>
      <c r="BE27" s="73"/>
      <c r="BF27" s="85">
        <v>0</v>
      </c>
      <c r="BG27" s="73"/>
      <c r="BH27" s="85">
        <v>0</v>
      </c>
      <c r="BI27" s="92"/>
      <c r="BJ27" s="85"/>
      <c r="BK27" s="73" t="s">
        <v>19</v>
      </c>
      <c r="BL27" s="73"/>
      <c r="BM27" s="73"/>
      <c r="BN27" s="73"/>
      <c r="BO27" s="73"/>
      <c r="BP27" s="85"/>
      <c r="BQ27" s="73">
        <v>0</v>
      </c>
      <c r="BR27" s="73"/>
      <c r="BS27" s="85">
        <v>0</v>
      </c>
      <c r="BT27" s="73"/>
      <c r="BU27" s="85">
        <v>0</v>
      </c>
      <c r="BV27" s="73"/>
      <c r="BW27" s="85"/>
      <c r="BX27" s="73">
        <v>0</v>
      </c>
      <c r="BY27" s="73"/>
      <c r="BZ27" s="85">
        <v>0</v>
      </c>
      <c r="CA27" s="73"/>
      <c r="CB27" s="85">
        <v>0</v>
      </c>
      <c r="CC27" s="92"/>
      <c r="CD27" s="85"/>
      <c r="CE27" s="73" t="s">
        <v>19</v>
      </c>
      <c r="CF27" s="73"/>
      <c r="CG27" s="73"/>
      <c r="CH27" s="73"/>
      <c r="CI27" s="73"/>
      <c r="CJ27" s="85"/>
      <c r="CK27" s="73">
        <v>0</v>
      </c>
      <c r="CL27" s="73"/>
      <c r="CM27" s="85">
        <v>0</v>
      </c>
      <c r="CN27" s="73"/>
      <c r="CO27" s="85">
        <v>0</v>
      </c>
      <c r="CP27" s="73"/>
      <c r="CQ27" s="85"/>
      <c r="CR27" s="73">
        <v>0</v>
      </c>
      <c r="CS27" s="73"/>
      <c r="CT27" s="85">
        <v>0</v>
      </c>
      <c r="CU27" s="73"/>
      <c r="CV27" s="85">
        <v>0</v>
      </c>
      <c r="CW27" s="92"/>
      <c r="CX27" s="85"/>
      <c r="CY27" s="73" t="s">
        <v>19</v>
      </c>
      <c r="CZ27" s="73"/>
      <c r="DA27" s="73"/>
      <c r="DB27" s="73"/>
      <c r="DC27" s="73"/>
      <c r="DD27" s="85"/>
      <c r="DE27" s="73">
        <v>0</v>
      </c>
      <c r="DF27" s="73"/>
      <c r="DG27" s="85">
        <v>0</v>
      </c>
      <c r="DH27" s="73"/>
      <c r="DI27" s="85">
        <v>0</v>
      </c>
      <c r="DJ27" s="73"/>
      <c r="DK27" s="85"/>
      <c r="DL27" s="73">
        <v>0</v>
      </c>
      <c r="DM27" s="73"/>
      <c r="DN27" s="85">
        <v>0</v>
      </c>
      <c r="DO27" s="73"/>
      <c r="DP27" s="85">
        <v>0</v>
      </c>
      <c r="DQ27" s="92"/>
      <c r="DR27" s="85"/>
      <c r="DS27" s="73" t="s">
        <v>19</v>
      </c>
      <c r="DT27" s="73"/>
      <c r="DU27" s="73"/>
      <c r="DV27" s="73"/>
      <c r="DW27" s="73"/>
      <c r="DX27" s="85"/>
      <c r="DY27" s="73">
        <v>0</v>
      </c>
      <c r="DZ27" s="73"/>
      <c r="EA27" s="85">
        <v>0</v>
      </c>
      <c r="EB27" s="73"/>
      <c r="EC27" s="85">
        <v>0</v>
      </c>
      <c r="ED27" s="73"/>
      <c r="EE27" s="85"/>
      <c r="EF27" s="73">
        <v>0</v>
      </c>
      <c r="EG27" s="73"/>
      <c r="EH27" s="85">
        <v>0</v>
      </c>
      <c r="EI27" s="73"/>
      <c r="EJ27" s="85">
        <v>0</v>
      </c>
      <c r="EK27" s="92"/>
      <c r="EL27" s="85"/>
      <c r="EM27" s="73" t="s">
        <v>19</v>
      </c>
      <c r="EN27" s="73"/>
      <c r="EO27" s="73"/>
      <c r="EP27" s="73"/>
      <c r="EQ27" s="73"/>
      <c r="ER27" s="85"/>
      <c r="ES27" s="73">
        <v>0</v>
      </c>
      <c r="ET27" s="73"/>
      <c r="EU27" s="85">
        <v>0</v>
      </c>
      <c r="EV27" s="73"/>
      <c r="EW27" s="109">
        <v>0</v>
      </c>
      <c r="EX27" s="73"/>
      <c r="EY27" s="85"/>
      <c r="EZ27" s="73">
        <v>0</v>
      </c>
      <c r="FA27" s="73"/>
      <c r="FB27" s="85">
        <v>0</v>
      </c>
      <c r="FC27" s="73"/>
      <c r="FD27" s="85">
        <v>0</v>
      </c>
      <c r="FE27" s="92"/>
    </row>
    <row r="28" spans="1:161" s="69" customFormat="1">
      <c r="A28" s="85"/>
      <c r="B28" s="73" t="s">
        <v>67</v>
      </c>
      <c r="C28" s="73"/>
      <c r="D28" s="73"/>
      <c r="E28" s="73"/>
      <c r="F28" s="224"/>
      <c r="G28" s="85"/>
      <c r="H28" s="73"/>
      <c r="I28" s="193"/>
      <c r="J28" s="85">
        <v>0</v>
      </c>
      <c r="K28" s="193"/>
      <c r="L28" s="85">
        <v>0</v>
      </c>
      <c r="M28" s="193"/>
      <c r="N28" s="85"/>
      <c r="O28" s="73">
        <v>0</v>
      </c>
      <c r="P28" s="193"/>
      <c r="Q28" s="85">
        <v>0</v>
      </c>
      <c r="R28" s="193"/>
      <c r="S28" s="85">
        <v>0</v>
      </c>
      <c r="T28" s="197"/>
      <c r="U28" s="73"/>
      <c r="V28" s="85"/>
      <c r="W28" s="73" t="s">
        <v>68</v>
      </c>
      <c r="X28" s="73"/>
      <c r="Y28" s="73"/>
      <c r="Z28" s="73"/>
      <c r="AA28" s="73"/>
      <c r="AB28" s="85"/>
      <c r="AC28" s="73">
        <v>0</v>
      </c>
      <c r="AD28" s="224"/>
      <c r="AE28" s="85">
        <v>0</v>
      </c>
      <c r="AF28" s="193"/>
      <c r="AG28" s="85">
        <v>0</v>
      </c>
      <c r="AH28" s="193"/>
      <c r="AI28" s="85"/>
      <c r="AJ28" s="73">
        <v>0</v>
      </c>
      <c r="AK28" s="193"/>
      <c r="AL28" s="85">
        <v>0</v>
      </c>
      <c r="AM28" s="193"/>
      <c r="AN28" s="85">
        <v>0</v>
      </c>
      <c r="AO28" s="197"/>
      <c r="AP28" s="85"/>
      <c r="AQ28" s="73" t="s">
        <v>68</v>
      </c>
      <c r="AR28" s="73"/>
      <c r="AS28" s="73"/>
      <c r="AT28" s="73"/>
      <c r="AU28" s="73"/>
      <c r="AV28" s="85"/>
      <c r="AW28" s="73">
        <v>0</v>
      </c>
      <c r="AX28" s="73"/>
      <c r="AY28" s="85">
        <v>0</v>
      </c>
      <c r="AZ28" s="73"/>
      <c r="BA28" s="85">
        <v>0</v>
      </c>
      <c r="BB28" s="73"/>
      <c r="BC28" s="85"/>
      <c r="BD28" s="73">
        <v>0</v>
      </c>
      <c r="BE28" s="73"/>
      <c r="BF28" s="85">
        <v>0</v>
      </c>
      <c r="BG28" s="73"/>
      <c r="BH28" s="85">
        <v>0</v>
      </c>
      <c r="BI28" s="92"/>
      <c r="BJ28" s="85"/>
      <c r="BK28" s="73" t="s">
        <v>68</v>
      </c>
      <c r="BL28" s="73"/>
      <c r="BM28" s="73"/>
      <c r="BN28" s="73"/>
      <c r="BO28" s="73"/>
      <c r="BP28" s="85"/>
      <c r="BQ28" s="73">
        <v>0</v>
      </c>
      <c r="BR28" s="73"/>
      <c r="BS28" s="85">
        <v>0</v>
      </c>
      <c r="BT28" s="73"/>
      <c r="BU28" s="85">
        <v>0</v>
      </c>
      <c r="BV28" s="73"/>
      <c r="BW28" s="85"/>
      <c r="BX28" s="73">
        <v>0</v>
      </c>
      <c r="BY28" s="73"/>
      <c r="BZ28" s="85">
        <v>0</v>
      </c>
      <c r="CA28" s="73"/>
      <c r="CB28" s="85">
        <v>0</v>
      </c>
      <c r="CC28" s="92"/>
      <c r="CD28" s="85"/>
      <c r="CE28" s="73" t="s">
        <v>68</v>
      </c>
      <c r="CF28" s="73"/>
      <c r="CG28" s="73"/>
      <c r="CH28" s="73"/>
      <c r="CI28" s="73"/>
      <c r="CJ28" s="85"/>
      <c r="CK28" s="73">
        <v>0</v>
      </c>
      <c r="CL28" s="73"/>
      <c r="CM28" s="85">
        <v>0</v>
      </c>
      <c r="CN28" s="73"/>
      <c r="CO28" s="85">
        <v>0</v>
      </c>
      <c r="CP28" s="73"/>
      <c r="CQ28" s="85"/>
      <c r="CR28" s="73">
        <v>0</v>
      </c>
      <c r="CS28" s="73"/>
      <c r="CT28" s="85">
        <v>0</v>
      </c>
      <c r="CU28" s="73"/>
      <c r="CV28" s="85">
        <v>0</v>
      </c>
      <c r="CW28" s="92"/>
      <c r="CX28" s="85"/>
      <c r="CY28" s="73" t="s">
        <v>68</v>
      </c>
      <c r="CZ28" s="73"/>
      <c r="DA28" s="73"/>
      <c r="DB28" s="73"/>
      <c r="DC28" s="73"/>
      <c r="DD28" s="85"/>
      <c r="DE28" s="73">
        <v>0</v>
      </c>
      <c r="DF28" s="73"/>
      <c r="DG28" s="85">
        <v>0</v>
      </c>
      <c r="DH28" s="73"/>
      <c r="DI28" s="85">
        <v>0</v>
      </c>
      <c r="DJ28" s="73"/>
      <c r="DK28" s="85"/>
      <c r="DL28" s="73">
        <v>0</v>
      </c>
      <c r="DM28" s="73"/>
      <c r="DN28" s="85">
        <v>0</v>
      </c>
      <c r="DO28" s="73"/>
      <c r="DP28" s="85">
        <v>0</v>
      </c>
      <c r="DQ28" s="92"/>
      <c r="DR28" s="85"/>
      <c r="DS28" s="73" t="s">
        <v>68</v>
      </c>
      <c r="DT28" s="73"/>
      <c r="DU28" s="73"/>
      <c r="DV28" s="73"/>
      <c r="DW28" s="73"/>
      <c r="DX28" s="85"/>
      <c r="DY28" s="73">
        <v>0</v>
      </c>
      <c r="DZ28" s="73"/>
      <c r="EA28" s="85">
        <v>0</v>
      </c>
      <c r="EB28" s="73"/>
      <c r="EC28" s="85">
        <v>0</v>
      </c>
      <c r="ED28" s="73"/>
      <c r="EE28" s="85"/>
      <c r="EF28" s="73">
        <v>0</v>
      </c>
      <c r="EG28" s="73"/>
      <c r="EH28" s="85">
        <v>0</v>
      </c>
      <c r="EI28" s="73"/>
      <c r="EJ28" s="85">
        <v>0</v>
      </c>
      <c r="EK28" s="92"/>
      <c r="EL28" s="85"/>
      <c r="EM28" s="73" t="s">
        <v>68</v>
      </c>
      <c r="EN28" s="73"/>
      <c r="EO28" s="73"/>
      <c r="EP28" s="73"/>
      <c r="EQ28" s="73"/>
      <c r="ER28" s="85"/>
      <c r="ES28" s="73">
        <v>0</v>
      </c>
      <c r="ET28" s="73"/>
      <c r="EU28" s="85">
        <v>0</v>
      </c>
      <c r="EV28" s="73"/>
      <c r="EW28" s="85">
        <v>0</v>
      </c>
      <c r="EX28" s="73"/>
      <c r="EY28" s="85"/>
      <c r="EZ28" s="73">
        <v>0</v>
      </c>
      <c r="FA28" s="73"/>
      <c r="FB28" s="85">
        <v>0</v>
      </c>
      <c r="FC28" s="73"/>
      <c r="FD28" s="85">
        <v>0</v>
      </c>
      <c r="FE28" s="92"/>
    </row>
    <row r="29" spans="1:161" s="69" customFormat="1">
      <c r="A29" s="85"/>
      <c r="B29" s="73" t="s">
        <v>20</v>
      </c>
      <c r="C29" s="73"/>
      <c r="D29" s="110"/>
      <c r="E29" s="73"/>
      <c r="F29" s="224"/>
      <c r="G29" s="85"/>
      <c r="H29" s="73">
        <v>0</v>
      </c>
      <c r="I29" s="193" t="s">
        <v>420</v>
      </c>
      <c r="J29" s="85">
        <v>0</v>
      </c>
      <c r="K29" s="193" t="s">
        <v>421</v>
      </c>
      <c r="L29" s="85">
        <v>0</v>
      </c>
      <c r="M29" s="193" t="s">
        <v>422</v>
      </c>
      <c r="N29" s="85"/>
      <c r="O29" s="73">
        <v>0</v>
      </c>
      <c r="P29" s="193" t="s">
        <v>423</v>
      </c>
      <c r="Q29" s="85">
        <v>0</v>
      </c>
      <c r="R29" s="193" t="s">
        <v>424</v>
      </c>
      <c r="S29" s="85">
        <v>0</v>
      </c>
      <c r="T29" s="197" t="s">
        <v>425</v>
      </c>
      <c r="U29" s="73"/>
      <c r="V29" s="85"/>
      <c r="W29" s="73" t="s">
        <v>20</v>
      </c>
      <c r="X29" s="73"/>
      <c r="Y29" s="73"/>
      <c r="Z29" s="73"/>
      <c r="AA29" s="73"/>
      <c r="AB29" s="85"/>
      <c r="AC29" s="73">
        <v>0</v>
      </c>
      <c r="AD29" s="224"/>
      <c r="AE29" s="85">
        <v>0</v>
      </c>
      <c r="AF29" s="193" t="s">
        <v>477</v>
      </c>
      <c r="AG29" s="85">
        <v>0</v>
      </c>
      <c r="AH29" s="193" t="s">
        <v>478</v>
      </c>
      <c r="AI29" s="85"/>
      <c r="AJ29" s="73">
        <v>0</v>
      </c>
      <c r="AK29" s="193" t="s">
        <v>479</v>
      </c>
      <c r="AL29" s="85">
        <v>0</v>
      </c>
      <c r="AM29" s="193" t="s">
        <v>480</v>
      </c>
      <c r="AN29" s="85">
        <v>0</v>
      </c>
      <c r="AO29" s="197" t="s">
        <v>481</v>
      </c>
      <c r="AP29" s="85"/>
      <c r="AQ29" s="73" t="s">
        <v>20</v>
      </c>
      <c r="AR29" s="73"/>
      <c r="AS29" s="73"/>
      <c r="AT29" s="73"/>
      <c r="AU29" s="73"/>
      <c r="AV29" s="85"/>
      <c r="AW29" s="73">
        <v>0</v>
      </c>
      <c r="AX29" s="73"/>
      <c r="AY29" s="85">
        <v>0</v>
      </c>
      <c r="AZ29" s="73"/>
      <c r="BA29" s="85">
        <v>0</v>
      </c>
      <c r="BB29" s="73"/>
      <c r="BC29" s="85"/>
      <c r="BD29" s="73">
        <v>0</v>
      </c>
      <c r="BE29" s="73"/>
      <c r="BF29" s="85">
        <v>0</v>
      </c>
      <c r="BG29" s="73"/>
      <c r="BH29" s="85">
        <v>0</v>
      </c>
      <c r="BI29" s="92"/>
      <c r="BJ29" s="85"/>
      <c r="BK29" s="73" t="s">
        <v>20</v>
      </c>
      <c r="BL29" s="73"/>
      <c r="BM29" s="73"/>
      <c r="BN29" s="73"/>
      <c r="BO29" s="73"/>
      <c r="BP29" s="85"/>
      <c r="BQ29" s="73">
        <v>0</v>
      </c>
      <c r="BR29" s="73"/>
      <c r="BS29" s="85">
        <v>0</v>
      </c>
      <c r="BT29" s="73"/>
      <c r="BU29" s="85">
        <v>0</v>
      </c>
      <c r="BV29" s="73"/>
      <c r="BW29" s="85"/>
      <c r="BX29" s="73">
        <v>0</v>
      </c>
      <c r="BY29" s="73"/>
      <c r="BZ29" s="85">
        <v>0</v>
      </c>
      <c r="CA29" s="73"/>
      <c r="CB29" s="85">
        <v>0</v>
      </c>
      <c r="CC29" s="92"/>
      <c r="CD29" s="85"/>
      <c r="CE29" s="73" t="s">
        <v>20</v>
      </c>
      <c r="CF29" s="73"/>
      <c r="CG29" s="73"/>
      <c r="CH29" s="73"/>
      <c r="CI29" s="73"/>
      <c r="CJ29" s="85"/>
      <c r="CK29" s="73">
        <v>0</v>
      </c>
      <c r="CL29" s="73"/>
      <c r="CM29" s="85">
        <v>0</v>
      </c>
      <c r="CN29" s="73"/>
      <c r="CO29" s="85">
        <v>0</v>
      </c>
      <c r="CP29" s="73"/>
      <c r="CQ29" s="85"/>
      <c r="CR29" s="73">
        <v>0</v>
      </c>
      <c r="CS29" s="73"/>
      <c r="CT29" s="85">
        <v>0</v>
      </c>
      <c r="CU29" s="73"/>
      <c r="CV29" s="85">
        <v>0</v>
      </c>
      <c r="CW29" s="92"/>
      <c r="CX29" s="85"/>
      <c r="CY29" s="73" t="s">
        <v>20</v>
      </c>
      <c r="CZ29" s="73"/>
      <c r="DA29" s="73"/>
      <c r="DB29" s="73"/>
      <c r="DC29" s="73"/>
      <c r="DD29" s="85"/>
      <c r="DE29" s="73">
        <v>0</v>
      </c>
      <c r="DF29" s="73"/>
      <c r="DG29" s="85">
        <v>0</v>
      </c>
      <c r="DH29" s="73"/>
      <c r="DI29" s="85">
        <v>0</v>
      </c>
      <c r="DJ29" s="73"/>
      <c r="DK29" s="85"/>
      <c r="DL29" s="73">
        <v>0</v>
      </c>
      <c r="DM29" s="73"/>
      <c r="DN29" s="85">
        <v>0</v>
      </c>
      <c r="DO29" s="73"/>
      <c r="DP29" s="85">
        <v>0</v>
      </c>
      <c r="DQ29" s="92"/>
      <c r="DR29" s="85"/>
      <c r="DS29" s="73" t="s">
        <v>20</v>
      </c>
      <c r="DT29" s="73"/>
      <c r="DU29" s="73"/>
      <c r="DV29" s="73"/>
      <c r="DW29" s="73"/>
      <c r="DX29" s="85"/>
      <c r="DY29" s="73">
        <v>0</v>
      </c>
      <c r="DZ29" s="73"/>
      <c r="EA29" s="85">
        <v>0</v>
      </c>
      <c r="EB29" s="73"/>
      <c r="EC29" s="85">
        <v>0</v>
      </c>
      <c r="ED29" s="73"/>
      <c r="EE29" s="85"/>
      <c r="EF29" s="73">
        <v>0</v>
      </c>
      <c r="EG29" s="73"/>
      <c r="EH29" s="85">
        <v>0</v>
      </c>
      <c r="EI29" s="73"/>
      <c r="EJ29" s="85">
        <v>0</v>
      </c>
      <c r="EK29" s="92"/>
      <c r="EL29" s="85"/>
      <c r="EM29" s="73" t="s">
        <v>20</v>
      </c>
      <c r="EN29" s="73"/>
      <c r="EO29" s="73"/>
      <c r="EP29" s="73"/>
      <c r="EQ29" s="73"/>
      <c r="ER29" s="85"/>
      <c r="ES29" s="73">
        <v>0</v>
      </c>
      <c r="ET29" s="73"/>
      <c r="EU29" s="85">
        <v>0</v>
      </c>
      <c r="EV29" s="73"/>
      <c r="EW29" s="85">
        <v>0</v>
      </c>
      <c r="EX29" s="73"/>
      <c r="EY29" s="85"/>
      <c r="EZ29" s="73">
        <v>0</v>
      </c>
      <c r="FA29" s="73"/>
      <c r="FB29" s="85">
        <v>0</v>
      </c>
      <c r="FC29" s="73"/>
      <c r="FD29" s="85">
        <v>0</v>
      </c>
      <c r="FE29" s="92"/>
    </row>
    <row r="30" spans="1:161" s="69" customFormat="1">
      <c r="A30" s="85"/>
      <c r="B30" s="73" t="s">
        <v>21</v>
      </c>
      <c r="C30" s="73"/>
      <c r="D30" s="73"/>
      <c r="E30" s="73"/>
      <c r="F30" s="224"/>
      <c r="G30" s="85"/>
      <c r="H30" s="73">
        <v>0</v>
      </c>
      <c r="I30" s="193"/>
      <c r="J30" s="85">
        <v>0</v>
      </c>
      <c r="K30" s="193"/>
      <c r="L30" s="85">
        <v>0</v>
      </c>
      <c r="M30" s="193"/>
      <c r="N30" s="85"/>
      <c r="O30" s="73">
        <v>0</v>
      </c>
      <c r="P30" s="193"/>
      <c r="Q30" s="85">
        <v>0</v>
      </c>
      <c r="R30" s="193"/>
      <c r="S30" s="85">
        <v>0</v>
      </c>
      <c r="T30" s="197"/>
      <c r="U30" s="73"/>
      <c r="V30" s="85"/>
      <c r="W30" s="73" t="s">
        <v>21</v>
      </c>
      <c r="X30" s="73"/>
      <c r="Y30" s="73"/>
      <c r="Z30" s="73"/>
      <c r="AA30" s="73"/>
      <c r="AB30" s="85"/>
      <c r="AC30" s="73">
        <v>0</v>
      </c>
      <c r="AD30" s="224"/>
      <c r="AE30" s="85">
        <v>0</v>
      </c>
      <c r="AF30" s="193"/>
      <c r="AG30" s="85">
        <v>0</v>
      </c>
      <c r="AH30" s="193"/>
      <c r="AI30" s="85"/>
      <c r="AJ30" s="73">
        <v>0</v>
      </c>
      <c r="AK30" s="193"/>
      <c r="AL30" s="85">
        <v>0</v>
      </c>
      <c r="AM30" s="193"/>
      <c r="AN30" s="85">
        <v>0</v>
      </c>
      <c r="AO30" s="197"/>
      <c r="AP30" s="85"/>
      <c r="AQ30" s="73" t="s">
        <v>21</v>
      </c>
      <c r="AR30" s="73"/>
      <c r="AS30" s="73"/>
      <c r="AT30" s="73"/>
      <c r="AU30" s="73"/>
      <c r="AV30" s="85"/>
      <c r="AW30" s="73">
        <v>0</v>
      </c>
      <c r="AX30" s="73"/>
      <c r="AY30" s="85">
        <v>0</v>
      </c>
      <c r="AZ30" s="73"/>
      <c r="BA30" s="85">
        <v>0</v>
      </c>
      <c r="BB30" s="73"/>
      <c r="BC30" s="85"/>
      <c r="BD30" s="73">
        <v>0</v>
      </c>
      <c r="BE30" s="73"/>
      <c r="BF30" s="85">
        <v>0</v>
      </c>
      <c r="BG30" s="73"/>
      <c r="BH30" s="85">
        <v>0</v>
      </c>
      <c r="BI30" s="92"/>
      <c r="BJ30" s="85"/>
      <c r="BK30" s="73" t="s">
        <v>21</v>
      </c>
      <c r="BL30" s="73"/>
      <c r="BM30" s="73"/>
      <c r="BN30" s="73"/>
      <c r="BO30" s="73"/>
      <c r="BP30" s="85"/>
      <c r="BQ30" s="73">
        <v>0</v>
      </c>
      <c r="BR30" s="73"/>
      <c r="BS30" s="85">
        <v>0</v>
      </c>
      <c r="BT30" s="73"/>
      <c r="BU30" s="85">
        <v>0</v>
      </c>
      <c r="BV30" s="73"/>
      <c r="BW30" s="85"/>
      <c r="BX30" s="73">
        <v>0</v>
      </c>
      <c r="BY30" s="73"/>
      <c r="BZ30" s="85">
        <v>0</v>
      </c>
      <c r="CA30" s="73"/>
      <c r="CB30" s="85">
        <v>0</v>
      </c>
      <c r="CC30" s="92"/>
      <c r="CD30" s="85"/>
      <c r="CE30" s="73" t="s">
        <v>21</v>
      </c>
      <c r="CF30" s="73"/>
      <c r="CG30" s="73"/>
      <c r="CH30" s="73"/>
      <c r="CI30" s="73"/>
      <c r="CJ30" s="85"/>
      <c r="CK30" s="73">
        <v>0</v>
      </c>
      <c r="CL30" s="73"/>
      <c r="CM30" s="85">
        <v>0</v>
      </c>
      <c r="CN30" s="73"/>
      <c r="CO30" s="85">
        <v>0</v>
      </c>
      <c r="CP30" s="73"/>
      <c r="CQ30" s="85"/>
      <c r="CR30" s="73">
        <v>0</v>
      </c>
      <c r="CS30" s="73"/>
      <c r="CT30" s="85">
        <v>0</v>
      </c>
      <c r="CU30" s="73"/>
      <c r="CV30" s="85">
        <v>0</v>
      </c>
      <c r="CW30" s="92"/>
      <c r="CX30" s="85"/>
      <c r="CY30" s="73" t="s">
        <v>21</v>
      </c>
      <c r="CZ30" s="73"/>
      <c r="DA30" s="73"/>
      <c r="DB30" s="73"/>
      <c r="DC30" s="73"/>
      <c r="DD30" s="85"/>
      <c r="DE30" s="73">
        <v>0</v>
      </c>
      <c r="DF30" s="73"/>
      <c r="DG30" s="85">
        <v>0</v>
      </c>
      <c r="DH30" s="73"/>
      <c r="DI30" s="85">
        <v>0</v>
      </c>
      <c r="DJ30" s="73"/>
      <c r="DK30" s="85"/>
      <c r="DL30" s="73">
        <v>0</v>
      </c>
      <c r="DM30" s="73"/>
      <c r="DN30" s="85">
        <v>0</v>
      </c>
      <c r="DO30" s="73"/>
      <c r="DP30" s="85">
        <v>0</v>
      </c>
      <c r="DQ30" s="92"/>
      <c r="DR30" s="85"/>
      <c r="DS30" s="73" t="s">
        <v>21</v>
      </c>
      <c r="DT30" s="73"/>
      <c r="DU30" s="73"/>
      <c r="DV30" s="73"/>
      <c r="DW30" s="73"/>
      <c r="DX30" s="85"/>
      <c r="DY30" s="73">
        <v>0</v>
      </c>
      <c r="DZ30" s="73"/>
      <c r="EA30" s="85">
        <v>0</v>
      </c>
      <c r="EB30" s="73"/>
      <c r="EC30" s="85">
        <v>0</v>
      </c>
      <c r="ED30" s="73"/>
      <c r="EE30" s="85"/>
      <c r="EF30" s="73">
        <v>0</v>
      </c>
      <c r="EG30" s="73"/>
      <c r="EH30" s="85">
        <v>0</v>
      </c>
      <c r="EI30" s="73"/>
      <c r="EJ30" s="85">
        <v>0</v>
      </c>
      <c r="EK30" s="92"/>
      <c r="EL30" s="85"/>
      <c r="EM30" s="73" t="s">
        <v>21</v>
      </c>
      <c r="EN30" s="73"/>
      <c r="EO30" s="73"/>
      <c r="EP30" s="73"/>
      <c r="EQ30" s="73"/>
      <c r="ER30" s="85"/>
      <c r="ES30" s="73">
        <v>0</v>
      </c>
      <c r="ET30" s="73"/>
      <c r="EU30" s="85">
        <v>0</v>
      </c>
      <c r="EV30" s="73"/>
      <c r="EW30" s="85">
        <v>0</v>
      </c>
      <c r="EX30" s="73"/>
      <c r="EY30" s="85"/>
      <c r="EZ30" s="73">
        <v>0</v>
      </c>
      <c r="FA30" s="73"/>
      <c r="FB30" s="85">
        <v>0</v>
      </c>
      <c r="FC30" s="73"/>
      <c r="FD30" s="85">
        <v>0</v>
      </c>
      <c r="FE30" s="92"/>
    </row>
    <row r="31" spans="1:161" s="69" customFormat="1">
      <c r="A31" s="85"/>
      <c r="B31" s="73" t="s">
        <v>22</v>
      </c>
      <c r="C31" s="73"/>
      <c r="D31" s="73"/>
      <c r="E31" s="73"/>
      <c r="F31" s="224"/>
      <c r="G31" s="85"/>
      <c r="H31" s="73">
        <v>0</v>
      </c>
      <c r="I31" s="193"/>
      <c r="J31" s="85">
        <v>0</v>
      </c>
      <c r="K31" s="193"/>
      <c r="L31" s="85">
        <v>0</v>
      </c>
      <c r="M31" s="193"/>
      <c r="N31" s="85"/>
      <c r="O31" s="73">
        <v>0</v>
      </c>
      <c r="P31" s="193"/>
      <c r="Q31" s="85">
        <v>0</v>
      </c>
      <c r="R31" s="193"/>
      <c r="S31" s="85">
        <v>0</v>
      </c>
      <c r="T31" s="197"/>
      <c r="U31" s="73"/>
      <c r="V31" s="85"/>
      <c r="W31" s="73" t="s">
        <v>22</v>
      </c>
      <c r="X31" s="73"/>
      <c r="Y31" s="73"/>
      <c r="Z31" s="73"/>
      <c r="AA31" s="73"/>
      <c r="AB31" s="85"/>
      <c r="AC31" s="73">
        <v>0</v>
      </c>
      <c r="AD31" s="224"/>
      <c r="AE31" s="85">
        <v>0</v>
      </c>
      <c r="AF31" s="193"/>
      <c r="AG31" s="85">
        <v>0</v>
      </c>
      <c r="AH31" s="193"/>
      <c r="AI31" s="85"/>
      <c r="AJ31" s="73">
        <v>0</v>
      </c>
      <c r="AK31" s="193"/>
      <c r="AL31" s="85">
        <v>0</v>
      </c>
      <c r="AM31" s="193"/>
      <c r="AN31" s="85">
        <v>0</v>
      </c>
      <c r="AO31" s="197"/>
      <c r="AP31" s="85"/>
      <c r="AQ31" s="73" t="s">
        <v>22</v>
      </c>
      <c r="AR31" s="73"/>
      <c r="AS31" s="73"/>
      <c r="AT31" s="73"/>
      <c r="AU31" s="73"/>
      <c r="AV31" s="85"/>
      <c r="AW31" s="73">
        <v>0</v>
      </c>
      <c r="AX31" s="73"/>
      <c r="AY31" s="85">
        <v>0</v>
      </c>
      <c r="AZ31" s="73"/>
      <c r="BA31" s="85">
        <v>0</v>
      </c>
      <c r="BB31" s="73"/>
      <c r="BC31" s="85"/>
      <c r="BD31" s="73">
        <v>0</v>
      </c>
      <c r="BE31" s="73"/>
      <c r="BF31" s="85">
        <v>0</v>
      </c>
      <c r="BG31" s="73"/>
      <c r="BH31" s="85">
        <v>0</v>
      </c>
      <c r="BI31" s="92"/>
      <c r="BJ31" s="85"/>
      <c r="BK31" s="73" t="s">
        <v>22</v>
      </c>
      <c r="BL31" s="73"/>
      <c r="BM31" s="73"/>
      <c r="BN31" s="73"/>
      <c r="BO31" s="73"/>
      <c r="BP31" s="85"/>
      <c r="BQ31" s="73">
        <v>0</v>
      </c>
      <c r="BR31" s="73"/>
      <c r="BS31" s="85">
        <v>0</v>
      </c>
      <c r="BT31" s="73"/>
      <c r="BU31" s="85">
        <v>0</v>
      </c>
      <c r="BV31" s="73"/>
      <c r="BW31" s="85"/>
      <c r="BX31" s="73">
        <v>0</v>
      </c>
      <c r="BY31" s="73"/>
      <c r="BZ31" s="85">
        <v>0</v>
      </c>
      <c r="CA31" s="73"/>
      <c r="CB31" s="85">
        <v>0</v>
      </c>
      <c r="CC31" s="92"/>
      <c r="CD31" s="85"/>
      <c r="CE31" s="73" t="s">
        <v>22</v>
      </c>
      <c r="CF31" s="73"/>
      <c r="CG31" s="73"/>
      <c r="CH31" s="73"/>
      <c r="CI31" s="73"/>
      <c r="CJ31" s="85"/>
      <c r="CK31" s="73">
        <v>0</v>
      </c>
      <c r="CL31" s="73"/>
      <c r="CM31" s="85">
        <v>0</v>
      </c>
      <c r="CN31" s="73"/>
      <c r="CO31" s="85">
        <v>0</v>
      </c>
      <c r="CP31" s="73"/>
      <c r="CQ31" s="85"/>
      <c r="CR31" s="73">
        <v>0</v>
      </c>
      <c r="CS31" s="73"/>
      <c r="CT31" s="85">
        <v>0</v>
      </c>
      <c r="CU31" s="73"/>
      <c r="CV31" s="85">
        <v>0</v>
      </c>
      <c r="CW31" s="92"/>
      <c r="CX31" s="85"/>
      <c r="CY31" s="73" t="s">
        <v>22</v>
      </c>
      <c r="CZ31" s="73"/>
      <c r="DA31" s="73"/>
      <c r="DB31" s="73"/>
      <c r="DC31" s="73"/>
      <c r="DD31" s="85"/>
      <c r="DE31" s="73">
        <v>0</v>
      </c>
      <c r="DF31" s="73"/>
      <c r="DG31" s="85">
        <v>0</v>
      </c>
      <c r="DH31" s="73"/>
      <c r="DI31" s="85">
        <v>0</v>
      </c>
      <c r="DJ31" s="73"/>
      <c r="DK31" s="85"/>
      <c r="DL31" s="73">
        <v>0</v>
      </c>
      <c r="DM31" s="73"/>
      <c r="DN31" s="85">
        <v>0</v>
      </c>
      <c r="DO31" s="73"/>
      <c r="DP31" s="85">
        <v>0</v>
      </c>
      <c r="DQ31" s="92"/>
      <c r="DR31" s="85"/>
      <c r="DS31" s="73" t="s">
        <v>22</v>
      </c>
      <c r="DT31" s="73"/>
      <c r="DU31" s="73"/>
      <c r="DV31" s="73"/>
      <c r="DW31" s="73"/>
      <c r="DX31" s="85"/>
      <c r="DY31" s="73">
        <v>0</v>
      </c>
      <c r="DZ31" s="73"/>
      <c r="EA31" s="85">
        <v>0</v>
      </c>
      <c r="EB31" s="73"/>
      <c r="EC31" s="85">
        <v>0</v>
      </c>
      <c r="ED31" s="73"/>
      <c r="EE31" s="85"/>
      <c r="EF31" s="73">
        <v>0</v>
      </c>
      <c r="EG31" s="73"/>
      <c r="EH31" s="85">
        <v>0</v>
      </c>
      <c r="EI31" s="73"/>
      <c r="EJ31" s="85">
        <v>0</v>
      </c>
      <c r="EK31" s="92"/>
      <c r="EL31" s="85"/>
      <c r="EM31" s="73" t="s">
        <v>22</v>
      </c>
      <c r="EN31" s="73"/>
      <c r="EO31" s="73"/>
      <c r="EP31" s="73"/>
      <c r="EQ31" s="73"/>
      <c r="ER31" s="85"/>
      <c r="ES31" s="73">
        <v>0</v>
      </c>
      <c r="ET31" s="73"/>
      <c r="EU31" s="85">
        <v>0</v>
      </c>
      <c r="EV31" s="73"/>
      <c r="EW31" s="85">
        <v>0</v>
      </c>
      <c r="EX31" s="73"/>
      <c r="EY31" s="85"/>
      <c r="EZ31" s="73">
        <v>0</v>
      </c>
      <c r="FA31" s="73"/>
      <c r="FB31" s="85">
        <v>0</v>
      </c>
      <c r="FC31" s="73"/>
      <c r="FD31" s="85">
        <v>0</v>
      </c>
      <c r="FE31" s="92"/>
    </row>
    <row r="32" spans="1:161" s="69" customFormat="1">
      <c r="A32" s="100"/>
      <c r="B32" s="101" t="s">
        <v>23</v>
      </c>
      <c r="C32" s="101"/>
      <c r="D32" s="101"/>
      <c r="E32" s="101">
        <v>1069024.8477667228</v>
      </c>
      <c r="F32" s="192" t="s">
        <v>513</v>
      </c>
      <c r="G32" s="100"/>
      <c r="H32" s="101">
        <v>760390.5916292083</v>
      </c>
      <c r="I32" s="192" t="s">
        <v>514</v>
      </c>
      <c r="J32" s="100">
        <v>136496.27164648916</v>
      </c>
      <c r="K32" s="192" t="s">
        <v>515</v>
      </c>
      <c r="L32" s="100">
        <v>47183.179196495235</v>
      </c>
      <c r="M32" s="192" t="s">
        <v>516</v>
      </c>
      <c r="N32" s="100"/>
      <c r="O32" s="101">
        <v>68580.168939833558</v>
      </c>
      <c r="P32" s="192" t="s">
        <v>517</v>
      </c>
      <c r="Q32" s="100">
        <v>27839.148878312</v>
      </c>
      <c r="R32" s="192" t="s">
        <v>518</v>
      </c>
      <c r="S32" s="100">
        <v>21333.617841221971</v>
      </c>
      <c r="T32" s="198" t="s">
        <v>519</v>
      </c>
      <c r="U32" s="101"/>
      <c r="V32" s="100"/>
      <c r="W32" s="101" t="s">
        <v>23</v>
      </c>
      <c r="X32" s="101"/>
      <c r="Y32" s="101"/>
      <c r="Z32" s="101"/>
      <c r="AA32" s="101"/>
      <c r="AB32" s="100"/>
      <c r="AC32" s="101">
        <v>21333.617841221971</v>
      </c>
      <c r="AD32" s="223"/>
      <c r="AE32" s="100">
        <v>7201.8696351626004</v>
      </c>
      <c r="AF32" s="192" t="s">
        <v>520</v>
      </c>
      <c r="AG32" s="100">
        <v>0</v>
      </c>
      <c r="AH32" s="192" t="s">
        <v>521</v>
      </c>
      <c r="AI32" s="100"/>
      <c r="AJ32" s="101">
        <v>0</v>
      </c>
      <c r="AK32" s="192" t="s">
        <v>522</v>
      </c>
      <c r="AL32" s="100">
        <v>0</v>
      </c>
      <c r="AM32" s="192" t="s">
        <v>523</v>
      </c>
      <c r="AN32" s="100">
        <v>0</v>
      </c>
      <c r="AO32" s="198" t="s">
        <v>524</v>
      </c>
      <c r="AP32" s="100"/>
      <c r="AQ32" s="101" t="s">
        <v>23</v>
      </c>
      <c r="AR32" s="101"/>
      <c r="AS32" s="101"/>
      <c r="AT32" s="101"/>
      <c r="AU32" s="101"/>
      <c r="AV32" s="100"/>
      <c r="AW32" s="101">
        <v>0</v>
      </c>
      <c r="AX32" s="101"/>
      <c r="AY32" s="100">
        <v>0</v>
      </c>
      <c r="AZ32" s="101"/>
      <c r="BA32" s="100">
        <v>0</v>
      </c>
      <c r="BB32" s="101"/>
      <c r="BC32" s="100"/>
      <c r="BD32" s="101">
        <v>0</v>
      </c>
      <c r="BE32" s="101"/>
      <c r="BF32" s="100">
        <v>0</v>
      </c>
      <c r="BG32" s="101"/>
      <c r="BH32" s="100">
        <v>0</v>
      </c>
      <c r="BI32" s="104"/>
      <c r="BJ32" s="100"/>
      <c r="BK32" s="101" t="s">
        <v>23</v>
      </c>
      <c r="BL32" s="101"/>
      <c r="BM32" s="101"/>
      <c r="BN32" s="101"/>
      <c r="BO32" s="101"/>
      <c r="BP32" s="100"/>
      <c r="BQ32" s="101">
        <v>0</v>
      </c>
      <c r="BR32" s="101"/>
      <c r="BS32" s="100">
        <v>0</v>
      </c>
      <c r="BT32" s="101"/>
      <c r="BU32" s="100">
        <v>0</v>
      </c>
      <c r="BV32" s="101"/>
      <c r="BW32" s="100"/>
      <c r="BX32" s="101">
        <v>0</v>
      </c>
      <c r="BY32" s="101"/>
      <c r="BZ32" s="100">
        <v>0</v>
      </c>
      <c r="CA32" s="101"/>
      <c r="CB32" s="100">
        <v>0</v>
      </c>
      <c r="CC32" s="104"/>
      <c r="CD32" s="100"/>
      <c r="CE32" s="101" t="s">
        <v>23</v>
      </c>
      <c r="CF32" s="101"/>
      <c r="CG32" s="101"/>
      <c r="CH32" s="101"/>
      <c r="CI32" s="101"/>
      <c r="CJ32" s="100"/>
      <c r="CK32" s="101">
        <v>0</v>
      </c>
      <c r="CL32" s="101"/>
      <c r="CM32" s="100">
        <v>0</v>
      </c>
      <c r="CN32" s="101"/>
      <c r="CO32" s="100">
        <v>0</v>
      </c>
      <c r="CP32" s="101"/>
      <c r="CQ32" s="100"/>
      <c r="CR32" s="101">
        <v>0</v>
      </c>
      <c r="CS32" s="101"/>
      <c r="CT32" s="100">
        <v>0</v>
      </c>
      <c r="CU32" s="101"/>
      <c r="CV32" s="100">
        <v>0</v>
      </c>
      <c r="CW32" s="104"/>
      <c r="CX32" s="100"/>
      <c r="CY32" s="101" t="s">
        <v>23</v>
      </c>
      <c r="CZ32" s="101"/>
      <c r="DA32" s="101"/>
      <c r="DB32" s="101"/>
      <c r="DC32" s="101"/>
      <c r="DD32" s="100"/>
      <c r="DE32" s="101">
        <v>0</v>
      </c>
      <c r="DF32" s="101"/>
      <c r="DG32" s="100">
        <v>0</v>
      </c>
      <c r="DH32" s="101"/>
      <c r="DI32" s="100">
        <v>0</v>
      </c>
      <c r="DJ32" s="101"/>
      <c r="DK32" s="100"/>
      <c r="DL32" s="101">
        <v>0</v>
      </c>
      <c r="DM32" s="101"/>
      <c r="DN32" s="100">
        <v>0</v>
      </c>
      <c r="DO32" s="101"/>
      <c r="DP32" s="100">
        <v>0</v>
      </c>
      <c r="DQ32" s="104"/>
      <c r="DR32" s="100"/>
      <c r="DS32" s="101" t="s">
        <v>23</v>
      </c>
      <c r="DT32" s="101"/>
      <c r="DU32" s="101"/>
      <c r="DV32" s="101"/>
      <c r="DW32" s="101"/>
      <c r="DX32" s="100"/>
      <c r="DY32" s="101">
        <v>0</v>
      </c>
      <c r="DZ32" s="101"/>
      <c r="EA32" s="100">
        <v>0</v>
      </c>
      <c r="EB32" s="101"/>
      <c r="EC32" s="100">
        <v>0</v>
      </c>
      <c r="ED32" s="101"/>
      <c r="EE32" s="100"/>
      <c r="EF32" s="101">
        <v>0</v>
      </c>
      <c r="EG32" s="101"/>
      <c r="EH32" s="100">
        <v>0</v>
      </c>
      <c r="EI32" s="101"/>
      <c r="EJ32" s="100">
        <v>0</v>
      </c>
      <c r="EK32" s="104"/>
      <c r="EL32" s="100"/>
      <c r="EM32" s="101" t="s">
        <v>23</v>
      </c>
      <c r="EN32" s="101"/>
      <c r="EO32" s="101"/>
      <c r="EP32" s="101"/>
      <c r="EQ32" s="101"/>
      <c r="ER32" s="100"/>
      <c r="ES32" s="101">
        <v>0</v>
      </c>
      <c r="ET32" s="101"/>
      <c r="EU32" s="100">
        <v>0</v>
      </c>
      <c r="EV32" s="101"/>
      <c r="EW32" s="100">
        <v>0</v>
      </c>
      <c r="EX32" s="101"/>
      <c r="EY32" s="100"/>
      <c r="EZ32" s="101">
        <v>0</v>
      </c>
      <c r="FA32" s="101"/>
      <c r="FB32" s="100">
        <v>0</v>
      </c>
      <c r="FC32" s="101"/>
      <c r="FD32" s="100">
        <v>0</v>
      </c>
      <c r="FE32" s="104"/>
    </row>
    <row r="33" spans="1:161" s="69" customFormat="1" ht="6" customHeight="1">
      <c r="A33" s="85"/>
      <c r="B33" s="73"/>
      <c r="C33" s="73"/>
      <c r="D33" s="73"/>
      <c r="E33" s="73"/>
      <c r="F33" s="73"/>
      <c r="G33" s="85"/>
      <c r="H33" s="73"/>
      <c r="I33" s="73"/>
      <c r="J33" s="85"/>
      <c r="K33" s="73"/>
      <c r="L33" s="85"/>
      <c r="M33" s="73"/>
      <c r="N33" s="85"/>
      <c r="O33" s="73"/>
      <c r="P33" s="73"/>
      <c r="Q33" s="85"/>
      <c r="R33" s="73"/>
      <c r="S33" s="85"/>
      <c r="T33" s="92"/>
      <c r="U33" s="73"/>
      <c r="V33" s="85"/>
      <c r="W33" s="73"/>
      <c r="X33" s="73"/>
      <c r="Y33" s="73"/>
      <c r="Z33" s="73"/>
      <c r="AA33" s="73"/>
      <c r="AB33" s="85"/>
      <c r="AC33" s="73"/>
      <c r="AD33" s="73"/>
      <c r="AE33" s="85"/>
      <c r="AF33" s="73"/>
      <c r="AG33" s="85"/>
      <c r="AH33" s="73"/>
      <c r="AI33" s="85"/>
      <c r="AJ33" s="73"/>
      <c r="AK33" s="73"/>
      <c r="AL33" s="85"/>
      <c r="AM33" s="73"/>
      <c r="AN33" s="85"/>
      <c r="AO33" s="92"/>
      <c r="AP33" s="85"/>
      <c r="AQ33" s="73"/>
      <c r="AR33" s="73"/>
      <c r="AS33" s="73"/>
      <c r="AT33" s="73"/>
      <c r="AU33" s="73"/>
      <c r="AV33" s="85"/>
      <c r="AW33" s="73"/>
      <c r="AX33" s="73"/>
      <c r="AY33" s="85"/>
      <c r="AZ33" s="73"/>
      <c r="BA33" s="85"/>
      <c r="BB33" s="73"/>
      <c r="BC33" s="85"/>
      <c r="BD33" s="73"/>
      <c r="BE33" s="73"/>
      <c r="BF33" s="85"/>
      <c r="BG33" s="73"/>
      <c r="BH33" s="85"/>
      <c r="BI33" s="92"/>
      <c r="BJ33" s="85"/>
      <c r="BK33" s="73"/>
      <c r="BL33" s="73"/>
      <c r="BM33" s="73"/>
      <c r="BN33" s="73"/>
      <c r="BO33" s="73"/>
      <c r="BP33" s="85"/>
      <c r="BQ33" s="73"/>
      <c r="BR33" s="73"/>
      <c r="BS33" s="85"/>
      <c r="BT33" s="73"/>
      <c r="BU33" s="85"/>
      <c r="BV33" s="73"/>
      <c r="BW33" s="85"/>
      <c r="BX33" s="73"/>
      <c r="BY33" s="73"/>
      <c r="BZ33" s="85"/>
      <c r="CA33" s="73"/>
      <c r="CB33" s="85"/>
      <c r="CC33" s="92"/>
      <c r="CD33" s="85"/>
      <c r="CE33" s="73"/>
      <c r="CF33" s="73"/>
      <c r="CG33" s="73"/>
      <c r="CH33" s="73"/>
      <c r="CI33" s="73"/>
      <c r="CJ33" s="85"/>
      <c r="CK33" s="73"/>
      <c r="CL33" s="73"/>
      <c r="CM33" s="85"/>
      <c r="CN33" s="73"/>
      <c r="CO33" s="85"/>
      <c r="CP33" s="73"/>
      <c r="CQ33" s="85"/>
      <c r="CR33" s="73"/>
      <c r="CS33" s="73"/>
      <c r="CT33" s="85"/>
      <c r="CU33" s="73"/>
      <c r="CV33" s="85"/>
      <c r="CW33" s="92"/>
      <c r="CX33" s="85"/>
      <c r="CY33" s="73"/>
      <c r="CZ33" s="73"/>
      <c r="DA33" s="73"/>
      <c r="DB33" s="73"/>
      <c r="DC33" s="73"/>
      <c r="DD33" s="85"/>
      <c r="DE33" s="73"/>
      <c r="DF33" s="73"/>
      <c r="DG33" s="85"/>
      <c r="DH33" s="73"/>
      <c r="DI33" s="85"/>
      <c r="DJ33" s="73"/>
      <c r="DK33" s="85"/>
      <c r="DL33" s="73"/>
      <c r="DM33" s="73"/>
      <c r="DN33" s="85"/>
      <c r="DO33" s="73"/>
      <c r="DP33" s="85"/>
      <c r="DQ33" s="92"/>
      <c r="DR33" s="85"/>
      <c r="DS33" s="73"/>
      <c r="DT33" s="73"/>
      <c r="DU33" s="73"/>
      <c r="DV33" s="73"/>
      <c r="DW33" s="73"/>
      <c r="DX33" s="85"/>
      <c r="DY33" s="73"/>
      <c r="DZ33" s="73"/>
      <c r="EA33" s="85"/>
      <c r="EB33" s="73"/>
      <c r="EC33" s="85"/>
      <c r="ED33" s="73"/>
      <c r="EE33" s="85"/>
      <c r="EF33" s="73"/>
      <c r="EG33" s="73"/>
      <c r="EH33" s="85"/>
      <c r="EI33" s="73"/>
      <c r="EJ33" s="85"/>
      <c r="EK33" s="92"/>
      <c r="EL33" s="85"/>
      <c r="EM33" s="73"/>
      <c r="EN33" s="73"/>
      <c r="EO33" s="73"/>
      <c r="EP33" s="73"/>
      <c r="EQ33" s="73"/>
      <c r="ER33" s="85"/>
      <c r="ES33" s="73"/>
      <c r="ET33" s="73"/>
      <c r="EU33" s="85"/>
      <c r="EV33" s="73"/>
      <c r="EW33" s="85"/>
      <c r="EX33" s="73"/>
      <c r="EY33" s="85"/>
      <c r="EZ33" s="73"/>
      <c r="FA33" s="73"/>
      <c r="FB33" s="85"/>
      <c r="FC33" s="73"/>
      <c r="FD33" s="85"/>
      <c r="FE33" s="92"/>
    </row>
    <row r="34" spans="1:161" s="69" customFormat="1">
      <c r="A34" s="85"/>
      <c r="B34" s="73" t="s">
        <v>24</v>
      </c>
      <c r="C34" s="73"/>
      <c r="D34" s="73"/>
      <c r="E34" s="73"/>
      <c r="F34" s="73"/>
      <c r="G34" s="85"/>
      <c r="H34" s="73"/>
      <c r="I34" s="73"/>
      <c r="J34" s="85">
        <v>1505</v>
      </c>
      <c r="K34" s="73"/>
      <c r="L34" s="85">
        <v>1865</v>
      </c>
      <c r="M34" s="73"/>
      <c r="N34" s="85"/>
      <c r="O34" s="73">
        <v>1974</v>
      </c>
      <c r="P34" s="73"/>
      <c r="Q34" s="85">
        <v>2183</v>
      </c>
      <c r="R34" s="73"/>
      <c r="S34" s="85">
        <v>2216</v>
      </c>
      <c r="T34" s="92"/>
      <c r="U34" s="73"/>
      <c r="V34" s="85"/>
      <c r="W34" s="73" t="s">
        <v>24</v>
      </c>
      <c r="X34" s="73"/>
      <c r="Y34" s="73"/>
      <c r="Z34" s="73"/>
      <c r="AA34" s="73"/>
      <c r="AB34" s="85"/>
      <c r="AC34" s="73">
        <v>2216</v>
      </c>
      <c r="AD34" s="73"/>
      <c r="AE34" s="85">
        <v>2257</v>
      </c>
      <c r="AF34" s="73"/>
      <c r="AG34" s="85">
        <v>2255</v>
      </c>
      <c r="AH34" s="73"/>
      <c r="AI34" s="85"/>
      <c r="AJ34" s="73">
        <v>2255</v>
      </c>
      <c r="AK34" s="73"/>
      <c r="AL34" s="85">
        <v>2255</v>
      </c>
      <c r="AM34" s="73"/>
      <c r="AN34" s="85">
        <v>2255</v>
      </c>
      <c r="AO34" s="92"/>
      <c r="AP34" s="85"/>
      <c r="AQ34" s="73" t="s">
        <v>24</v>
      </c>
      <c r="AR34" s="73"/>
      <c r="AS34" s="73"/>
      <c r="AT34" s="73"/>
      <c r="AU34" s="73"/>
      <c r="AV34" s="85"/>
      <c r="AW34" s="73">
        <v>2255</v>
      </c>
      <c r="AX34" s="73"/>
      <c r="AY34" s="85">
        <v>2255</v>
      </c>
      <c r="AZ34" s="73"/>
      <c r="BA34" s="85">
        <v>2255</v>
      </c>
      <c r="BB34" s="73"/>
      <c r="BC34" s="85"/>
      <c r="BD34" s="73">
        <v>2255</v>
      </c>
      <c r="BE34" s="73"/>
      <c r="BF34" s="85">
        <v>2255</v>
      </c>
      <c r="BG34" s="73"/>
      <c r="BH34" s="85">
        <v>2255</v>
      </c>
      <c r="BI34" s="92"/>
      <c r="BJ34" s="85"/>
      <c r="BK34" s="73" t="s">
        <v>24</v>
      </c>
      <c r="BL34" s="73"/>
      <c r="BM34" s="73"/>
      <c r="BN34" s="73"/>
      <c r="BO34" s="73"/>
      <c r="BP34" s="85"/>
      <c r="BQ34" s="73">
        <v>2255</v>
      </c>
      <c r="BR34" s="73"/>
      <c r="BS34" s="85">
        <v>2255</v>
      </c>
      <c r="BT34" s="73"/>
      <c r="BU34" s="85">
        <v>2255</v>
      </c>
      <c r="BV34" s="73"/>
      <c r="BW34" s="85"/>
      <c r="BX34" s="73">
        <v>2255</v>
      </c>
      <c r="BY34" s="73"/>
      <c r="BZ34" s="85">
        <v>2255</v>
      </c>
      <c r="CA34" s="73"/>
      <c r="CB34" s="85">
        <v>2255</v>
      </c>
      <c r="CC34" s="92"/>
      <c r="CD34" s="85"/>
      <c r="CE34" s="73" t="s">
        <v>24</v>
      </c>
      <c r="CF34" s="73"/>
      <c r="CG34" s="73"/>
      <c r="CH34" s="73"/>
      <c r="CI34" s="73"/>
      <c r="CJ34" s="85"/>
      <c r="CK34" s="73">
        <v>2255</v>
      </c>
      <c r="CL34" s="73"/>
      <c r="CM34" s="85">
        <v>2255</v>
      </c>
      <c r="CN34" s="73"/>
      <c r="CO34" s="85">
        <v>2255</v>
      </c>
      <c r="CP34" s="73"/>
      <c r="CQ34" s="85"/>
      <c r="CR34" s="73">
        <v>2255</v>
      </c>
      <c r="CS34" s="73"/>
      <c r="CT34" s="85">
        <v>2255</v>
      </c>
      <c r="CU34" s="73"/>
      <c r="CV34" s="85">
        <v>2255</v>
      </c>
      <c r="CW34" s="92"/>
      <c r="CX34" s="85"/>
      <c r="CY34" s="73" t="s">
        <v>24</v>
      </c>
      <c r="CZ34" s="73"/>
      <c r="DA34" s="73"/>
      <c r="DB34" s="73"/>
      <c r="DC34" s="73"/>
      <c r="DD34" s="85"/>
      <c r="DE34" s="73">
        <v>2255</v>
      </c>
      <c r="DF34" s="73"/>
      <c r="DG34" s="85">
        <v>2255</v>
      </c>
      <c r="DH34" s="73"/>
      <c r="DI34" s="85">
        <v>2255</v>
      </c>
      <c r="DJ34" s="73"/>
      <c r="DK34" s="85"/>
      <c r="DL34" s="73">
        <v>2255</v>
      </c>
      <c r="DM34" s="73"/>
      <c r="DN34" s="85">
        <v>2255</v>
      </c>
      <c r="DO34" s="73"/>
      <c r="DP34" s="85">
        <v>2255</v>
      </c>
      <c r="DQ34" s="92"/>
      <c r="DR34" s="85"/>
      <c r="DS34" s="73" t="s">
        <v>24</v>
      </c>
      <c r="DT34" s="73"/>
      <c r="DU34" s="73"/>
      <c r="DV34" s="73"/>
      <c r="DW34" s="73"/>
      <c r="DX34" s="85"/>
      <c r="DY34" s="73">
        <v>2255</v>
      </c>
      <c r="DZ34" s="73"/>
      <c r="EA34" s="85">
        <v>2255</v>
      </c>
      <c r="EB34" s="73"/>
      <c r="EC34" s="85">
        <v>2255</v>
      </c>
      <c r="ED34" s="73"/>
      <c r="EE34" s="85"/>
      <c r="EF34" s="73">
        <v>2255</v>
      </c>
      <c r="EG34" s="73"/>
      <c r="EH34" s="85">
        <v>2255</v>
      </c>
      <c r="EI34" s="73"/>
      <c r="EJ34" s="85">
        <v>2255</v>
      </c>
      <c r="EK34" s="92"/>
      <c r="EL34" s="85"/>
      <c r="EM34" s="73" t="s">
        <v>24</v>
      </c>
      <c r="EN34" s="73"/>
      <c r="EO34" s="73"/>
      <c r="EP34" s="73"/>
      <c r="EQ34" s="73"/>
      <c r="ER34" s="85"/>
      <c r="ES34" s="73">
        <v>2255</v>
      </c>
      <c r="ET34" s="73"/>
      <c r="EU34" s="85">
        <v>2255</v>
      </c>
      <c r="EV34" s="73"/>
      <c r="EW34" s="85">
        <v>2255</v>
      </c>
      <c r="EX34" s="73"/>
      <c r="EY34" s="85"/>
      <c r="EZ34" s="73">
        <v>2255</v>
      </c>
      <c r="FA34" s="73"/>
      <c r="FB34" s="85">
        <v>2255</v>
      </c>
      <c r="FC34" s="73"/>
      <c r="FD34" s="85">
        <v>2255</v>
      </c>
      <c r="FE34" s="92"/>
    </row>
    <row r="35" spans="1:161" s="69" customFormat="1">
      <c r="A35" s="85"/>
      <c r="B35" s="73" t="s">
        <v>69</v>
      </c>
      <c r="C35" s="73"/>
      <c r="D35" s="73"/>
      <c r="E35" s="73"/>
      <c r="F35" s="73"/>
      <c r="G35" s="85"/>
      <c r="H35" s="73"/>
      <c r="I35" s="73"/>
      <c r="J35" s="85">
        <v>0</v>
      </c>
      <c r="K35" s="73"/>
      <c r="L35" s="85">
        <v>0</v>
      </c>
      <c r="M35" s="73"/>
      <c r="N35" s="85"/>
      <c r="O35" s="73">
        <v>0</v>
      </c>
      <c r="P35" s="73"/>
      <c r="Q35" s="85">
        <v>0</v>
      </c>
      <c r="R35" s="73"/>
      <c r="S35" s="85">
        <v>0</v>
      </c>
      <c r="T35" s="92"/>
      <c r="U35" s="73"/>
      <c r="V35" s="85"/>
      <c r="W35" s="73" t="s">
        <v>25</v>
      </c>
      <c r="X35" s="73"/>
      <c r="Y35" s="73"/>
      <c r="Z35" s="73"/>
      <c r="AA35" s="73"/>
      <c r="AB35" s="85"/>
      <c r="AC35" s="73">
        <v>0</v>
      </c>
      <c r="AD35" s="73"/>
      <c r="AE35" s="85">
        <v>0</v>
      </c>
      <c r="AF35" s="73"/>
      <c r="AG35" s="85">
        <v>0</v>
      </c>
      <c r="AH35" s="73"/>
      <c r="AI35" s="85"/>
      <c r="AJ35" s="73">
        <v>0</v>
      </c>
      <c r="AK35" s="73"/>
      <c r="AL35" s="85">
        <v>0</v>
      </c>
      <c r="AM35" s="73"/>
      <c r="AN35" s="85">
        <v>0</v>
      </c>
      <c r="AO35" s="92"/>
      <c r="AP35" s="85"/>
      <c r="AQ35" s="73" t="s">
        <v>25</v>
      </c>
      <c r="AR35" s="73"/>
      <c r="AS35" s="73"/>
      <c r="AT35" s="73"/>
      <c r="AU35" s="73"/>
      <c r="AV35" s="85"/>
      <c r="AW35" s="73">
        <v>0</v>
      </c>
      <c r="AX35" s="73"/>
      <c r="AY35" s="85">
        <v>0</v>
      </c>
      <c r="AZ35" s="73"/>
      <c r="BA35" s="85">
        <v>0</v>
      </c>
      <c r="BB35" s="73"/>
      <c r="BC35" s="85"/>
      <c r="BD35" s="73">
        <v>0</v>
      </c>
      <c r="BE35" s="73"/>
      <c r="BF35" s="85">
        <v>0</v>
      </c>
      <c r="BG35" s="73"/>
      <c r="BH35" s="85">
        <v>0</v>
      </c>
      <c r="BI35" s="92"/>
      <c r="BJ35" s="85"/>
      <c r="BK35" s="73" t="s">
        <v>25</v>
      </c>
      <c r="BL35" s="73"/>
      <c r="BM35" s="73"/>
      <c r="BN35" s="73"/>
      <c r="BO35" s="73"/>
      <c r="BP35" s="85"/>
      <c r="BQ35" s="73">
        <v>0</v>
      </c>
      <c r="BR35" s="73"/>
      <c r="BS35" s="85">
        <v>0</v>
      </c>
      <c r="BT35" s="73"/>
      <c r="BU35" s="85">
        <v>0</v>
      </c>
      <c r="BV35" s="73"/>
      <c r="BW35" s="85"/>
      <c r="BX35" s="73">
        <v>0</v>
      </c>
      <c r="BY35" s="73"/>
      <c r="BZ35" s="85">
        <v>0</v>
      </c>
      <c r="CA35" s="73"/>
      <c r="CB35" s="85">
        <v>0</v>
      </c>
      <c r="CC35" s="92"/>
      <c r="CD35" s="85"/>
      <c r="CE35" s="73" t="s">
        <v>25</v>
      </c>
      <c r="CF35" s="73"/>
      <c r="CG35" s="73"/>
      <c r="CH35" s="73"/>
      <c r="CI35" s="73"/>
      <c r="CJ35" s="85"/>
      <c r="CK35" s="73">
        <v>0</v>
      </c>
      <c r="CL35" s="73"/>
      <c r="CM35" s="85">
        <v>0</v>
      </c>
      <c r="CN35" s="73"/>
      <c r="CO35" s="85">
        <v>0</v>
      </c>
      <c r="CP35" s="73"/>
      <c r="CQ35" s="85"/>
      <c r="CR35" s="73">
        <v>0</v>
      </c>
      <c r="CS35" s="73"/>
      <c r="CT35" s="85">
        <v>0</v>
      </c>
      <c r="CU35" s="73"/>
      <c r="CV35" s="85">
        <v>0</v>
      </c>
      <c r="CW35" s="92"/>
      <c r="CX35" s="85"/>
      <c r="CY35" s="73" t="s">
        <v>25</v>
      </c>
      <c r="CZ35" s="73"/>
      <c r="DA35" s="73"/>
      <c r="DB35" s="73"/>
      <c r="DC35" s="73"/>
      <c r="DD35" s="85"/>
      <c r="DE35" s="73">
        <v>0</v>
      </c>
      <c r="DF35" s="73"/>
      <c r="DG35" s="85">
        <v>0</v>
      </c>
      <c r="DH35" s="73"/>
      <c r="DI35" s="85">
        <v>0</v>
      </c>
      <c r="DJ35" s="73"/>
      <c r="DK35" s="85"/>
      <c r="DL35" s="73">
        <v>0</v>
      </c>
      <c r="DM35" s="73"/>
      <c r="DN35" s="85">
        <v>0</v>
      </c>
      <c r="DO35" s="73"/>
      <c r="DP35" s="85">
        <v>0</v>
      </c>
      <c r="DQ35" s="92"/>
      <c r="DR35" s="85"/>
      <c r="DS35" s="73" t="s">
        <v>25</v>
      </c>
      <c r="DT35" s="73"/>
      <c r="DU35" s="73"/>
      <c r="DV35" s="73"/>
      <c r="DW35" s="73"/>
      <c r="DX35" s="85"/>
      <c r="DY35" s="73">
        <v>0</v>
      </c>
      <c r="DZ35" s="73"/>
      <c r="EA35" s="85">
        <v>0</v>
      </c>
      <c r="EB35" s="73"/>
      <c r="EC35" s="85">
        <v>0</v>
      </c>
      <c r="ED35" s="73"/>
      <c r="EE35" s="85"/>
      <c r="EF35" s="73">
        <v>0</v>
      </c>
      <c r="EG35" s="73"/>
      <c r="EH35" s="85">
        <v>0</v>
      </c>
      <c r="EI35" s="73"/>
      <c r="EJ35" s="85">
        <v>0</v>
      </c>
      <c r="EK35" s="92"/>
      <c r="EL35" s="85"/>
      <c r="EM35" s="73" t="s">
        <v>25</v>
      </c>
      <c r="EN35" s="73"/>
      <c r="EO35" s="73"/>
      <c r="EP35" s="73"/>
      <c r="EQ35" s="73"/>
      <c r="ER35" s="85"/>
      <c r="ES35" s="73">
        <v>0</v>
      </c>
      <c r="ET35" s="73"/>
      <c r="EU35" s="85">
        <v>0</v>
      </c>
      <c r="EV35" s="73"/>
      <c r="EW35" s="85">
        <v>0</v>
      </c>
      <c r="EX35" s="73"/>
      <c r="EY35" s="85"/>
      <c r="EZ35" s="73">
        <v>0</v>
      </c>
      <c r="FA35" s="73"/>
      <c r="FB35" s="85">
        <v>0</v>
      </c>
      <c r="FC35" s="73"/>
      <c r="FD35" s="85">
        <v>0</v>
      </c>
      <c r="FE35" s="92"/>
    </row>
    <row r="36" spans="1:161" s="69" customFormat="1" ht="15.75">
      <c r="A36" s="85"/>
      <c r="B36" s="73" t="s">
        <v>26</v>
      </c>
      <c r="C36" s="73"/>
      <c r="D36" s="73"/>
      <c r="E36" s="86"/>
      <c r="F36" s="73"/>
      <c r="G36" s="85"/>
      <c r="H36" s="73"/>
      <c r="I36" s="73"/>
      <c r="J36" s="85">
        <v>23258.813132724732</v>
      </c>
      <c r="K36" s="73"/>
      <c r="L36" s="85">
        <v>27394.198641220722</v>
      </c>
      <c r="M36" s="73"/>
      <c r="N36" s="85"/>
      <c r="O36" s="73">
        <v>31514.722682892061</v>
      </c>
      <c r="P36" s="73"/>
      <c r="Q36" s="85">
        <v>33258.030832302</v>
      </c>
      <c r="R36" s="73"/>
      <c r="S36" s="85">
        <v>34194.025851472557</v>
      </c>
      <c r="T36" s="92"/>
      <c r="U36" s="73"/>
      <c r="V36" s="85"/>
      <c r="W36" s="73" t="s">
        <v>26</v>
      </c>
      <c r="X36" s="73"/>
      <c r="Y36" s="73"/>
      <c r="Z36" s="73"/>
      <c r="AA36" s="73"/>
      <c r="AB36" s="85"/>
      <c r="AC36" s="73">
        <v>34194.025851472557</v>
      </c>
      <c r="AD36" s="73"/>
      <c r="AE36" s="85">
        <v>34970.569540893033</v>
      </c>
      <c r="AF36" s="73"/>
      <c r="AG36" s="85">
        <v>35232.717595612958</v>
      </c>
      <c r="AH36" s="73"/>
      <c r="AI36" s="85"/>
      <c r="AJ36" s="73">
        <v>35232.717595612958</v>
      </c>
      <c r="AK36" s="73"/>
      <c r="AL36" s="85">
        <v>35232.717595612958</v>
      </c>
      <c r="AM36" s="73"/>
      <c r="AN36" s="85">
        <v>35232.717595612958</v>
      </c>
      <c r="AO36" s="92"/>
      <c r="AP36" s="85"/>
      <c r="AQ36" s="73" t="s">
        <v>26</v>
      </c>
      <c r="AR36" s="73"/>
      <c r="AS36" s="73"/>
      <c r="AT36" s="73"/>
      <c r="AU36" s="73"/>
      <c r="AV36" s="85"/>
      <c r="AW36" s="73">
        <v>35232.717595612958</v>
      </c>
      <c r="AX36" s="73"/>
      <c r="AY36" s="85">
        <v>32997.717595612958</v>
      </c>
      <c r="AZ36" s="73"/>
      <c r="BA36" s="85">
        <v>32407.717595612958</v>
      </c>
      <c r="BB36" s="73"/>
      <c r="BC36" s="85"/>
      <c r="BD36" s="73">
        <v>29755.217595612958</v>
      </c>
      <c r="BE36" s="73"/>
      <c r="BF36" s="85">
        <v>29542.717595612958</v>
      </c>
      <c r="BG36" s="73"/>
      <c r="BH36" s="85">
        <v>29542.717595612958</v>
      </c>
      <c r="BI36" s="92"/>
      <c r="BJ36" s="85"/>
      <c r="BK36" s="73" t="s">
        <v>26</v>
      </c>
      <c r="BL36" s="73"/>
      <c r="BM36" s="73"/>
      <c r="BN36" s="73"/>
      <c r="BO36" s="73"/>
      <c r="BP36" s="85"/>
      <c r="BQ36" s="73">
        <v>29542.717595612958</v>
      </c>
      <c r="BR36" s="73"/>
      <c r="BS36" s="85">
        <v>29542.717595612958</v>
      </c>
      <c r="BT36" s="73"/>
      <c r="BU36" s="85">
        <v>29542.717595612958</v>
      </c>
      <c r="BV36" s="73"/>
      <c r="BW36" s="85"/>
      <c r="BX36" s="73">
        <v>29542.717595612958</v>
      </c>
      <c r="BY36" s="73"/>
      <c r="BZ36" s="85">
        <v>29542.717595612958</v>
      </c>
      <c r="CA36" s="73"/>
      <c r="CB36" s="85">
        <v>29542.717595612958</v>
      </c>
      <c r="CC36" s="92"/>
      <c r="CD36" s="85"/>
      <c r="CE36" s="73" t="s">
        <v>26</v>
      </c>
      <c r="CF36" s="73"/>
      <c r="CG36" s="73"/>
      <c r="CH36" s="73"/>
      <c r="CI36" s="73"/>
      <c r="CJ36" s="85"/>
      <c r="CK36" s="73">
        <v>29542.717595612958</v>
      </c>
      <c r="CL36" s="73"/>
      <c r="CM36" s="85">
        <v>29542.717595612958</v>
      </c>
      <c r="CN36" s="73"/>
      <c r="CO36" s="85">
        <v>29542.717595612958</v>
      </c>
      <c r="CP36" s="73"/>
      <c r="CQ36" s="85"/>
      <c r="CR36" s="73">
        <v>29542.717595612958</v>
      </c>
      <c r="CS36" s="73"/>
      <c r="CT36" s="85">
        <v>29542.717595612958</v>
      </c>
      <c r="CU36" s="73"/>
      <c r="CV36" s="85">
        <v>29542.717595612958</v>
      </c>
      <c r="CW36" s="92"/>
      <c r="CX36" s="85"/>
      <c r="CY36" s="73" t="s">
        <v>26</v>
      </c>
      <c r="CZ36" s="73"/>
      <c r="DA36" s="73"/>
      <c r="DB36" s="73"/>
      <c r="DC36" s="73"/>
      <c r="DD36" s="85"/>
      <c r="DE36" s="73">
        <v>29542.717595612958</v>
      </c>
      <c r="DF36" s="73"/>
      <c r="DG36" s="85">
        <v>29542.717595612958</v>
      </c>
      <c r="DH36" s="73"/>
      <c r="DI36" s="85">
        <v>29542.717595612958</v>
      </c>
      <c r="DJ36" s="73"/>
      <c r="DK36" s="85"/>
      <c r="DL36" s="73">
        <v>25246.812150001922</v>
      </c>
      <c r="DM36" s="73"/>
      <c r="DN36" s="85">
        <v>20150.59042042544</v>
      </c>
      <c r="DO36" s="73"/>
      <c r="DP36" s="85">
        <v>18293.830546489586</v>
      </c>
      <c r="DQ36" s="92"/>
      <c r="DR36" s="85"/>
      <c r="DS36" s="73" t="s">
        <v>26</v>
      </c>
      <c r="DT36" s="73"/>
      <c r="DU36" s="73"/>
      <c r="DV36" s="73"/>
      <c r="DW36" s="73"/>
      <c r="DX36" s="85"/>
      <c r="DY36" s="73">
        <v>18293.830546489586</v>
      </c>
      <c r="DZ36" s="73"/>
      <c r="EA36" s="85">
        <v>16824.410242809805</v>
      </c>
      <c r="EB36" s="73"/>
      <c r="EC36" s="85">
        <v>15607.349678581066</v>
      </c>
      <c r="ED36" s="73"/>
      <c r="EE36" s="85"/>
      <c r="EF36" s="73">
        <v>14755.460855322652</v>
      </c>
      <c r="EG36" s="73"/>
      <c r="EH36" s="85">
        <v>14250.246731458506</v>
      </c>
      <c r="EI36" s="73"/>
      <c r="EJ36" s="85">
        <v>14126.374573733712</v>
      </c>
      <c r="EK36" s="92"/>
      <c r="EL36" s="85"/>
      <c r="EM36" s="73" t="s">
        <v>26</v>
      </c>
      <c r="EN36" s="73"/>
      <c r="EO36" s="73"/>
      <c r="EP36" s="73"/>
      <c r="EQ36" s="73"/>
      <c r="ER36" s="85"/>
      <c r="ES36" s="73">
        <v>14126.374573733712</v>
      </c>
      <c r="ET36" s="73"/>
      <c r="EU36" s="85">
        <v>14126.374573733712</v>
      </c>
      <c r="EV36" s="73"/>
      <c r="EW36" s="85">
        <v>14126.374573733712</v>
      </c>
      <c r="EX36" s="73"/>
      <c r="EY36" s="85"/>
      <c r="EZ36" s="73">
        <v>14126.374573733712</v>
      </c>
      <c r="FA36" s="73"/>
      <c r="FB36" s="85">
        <v>14126.374573733712</v>
      </c>
      <c r="FC36" s="73"/>
      <c r="FD36" s="85">
        <v>14126.374573733712</v>
      </c>
      <c r="FE36" s="92"/>
    </row>
    <row r="37" spans="1:161" s="69" customFormat="1">
      <c r="A37" s="85"/>
      <c r="B37" s="73" t="s">
        <v>27</v>
      </c>
      <c r="C37" s="73"/>
      <c r="D37" s="73"/>
      <c r="E37" s="73"/>
      <c r="F37" s="73"/>
      <c r="G37" s="85"/>
      <c r="H37" s="73"/>
      <c r="I37" s="73"/>
      <c r="J37" s="85">
        <v>11392.226677447254</v>
      </c>
      <c r="K37" s="73"/>
      <c r="L37" s="85">
        <v>12782.00777252628</v>
      </c>
      <c r="M37" s="73"/>
      <c r="N37" s="85"/>
      <c r="O37" s="73">
        <v>13326.409620230326</v>
      </c>
      <c r="P37" s="73"/>
      <c r="Q37" s="85">
        <v>13490.241691843299</v>
      </c>
      <c r="R37" s="73"/>
      <c r="S37" s="85">
        <v>13363.043537245891</v>
      </c>
      <c r="T37" s="92"/>
      <c r="U37" s="73"/>
      <c r="V37" s="85"/>
      <c r="W37" s="73" t="s">
        <v>27</v>
      </c>
      <c r="X37" s="73"/>
      <c r="Y37" s="73"/>
      <c r="Z37" s="73"/>
      <c r="AA37" s="73"/>
      <c r="AB37" s="85"/>
      <c r="AC37" s="73">
        <v>13363.043537245891</v>
      </c>
      <c r="AD37" s="73"/>
      <c r="AE37" s="85">
        <v>13158.489261750825</v>
      </c>
      <c r="AF37" s="73"/>
      <c r="AG37" s="85">
        <v>12738.026542344071</v>
      </c>
      <c r="AH37" s="73"/>
      <c r="AI37" s="85"/>
      <c r="AJ37" s="73">
        <v>12209.535778409876</v>
      </c>
      <c r="AK37" s="73"/>
      <c r="AL37" s="85">
        <v>11681.045014475681</v>
      </c>
      <c r="AM37" s="73"/>
      <c r="AN37" s="85">
        <v>11152.554250541487</v>
      </c>
      <c r="AO37" s="92"/>
      <c r="AP37" s="85"/>
      <c r="AQ37" s="73" t="s">
        <v>27</v>
      </c>
      <c r="AR37" s="73"/>
      <c r="AS37" s="73"/>
      <c r="AT37" s="73"/>
      <c r="AU37" s="73"/>
      <c r="AV37" s="85"/>
      <c r="AW37" s="73">
        <v>11152.554250541487</v>
      </c>
      <c r="AX37" s="73"/>
      <c r="AY37" s="85">
        <v>10657.588486607292</v>
      </c>
      <c r="AZ37" s="73"/>
      <c r="BA37" s="85">
        <v>10171.472722673097</v>
      </c>
      <c r="BB37" s="73"/>
      <c r="BC37" s="85"/>
      <c r="BD37" s="73">
        <v>9725.1444587389033</v>
      </c>
      <c r="BE37" s="73"/>
      <c r="BF37" s="85">
        <v>9282.0036948047073</v>
      </c>
      <c r="BG37" s="73"/>
      <c r="BH37" s="85">
        <v>8838.8629308705131</v>
      </c>
      <c r="BI37" s="92"/>
      <c r="BJ37" s="85"/>
      <c r="BK37" s="73" t="s">
        <v>27</v>
      </c>
      <c r="BL37" s="73"/>
      <c r="BM37" s="73"/>
      <c r="BN37" s="73"/>
      <c r="BO37" s="73"/>
      <c r="BP37" s="85"/>
      <c r="BQ37" s="73">
        <v>8838.8629308705131</v>
      </c>
      <c r="BR37" s="73"/>
      <c r="BS37" s="85">
        <v>8395.7221669363189</v>
      </c>
      <c r="BT37" s="73"/>
      <c r="BU37" s="85">
        <v>7952.5814030021238</v>
      </c>
      <c r="BV37" s="73"/>
      <c r="BW37" s="85"/>
      <c r="BX37" s="73">
        <v>7509.4406390679296</v>
      </c>
      <c r="BY37" s="73"/>
      <c r="BZ37" s="85">
        <v>7066.2998751337345</v>
      </c>
      <c r="CA37" s="73"/>
      <c r="CB37" s="85">
        <v>6623.1591111995403</v>
      </c>
      <c r="CC37" s="92"/>
      <c r="CD37" s="85"/>
      <c r="CE37" s="73" t="s">
        <v>27</v>
      </c>
      <c r="CF37" s="73"/>
      <c r="CG37" s="73"/>
      <c r="CH37" s="73"/>
      <c r="CI37" s="73"/>
      <c r="CJ37" s="85"/>
      <c r="CK37" s="73">
        <v>6623.1591111995403</v>
      </c>
      <c r="CL37" s="73"/>
      <c r="CM37" s="85">
        <v>6180.0183472653453</v>
      </c>
      <c r="CN37" s="73"/>
      <c r="CO37" s="85">
        <v>5736.8775833311502</v>
      </c>
      <c r="CP37" s="73"/>
      <c r="CQ37" s="85"/>
      <c r="CR37" s="73">
        <v>5293.736819396956</v>
      </c>
      <c r="CS37" s="73"/>
      <c r="CT37" s="85">
        <v>4850.5960554627609</v>
      </c>
      <c r="CU37" s="73"/>
      <c r="CV37" s="85">
        <v>4407.4552915285667</v>
      </c>
      <c r="CW37" s="92"/>
      <c r="CX37" s="85"/>
      <c r="CY37" s="73" t="s">
        <v>27</v>
      </c>
      <c r="CZ37" s="73"/>
      <c r="DA37" s="73"/>
      <c r="DB37" s="73"/>
      <c r="DC37" s="73"/>
      <c r="DD37" s="85"/>
      <c r="DE37" s="73">
        <v>4407.4552915285667</v>
      </c>
      <c r="DF37" s="73"/>
      <c r="DG37" s="85">
        <v>3964.3145275943721</v>
      </c>
      <c r="DH37" s="73"/>
      <c r="DI37" s="85">
        <v>3521.1737636601774</v>
      </c>
      <c r="DJ37" s="73"/>
      <c r="DK37" s="85"/>
      <c r="DL37" s="73">
        <v>3142.4715814101492</v>
      </c>
      <c r="DM37" s="73"/>
      <c r="DN37" s="85">
        <v>2840.2127251037682</v>
      </c>
      <c r="DO37" s="73"/>
      <c r="DP37" s="85">
        <v>2565.8052669064245</v>
      </c>
      <c r="DQ37" s="92"/>
      <c r="DR37" s="85"/>
      <c r="DS37" s="73" t="s">
        <v>27</v>
      </c>
      <c r="DT37" s="73"/>
      <c r="DU37" s="73"/>
      <c r="DV37" s="73"/>
      <c r="DW37" s="73"/>
      <c r="DX37" s="85"/>
      <c r="DY37" s="73">
        <v>2565.8052669064245</v>
      </c>
      <c r="DZ37" s="73"/>
      <c r="EA37" s="85">
        <v>2313.4391132642777</v>
      </c>
      <c r="EB37" s="73"/>
      <c r="EC37" s="85">
        <v>2079.3288680855608</v>
      </c>
      <c r="ED37" s="73"/>
      <c r="EE37" s="85"/>
      <c r="EF37" s="73">
        <v>1857.9969552557211</v>
      </c>
      <c r="EG37" s="73"/>
      <c r="EH37" s="85">
        <v>1644.2432542838442</v>
      </c>
      <c r="EI37" s="73"/>
      <c r="EJ37" s="85">
        <v>1432.3476356778392</v>
      </c>
      <c r="EK37" s="92"/>
      <c r="EL37" s="85"/>
      <c r="EM37" s="73" t="s">
        <v>27</v>
      </c>
      <c r="EN37" s="73"/>
      <c r="EO37" s="73"/>
      <c r="EP37" s="73"/>
      <c r="EQ37" s="73"/>
      <c r="ER37" s="85"/>
      <c r="ES37" s="73">
        <v>1432.3476356778392</v>
      </c>
      <c r="ET37" s="73"/>
      <c r="EU37" s="85">
        <v>1220.4520170718345</v>
      </c>
      <c r="EV37" s="73"/>
      <c r="EW37" s="85">
        <v>1008.5563984658295</v>
      </c>
      <c r="EX37" s="73"/>
      <c r="EY37" s="85"/>
      <c r="EZ37" s="73">
        <v>796.66077985982463</v>
      </c>
      <c r="FA37" s="73"/>
      <c r="FB37" s="85">
        <v>584.76516125381977</v>
      </c>
      <c r="FC37" s="73"/>
      <c r="FD37" s="85">
        <v>372.86954264781497</v>
      </c>
      <c r="FE37" s="92"/>
    </row>
    <row r="38" spans="1:161" s="69" customFormat="1">
      <c r="A38" s="85"/>
      <c r="B38" s="73" t="s">
        <v>28</v>
      </c>
      <c r="C38" s="73"/>
      <c r="D38" s="73"/>
      <c r="E38" s="73"/>
      <c r="F38" s="73"/>
      <c r="G38" s="85"/>
      <c r="H38" s="73"/>
      <c r="I38" s="73"/>
      <c r="J38" s="85">
        <v>307.25582855319999</v>
      </c>
      <c r="K38" s="73"/>
      <c r="L38" s="85">
        <v>396.41056393319997</v>
      </c>
      <c r="M38" s="73"/>
      <c r="N38" s="85"/>
      <c r="O38" s="73">
        <v>410.82343116250001</v>
      </c>
      <c r="P38" s="73"/>
      <c r="Q38" s="85">
        <v>490.85172718009994</v>
      </c>
      <c r="R38" s="73"/>
      <c r="S38" s="85">
        <v>503.01188399679995</v>
      </c>
      <c r="T38" s="92"/>
      <c r="U38" s="73"/>
      <c r="V38" s="85"/>
      <c r="W38" s="73" t="s">
        <v>28</v>
      </c>
      <c r="X38" s="73"/>
      <c r="Y38" s="73"/>
      <c r="Z38" s="73"/>
      <c r="AA38" s="73"/>
      <c r="AB38" s="85"/>
      <c r="AC38" s="73">
        <v>503.01188399679995</v>
      </c>
      <c r="AD38" s="73"/>
      <c r="AE38" s="85">
        <v>501.70996476539995</v>
      </c>
      <c r="AF38" s="73"/>
      <c r="AG38" s="85">
        <v>501.70996476539995</v>
      </c>
      <c r="AH38" s="73"/>
      <c r="AI38" s="85"/>
      <c r="AJ38" s="73">
        <v>501.70996476539995</v>
      </c>
      <c r="AK38" s="73"/>
      <c r="AL38" s="85">
        <v>501.70996476539995</v>
      </c>
      <c r="AM38" s="73"/>
      <c r="AN38" s="85">
        <v>501.70996476539995</v>
      </c>
      <c r="AO38" s="92"/>
      <c r="AP38" s="85"/>
      <c r="AQ38" s="73" t="s">
        <v>28</v>
      </c>
      <c r="AR38" s="73"/>
      <c r="AS38" s="73"/>
      <c r="AT38" s="73"/>
      <c r="AU38" s="73"/>
      <c r="AV38" s="85"/>
      <c r="AW38" s="73">
        <v>501.70996476539995</v>
      </c>
      <c r="AX38" s="73"/>
      <c r="AY38" s="85">
        <v>501.70996476539995</v>
      </c>
      <c r="AZ38" s="73"/>
      <c r="BA38" s="85">
        <v>501.70996476539995</v>
      </c>
      <c r="BB38" s="73"/>
      <c r="BC38" s="85"/>
      <c r="BD38" s="73">
        <v>501.70996476539995</v>
      </c>
      <c r="BE38" s="73"/>
      <c r="BF38" s="85">
        <v>501.70996476539995</v>
      </c>
      <c r="BG38" s="73"/>
      <c r="BH38" s="85">
        <v>501.70996476539995</v>
      </c>
      <c r="BI38" s="92"/>
      <c r="BJ38" s="85"/>
      <c r="BK38" s="73" t="s">
        <v>28</v>
      </c>
      <c r="BL38" s="73"/>
      <c r="BM38" s="73"/>
      <c r="BN38" s="73"/>
      <c r="BO38" s="73"/>
      <c r="BP38" s="85"/>
      <c r="BQ38" s="73">
        <v>501.70996476539995</v>
      </c>
      <c r="BR38" s="73"/>
      <c r="BS38" s="85">
        <v>501.70996476539995</v>
      </c>
      <c r="BT38" s="73"/>
      <c r="BU38" s="85">
        <v>501.70996476539995</v>
      </c>
      <c r="BV38" s="73"/>
      <c r="BW38" s="85"/>
      <c r="BX38" s="73">
        <v>501.70996476539995</v>
      </c>
      <c r="BY38" s="73"/>
      <c r="BZ38" s="85">
        <v>501.70996476539995</v>
      </c>
      <c r="CA38" s="73"/>
      <c r="CB38" s="85">
        <v>501.70996476539995</v>
      </c>
      <c r="CC38" s="92"/>
      <c r="CD38" s="85"/>
      <c r="CE38" s="73" t="s">
        <v>28</v>
      </c>
      <c r="CF38" s="73"/>
      <c r="CG38" s="73"/>
      <c r="CH38" s="73"/>
      <c r="CI38" s="73"/>
      <c r="CJ38" s="85"/>
      <c r="CK38" s="73">
        <v>501.70996476539995</v>
      </c>
      <c r="CL38" s="73"/>
      <c r="CM38" s="85">
        <v>501.70996476539995</v>
      </c>
      <c r="CN38" s="73"/>
      <c r="CO38" s="85">
        <v>501.70996476539995</v>
      </c>
      <c r="CP38" s="73"/>
      <c r="CQ38" s="85"/>
      <c r="CR38" s="73">
        <v>501.70996476539995</v>
      </c>
      <c r="CS38" s="73"/>
      <c r="CT38" s="85">
        <v>501.70996476539995</v>
      </c>
      <c r="CU38" s="73"/>
      <c r="CV38" s="85">
        <v>501.70996476539995</v>
      </c>
      <c r="CW38" s="92"/>
      <c r="CX38" s="85"/>
      <c r="CY38" s="73" t="s">
        <v>28</v>
      </c>
      <c r="CZ38" s="73"/>
      <c r="DA38" s="73"/>
      <c r="DB38" s="73"/>
      <c r="DC38" s="73"/>
      <c r="DD38" s="85"/>
      <c r="DE38" s="73">
        <v>501.70996476539995</v>
      </c>
      <c r="DF38" s="73"/>
      <c r="DG38" s="85">
        <v>501.70996476539995</v>
      </c>
      <c r="DH38" s="73"/>
      <c r="DI38" s="85">
        <v>501.70996476539995</v>
      </c>
      <c r="DJ38" s="73"/>
      <c r="DK38" s="85"/>
      <c r="DL38" s="73">
        <v>501.70996476539995</v>
      </c>
      <c r="DM38" s="73"/>
      <c r="DN38" s="85">
        <v>501.70996476539995</v>
      </c>
      <c r="DO38" s="73"/>
      <c r="DP38" s="85">
        <v>501.70996476539995</v>
      </c>
      <c r="DQ38" s="92"/>
      <c r="DR38" s="85"/>
      <c r="DS38" s="73" t="s">
        <v>28</v>
      </c>
      <c r="DT38" s="73"/>
      <c r="DU38" s="73"/>
      <c r="DV38" s="73"/>
      <c r="DW38" s="73"/>
      <c r="DX38" s="85"/>
      <c r="DY38" s="73">
        <v>501.70996476539995</v>
      </c>
      <c r="DZ38" s="73"/>
      <c r="EA38" s="85">
        <v>501.70996476539995</v>
      </c>
      <c r="EB38" s="73"/>
      <c r="EC38" s="85">
        <v>501.70996476539995</v>
      </c>
      <c r="ED38" s="73"/>
      <c r="EE38" s="85"/>
      <c r="EF38" s="73">
        <v>501.70996476539995</v>
      </c>
      <c r="EG38" s="73"/>
      <c r="EH38" s="85">
        <v>501.70996476539995</v>
      </c>
      <c r="EI38" s="73"/>
      <c r="EJ38" s="85">
        <v>501.70996476539995</v>
      </c>
      <c r="EK38" s="92"/>
      <c r="EL38" s="85"/>
      <c r="EM38" s="73" t="s">
        <v>28</v>
      </c>
      <c r="EN38" s="73"/>
      <c r="EO38" s="73"/>
      <c r="EP38" s="73"/>
      <c r="EQ38" s="73"/>
      <c r="ER38" s="85"/>
      <c r="ES38" s="73">
        <v>501.70996476539995</v>
      </c>
      <c r="ET38" s="73"/>
      <c r="EU38" s="85">
        <v>501.70996476539995</v>
      </c>
      <c r="EV38" s="73"/>
      <c r="EW38" s="85">
        <v>501.70996476539995</v>
      </c>
      <c r="EX38" s="73"/>
      <c r="EY38" s="85"/>
      <c r="EZ38" s="73">
        <v>501.70996476539995</v>
      </c>
      <c r="FA38" s="73"/>
      <c r="FB38" s="85">
        <v>501.70996476539995</v>
      </c>
      <c r="FC38" s="73"/>
      <c r="FD38" s="85">
        <v>501.70996476539995</v>
      </c>
      <c r="FE38" s="92"/>
    </row>
    <row r="39" spans="1:161" s="69" customFormat="1">
      <c r="A39" s="85"/>
      <c r="B39" s="73" t="s">
        <v>29</v>
      </c>
      <c r="C39" s="73"/>
      <c r="D39" s="73"/>
      <c r="E39" s="73"/>
      <c r="F39" s="73"/>
      <c r="G39" s="85"/>
      <c r="H39" s="73"/>
      <c r="I39" s="73"/>
      <c r="J39" s="85">
        <v>12668.965421792658</v>
      </c>
      <c r="K39" s="73"/>
      <c r="L39" s="85">
        <v>5220.4141441503125</v>
      </c>
      <c r="M39" s="73"/>
      <c r="N39" s="85"/>
      <c r="O39" s="73">
        <v>5639.1197222798346</v>
      </c>
      <c r="P39" s="73"/>
      <c r="Q39" s="85">
        <v>6841.6545671184458</v>
      </c>
      <c r="R39" s="73"/>
      <c r="S39" s="85">
        <v>7508.0469737060293</v>
      </c>
      <c r="T39" s="92"/>
      <c r="U39" s="73"/>
      <c r="V39" s="85"/>
      <c r="W39" s="73" t="s">
        <v>29</v>
      </c>
      <c r="X39" s="73"/>
      <c r="Y39" s="73"/>
      <c r="Z39" s="73"/>
      <c r="AA39" s="73"/>
      <c r="AB39" s="85"/>
      <c r="AC39" s="73">
        <v>7508.0469737060293</v>
      </c>
      <c r="AD39" s="73"/>
      <c r="AE39" s="85">
        <v>8246.8341129813743</v>
      </c>
      <c r="AF39" s="73"/>
      <c r="AG39" s="85">
        <v>8707.4394393095754</v>
      </c>
      <c r="AH39" s="73"/>
      <c r="AI39" s="85"/>
      <c r="AJ39" s="73">
        <v>9151.8909114500384</v>
      </c>
      <c r="AK39" s="73"/>
      <c r="AL39" s="85">
        <v>9625.755013660335</v>
      </c>
      <c r="AM39" s="73"/>
      <c r="AN39" s="85">
        <v>10034.00870488639</v>
      </c>
      <c r="AO39" s="92"/>
      <c r="AP39" s="85"/>
      <c r="AQ39" s="73" t="s">
        <v>29</v>
      </c>
      <c r="AR39" s="73"/>
      <c r="AS39" s="73"/>
      <c r="AT39" s="73"/>
      <c r="AU39" s="73"/>
      <c r="AV39" s="85"/>
      <c r="AW39" s="73">
        <v>10034.00870488639</v>
      </c>
      <c r="AX39" s="73"/>
      <c r="AY39" s="85">
        <v>10400.242239073234</v>
      </c>
      <c r="AZ39" s="73"/>
      <c r="BA39" s="85">
        <v>10733.344249789059</v>
      </c>
      <c r="BB39" s="73"/>
      <c r="BC39" s="85"/>
      <c r="BD39" s="73">
        <v>11040.464454120374</v>
      </c>
      <c r="BE39" s="73"/>
      <c r="BF39" s="85">
        <v>11321.552976791249</v>
      </c>
      <c r="BG39" s="73"/>
      <c r="BH39" s="85">
        <v>11556.35838858641</v>
      </c>
      <c r="BI39" s="92"/>
      <c r="BJ39" s="85"/>
      <c r="BK39" s="73" t="s">
        <v>29</v>
      </c>
      <c r="BL39" s="73"/>
      <c r="BM39" s="73"/>
      <c r="BN39" s="73"/>
      <c r="BO39" s="73"/>
      <c r="BP39" s="85"/>
      <c r="BQ39" s="73">
        <v>11556.35838858641</v>
      </c>
      <c r="BR39" s="73"/>
      <c r="BS39" s="85">
        <v>11745.90116052088</v>
      </c>
      <c r="BT39" s="73"/>
      <c r="BU39" s="85">
        <v>11892.897050986301</v>
      </c>
      <c r="BV39" s="73"/>
      <c r="BW39" s="85"/>
      <c r="BX39" s="73">
        <v>11999.898872870817</v>
      </c>
      <c r="BY39" s="73"/>
      <c r="BZ39" s="85">
        <v>12069.306270289286</v>
      </c>
      <c r="CA39" s="73"/>
      <c r="CB39" s="85">
        <v>12103.374908709657</v>
      </c>
      <c r="CC39" s="92"/>
      <c r="CD39" s="85"/>
      <c r="CE39" s="73" t="s">
        <v>29</v>
      </c>
      <c r="CF39" s="73"/>
      <c r="CG39" s="73"/>
      <c r="CH39" s="73"/>
      <c r="CI39" s="73"/>
      <c r="CJ39" s="85"/>
      <c r="CK39" s="73">
        <v>12103.374908709657</v>
      </c>
      <c r="CL39" s="73"/>
      <c r="CM39" s="85">
        <v>12104.22511367183</v>
      </c>
      <c r="CN39" s="73"/>
      <c r="CO39" s="85">
        <v>12073.84999118329</v>
      </c>
      <c r="CP39" s="73"/>
      <c r="CQ39" s="85"/>
      <c r="CR39" s="73">
        <v>12014.123060891077</v>
      </c>
      <c r="CS39" s="73"/>
      <c r="CT39" s="85">
        <v>11926.805431263421</v>
      </c>
      <c r="CU39" s="73"/>
      <c r="CV39" s="85">
        <v>11813.552544260438</v>
      </c>
      <c r="CW39" s="92"/>
      <c r="CX39" s="85"/>
      <c r="CY39" s="73" t="s">
        <v>29</v>
      </c>
      <c r="CZ39" s="73"/>
      <c r="DA39" s="73"/>
      <c r="DB39" s="73"/>
      <c r="DC39" s="73"/>
      <c r="DD39" s="85"/>
      <c r="DE39" s="73">
        <v>11813.552544260438</v>
      </c>
      <c r="DF39" s="73"/>
      <c r="DG39" s="85">
        <v>11675.920515324649</v>
      </c>
      <c r="DH39" s="73"/>
      <c r="DI39" s="85">
        <v>11515.372092972037</v>
      </c>
      <c r="DJ39" s="73"/>
      <c r="DK39" s="85"/>
      <c r="DL39" s="73">
        <v>9516.7773012600228</v>
      </c>
      <c r="DM39" s="73"/>
      <c r="DN39" s="85">
        <v>7235.0760114024779</v>
      </c>
      <c r="DO39" s="73"/>
      <c r="DP39" s="85">
        <v>6393.7610743083369</v>
      </c>
      <c r="DQ39" s="92"/>
      <c r="DR39" s="85"/>
      <c r="DS39" s="73" t="s">
        <v>29</v>
      </c>
      <c r="DT39" s="73"/>
      <c r="DU39" s="73"/>
      <c r="DV39" s="73"/>
      <c r="DW39" s="73"/>
      <c r="DX39" s="85"/>
      <c r="DY39" s="73">
        <v>6393.7610743083369</v>
      </c>
      <c r="DZ39" s="73"/>
      <c r="EA39" s="85">
        <v>5730.9941382703782</v>
      </c>
      <c r="EB39" s="73"/>
      <c r="EC39" s="85">
        <v>5183.9608897354319</v>
      </c>
      <c r="ED39" s="73"/>
      <c r="EE39" s="85"/>
      <c r="EF39" s="73">
        <v>4796.9342134313201</v>
      </c>
      <c r="EG39" s="73"/>
      <c r="EH39" s="85">
        <v>4556.618948660891</v>
      </c>
      <c r="EI39" s="73"/>
      <c r="EJ39" s="85">
        <v>4472.4686280824926</v>
      </c>
      <c r="EK39" s="92"/>
      <c r="EL39" s="85"/>
      <c r="EM39" s="73" t="s">
        <v>29</v>
      </c>
      <c r="EN39" s="73"/>
      <c r="EO39" s="73"/>
      <c r="EP39" s="73"/>
      <c r="EQ39" s="73"/>
      <c r="ER39" s="85"/>
      <c r="ES39" s="73">
        <v>4472.4686280824926</v>
      </c>
      <c r="ET39" s="73"/>
      <c r="EU39" s="85">
        <v>4429.7446940956488</v>
      </c>
      <c r="EV39" s="73"/>
      <c r="EW39" s="85">
        <v>4374.6776442539558</v>
      </c>
      <c r="EX39" s="73"/>
      <c r="EY39" s="85"/>
      <c r="EZ39" s="73">
        <v>4308.0080655086995</v>
      </c>
      <c r="FA39" s="73"/>
      <c r="FB39" s="85">
        <v>4230.4321095940923</v>
      </c>
      <c r="FC39" s="73"/>
      <c r="FD39" s="85">
        <v>4142.6041591403055</v>
      </c>
      <c r="FE39" s="92"/>
    </row>
    <row r="40" spans="1:161" s="69" customFormat="1">
      <c r="A40" s="85"/>
      <c r="B40" s="73" t="s">
        <v>30</v>
      </c>
      <c r="C40" s="73"/>
      <c r="D40" s="73"/>
      <c r="E40" s="73"/>
      <c r="F40" s="73"/>
      <c r="G40" s="85"/>
      <c r="H40" s="73"/>
      <c r="I40" s="73"/>
      <c r="J40" s="85">
        <v>50210.191012475123</v>
      </c>
      <c r="K40" s="73"/>
      <c r="L40" s="85">
        <v>56765.822699798431</v>
      </c>
      <c r="M40" s="73"/>
      <c r="N40" s="85"/>
      <c r="O40" s="73">
        <v>58868.719699818772</v>
      </c>
      <c r="P40" s="73"/>
      <c r="Q40" s="85">
        <v>60136.827230807059</v>
      </c>
      <c r="R40" s="73"/>
      <c r="S40" s="85">
        <v>59653.40444235786</v>
      </c>
      <c r="T40" s="92"/>
      <c r="U40" s="73"/>
      <c r="V40" s="85"/>
      <c r="W40" s="73" t="s">
        <v>30</v>
      </c>
      <c r="X40" s="73"/>
      <c r="Y40" s="73"/>
      <c r="Z40" s="73"/>
      <c r="AA40" s="73"/>
      <c r="AB40" s="85"/>
      <c r="AC40" s="73">
        <v>59653.40444235786</v>
      </c>
      <c r="AD40" s="73"/>
      <c r="AE40" s="85">
        <v>58782.966175886962</v>
      </c>
      <c r="AF40" s="73"/>
      <c r="AG40" s="85">
        <v>56949.95102848293</v>
      </c>
      <c r="AH40" s="73"/>
      <c r="AI40" s="85"/>
      <c r="AJ40" s="73">
        <v>54635.161482451149</v>
      </c>
      <c r="AK40" s="73"/>
      <c r="AL40" s="85">
        <v>52320.371936419389</v>
      </c>
      <c r="AM40" s="73"/>
      <c r="AN40" s="85">
        <v>50005.582390387615</v>
      </c>
      <c r="AO40" s="92"/>
      <c r="AP40" s="85"/>
      <c r="AQ40" s="73" t="s">
        <v>30</v>
      </c>
      <c r="AR40" s="73"/>
      <c r="AS40" s="73"/>
      <c r="AT40" s="73"/>
      <c r="AU40" s="73"/>
      <c r="AV40" s="85"/>
      <c r="AW40" s="73">
        <v>50005.582390387615</v>
      </c>
      <c r="AX40" s="73"/>
      <c r="AY40" s="85">
        <v>47764.212594355842</v>
      </c>
      <c r="AZ40" s="73"/>
      <c r="BA40" s="85">
        <v>45615.644048324073</v>
      </c>
      <c r="BB40" s="73"/>
      <c r="BC40" s="85"/>
      <c r="BD40" s="73">
        <v>43573.591627292299</v>
      </c>
      <c r="BE40" s="73"/>
      <c r="BF40" s="85">
        <v>41625.654456260534</v>
      </c>
      <c r="BG40" s="73"/>
      <c r="BH40" s="85">
        <v>39684.697910228759</v>
      </c>
      <c r="BI40" s="92"/>
      <c r="BJ40" s="85"/>
      <c r="BK40" s="73" t="s">
        <v>30</v>
      </c>
      <c r="BL40" s="73"/>
      <c r="BM40" s="73"/>
      <c r="BN40" s="73"/>
      <c r="BO40" s="73"/>
      <c r="BP40" s="85"/>
      <c r="BQ40" s="73">
        <v>39684.697910228759</v>
      </c>
      <c r="BR40" s="73"/>
      <c r="BS40" s="85">
        <v>37743.741364196991</v>
      </c>
      <c r="BT40" s="73"/>
      <c r="BU40" s="85">
        <v>35802.784818165215</v>
      </c>
      <c r="BV40" s="73"/>
      <c r="BW40" s="85"/>
      <c r="BX40" s="73">
        <v>33861.82827213344</v>
      </c>
      <c r="BY40" s="73"/>
      <c r="BZ40" s="85">
        <v>31920.871726101675</v>
      </c>
      <c r="CA40" s="73"/>
      <c r="CB40" s="85">
        <v>29979.915180069911</v>
      </c>
      <c r="CC40" s="92"/>
      <c r="CD40" s="85"/>
      <c r="CE40" s="73" t="s">
        <v>30</v>
      </c>
      <c r="CF40" s="73"/>
      <c r="CG40" s="73"/>
      <c r="CH40" s="73"/>
      <c r="CI40" s="73"/>
      <c r="CJ40" s="85"/>
      <c r="CK40" s="73">
        <v>29979.915180069911</v>
      </c>
      <c r="CL40" s="73"/>
      <c r="CM40" s="85">
        <v>28038.958634038132</v>
      </c>
      <c r="CN40" s="73"/>
      <c r="CO40" s="85">
        <v>26098.002088006368</v>
      </c>
      <c r="CP40" s="73"/>
      <c r="CQ40" s="85"/>
      <c r="CR40" s="73">
        <v>24157.045541974585</v>
      </c>
      <c r="CS40" s="73"/>
      <c r="CT40" s="85">
        <v>22216.08899594282</v>
      </c>
      <c r="CU40" s="73"/>
      <c r="CV40" s="85">
        <v>20275.132449911041</v>
      </c>
      <c r="CW40" s="92"/>
      <c r="CX40" s="85"/>
      <c r="CY40" s="73" t="s">
        <v>30</v>
      </c>
      <c r="CZ40" s="73"/>
      <c r="DA40" s="73"/>
      <c r="DB40" s="73"/>
      <c r="DC40" s="73"/>
      <c r="DD40" s="85"/>
      <c r="DE40" s="73">
        <v>20275.132449911041</v>
      </c>
      <c r="DF40" s="73"/>
      <c r="DG40" s="85">
        <v>18334.17590387927</v>
      </c>
      <c r="DH40" s="73"/>
      <c r="DI40" s="85">
        <v>16393.219357847498</v>
      </c>
      <c r="DJ40" s="73"/>
      <c r="DK40" s="85"/>
      <c r="DL40" s="73">
        <v>14593.383305704048</v>
      </c>
      <c r="DM40" s="73"/>
      <c r="DN40" s="85">
        <v>13102.078631265531</v>
      </c>
      <c r="DO40" s="73"/>
      <c r="DP40" s="85">
        <v>11839.179402502348</v>
      </c>
      <c r="DQ40" s="92"/>
      <c r="DR40" s="85"/>
      <c r="DS40" s="73" t="s">
        <v>30</v>
      </c>
      <c r="DT40" s="73"/>
      <c r="DU40" s="73"/>
      <c r="DV40" s="73"/>
      <c r="DW40" s="73"/>
      <c r="DX40" s="85"/>
      <c r="DY40" s="73">
        <v>11839.179402502348</v>
      </c>
      <c r="DZ40" s="73"/>
      <c r="EA40" s="85">
        <v>10685.545192573863</v>
      </c>
      <c r="EB40" s="73"/>
      <c r="EC40" s="85">
        <v>9620.1618791561759</v>
      </c>
      <c r="ED40" s="73"/>
      <c r="EE40" s="85"/>
      <c r="EF40" s="73">
        <v>8622.7435531174378</v>
      </c>
      <c r="EG40" s="73"/>
      <c r="EH40" s="85">
        <v>7669.9060588916782</v>
      </c>
      <c r="EI40" s="73"/>
      <c r="EJ40" s="85">
        <v>6737.7340490161087</v>
      </c>
      <c r="EK40" s="92"/>
      <c r="EL40" s="85"/>
      <c r="EM40" s="73" t="s">
        <v>30</v>
      </c>
      <c r="EN40" s="73"/>
      <c r="EO40" s="73"/>
      <c r="EP40" s="73"/>
      <c r="EQ40" s="73"/>
      <c r="ER40" s="85"/>
      <c r="ES40" s="73">
        <v>6737.7340490161087</v>
      </c>
      <c r="ET40" s="73"/>
      <c r="EU40" s="85">
        <v>5809.6312395218074</v>
      </c>
      <c r="EV40" s="73"/>
      <c r="EW40" s="85">
        <v>4881.5284300275071</v>
      </c>
      <c r="EX40" s="73"/>
      <c r="EY40" s="85"/>
      <c r="EZ40" s="73">
        <v>3953.4256205332053</v>
      </c>
      <c r="FA40" s="73"/>
      <c r="FB40" s="85">
        <v>3025.3228110388891</v>
      </c>
      <c r="FC40" s="73"/>
      <c r="FD40" s="85">
        <v>2097.2200015445878</v>
      </c>
      <c r="FE40" s="92"/>
    </row>
    <row r="41" spans="1:161" s="69" customFormat="1">
      <c r="A41" s="85"/>
      <c r="B41" s="73" t="s">
        <v>31</v>
      </c>
      <c r="C41" s="73"/>
      <c r="D41" s="73"/>
      <c r="E41" s="73"/>
      <c r="F41" s="73"/>
      <c r="G41" s="85"/>
      <c r="H41" s="73"/>
      <c r="I41" s="73"/>
      <c r="J41" s="85">
        <v>1141.1213721909664</v>
      </c>
      <c r="K41" s="73"/>
      <c r="L41" s="85">
        <v>257.77049007927997</v>
      </c>
      <c r="M41" s="73"/>
      <c r="N41" s="85"/>
      <c r="O41" s="73">
        <v>0</v>
      </c>
      <c r="P41" s="73"/>
      <c r="Q41" s="85">
        <v>0</v>
      </c>
      <c r="R41" s="73"/>
      <c r="S41" s="85">
        <v>0</v>
      </c>
      <c r="T41" s="92"/>
      <c r="U41" s="73"/>
      <c r="V41" s="85"/>
      <c r="W41" s="73" t="s">
        <v>31</v>
      </c>
      <c r="X41" s="73"/>
      <c r="Y41" s="73"/>
      <c r="Z41" s="73"/>
      <c r="AA41" s="73"/>
      <c r="AB41" s="85"/>
      <c r="AC41" s="73">
        <v>0</v>
      </c>
      <c r="AD41" s="73"/>
      <c r="AE41" s="85">
        <v>0</v>
      </c>
      <c r="AF41" s="73"/>
      <c r="AG41" s="85">
        <v>0</v>
      </c>
      <c r="AH41" s="73"/>
      <c r="AI41" s="85"/>
      <c r="AJ41" s="73">
        <v>0</v>
      </c>
      <c r="AK41" s="73"/>
      <c r="AL41" s="85">
        <v>0</v>
      </c>
      <c r="AM41" s="73"/>
      <c r="AN41" s="85">
        <v>0</v>
      </c>
      <c r="AO41" s="92"/>
      <c r="AP41" s="85"/>
      <c r="AQ41" s="73" t="s">
        <v>31</v>
      </c>
      <c r="AR41" s="73"/>
      <c r="AS41" s="73"/>
      <c r="AT41" s="73"/>
      <c r="AU41" s="73"/>
      <c r="AV41" s="85"/>
      <c r="AW41" s="73">
        <v>0</v>
      </c>
      <c r="AX41" s="73"/>
      <c r="AY41" s="85">
        <v>0</v>
      </c>
      <c r="AZ41" s="73"/>
      <c r="BA41" s="85">
        <v>0</v>
      </c>
      <c r="BB41" s="73"/>
      <c r="BC41" s="85"/>
      <c r="BD41" s="73">
        <v>0</v>
      </c>
      <c r="BE41" s="73"/>
      <c r="BF41" s="85">
        <v>0</v>
      </c>
      <c r="BG41" s="73"/>
      <c r="BH41" s="85">
        <v>0</v>
      </c>
      <c r="BI41" s="92"/>
      <c r="BJ41" s="85"/>
      <c r="BK41" s="73" t="s">
        <v>31</v>
      </c>
      <c r="BL41" s="73"/>
      <c r="BM41" s="73"/>
      <c r="BN41" s="73"/>
      <c r="BO41" s="73"/>
      <c r="BP41" s="85"/>
      <c r="BQ41" s="73">
        <v>0</v>
      </c>
      <c r="BR41" s="73"/>
      <c r="BS41" s="85">
        <v>0</v>
      </c>
      <c r="BT41" s="73"/>
      <c r="BU41" s="85">
        <v>0</v>
      </c>
      <c r="BV41" s="73"/>
      <c r="BW41" s="85"/>
      <c r="BX41" s="73">
        <v>0</v>
      </c>
      <c r="BY41" s="73"/>
      <c r="BZ41" s="85">
        <v>0</v>
      </c>
      <c r="CA41" s="73"/>
      <c r="CB41" s="85">
        <v>0</v>
      </c>
      <c r="CC41" s="92"/>
      <c r="CD41" s="85"/>
      <c r="CE41" s="73" t="s">
        <v>31</v>
      </c>
      <c r="CF41" s="73"/>
      <c r="CG41" s="73"/>
      <c r="CH41" s="73"/>
      <c r="CI41" s="73"/>
      <c r="CJ41" s="85"/>
      <c r="CK41" s="73">
        <v>0</v>
      </c>
      <c r="CL41" s="73"/>
      <c r="CM41" s="85">
        <v>0</v>
      </c>
      <c r="CN41" s="73"/>
      <c r="CO41" s="85">
        <v>0</v>
      </c>
      <c r="CP41" s="73"/>
      <c r="CQ41" s="85"/>
      <c r="CR41" s="73">
        <v>0</v>
      </c>
      <c r="CS41" s="73"/>
      <c r="CT41" s="85">
        <v>0</v>
      </c>
      <c r="CU41" s="73"/>
      <c r="CV41" s="85">
        <v>0</v>
      </c>
      <c r="CW41" s="92"/>
      <c r="CX41" s="85"/>
      <c r="CY41" s="73" t="s">
        <v>31</v>
      </c>
      <c r="CZ41" s="73"/>
      <c r="DA41" s="73"/>
      <c r="DB41" s="73"/>
      <c r="DC41" s="73"/>
      <c r="DD41" s="85"/>
      <c r="DE41" s="73">
        <v>0</v>
      </c>
      <c r="DF41" s="73"/>
      <c r="DG41" s="85">
        <v>0</v>
      </c>
      <c r="DH41" s="73"/>
      <c r="DI41" s="85">
        <v>0</v>
      </c>
      <c r="DJ41" s="73"/>
      <c r="DK41" s="85"/>
      <c r="DL41" s="73">
        <v>0</v>
      </c>
      <c r="DM41" s="73"/>
      <c r="DN41" s="85">
        <v>0</v>
      </c>
      <c r="DO41" s="73"/>
      <c r="DP41" s="85">
        <v>0</v>
      </c>
      <c r="DQ41" s="92"/>
      <c r="DR41" s="85"/>
      <c r="DS41" s="73" t="s">
        <v>31</v>
      </c>
      <c r="DT41" s="73"/>
      <c r="DU41" s="73"/>
      <c r="DV41" s="73"/>
      <c r="DW41" s="73"/>
      <c r="DX41" s="85"/>
      <c r="DY41" s="73">
        <v>0</v>
      </c>
      <c r="DZ41" s="73"/>
      <c r="EA41" s="85">
        <v>0</v>
      </c>
      <c r="EB41" s="73"/>
      <c r="EC41" s="85">
        <v>0</v>
      </c>
      <c r="ED41" s="73"/>
      <c r="EE41" s="85"/>
      <c r="EF41" s="73">
        <v>0</v>
      </c>
      <c r="EG41" s="73"/>
      <c r="EH41" s="85">
        <v>0</v>
      </c>
      <c r="EI41" s="73"/>
      <c r="EJ41" s="85">
        <v>0</v>
      </c>
      <c r="EK41" s="92"/>
      <c r="EL41" s="85"/>
      <c r="EM41" s="73" t="s">
        <v>31</v>
      </c>
      <c r="EN41" s="73"/>
      <c r="EO41" s="73"/>
      <c r="EP41" s="73"/>
      <c r="EQ41" s="73"/>
      <c r="ER41" s="85"/>
      <c r="ES41" s="73">
        <v>0</v>
      </c>
      <c r="ET41" s="73"/>
      <c r="EU41" s="85">
        <v>0</v>
      </c>
      <c r="EV41" s="73"/>
      <c r="EW41" s="85">
        <v>0</v>
      </c>
      <c r="EX41" s="73"/>
      <c r="EY41" s="85"/>
      <c r="EZ41" s="73">
        <v>0</v>
      </c>
      <c r="FA41" s="73"/>
      <c r="FB41" s="85">
        <v>0</v>
      </c>
      <c r="FC41" s="73"/>
      <c r="FD41" s="85">
        <v>0</v>
      </c>
      <c r="FE41" s="92"/>
    </row>
    <row r="42" spans="1:161" s="69" customFormat="1">
      <c r="A42" s="100"/>
      <c r="B42" s="101" t="s">
        <v>32</v>
      </c>
      <c r="C42" s="101"/>
      <c r="D42" s="101"/>
      <c r="E42" s="101"/>
      <c r="F42" s="101"/>
      <c r="G42" s="100"/>
      <c r="H42" s="101"/>
      <c r="I42" s="101"/>
      <c r="J42" s="100">
        <v>100483.57344518394</v>
      </c>
      <c r="K42" s="101"/>
      <c r="L42" s="100">
        <v>104681.62431170822</v>
      </c>
      <c r="M42" s="101"/>
      <c r="N42" s="100"/>
      <c r="O42" s="101">
        <v>111733.79515638349</v>
      </c>
      <c r="P42" s="101"/>
      <c r="Q42" s="100">
        <v>116400.6060492509</v>
      </c>
      <c r="R42" s="101"/>
      <c r="S42" s="100">
        <v>117437.53268877913</v>
      </c>
      <c r="T42" s="104"/>
      <c r="U42" s="101"/>
      <c r="V42" s="100"/>
      <c r="W42" s="101" t="s">
        <v>32</v>
      </c>
      <c r="X42" s="101"/>
      <c r="Y42" s="101"/>
      <c r="Z42" s="101"/>
      <c r="AA42" s="101"/>
      <c r="AB42" s="100"/>
      <c r="AC42" s="101">
        <v>117437.53268877913</v>
      </c>
      <c r="AD42" s="101"/>
      <c r="AE42" s="100">
        <v>117917.5690562776</v>
      </c>
      <c r="AF42" s="101"/>
      <c r="AG42" s="100">
        <v>116384.84457051494</v>
      </c>
      <c r="AH42" s="101"/>
      <c r="AI42" s="100"/>
      <c r="AJ42" s="101">
        <v>113986.01573268943</v>
      </c>
      <c r="AK42" s="101"/>
      <c r="AL42" s="100">
        <v>111616.59952493376</v>
      </c>
      <c r="AM42" s="101"/>
      <c r="AN42" s="100">
        <v>109181.57290619385</v>
      </c>
      <c r="AO42" s="104"/>
      <c r="AP42" s="100"/>
      <c r="AQ42" s="101" t="s">
        <v>32</v>
      </c>
      <c r="AR42" s="101"/>
      <c r="AS42" s="101"/>
      <c r="AT42" s="101"/>
      <c r="AU42" s="101"/>
      <c r="AV42" s="100"/>
      <c r="AW42" s="101">
        <v>109181.57290619385</v>
      </c>
      <c r="AX42" s="101"/>
      <c r="AY42" s="100">
        <v>104576.47088041474</v>
      </c>
      <c r="AZ42" s="101"/>
      <c r="BA42" s="100">
        <v>101684.88858116459</v>
      </c>
      <c r="BB42" s="101"/>
      <c r="BC42" s="100"/>
      <c r="BD42" s="101">
        <v>96851.128100529939</v>
      </c>
      <c r="BE42" s="101"/>
      <c r="BF42" s="100">
        <v>94528.638688234845</v>
      </c>
      <c r="BG42" s="101"/>
      <c r="BH42" s="100">
        <v>92379.346790064039</v>
      </c>
      <c r="BI42" s="104"/>
      <c r="BJ42" s="100"/>
      <c r="BK42" s="101" t="s">
        <v>32</v>
      </c>
      <c r="BL42" s="101"/>
      <c r="BM42" s="101"/>
      <c r="BN42" s="101"/>
      <c r="BO42" s="101"/>
      <c r="BP42" s="100"/>
      <c r="BQ42" s="101">
        <v>92379.346790064039</v>
      </c>
      <c r="BR42" s="101"/>
      <c r="BS42" s="100">
        <v>90184.792252032552</v>
      </c>
      <c r="BT42" s="101"/>
      <c r="BU42" s="100">
        <v>87947.690832531996</v>
      </c>
      <c r="BV42" s="101"/>
      <c r="BW42" s="100"/>
      <c r="BX42" s="101">
        <v>85670.595344450543</v>
      </c>
      <c r="BY42" s="101"/>
      <c r="BZ42" s="100">
        <v>83355.905431903055</v>
      </c>
      <c r="CA42" s="101"/>
      <c r="CB42" s="100">
        <v>81005.876760357467</v>
      </c>
      <c r="CC42" s="104"/>
      <c r="CD42" s="100"/>
      <c r="CE42" s="101" t="s">
        <v>32</v>
      </c>
      <c r="CF42" s="101"/>
      <c r="CG42" s="101"/>
      <c r="CH42" s="101"/>
      <c r="CI42" s="101"/>
      <c r="CJ42" s="100"/>
      <c r="CK42" s="101">
        <v>81005.876760357467</v>
      </c>
      <c r="CL42" s="101"/>
      <c r="CM42" s="100">
        <v>78622.629655353667</v>
      </c>
      <c r="CN42" s="101"/>
      <c r="CO42" s="100">
        <v>76208.157222899172</v>
      </c>
      <c r="CP42" s="101"/>
      <c r="CQ42" s="100"/>
      <c r="CR42" s="101">
        <v>73764.332982640975</v>
      </c>
      <c r="CS42" s="101"/>
      <c r="CT42" s="100">
        <v>71292.918043047364</v>
      </c>
      <c r="CU42" s="101"/>
      <c r="CV42" s="100">
        <v>68795.567846078397</v>
      </c>
      <c r="CW42" s="104"/>
      <c r="CX42" s="100"/>
      <c r="CY42" s="101" t="s">
        <v>32</v>
      </c>
      <c r="CZ42" s="101"/>
      <c r="DA42" s="101"/>
      <c r="DB42" s="101"/>
      <c r="DC42" s="101"/>
      <c r="DD42" s="100"/>
      <c r="DE42" s="101">
        <v>68795.567846078397</v>
      </c>
      <c r="DF42" s="101"/>
      <c r="DG42" s="100">
        <v>66273.838507176653</v>
      </c>
      <c r="DH42" s="101"/>
      <c r="DI42" s="100">
        <v>63729.192774858071</v>
      </c>
      <c r="DJ42" s="101"/>
      <c r="DK42" s="100"/>
      <c r="DL42" s="101">
        <v>55256.154303141535</v>
      </c>
      <c r="DM42" s="101"/>
      <c r="DN42" s="100">
        <v>46084.667752962618</v>
      </c>
      <c r="DO42" s="101"/>
      <c r="DP42" s="100">
        <v>41849.286254972096</v>
      </c>
      <c r="DQ42" s="104"/>
      <c r="DR42" s="100"/>
      <c r="DS42" s="101" t="s">
        <v>32</v>
      </c>
      <c r="DT42" s="101"/>
      <c r="DU42" s="101"/>
      <c r="DV42" s="101"/>
      <c r="DW42" s="101"/>
      <c r="DX42" s="100"/>
      <c r="DY42" s="101">
        <v>41849.286254972096</v>
      </c>
      <c r="DZ42" s="101"/>
      <c r="EA42" s="100">
        <v>38311.098651683729</v>
      </c>
      <c r="EB42" s="101"/>
      <c r="EC42" s="100">
        <v>35247.511280323633</v>
      </c>
      <c r="ED42" s="101"/>
      <c r="EE42" s="100"/>
      <c r="EF42" s="101">
        <v>32789.84554189253</v>
      </c>
      <c r="EG42" s="101"/>
      <c r="EH42" s="100">
        <v>30877.724958060317</v>
      </c>
      <c r="EI42" s="101"/>
      <c r="EJ42" s="100">
        <v>29525.63485127555</v>
      </c>
      <c r="EK42" s="104"/>
      <c r="EL42" s="100"/>
      <c r="EM42" s="101" t="s">
        <v>32</v>
      </c>
      <c r="EN42" s="101"/>
      <c r="EO42" s="101"/>
      <c r="EP42" s="101"/>
      <c r="EQ42" s="101"/>
      <c r="ER42" s="100"/>
      <c r="ES42" s="101">
        <v>29525.63485127555</v>
      </c>
      <c r="ET42" s="101"/>
      <c r="EU42" s="100">
        <v>28342.912489188402</v>
      </c>
      <c r="EV42" s="101"/>
      <c r="EW42" s="100">
        <v>27147.847011246406</v>
      </c>
      <c r="EX42" s="101"/>
      <c r="EY42" s="100"/>
      <c r="EZ42" s="101">
        <v>25941.179004400841</v>
      </c>
      <c r="FA42" s="101"/>
      <c r="FB42" s="100">
        <v>24723.604620385915</v>
      </c>
      <c r="FC42" s="101"/>
      <c r="FD42" s="100">
        <v>23495.77824183182</v>
      </c>
      <c r="FE42" s="104"/>
    </row>
    <row r="43" spans="1:161" s="69" customFormat="1" ht="6" customHeight="1">
      <c r="A43" s="85"/>
      <c r="B43" s="73"/>
      <c r="C43" s="73"/>
      <c r="D43" s="73"/>
      <c r="E43" s="73"/>
      <c r="F43" s="73"/>
      <c r="G43" s="85"/>
      <c r="H43" s="73"/>
      <c r="I43" s="73"/>
      <c r="J43" s="85"/>
      <c r="K43" s="73"/>
      <c r="L43" s="85"/>
      <c r="M43" s="73"/>
      <c r="N43" s="85"/>
      <c r="O43" s="73"/>
      <c r="P43" s="73"/>
      <c r="Q43" s="85"/>
      <c r="R43" s="73"/>
      <c r="S43" s="85"/>
      <c r="T43" s="92"/>
      <c r="U43" s="73"/>
      <c r="V43" s="85"/>
      <c r="W43" s="73"/>
      <c r="X43" s="73"/>
      <c r="Y43" s="73"/>
      <c r="Z43" s="73"/>
      <c r="AA43" s="73"/>
      <c r="AB43" s="85"/>
      <c r="AC43" s="73"/>
      <c r="AD43" s="73"/>
      <c r="AE43" s="85"/>
      <c r="AF43" s="73"/>
      <c r="AG43" s="85"/>
      <c r="AH43" s="73"/>
      <c r="AI43" s="85"/>
      <c r="AJ43" s="73"/>
      <c r="AK43" s="73"/>
      <c r="AL43" s="85"/>
      <c r="AM43" s="73"/>
      <c r="AN43" s="85"/>
      <c r="AO43" s="92"/>
      <c r="AP43" s="85"/>
      <c r="AQ43" s="73"/>
      <c r="AR43" s="73"/>
      <c r="AS43" s="73"/>
      <c r="AT43" s="73"/>
      <c r="AU43" s="73"/>
      <c r="AV43" s="85"/>
      <c r="AW43" s="73"/>
      <c r="AX43" s="73"/>
      <c r="AY43" s="85"/>
      <c r="AZ43" s="73"/>
      <c r="BA43" s="85"/>
      <c r="BB43" s="73"/>
      <c r="BC43" s="85"/>
      <c r="BD43" s="73"/>
      <c r="BE43" s="73"/>
      <c r="BF43" s="85"/>
      <c r="BG43" s="73"/>
      <c r="BH43" s="85"/>
      <c r="BI43" s="92"/>
      <c r="BJ43" s="85"/>
      <c r="BK43" s="73"/>
      <c r="BL43" s="73"/>
      <c r="BM43" s="73"/>
      <c r="BN43" s="73"/>
      <c r="BO43" s="73"/>
      <c r="BP43" s="85"/>
      <c r="BQ43" s="73"/>
      <c r="BR43" s="73"/>
      <c r="BS43" s="85"/>
      <c r="BT43" s="73"/>
      <c r="BU43" s="85"/>
      <c r="BV43" s="73"/>
      <c r="BW43" s="85"/>
      <c r="BX43" s="73"/>
      <c r="BY43" s="73"/>
      <c r="BZ43" s="85"/>
      <c r="CA43" s="73"/>
      <c r="CB43" s="85"/>
      <c r="CC43" s="92"/>
      <c r="CD43" s="85"/>
      <c r="CE43" s="73"/>
      <c r="CF43" s="73"/>
      <c r="CG43" s="73"/>
      <c r="CH43" s="73"/>
      <c r="CI43" s="73"/>
      <c r="CJ43" s="85"/>
      <c r="CK43" s="73"/>
      <c r="CL43" s="73"/>
      <c r="CM43" s="85"/>
      <c r="CN43" s="73"/>
      <c r="CO43" s="85"/>
      <c r="CP43" s="73"/>
      <c r="CQ43" s="85"/>
      <c r="CR43" s="73"/>
      <c r="CS43" s="73"/>
      <c r="CT43" s="85"/>
      <c r="CU43" s="73"/>
      <c r="CV43" s="85"/>
      <c r="CW43" s="92"/>
      <c r="CX43" s="85"/>
      <c r="CY43" s="73"/>
      <c r="CZ43" s="73"/>
      <c r="DA43" s="73"/>
      <c r="DB43" s="73"/>
      <c r="DC43" s="73"/>
      <c r="DD43" s="85"/>
      <c r="DE43" s="73"/>
      <c r="DF43" s="73"/>
      <c r="DG43" s="85"/>
      <c r="DH43" s="73"/>
      <c r="DI43" s="85"/>
      <c r="DJ43" s="73"/>
      <c r="DK43" s="85"/>
      <c r="DL43" s="73"/>
      <c r="DM43" s="73"/>
      <c r="DN43" s="85"/>
      <c r="DO43" s="73"/>
      <c r="DP43" s="85"/>
      <c r="DQ43" s="92"/>
      <c r="DR43" s="85"/>
      <c r="DS43" s="73"/>
      <c r="DT43" s="73"/>
      <c r="DU43" s="73"/>
      <c r="DV43" s="73"/>
      <c r="DW43" s="73"/>
      <c r="DX43" s="85"/>
      <c r="DY43" s="73"/>
      <c r="DZ43" s="73"/>
      <c r="EA43" s="85"/>
      <c r="EB43" s="73"/>
      <c r="EC43" s="85"/>
      <c r="ED43" s="73"/>
      <c r="EE43" s="85"/>
      <c r="EF43" s="73"/>
      <c r="EG43" s="73"/>
      <c r="EH43" s="85"/>
      <c r="EI43" s="73"/>
      <c r="EJ43" s="85"/>
      <c r="EK43" s="92"/>
      <c r="EL43" s="85"/>
      <c r="EM43" s="73"/>
      <c r="EN43" s="73"/>
      <c r="EO43" s="73"/>
      <c r="EP43" s="73"/>
      <c r="EQ43" s="73"/>
      <c r="ER43" s="85"/>
      <c r="ES43" s="73"/>
      <c r="ET43" s="73"/>
      <c r="EU43" s="85"/>
      <c r="EV43" s="73"/>
      <c r="EW43" s="85"/>
      <c r="EX43" s="73"/>
      <c r="EY43" s="85"/>
      <c r="EZ43" s="73"/>
      <c r="FA43" s="73"/>
      <c r="FB43" s="85"/>
      <c r="FC43" s="73"/>
      <c r="FD43" s="85"/>
      <c r="FE43" s="92"/>
    </row>
    <row r="44" spans="1:161" s="69" customFormat="1" ht="15" customHeight="1">
      <c r="A44" s="85"/>
      <c r="B44" s="73" t="s">
        <v>33</v>
      </c>
      <c r="C44" s="73"/>
      <c r="D44" s="73"/>
      <c r="E44" s="73"/>
      <c r="F44" s="73"/>
      <c r="G44" s="85"/>
      <c r="H44" s="73"/>
      <c r="I44" s="73"/>
      <c r="J44" s="85">
        <v>0</v>
      </c>
      <c r="K44" s="73"/>
      <c r="L44" s="85">
        <v>0</v>
      </c>
      <c r="M44" s="73"/>
      <c r="N44" s="85"/>
      <c r="O44" s="73">
        <v>0</v>
      </c>
      <c r="P44" s="73"/>
      <c r="Q44" s="85">
        <v>0</v>
      </c>
      <c r="R44" s="73"/>
      <c r="S44" s="85">
        <v>0</v>
      </c>
      <c r="T44" s="92"/>
      <c r="U44" s="73"/>
      <c r="V44" s="85"/>
      <c r="W44" s="73" t="s">
        <v>33</v>
      </c>
      <c r="X44" s="73"/>
      <c r="Y44" s="73"/>
      <c r="Z44" s="73"/>
      <c r="AA44" s="73"/>
      <c r="AB44" s="85"/>
      <c r="AC44" s="73">
        <v>0</v>
      </c>
      <c r="AD44" s="73"/>
      <c r="AE44" s="85">
        <v>0</v>
      </c>
      <c r="AF44" s="73"/>
      <c r="AG44" s="85">
        <v>0</v>
      </c>
      <c r="AH44" s="73"/>
      <c r="AI44" s="85"/>
      <c r="AJ44" s="73">
        <v>0</v>
      </c>
      <c r="AK44" s="73"/>
      <c r="AL44" s="85">
        <v>0</v>
      </c>
      <c r="AM44" s="73"/>
      <c r="AN44" s="85">
        <v>0</v>
      </c>
      <c r="AO44" s="92"/>
      <c r="AP44" s="85"/>
      <c r="AQ44" s="73" t="s">
        <v>33</v>
      </c>
      <c r="AR44" s="73"/>
      <c r="AS44" s="73"/>
      <c r="AT44" s="73"/>
      <c r="AU44" s="73"/>
      <c r="AV44" s="85"/>
      <c r="AW44" s="73">
        <v>0</v>
      </c>
      <c r="AX44" s="73"/>
      <c r="AY44" s="85">
        <v>0</v>
      </c>
      <c r="AZ44" s="73"/>
      <c r="BA44" s="85">
        <v>0</v>
      </c>
      <c r="BB44" s="73"/>
      <c r="BC44" s="85"/>
      <c r="BD44" s="73">
        <v>0</v>
      </c>
      <c r="BE44" s="73"/>
      <c r="BF44" s="85">
        <v>0</v>
      </c>
      <c r="BG44" s="73"/>
      <c r="BH44" s="85">
        <v>0</v>
      </c>
      <c r="BI44" s="92"/>
      <c r="BJ44" s="85"/>
      <c r="BK44" s="73" t="s">
        <v>33</v>
      </c>
      <c r="BL44" s="73"/>
      <c r="BM44" s="73"/>
      <c r="BN44" s="73"/>
      <c r="BO44" s="73"/>
      <c r="BP44" s="85"/>
      <c r="BQ44" s="73">
        <v>0</v>
      </c>
      <c r="BR44" s="73"/>
      <c r="BS44" s="85">
        <v>0</v>
      </c>
      <c r="BT44" s="73"/>
      <c r="BU44" s="85">
        <v>0</v>
      </c>
      <c r="BV44" s="73"/>
      <c r="BW44" s="85"/>
      <c r="BX44" s="73">
        <v>0</v>
      </c>
      <c r="BY44" s="73"/>
      <c r="BZ44" s="85">
        <v>0</v>
      </c>
      <c r="CA44" s="73"/>
      <c r="CB44" s="85">
        <v>0</v>
      </c>
      <c r="CC44" s="92"/>
      <c r="CD44" s="85"/>
      <c r="CE44" s="73" t="s">
        <v>33</v>
      </c>
      <c r="CF44" s="73"/>
      <c r="CG44" s="73"/>
      <c r="CH44" s="73"/>
      <c r="CI44" s="73"/>
      <c r="CJ44" s="85"/>
      <c r="CK44" s="73">
        <v>0</v>
      </c>
      <c r="CL44" s="73"/>
      <c r="CM44" s="85">
        <v>0</v>
      </c>
      <c r="CN44" s="73"/>
      <c r="CO44" s="85">
        <v>0</v>
      </c>
      <c r="CP44" s="73"/>
      <c r="CQ44" s="85"/>
      <c r="CR44" s="73">
        <v>0</v>
      </c>
      <c r="CS44" s="73"/>
      <c r="CT44" s="85">
        <v>0</v>
      </c>
      <c r="CU44" s="73"/>
      <c r="CV44" s="85">
        <v>0</v>
      </c>
      <c r="CW44" s="92"/>
      <c r="CX44" s="85"/>
      <c r="CY44" s="73" t="s">
        <v>33</v>
      </c>
      <c r="CZ44" s="73"/>
      <c r="DA44" s="73"/>
      <c r="DB44" s="73"/>
      <c r="DC44" s="73"/>
      <c r="DD44" s="85"/>
      <c r="DE44" s="73">
        <v>0</v>
      </c>
      <c r="DF44" s="73"/>
      <c r="DG44" s="85">
        <v>0</v>
      </c>
      <c r="DH44" s="73"/>
      <c r="DI44" s="85">
        <v>0</v>
      </c>
      <c r="DJ44" s="73"/>
      <c r="DK44" s="85"/>
      <c r="DL44" s="73">
        <v>0</v>
      </c>
      <c r="DM44" s="73"/>
      <c r="DN44" s="85">
        <v>0</v>
      </c>
      <c r="DO44" s="73"/>
      <c r="DP44" s="85">
        <v>0</v>
      </c>
      <c r="DQ44" s="92"/>
      <c r="DR44" s="85"/>
      <c r="DS44" s="73" t="s">
        <v>33</v>
      </c>
      <c r="DT44" s="73"/>
      <c r="DU44" s="73"/>
      <c r="DV44" s="73"/>
      <c r="DW44" s="73"/>
      <c r="DX44" s="85"/>
      <c r="DY44" s="73">
        <v>0</v>
      </c>
      <c r="DZ44" s="73"/>
      <c r="EA44" s="85">
        <v>0</v>
      </c>
      <c r="EB44" s="73"/>
      <c r="EC44" s="85">
        <v>0</v>
      </c>
      <c r="ED44" s="73"/>
      <c r="EE44" s="85"/>
      <c r="EF44" s="73">
        <v>0</v>
      </c>
      <c r="EG44" s="73"/>
      <c r="EH44" s="85">
        <v>0</v>
      </c>
      <c r="EI44" s="73"/>
      <c r="EJ44" s="85">
        <v>0</v>
      </c>
      <c r="EK44" s="92"/>
      <c r="EL44" s="85"/>
      <c r="EM44" s="73" t="s">
        <v>33</v>
      </c>
      <c r="EN44" s="73"/>
      <c r="EO44" s="73"/>
      <c r="EP44" s="73"/>
      <c r="EQ44" s="73"/>
      <c r="ER44" s="85"/>
      <c r="ES44" s="73">
        <v>0</v>
      </c>
      <c r="ET44" s="73"/>
      <c r="EU44" s="85">
        <v>0</v>
      </c>
      <c r="EV44" s="73"/>
      <c r="EW44" s="85">
        <v>0</v>
      </c>
      <c r="EX44" s="73"/>
      <c r="EY44" s="85"/>
      <c r="EZ44" s="73">
        <v>0</v>
      </c>
      <c r="FA44" s="73"/>
      <c r="FB44" s="85">
        <v>0</v>
      </c>
      <c r="FC44" s="73"/>
      <c r="FD44" s="85">
        <v>0</v>
      </c>
      <c r="FE44" s="92"/>
    </row>
    <row r="45" spans="1:161" s="69" customFormat="1">
      <c r="A45" s="85"/>
      <c r="B45" s="73" t="s">
        <v>34</v>
      </c>
      <c r="C45" s="73"/>
      <c r="D45" s="73"/>
      <c r="E45" s="73"/>
      <c r="F45" s="73"/>
      <c r="G45" s="85"/>
      <c r="H45" s="73"/>
      <c r="I45" s="73"/>
      <c r="J45" s="111">
        <v>19.578022272594726</v>
      </c>
      <c r="K45" s="221" t="s">
        <v>493</v>
      </c>
      <c r="L45" s="111">
        <v>19.706495272255392</v>
      </c>
      <c r="M45" s="221" t="s">
        <v>494</v>
      </c>
      <c r="N45" s="111"/>
      <c r="O45" s="112">
        <v>20.730360079138261</v>
      </c>
      <c r="P45" s="221" t="s">
        <v>495</v>
      </c>
      <c r="Q45" s="111">
        <v>22.515555797601682</v>
      </c>
      <c r="R45" s="221" t="s">
        <v>496</v>
      </c>
      <c r="S45" s="111">
        <v>22.558015811003358</v>
      </c>
      <c r="T45" s="211" t="s">
        <v>497</v>
      </c>
      <c r="U45" s="73"/>
      <c r="V45" s="85"/>
      <c r="W45" s="73" t="s">
        <v>35</v>
      </c>
      <c r="X45" s="73"/>
      <c r="Y45" s="73"/>
      <c r="Z45" s="73"/>
      <c r="AA45" s="73"/>
      <c r="AB45" s="85"/>
      <c r="AC45" s="112">
        <v>22.558015811003358</v>
      </c>
      <c r="AD45" s="222"/>
      <c r="AE45" s="111">
        <v>22.640886953466335</v>
      </c>
      <c r="AF45" s="212" t="s">
        <v>498</v>
      </c>
      <c r="AG45" s="111">
        <v>22.640886953466335</v>
      </c>
      <c r="AH45" s="221" t="s">
        <v>499</v>
      </c>
      <c r="AI45" s="111"/>
      <c r="AJ45" s="112">
        <v>22.640886953466335</v>
      </c>
      <c r="AK45" s="221" t="s">
        <v>500</v>
      </c>
      <c r="AL45" s="111">
        <v>22.640886953466335</v>
      </c>
      <c r="AM45" s="221" t="s">
        <v>501</v>
      </c>
      <c r="AN45" s="111">
        <v>22.640886953466335</v>
      </c>
      <c r="AO45" s="220" t="s">
        <v>502</v>
      </c>
      <c r="AP45" s="85"/>
      <c r="AQ45" s="73" t="s">
        <v>35</v>
      </c>
      <c r="AR45" s="73"/>
      <c r="AS45" s="73"/>
      <c r="AT45" s="73"/>
      <c r="AU45" s="73"/>
      <c r="AV45" s="85"/>
      <c r="AW45" s="112">
        <v>22.640886953466335</v>
      </c>
      <c r="AX45" s="73"/>
      <c r="AY45" s="111">
        <v>22.640886953466335</v>
      </c>
      <c r="AZ45" s="112"/>
      <c r="BA45" s="111">
        <v>22.640886953466335</v>
      </c>
      <c r="BB45" s="112"/>
      <c r="BC45" s="111"/>
      <c r="BD45" s="112">
        <v>22.640886953466335</v>
      </c>
      <c r="BE45" s="112"/>
      <c r="BF45" s="111">
        <v>22.640886953466335</v>
      </c>
      <c r="BG45" s="112"/>
      <c r="BH45" s="111">
        <v>22.640886953466335</v>
      </c>
      <c r="BI45" s="92"/>
      <c r="BJ45" s="85"/>
      <c r="BK45" s="73" t="s">
        <v>35</v>
      </c>
      <c r="BL45" s="73"/>
      <c r="BM45" s="73"/>
      <c r="BN45" s="73"/>
      <c r="BO45" s="73"/>
      <c r="BP45" s="85"/>
      <c r="BQ45" s="112">
        <v>22.640886953466335</v>
      </c>
      <c r="BR45" s="73"/>
      <c r="BS45" s="111">
        <v>22.640886953466335</v>
      </c>
      <c r="BT45" s="112"/>
      <c r="BU45" s="111">
        <v>22.640886953466335</v>
      </c>
      <c r="BV45" s="112"/>
      <c r="BW45" s="111"/>
      <c r="BX45" s="112">
        <v>22.640886953466335</v>
      </c>
      <c r="BY45" s="112"/>
      <c r="BZ45" s="111">
        <v>22.640886953466335</v>
      </c>
      <c r="CA45" s="112"/>
      <c r="CB45" s="111">
        <v>22.640886953466335</v>
      </c>
      <c r="CC45" s="92"/>
      <c r="CD45" s="85"/>
      <c r="CE45" s="73" t="s">
        <v>35</v>
      </c>
      <c r="CF45" s="73"/>
      <c r="CG45" s="73"/>
      <c r="CH45" s="73"/>
      <c r="CI45" s="73"/>
      <c r="CJ45" s="85"/>
      <c r="CK45" s="112">
        <v>22.640886953466335</v>
      </c>
      <c r="CL45" s="73"/>
      <c r="CM45" s="111">
        <v>22.640886953466335</v>
      </c>
      <c r="CN45" s="112"/>
      <c r="CO45" s="111">
        <v>22.640886953466335</v>
      </c>
      <c r="CP45" s="112"/>
      <c r="CQ45" s="111"/>
      <c r="CR45" s="112">
        <v>22.640886953466335</v>
      </c>
      <c r="CS45" s="112"/>
      <c r="CT45" s="111">
        <v>22.640886953466335</v>
      </c>
      <c r="CU45" s="112"/>
      <c r="CV45" s="111">
        <v>22.640886953466335</v>
      </c>
      <c r="CW45" s="92"/>
      <c r="CX45" s="85"/>
      <c r="CY45" s="73" t="s">
        <v>35</v>
      </c>
      <c r="CZ45" s="73"/>
      <c r="DA45" s="73"/>
      <c r="DB45" s="73"/>
      <c r="DC45" s="73"/>
      <c r="DD45" s="85"/>
      <c r="DE45" s="112">
        <v>22.640886953466335</v>
      </c>
      <c r="DF45" s="73"/>
      <c r="DG45" s="111">
        <v>22.640886953466335</v>
      </c>
      <c r="DH45" s="112"/>
      <c r="DI45" s="111">
        <v>22.640886953466335</v>
      </c>
      <c r="DJ45" s="112"/>
      <c r="DK45" s="111"/>
      <c r="DL45" s="112">
        <v>22.640886953466335</v>
      </c>
      <c r="DM45" s="112"/>
      <c r="DN45" s="111">
        <v>22.640886953466335</v>
      </c>
      <c r="DO45" s="112"/>
      <c r="DP45" s="111">
        <v>22.640886953466335</v>
      </c>
      <c r="DQ45" s="92"/>
      <c r="DR45" s="85"/>
      <c r="DS45" s="73" t="s">
        <v>35</v>
      </c>
      <c r="DT45" s="73"/>
      <c r="DU45" s="73"/>
      <c r="DV45" s="73"/>
      <c r="DW45" s="73"/>
      <c r="DX45" s="85"/>
      <c r="DY45" s="112">
        <v>22.640886953466335</v>
      </c>
      <c r="DZ45" s="73"/>
      <c r="EA45" s="111">
        <v>22.640886953466335</v>
      </c>
      <c r="EB45" s="112"/>
      <c r="EC45" s="111">
        <v>22.640886953466335</v>
      </c>
      <c r="ED45" s="112"/>
      <c r="EE45" s="111"/>
      <c r="EF45" s="112">
        <v>22.640886953466335</v>
      </c>
      <c r="EG45" s="112"/>
      <c r="EH45" s="111">
        <v>22.640886953466335</v>
      </c>
      <c r="EI45" s="112"/>
      <c r="EJ45" s="111">
        <v>22.640886953466335</v>
      </c>
      <c r="EK45" s="92"/>
      <c r="EL45" s="85"/>
      <c r="EM45" s="73" t="s">
        <v>35</v>
      </c>
      <c r="EN45" s="73"/>
      <c r="EO45" s="73"/>
      <c r="EP45" s="73"/>
      <c r="EQ45" s="73"/>
      <c r="ER45" s="85"/>
      <c r="ES45" s="112">
        <v>22.640886953466335</v>
      </c>
      <c r="ET45" s="73"/>
      <c r="EU45" s="111">
        <v>22.640886953466335</v>
      </c>
      <c r="EV45" s="112"/>
      <c r="EW45" s="111">
        <v>22.640886953466335</v>
      </c>
      <c r="EX45" s="112"/>
      <c r="EY45" s="111"/>
      <c r="EZ45" s="112">
        <v>22.640886953466335</v>
      </c>
      <c r="FA45" s="112"/>
      <c r="FB45" s="111">
        <v>22.640886953466335</v>
      </c>
      <c r="FC45" s="112"/>
      <c r="FD45" s="111">
        <v>22.640886953466335</v>
      </c>
      <c r="FE45" s="92"/>
    </row>
    <row r="46" spans="1:161" s="69" customFormat="1">
      <c r="A46" s="85"/>
      <c r="B46" s="73" t="s">
        <v>36</v>
      </c>
      <c r="C46" s="73"/>
      <c r="D46" s="73"/>
      <c r="E46" s="73"/>
      <c r="F46" s="73"/>
      <c r="G46" s="85"/>
      <c r="H46" s="73"/>
      <c r="I46" s="73"/>
      <c r="J46" s="111">
        <v>0</v>
      </c>
      <c r="K46" s="112"/>
      <c r="L46" s="111">
        <v>0</v>
      </c>
      <c r="M46" s="112"/>
      <c r="N46" s="111"/>
      <c r="O46" s="112">
        <v>0</v>
      </c>
      <c r="P46" s="112"/>
      <c r="Q46" s="111">
        <v>0</v>
      </c>
      <c r="R46" s="112"/>
      <c r="S46" s="111">
        <v>0</v>
      </c>
      <c r="T46" s="92"/>
      <c r="U46" s="73"/>
      <c r="V46" s="85"/>
      <c r="W46" s="73" t="s">
        <v>36</v>
      </c>
      <c r="X46" s="73"/>
      <c r="Y46" s="73"/>
      <c r="Z46" s="73"/>
      <c r="AA46" s="73"/>
      <c r="AB46" s="85"/>
      <c r="AC46" s="112">
        <v>0</v>
      </c>
      <c r="AD46" s="73"/>
      <c r="AE46" s="111">
        <v>0</v>
      </c>
      <c r="AF46" s="112"/>
      <c r="AG46" s="111">
        <v>0</v>
      </c>
      <c r="AH46" s="112"/>
      <c r="AI46" s="111"/>
      <c r="AJ46" s="112">
        <v>0</v>
      </c>
      <c r="AK46" s="112"/>
      <c r="AL46" s="111">
        <v>0</v>
      </c>
      <c r="AM46" s="112"/>
      <c r="AN46" s="111">
        <v>0</v>
      </c>
      <c r="AO46" s="92"/>
      <c r="AP46" s="85"/>
      <c r="AQ46" s="73" t="s">
        <v>36</v>
      </c>
      <c r="AR46" s="73"/>
      <c r="AS46" s="73"/>
      <c r="AT46" s="73"/>
      <c r="AU46" s="73"/>
      <c r="AV46" s="85"/>
      <c r="AW46" s="112">
        <v>0</v>
      </c>
      <c r="AX46" s="73"/>
      <c r="AY46" s="111">
        <v>0</v>
      </c>
      <c r="AZ46" s="112"/>
      <c r="BA46" s="111">
        <v>0</v>
      </c>
      <c r="BB46" s="112"/>
      <c r="BC46" s="111"/>
      <c r="BD46" s="112">
        <v>0</v>
      </c>
      <c r="BE46" s="112"/>
      <c r="BF46" s="111">
        <v>0</v>
      </c>
      <c r="BG46" s="112"/>
      <c r="BH46" s="111">
        <v>0</v>
      </c>
      <c r="BI46" s="92"/>
      <c r="BJ46" s="85"/>
      <c r="BK46" s="73" t="s">
        <v>36</v>
      </c>
      <c r="BL46" s="73"/>
      <c r="BM46" s="73"/>
      <c r="BN46" s="73"/>
      <c r="BO46" s="73"/>
      <c r="BP46" s="85"/>
      <c r="BQ46" s="112">
        <v>0</v>
      </c>
      <c r="BR46" s="73"/>
      <c r="BS46" s="111">
        <v>0</v>
      </c>
      <c r="BT46" s="112"/>
      <c r="BU46" s="111">
        <v>0</v>
      </c>
      <c r="BV46" s="112"/>
      <c r="BW46" s="111"/>
      <c r="BX46" s="112">
        <v>0</v>
      </c>
      <c r="BY46" s="112"/>
      <c r="BZ46" s="111">
        <v>0</v>
      </c>
      <c r="CA46" s="112"/>
      <c r="CB46" s="111">
        <v>0</v>
      </c>
      <c r="CC46" s="92"/>
      <c r="CD46" s="85"/>
      <c r="CE46" s="73" t="s">
        <v>36</v>
      </c>
      <c r="CF46" s="73"/>
      <c r="CG46" s="73"/>
      <c r="CH46" s="73"/>
      <c r="CI46" s="73"/>
      <c r="CJ46" s="85"/>
      <c r="CK46" s="112">
        <v>0</v>
      </c>
      <c r="CL46" s="73"/>
      <c r="CM46" s="111">
        <v>0</v>
      </c>
      <c r="CN46" s="112"/>
      <c r="CO46" s="111">
        <v>0</v>
      </c>
      <c r="CP46" s="112"/>
      <c r="CQ46" s="111"/>
      <c r="CR46" s="112">
        <v>0</v>
      </c>
      <c r="CS46" s="112"/>
      <c r="CT46" s="111">
        <v>0</v>
      </c>
      <c r="CU46" s="112"/>
      <c r="CV46" s="111">
        <v>0</v>
      </c>
      <c r="CW46" s="92"/>
      <c r="CX46" s="85"/>
      <c r="CY46" s="73" t="s">
        <v>36</v>
      </c>
      <c r="CZ46" s="73"/>
      <c r="DA46" s="73"/>
      <c r="DB46" s="73"/>
      <c r="DC46" s="73"/>
      <c r="DD46" s="85"/>
      <c r="DE46" s="112">
        <v>0</v>
      </c>
      <c r="DF46" s="73"/>
      <c r="DG46" s="111">
        <v>0</v>
      </c>
      <c r="DH46" s="112"/>
      <c r="DI46" s="111">
        <v>0</v>
      </c>
      <c r="DJ46" s="112"/>
      <c r="DK46" s="111"/>
      <c r="DL46" s="112">
        <v>0</v>
      </c>
      <c r="DM46" s="112"/>
      <c r="DN46" s="111">
        <v>0</v>
      </c>
      <c r="DO46" s="112"/>
      <c r="DP46" s="111">
        <v>0</v>
      </c>
      <c r="DQ46" s="92"/>
      <c r="DR46" s="85"/>
      <c r="DS46" s="73" t="s">
        <v>36</v>
      </c>
      <c r="DT46" s="73"/>
      <c r="DU46" s="73"/>
      <c r="DV46" s="73"/>
      <c r="DW46" s="73"/>
      <c r="DX46" s="85"/>
      <c r="DY46" s="112">
        <v>0</v>
      </c>
      <c r="DZ46" s="73"/>
      <c r="EA46" s="111">
        <v>0</v>
      </c>
      <c r="EB46" s="112"/>
      <c r="EC46" s="111">
        <v>0</v>
      </c>
      <c r="ED46" s="112"/>
      <c r="EE46" s="111"/>
      <c r="EF46" s="112">
        <v>0</v>
      </c>
      <c r="EG46" s="112"/>
      <c r="EH46" s="111">
        <v>0</v>
      </c>
      <c r="EI46" s="112"/>
      <c r="EJ46" s="111">
        <v>0</v>
      </c>
      <c r="EK46" s="92"/>
      <c r="EL46" s="85"/>
      <c r="EM46" s="73" t="s">
        <v>36</v>
      </c>
      <c r="EN46" s="73"/>
      <c r="EO46" s="73"/>
      <c r="EP46" s="73"/>
      <c r="EQ46" s="73"/>
      <c r="ER46" s="85"/>
      <c r="ES46" s="112">
        <v>0</v>
      </c>
      <c r="ET46" s="73"/>
      <c r="EU46" s="111">
        <v>0</v>
      </c>
      <c r="EV46" s="112"/>
      <c r="EW46" s="111">
        <v>0</v>
      </c>
      <c r="EX46" s="112"/>
      <c r="EY46" s="111"/>
      <c r="EZ46" s="112">
        <v>0</v>
      </c>
      <c r="FA46" s="112"/>
      <c r="FB46" s="111">
        <v>0</v>
      </c>
      <c r="FC46" s="112"/>
      <c r="FD46" s="111">
        <v>0</v>
      </c>
      <c r="FE46" s="92"/>
    </row>
    <row r="47" spans="1:161" s="69" customFormat="1">
      <c r="A47" s="85"/>
      <c r="B47" s="73" t="s">
        <v>37</v>
      </c>
      <c r="C47" s="73"/>
      <c r="D47" s="73"/>
      <c r="E47" s="73"/>
      <c r="F47" s="73"/>
      <c r="G47" s="85"/>
      <c r="H47" s="73"/>
      <c r="I47" s="73"/>
      <c r="J47" s="111">
        <v>19.578022272594726</v>
      </c>
      <c r="K47" s="112"/>
      <c r="L47" s="111">
        <v>19.706495272255392</v>
      </c>
      <c r="M47" s="112"/>
      <c r="N47" s="111"/>
      <c r="O47" s="112">
        <v>20.730360079138261</v>
      </c>
      <c r="P47" s="112"/>
      <c r="Q47" s="111">
        <v>22.515555797601682</v>
      </c>
      <c r="R47" s="112"/>
      <c r="S47" s="111">
        <v>22.558015811003358</v>
      </c>
      <c r="T47" s="92"/>
      <c r="U47" s="73"/>
      <c r="V47" s="85"/>
      <c r="W47" s="73" t="s">
        <v>38</v>
      </c>
      <c r="X47" s="73"/>
      <c r="Y47" s="73"/>
      <c r="Z47" s="73"/>
      <c r="AA47" s="73"/>
      <c r="AB47" s="85"/>
      <c r="AC47" s="112">
        <v>22.558015811003358</v>
      </c>
      <c r="AD47" s="73"/>
      <c r="AE47" s="111">
        <v>22.640886953466335</v>
      </c>
      <c r="AF47" s="112"/>
      <c r="AG47" s="111">
        <v>22.640886953466335</v>
      </c>
      <c r="AH47" s="112"/>
      <c r="AI47" s="111"/>
      <c r="AJ47" s="112">
        <v>22.640886953466335</v>
      </c>
      <c r="AK47" s="112"/>
      <c r="AL47" s="111">
        <v>22.640886953466335</v>
      </c>
      <c r="AM47" s="112"/>
      <c r="AN47" s="111">
        <v>22.640886953466335</v>
      </c>
      <c r="AO47" s="92"/>
      <c r="AP47" s="85"/>
      <c r="AQ47" s="73" t="s">
        <v>38</v>
      </c>
      <c r="AR47" s="73"/>
      <c r="AS47" s="73"/>
      <c r="AT47" s="73"/>
      <c r="AU47" s="73"/>
      <c r="AV47" s="85"/>
      <c r="AW47" s="112">
        <v>22.640886953466335</v>
      </c>
      <c r="AX47" s="73"/>
      <c r="AY47" s="111">
        <v>22.640886953466335</v>
      </c>
      <c r="AZ47" s="112"/>
      <c r="BA47" s="111">
        <v>22.640886953466335</v>
      </c>
      <c r="BB47" s="112"/>
      <c r="BC47" s="111"/>
      <c r="BD47" s="112">
        <v>22.640886953466335</v>
      </c>
      <c r="BE47" s="112"/>
      <c r="BF47" s="111">
        <v>22.640886953466335</v>
      </c>
      <c r="BG47" s="112"/>
      <c r="BH47" s="111">
        <v>22.640886953466335</v>
      </c>
      <c r="BI47" s="92"/>
      <c r="BJ47" s="85"/>
      <c r="BK47" s="73" t="s">
        <v>38</v>
      </c>
      <c r="BL47" s="73"/>
      <c r="BM47" s="73"/>
      <c r="BN47" s="73"/>
      <c r="BO47" s="73"/>
      <c r="BP47" s="85"/>
      <c r="BQ47" s="112">
        <v>22.640886953466335</v>
      </c>
      <c r="BR47" s="73"/>
      <c r="BS47" s="111">
        <v>22.640886953466335</v>
      </c>
      <c r="BT47" s="112"/>
      <c r="BU47" s="111">
        <v>22.640886953466335</v>
      </c>
      <c r="BV47" s="112"/>
      <c r="BW47" s="111"/>
      <c r="BX47" s="112">
        <v>22.640886953466335</v>
      </c>
      <c r="BY47" s="112"/>
      <c r="BZ47" s="111">
        <v>22.640886953466335</v>
      </c>
      <c r="CA47" s="112"/>
      <c r="CB47" s="111">
        <v>22.640886953466335</v>
      </c>
      <c r="CC47" s="92"/>
      <c r="CD47" s="85"/>
      <c r="CE47" s="73" t="s">
        <v>38</v>
      </c>
      <c r="CF47" s="73"/>
      <c r="CG47" s="73"/>
      <c r="CH47" s="73"/>
      <c r="CI47" s="73"/>
      <c r="CJ47" s="85"/>
      <c r="CK47" s="112">
        <v>22.640886953466335</v>
      </c>
      <c r="CL47" s="73"/>
      <c r="CM47" s="111">
        <v>22.640886953466335</v>
      </c>
      <c r="CN47" s="112"/>
      <c r="CO47" s="111">
        <v>22.640886953466335</v>
      </c>
      <c r="CP47" s="112"/>
      <c r="CQ47" s="111"/>
      <c r="CR47" s="112">
        <v>22.640886953466335</v>
      </c>
      <c r="CS47" s="112"/>
      <c r="CT47" s="111">
        <v>22.640886953466335</v>
      </c>
      <c r="CU47" s="112"/>
      <c r="CV47" s="111">
        <v>22.640886953466335</v>
      </c>
      <c r="CW47" s="92"/>
      <c r="CX47" s="85"/>
      <c r="CY47" s="73" t="s">
        <v>38</v>
      </c>
      <c r="CZ47" s="73"/>
      <c r="DA47" s="73"/>
      <c r="DB47" s="73"/>
      <c r="DC47" s="73"/>
      <c r="DD47" s="85"/>
      <c r="DE47" s="112">
        <v>22.640886953466335</v>
      </c>
      <c r="DF47" s="73"/>
      <c r="DG47" s="111">
        <v>22.640886953466335</v>
      </c>
      <c r="DH47" s="112"/>
      <c r="DI47" s="111">
        <v>22.640886953466335</v>
      </c>
      <c r="DJ47" s="112"/>
      <c r="DK47" s="111"/>
      <c r="DL47" s="112">
        <v>22.640886953466335</v>
      </c>
      <c r="DM47" s="112"/>
      <c r="DN47" s="111">
        <v>22.640886953466335</v>
      </c>
      <c r="DO47" s="112"/>
      <c r="DP47" s="111">
        <v>22.640886953466335</v>
      </c>
      <c r="DQ47" s="92"/>
      <c r="DR47" s="85"/>
      <c r="DS47" s="73" t="s">
        <v>38</v>
      </c>
      <c r="DT47" s="73"/>
      <c r="DU47" s="73"/>
      <c r="DV47" s="73"/>
      <c r="DW47" s="73"/>
      <c r="DX47" s="85"/>
      <c r="DY47" s="112">
        <v>22.640886953466335</v>
      </c>
      <c r="DZ47" s="73"/>
      <c r="EA47" s="111">
        <v>22.640886953466335</v>
      </c>
      <c r="EB47" s="112"/>
      <c r="EC47" s="111">
        <v>22.640886953466335</v>
      </c>
      <c r="ED47" s="112"/>
      <c r="EE47" s="111"/>
      <c r="EF47" s="112">
        <v>22.640886953466335</v>
      </c>
      <c r="EG47" s="112"/>
      <c r="EH47" s="111">
        <v>22.640886953466335</v>
      </c>
      <c r="EI47" s="112"/>
      <c r="EJ47" s="111">
        <v>22.640886953466335</v>
      </c>
      <c r="EK47" s="92"/>
      <c r="EL47" s="85"/>
      <c r="EM47" s="73" t="s">
        <v>38</v>
      </c>
      <c r="EN47" s="73"/>
      <c r="EO47" s="73"/>
      <c r="EP47" s="73"/>
      <c r="EQ47" s="73"/>
      <c r="ER47" s="85"/>
      <c r="ES47" s="112">
        <v>22.640886953466335</v>
      </c>
      <c r="ET47" s="73"/>
      <c r="EU47" s="111">
        <v>22.640886953466335</v>
      </c>
      <c r="EV47" s="112"/>
      <c r="EW47" s="111">
        <v>22.640886953466335</v>
      </c>
      <c r="EX47" s="112"/>
      <c r="EY47" s="111"/>
      <c r="EZ47" s="112">
        <v>22.640886953466335</v>
      </c>
      <c r="FA47" s="112"/>
      <c r="FB47" s="111">
        <v>22.640886953466335</v>
      </c>
      <c r="FC47" s="112"/>
      <c r="FD47" s="111">
        <v>22.640886953466335</v>
      </c>
      <c r="FE47" s="92"/>
    </row>
    <row r="48" spans="1:161" s="69" customFormat="1">
      <c r="A48" s="100"/>
      <c r="B48" s="101" t="s">
        <v>39</v>
      </c>
      <c r="C48" s="101"/>
      <c r="D48" s="101"/>
      <c r="E48" s="101"/>
      <c r="F48" s="101"/>
      <c r="G48" s="100"/>
      <c r="H48" s="101"/>
      <c r="I48" s="101"/>
      <c r="J48" s="100">
        <v>83260.629999999946</v>
      </c>
      <c r="K48" s="218" t="s">
        <v>503</v>
      </c>
      <c r="L48" s="100">
        <v>108124.81</v>
      </c>
      <c r="M48" s="218" t="s">
        <v>504</v>
      </c>
      <c r="N48" s="100"/>
      <c r="O48" s="101">
        <v>117878.00999999994</v>
      </c>
      <c r="P48" s="218" t="s">
        <v>505</v>
      </c>
      <c r="Q48" s="100">
        <v>152969.10999999999</v>
      </c>
      <c r="R48" s="218" t="s">
        <v>506</v>
      </c>
      <c r="S48" s="100">
        <v>157054.32000000004</v>
      </c>
      <c r="T48" s="217" t="s">
        <v>507</v>
      </c>
      <c r="U48" s="101"/>
      <c r="V48" s="100"/>
      <c r="W48" s="101" t="s">
        <v>40</v>
      </c>
      <c r="X48" s="101"/>
      <c r="Y48" s="101"/>
      <c r="Z48" s="101"/>
      <c r="AA48" s="101"/>
      <c r="AB48" s="100"/>
      <c r="AC48" s="101">
        <v>157054.32000000004</v>
      </c>
      <c r="AD48" s="219"/>
      <c r="AE48" s="100">
        <v>157223.29999999999</v>
      </c>
      <c r="AF48" s="218" t="s">
        <v>508</v>
      </c>
      <c r="AG48" s="100">
        <v>157223.29999999999</v>
      </c>
      <c r="AH48" s="218" t="s">
        <v>509</v>
      </c>
      <c r="AI48" s="100"/>
      <c r="AJ48" s="101">
        <v>157223.29999999999</v>
      </c>
      <c r="AK48" s="218" t="s">
        <v>510</v>
      </c>
      <c r="AL48" s="100">
        <v>157223.29999999999</v>
      </c>
      <c r="AM48" s="218" t="s">
        <v>511</v>
      </c>
      <c r="AN48" s="100">
        <v>157223.29999999999</v>
      </c>
      <c r="AO48" s="217" t="s">
        <v>512</v>
      </c>
      <c r="AP48" s="100"/>
      <c r="AQ48" s="101" t="s">
        <v>40</v>
      </c>
      <c r="AR48" s="101"/>
      <c r="AS48" s="101"/>
      <c r="AT48" s="101"/>
      <c r="AU48" s="101"/>
      <c r="AV48" s="100"/>
      <c r="AW48" s="101">
        <v>157223.29999999999</v>
      </c>
      <c r="AX48" s="101"/>
      <c r="AY48" s="100">
        <v>157223.29999999999</v>
      </c>
      <c r="AZ48" s="101"/>
      <c r="BA48" s="100">
        <v>157223.29999999999</v>
      </c>
      <c r="BB48" s="101"/>
      <c r="BC48" s="100"/>
      <c r="BD48" s="101">
        <v>157223.29999999999</v>
      </c>
      <c r="BE48" s="101"/>
      <c r="BF48" s="100">
        <v>157223.29999999999</v>
      </c>
      <c r="BG48" s="101"/>
      <c r="BH48" s="100">
        <v>157223.29999999999</v>
      </c>
      <c r="BI48" s="104"/>
      <c r="BJ48" s="100"/>
      <c r="BK48" s="101" t="s">
        <v>40</v>
      </c>
      <c r="BL48" s="101"/>
      <c r="BM48" s="101"/>
      <c r="BN48" s="101"/>
      <c r="BO48" s="101"/>
      <c r="BP48" s="100"/>
      <c r="BQ48" s="101">
        <v>157223.29999999999</v>
      </c>
      <c r="BR48" s="101"/>
      <c r="BS48" s="100">
        <v>157223.29999999999</v>
      </c>
      <c r="BT48" s="101"/>
      <c r="BU48" s="100">
        <v>157223.29999999999</v>
      </c>
      <c r="BV48" s="101"/>
      <c r="BW48" s="100"/>
      <c r="BX48" s="101">
        <v>157223.29999999999</v>
      </c>
      <c r="BY48" s="101"/>
      <c r="BZ48" s="100">
        <v>157223.29999999999</v>
      </c>
      <c r="CA48" s="101"/>
      <c r="CB48" s="100">
        <v>157223.29999999999</v>
      </c>
      <c r="CC48" s="104"/>
      <c r="CD48" s="100"/>
      <c r="CE48" s="101" t="s">
        <v>40</v>
      </c>
      <c r="CF48" s="101"/>
      <c r="CG48" s="101"/>
      <c r="CH48" s="101"/>
      <c r="CI48" s="101"/>
      <c r="CJ48" s="100"/>
      <c r="CK48" s="101">
        <v>157223.29999999999</v>
      </c>
      <c r="CL48" s="101"/>
      <c r="CM48" s="100">
        <v>157223.29999999999</v>
      </c>
      <c r="CN48" s="101"/>
      <c r="CO48" s="100">
        <v>157223.29999999999</v>
      </c>
      <c r="CP48" s="101"/>
      <c r="CQ48" s="100"/>
      <c r="CR48" s="101">
        <v>157223.29999999999</v>
      </c>
      <c r="CS48" s="101"/>
      <c r="CT48" s="100">
        <v>157223.29999999999</v>
      </c>
      <c r="CU48" s="101"/>
      <c r="CV48" s="100">
        <v>157223.29999999999</v>
      </c>
      <c r="CW48" s="104"/>
      <c r="CX48" s="100"/>
      <c r="CY48" s="101" t="s">
        <v>40</v>
      </c>
      <c r="CZ48" s="101"/>
      <c r="DA48" s="101"/>
      <c r="DB48" s="101"/>
      <c r="DC48" s="101"/>
      <c r="DD48" s="100"/>
      <c r="DE48" s="101">
        <v>157223.29999999999</v>
      </c>
      <c r="DF48" s="101"/>
      <c r="DG48" s="100">
        <v>157223.29999999999</v>
      </c>
      <c r="DH48" s="101"/>
      <c r="DI48" s="100">
        <v>157223.29999999999</v>
      </c>
      <c r="DJ48" s="101"/>
      <c r="DK48" s="100"/>
      <c r="DL48" s="101">
        <v>157223.29999999999</v>
      </c>
      <c r="DM48" s="101"/>
      <c r="DN48" s="100">
        <v>157223.29999999999</v>
      </c>
      <c r="DO48" s="101"/>
      <c r="DP48" s="100">
        <v>157223.29999999999</v>
      </c>
      <c r="DQ48" s="104"/>
      <c r="DR48" s="100"/>
      <c r="DS48" s="101" t="s">
        <v>40</v>
      </c>
      <c r="DT48" s="101"/>
      <c r="DU48" s="101"/>
      <c r="DV48" s="101"/>
      <c r="DW48" s="101"/>
      <c r="DX48" s="100"/>
      <c r="DY48" s="101">
        <v>157223.29999999999</v>
      </c>
      <c r="DZ48" s="101"/>
      <c r="EA48" s="100">
        <v>157223.29999999999</v>
      </c>
      <c r="EB48" s="101"/>
      <c r="EC48" s="100">
        <v>157223.29999999999</v>
      </c>
      <c r="ED48" s="101"/>
      <c r="EE48" s="100"/>
      <c r="EF48" s="101">
        <v>157223.29999999999</v>
      </c>
      <c r="EG48" s="101"/>
      <c r="EH48" s="100">
        <v>157223.29999999999</v>
      </c>
      <c r="EI48" s="101"/>
      <c r="EJ48" s="100">
        <v>157223.29999999999</v>
      </c>
      <c r="EK48" s="104"/>
      <c r="EL48" s="100"/>
      <c r="EM48" s="101" t="s">
        <v>40</v>
      </c>
      <c r="EN48" s="101"/>
      <c r="EO48" s="101"/>
      <c r="EP48" s="101"/>
      <c r="EQ48" s="101"/>
      <c r="ER48" s="100"/>
      <c r="ES48" s="101">
        <v>157223.29999999999</v>
      </c>
      <c r="ET48" s="101"/>
      <c r="EU48" s="100">
        <v>157223.29999999999</v>
      </c>
      <c r="EV48" s="101"/>
      <c r="EW48" s="100">
        <v>157223.29999999999</v>
      </c>
      <c r="EX48" s="101"/>
      <c r="EY48" s="100"/>
      <c r="EZ48" s="101">
        <v>157223.29999999999</v>
      </c>
      <c r="FA48" s="101"/>
      <c r="FB48" s="100">
        <v>157223.29999999999</v>
      </c>
      <c r="FC48" s="101"/>
      <c r="FD48" s="100">
        <v>157223.29999999999</v>
      </c>
      <c r="FE48" s="104"/>
    </row>
    <row r="49" spans="1:161" s="69" customFormat="1" ht="9" customHeight="1">
      <c r="A49" s="85"/>
      <c r="B49" s="73"/>
      <c r="C49" s="73"/>
      <c r="D49" s="73"/>
      <c r="E49" s="73"/>
      <c r="F49" s="73"/>
      <c r="G49" s="85"/>
      <c r="H49" s="73"/>
      <c r="I49" s="73"/>
      <c r="J49" s="85"/>
      <c r="K49" s="73"/>
      <c r="L49" s="85"/>
      <c r="M49" s="73"/>
      <c r="N49" s="85"/>
      <c r="O49" s="73"/>
      <c r="P49" s="73"/>
      <c r="Q49" s="85"/>
      <c r="R49" s="73"/>
      <c r="S49" s="85"/>
      <c r="T49" s="92"/>
      <c r="U49" s="73"/>
      <c r="V49" s="85"/>
      <c r="W49" s="73"/>
      <c r="X49" s="73"/>
      <c r="Y49" s="73"/>
      <c r="Z49" s="73"/>
      <c r="AA49" s="73"/>
      <c r="AB49" s="85"/>
      <c r="AC49" s="73"/>
      <c r="AD49" s="73"/>
      <c r="AE49" s="85"/>
      <c r="AF49" s="73"/>
      <c r="AG49" s="85"/>
      <c r="AH49" s="73"/>
      <c r="AI49" s="85"/>
      <c r="AJ49" s="73"/>
      <c r="AK49" s="73"/>
      <c r="AL49" s="85"/>
      <c r="AM49" s="73"/>
      <c r="AN49" s="85"/>
      <c r="AO49" s="92"/>
      <c r="AP49" s="85"/>
      <c r="AQ49" s="73"/>
      <c r="AR49" s="73"/>
      <c r="AS49" s="73"/>
      <c r="AT49" s="73"/>
      <c r="AU49" s="73"/>
      <c r="AV49" s="85"/>
      <c r="AW49" s="73"/>
      <c r="AX49" s="73"/>
      <c r="AY49" s="85"/>
      <c r="AZ49" s="73"/>
      <c r="BA49" s="85"/>
      <c r="BB49" s="73"/>
      <c r="BC49" s="85"/>
      <c r="BD49" s="73"/>
      <c r="BE49" s="73"/>
      <c r="BF49" s="85"/>
      <c r="BG49" s="73"/>
      <c r="BH49" s="85"/>
      <c r="BI49" s="92"/>
      <c r="BJ49" s="85"/>
      <c r="BK49" s="73"/>
      <c r="BL49" s="73"/>
      <c r="BM49" s="73"/>
      <c r="BN49" s="73"/>
      <c r="BO49" s="73"/>
      <c r="BP49" s="85"/>
      <c r="BQ49" s="73"/>
      <c r="BR49" s="73"/>
      <c r="BS49" s="85"/>
      <c r="BT49" s="73"/>
      <c r="BU49" s="85"/>
      <c r="BV49" s="73"/>
      <c r="BW49" s="85"/>
      <c r="BX49" s="73"/>
      <c r="BY49" s="73"/>
      <c r="BZ49" s="85"/>
      <c r="CA49" s="73"/>
      <c r="CB49" s="85"/>
      <c r="CC49" s="92"/>
      <c r="CD49" s="85"/>
      <c r="CE49" s="73"/>
      <c r="CF49" s="73"/>
      <c r="CG49" s="73"/>
      <c r="CH49" s="73"/>
      <c r="CI49" s="73"/>
      <c r="CJ49" s="85"/>
      <c r="CK49" s="73"/>
      <c r="CL49" s="73"/>
      <c r="CM49" s="85"/>
      <c r="CN49" s="73"/>
      <c r="CO49" s="85"/>
      <c r="CP49" s="73"/>
      <c r="CQ49" s="85"/>
      <c r="CR49" s="73"/>
      <c r="CS49" s="73"/>
      <c r="CT49" s="85"/>
      <c r="CU49" s="73"/>
      <c r="CV49" s="85"/>
      <c r="CW49" s="92"/>
      <c r="CX49" s="85"/>
      <c r="CY49" s="73"/>
      <c r="CZ49" s="73"/>
      <c r="DA49" s="73"/>
      <c r="DB49" s="73"/>
      <c r="DC49" s="73"/>
      <c r="DD49" s="85"/>
      <c r="DE49" s="73"/>
      <c r="DF49" s="73"/>
      <c r="DG49" s="85"/>
      <c r="DH49" s="73"/>
      <c r="DI49" s="85"/>
      <c r="DJ49" s="73"/>
      <c r="DK49" s="85"/>
      <c r="DL49" s="73"/>
      <c r="DM49" s="73"/>
      <c r="DN49" s="85"/>
      <c r="DO49" s="73"/>
      <c r="DP49" s="85"/>
      <c r="DQ49" s="92"/>
      <c r="DR49" s="85"/>
      <c r="DS49" s="73"/>
      <c r="DT49" s="73"/>
      <c r="DU49" s="73"/>
      <c r="DV49" s="73"/>
      <c r="DW49" s="73"/>
      <c r="DX49" s="85"/>
      <c r="DY49" s="73"/>
      <c r="DZ49" s="73"/>
      <c r="EA49" s="85"/>
      <c r="EB49" s="73"/>
      <c r="EC49" s="85"/>
      <c r="ED49" s="73"/>
      <c r="EE49" s="85"/>
      <c r="EF49" s="73"/>
      <c r="EG49" s="73"/>
      <c r="EH49" s="85"/>
      <c r="EI49" s="73"/>
      <c r="EJ49" s="85"/>
      <c r="EK49" s="92"/>
      <c r="EL49" s="85"/>
      <c r="EM49" s="73"/>
      <c r="EN49" s="73"/>
      <c r="EO49" s="73"/>
      <c r="EP49" s="73"/>
      <c r="EQ49" s="73"/>
      <c r="ER49" s="85"/>
      <c r="ES49" s="73"/>
      <c r="ET49" s="73"/>
      <c r="EU49" s="85"/>
      <c r="EV49" s="73"/>
      <c r="EW49" s="85"/>
      <c r="EX49" s="73"/>
      <c r="EY49" s="85"/>
      <c r="EZ49" s="73"/>
      <c r="FA49" s="73"/>
      <c r="FB49" s="85"/>
      <c r="FC49" s="73"/>
      <c r="FD49" s="85"/>
      <c r="FE49" s="92"/>
    </row>
    <row r="50" spans="1:161" s="69" customFormat="1">
      <c r="A50" s="100"/>
      <c r="B50" s="101" t="s">
        <v>41</v>
      </c>
      <c r="C50" s="101"/>
      <c r="D50" s="101"/>
      <c r="E50" s="101"/>
      <c r="F50" s="101"/>
      <c r="G50" s="100"/>
      <c r="H50" s="101"/>
      <c r="I50" s="101"/>
      <c r="J50" s="100">
        <v>17222.943445183977</v>
      </c>
      <c r="K50" s="101"/>
      <c r="L50" s="100">
        <v>-3443.1856882917782</v>
      </c>
      <c r="M50" s="101"/>
      <c r="N50" s="100"/>
      <c r="O50" s="101">
        <v>-6144.2148436164425</v>
      </c>
      <c r="P50" s="101"/>
      <c r="Q50" s="100">
        <v>-36568.503950749087</v>
      </c>
      <c r="R50" s="101"/>
      <c r="S50" s="100">
        <v>-39616.787311220905</v>
      </c>
      <c r="T50" s="104"/>
      <c r="U50" s="101"/>
      <c r="V50" s="100"/>
      <c r="W50" s="101" t="s">
        <v>41</v>
      </c>
      <c r="X50" s="101"/>
      <c r="Y50" s="101"/>
      <c r="Z50" s="101"/>
      <c r="AA50" s="101"/>
      <c r="AB50" s="100"/>
      <c r="AC50" s="101">
        <v>-39616.787311220905</v>
      </c>
      <c r="AD50" s="101"/>
      <c r="AE50" s="100">
        <v>-39305.730943722388</v>
      </c>
      <c r="AF50" s="101"/>
      <c r="AG50" s="100">
        <v>-40838.455429485053</v>
      </c>
      <c r="AH50" s="101"/>
      <c r="AI50" s="100"/>
      <c r="AJ50" s="101">
        <v>-43237.284267310562</v>
      </c>
      <c r="AK50" s="101"/>
      <c r="AL50" s="100">
        <v>-45606.700475066231</v>
      </c>
      <c r="AM50" s="101"/>
      <c r="AN50" s="100">
        <v>-48041.727093806141</v>
      </c>
      <c r="AO50" s="104"/>
      <c r="AP50" s="100"/>
      <c r="AQ50" s="101" t="s">
        <v>41</v>
      </c>
      <c r="AR50" s="101"/>
      <c r="AS50" s="101"/>
      <c r="AT50" s="101"/>
      <c r="AU50" s="101"/>
      <c r="AV50" s="100"/>
      <c r="AW50" s="101">
        <v>-48041.727093806141</v>
      </c>
      <c r="AX50" s="101"/>
      <c r="AY50" s="100">
        <v>-52646.829119585251</v>
      </c>
      <c r="AZ50" s="101"/>
      <c r="BA50" s="100">
        <v>-55538.4114188354</v>
      </c>
      <c r="BB50" s="101"/>
      <c r="BC50" s="100"/>
      <c r="BD50" s="101">
        <v>-60372.17189947005</v>
      </c>
      <c r="BE50" s="101"/>
      <c r="BF50" s="100">
        <v>-62694.661311765143</v>
      </c>
      <c r="BG50" s="101"/>
      <c r="BH50" s="100">
        <v>-64843.953209935949</v>
      </c>
      <c r="BI50" s="104"/>
      <c r="BJ50" s="100"/>
      <c r="BK50" s="101" t="s">
        <v>41</v>
      </c>
      <c r="BL50" s="101"/>
      <c r="BM50" s="101"/>
      <c r="BN50" s="101"/>
      <c r="BO50" s="101"/>
      <c r="BP50" s="100"/>
      <c r="BQ50" s="101">
        <v>-64843.953209935949</v>
      </c>
      <c r="BR50" s="101"/>
      <c r="BS50" s="100">
        <v>-67038.507747967436</v>
      </c>
      <c r="BT50" s="101"/>
      <c r="BU50" s="100">
        <v>-69275.609167467992</v>
      </c>
      <c r="BV50" s="101"/>
      <c r="BW50" s="100"/>
      <c r="BX50" s="101">
        <v>-71552.704655549445</v>
      </c>
      <c r="BY50" s="101"/>
      <c r="BZ50" s="100">
        <v>-73867.394568096934</v>
      </c>
      <c r="CA50" s="101"/>
      <c r="CB50" s="100">
        <v>-76217.423239642521</v>
      </c>
      <c r="CC50" s="104"/>
      <c r="CD50" s="100"/>
      <c r="CE50" s="101" t="s">
        <v>41</v>
      </c>
      <c r="CF50" s="101"/>
      <c r="CG50" s="101"/>
      <c r="CH50" s="101"/>
      <c r="CI50" s="101"/>
      <c r="CJ50" s="100"/>
      <c r="CK50" s="101">
        <v>-76217.423239642521</v>
      </c>
      <c r="CL50" s="101"/>
      <c r="CM50" s="100">
        <v>-78600.670344646322</v>
      </c>
      <c r="CN50" s="101"/>
      <c r="CO50" s="100">
        <v>-81015.142777100817</v>
      </c>
      <c r="CP50" s="101"/>
      <c r="CQ50" s="100"/>
      <c r="CR50" s="101">
        <v>-83458.967017359013</v>
      </c>
      <c r="CS50" s="101"/>
      <c r="CT50" s="100">
        <v>-85930.381956952624</v>
      </c>
      <c r="CU50" s="101"/>
      <c r="CV50" s="100">
        <v>-88427.732153921592</v>
      </c>
      <c r="CW50" s="104"/>
      <c r="CX50" s="100"/>
      <c r="CY50" s="101" t="s">
        <v>41</v>
      </c>
      <c r="CZ50" s="101"/>
      <c r="DA50" s="101"/>
      <c r="DB50" s="101"/>
      <c r="DC50" s="101"/>
      <c r="DD50" s="100"/>
      <c r="DE50" s="101">
        <v>-88427.732153921592</v>
      </c>
      <c r="DF50" s="101"/>
      <c r="DG50" s="100">
        <v>-90949.461492823335</v>
      </c>
      <c r="DH50" s="101"/>
      <c r="DI50" s="100">
        <v>-93494.107225141925</v>
      </c>
      <c r="DJ50" s="101"/>
      <c r="DK50" s="100"/>
      <c r="DL50" s="101">
        <v>-101967.14569685845</v>
      </c>
      <c r="DM50" s="101"/>
      <c r="DN50" s="100">
        <v>-111138.63224703737</v>
      </c>
      <c r="DO50" s="101"/>
      <c r="DP50" s="100">
        <v>-115374.01374502789</v>
      </c>
      <c r="DQ50" s="104"/>
      <c r="DR50" s="100"/>
      <c r="DS50" s="101" t="s">
        <v>41</v>
      </c>
      <c r="DT50" s="101"/>
      <c r="DU50" s="101"/>
      <c r="DV50" s="101"/>
      <c r="DW50" s="101"/>
      <c r="DX50" s="100"/>
      <c r="DY50" s="101">
        <v>-115374.01374502789</v>
      </c>
      <c r="DZ50" s="101"/>
      <c r="EA50" s="100">
        <v>-118912.20134831626</v>
      </c>
      <c r="EB50" s="101"/>
      <c r="EC50" s="100">
        <v>-121975.78871967635</v>
      </c>
      <c r="ED50" s="101"/>
      <c r="EE50" s="100"/>
      <c r="EF50" s="101">
        <v>-124433.45445810746</v>
      </c>
      <c r="EG50" s="101"/>
      <c r="EH50" s="100">
        <v>-126345.57504193968</v>
      </c>
      <c r="EI50" s="101"/>
      <c r="EJ50" s="100">
        <v>-127697.66514872444</v>
      </c>
      <c r="EK50" s="104"/>
      <c r="EL50" s="100"/>
      <c r="EM50" s="101" t="s">
        <v>41</v>
      </c>
      <c r="EN50" s="101"/>
      <c r="EO50" s="101"/>
      <c r="EP50" s="101"/>
      <c r="EQ50" s="101"/>
      <c r="ER50" s="100"/>
      <c r="ES50" s="101">
        <v>-127697.66514872444</v>
      </c>
      <c r="ET50" s="101"/>
      <c r="EU50" s="100">
        <v>-128880.38751081159</v>
      </c>
      <c r="EV50" s="101"/>
      <c r="EW50" s="100">
        <v>-130075.45298875359</v>
      </c>
      <c r="EX50" s="101"/>
      <c r="EY50" s="100"/>
      <c r="EZ50" s="101">
        <v>-131282.12099559914</v>
      </c>
      <c r="FA50" s="101"/>
      <c r="FB50" s="100">
        <v>-132499.69537961407</v>
      </c>
      <c r="FC50" s="101"/>
      <c r="FD50" s="100">
        <v>-133727.52175816818</v>
      </c>
      <c r="FE50" s="104"/>
    </row>
    <row r="51" spans="1:161" s="69" customFormat="1" ht="9" customHeight="1"/>
    <row r="52" spans="1:161" s="69" customFormat="1">
      <c r="A52" s="73"/>
      <c r="B52" s="73"/>
      <c r="C52" s="73"/>
      <c r="D52" s="73"/>
      <c r="E52" s="73"/>
      <c r="F52" s="73"/>
      <c r="G52" s="73"/>
      <c r="H52" s="73"/>
      <c r="I52" s="73"/>
      <c r="J52" s="113">
        <v>6</v>
      </c>
      <c r="K52" s="114"/>
      <c r="L52" s="113">
        <v>7</v>
      </c>
      <c r="M52" s="114"/>
      <c r="N52" s="113"/>
      <c r="O52" s="114">
        <v>8</v>
      </c>
      <c r="P52" s="114"/>
      <c r="Q52" s="113">
        <v>9</v>
      </c>
      <c r="R52" s="114"/>
      <c r="S52" s="113">
        <v>10</v>
      </c>
      <c r="T52" s="105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113">
        <v>11</v>
      </c>
      <c r="AF52" s="114"/>
      <c r="AG52" s="113">
        <v>12</v>
      </c>
      <c r="AH52" s="114"/>
      <c r="AI52" s="113"/>
      <c r="AJ52" s="114">
        <v>13</v>
      </c>
      <c r="AK52" s="114"/>
      <c r="AL52" s="113">
        <v>14</v>
      </c>
      <c r="AM52" s="114"/>
      <c r="AN52" s="113">
        <v>15</v>
      </c>
      <c r="AO52" s="105"/>
      <c r="AP52" s="73"/>
      <c r="AQ52" s="73"/>
      <c r="AR52" s="73"/>
      <c r="AS52" s="73"/>
      <c r="AT52" s="73"/>
      <c r="AU52" s="73"/>
      <c r="AV52" s="73"/>
      <c r="AW52" s="73"/>
      <c r="AX52" s="73"/>
      <c r="AY52" s="113">
        <v>16</v>
      </c>
      <c r="AZ52" s="114"/>
      <c r="BA52" s="113">
        <v>17</v>
      </c>
      <c r="BB52" s="114"/>
      <c r="BC52" s="113"/>
      <c r="BD52" s="114">
        <v>18</v>
      </c>
      <c r="BE52" s="114"/>
      <c r="BF52" s="113">
        <v>19</v>
      </c>
      <c r="BG52" s="114"/>
      <c r="BH52" s="113">
        <v>20</v>
      </c>
      <c r="BI52" s="105"/>
      <c r="BJ52" s="73"/>
      <c r="BK52" s="73"/>
      <c r="BL52" s="73"/>
      <c r="BM52" s="73"/>
      <c r="BN52" s="73"/>
      <c r="BO52" s="73"/>
      <c r="BP52" s="73"/>
      <c r="BQ52" s="73"/>
      <c r="BR52" s="73"/>
      <c r="BS52" s="113">
        <v>21</v>
      </c>
      <c r="BT52" s="114"/>
      <c r="BU52" s="113">
        <v>22</v>
      </c>
      <c r="BV52" s="114"/>
      <c r="BW52" s="113"/>
      <c r="BX52" s="114">
        <v>23</v>
      </c>
      <c r="BY52" s="114"/>
      <c r="BZ52" s="113">
        <v>24</v>
      </c>
      <c r="CA52" s="114"/>
      <c r="CB52" s="113">
        <v>25</v>
      </c>
      <c r="CC52" s="105"/>
      <c r="CD52" s="73"/>
      <c r="CE52" s="73"/>
      <c r="CF52" s="73"/>
      <c r="CG52" s="73"/>
      <c r="CH52" s="73"/>
      <c r="CI52" s="73"/>
      <c r="CJ52" s="73"/>
      <c r="CK52" s="73"/>
      <c r="CL52" s="73"/>
      <c r="CM52" s="113">
        <v>26</v>
      </c>
      <c r="CN52" s="114"/>
      <c r="CO52" s="113">
        <v>27</v>
      </c>
      <c r="CP52" s="114"/>
      <c r="CQ52" s="113"/>
      <c r="CR52" s="114">
        <v>28</v>
      </c>
      <c r="CS52" s="114"/>
      <c r="CT52" s="113">
        <v>29</v>
      </c>
      <c r="CU52" s="114"/>
      <c r="CV52" s="113">
        <v>30</v>
      </c>
      <c r="CW52" s="105"/>
      <c r="CX52" s="73"/>
      <c r="CY52" s="73"/>
      <c r="CZ52" s="73"/>
      <c r="DA52" s="73"/>
      <c r="DB52" s="73"/>
      <c r="DC52" s="73"/>
      <c r="DD52" s="73"/>
      <c r="DE52" s="73"/>
      <c r="DF52" s="73"/>
      <c r="DG52" s="113">
        <v>31</v>
      </c>
      <c r="DH52" s="114"/>
      <c r="DI52" s="113">
        <v>32</v>
      </c>
      <c r="DJ52" s="114"/>
      <c r="DK52" s="113"/>
      <c r="DL52" s="114">
        <v>33</v>
      </c>
      <c r="DM52" s="114"/>
      <c r="DN52" s="113">
        <v>34</v>
      </c>
      <c r="DO52" s="114"/>
      <c r="DP52" s="113">
        <v>35</v>
      </c>
      <c r="DQ52" s="105"/>
      <c r="DR52" s="73"/>
      <c r="DS52" s="73"/>
      <c r="DT52" s="73"/>
      <c r="DU52" s="73"/>
      <c r="DV52" s="73"/>
      <c r="DW52" s="73"/>
      <c r="DX52" s="73"/>
      <c r="DY52" s="73"/>
      <c r="DZ52" s="73"/>
      <c r="EA52" s="113">
        <v>36</v>
      </c>
      <c r="EB52" s="114"/>
      <c r="EC52" s="113">
        <v>37</v>
      </c>
      <c r="ED52" s="114"/>
      <c r="EE52" s="113"/>
      <c r="EF52" s="114">
        <v>38</v>
      </c>
      <c r="EG52" s="114"/>
      <c r="EH52" s="113">
        <v>39</v>
      </c>
      <c r="EI52" s="114"/>
      <c r="EJ52" s="113">
        <v>40</v>
      </c>
      <c r="EK52" s="105"/>
      <c r="EL52" s="73"/>
      <c r="EM52" s="73"/>
      <c r="EN52" s="73"/>
      <c r="EO52" s="73"/>
      <c r="EP52" s="73"/>
      <c r="EQ52" s="73"/>
      <c r="ER52" s="73"/>
      <c r="ES52" s="73"/>
      <c r="ET52" s="73"/>
      <c r="EU52" s="113"/>
      <c r="EV52" s="114"/>
      <c r="EW52" s="113"/>
      <c r="EX52" s="114"/>
      <c r="EY52" s="113"/>
      <c r="EZ52" s="114"/>
      <c r="FA52" s="114"/>
      <c r="FB52" s="113"/>
      <c r="FC52" s="114"/>
      <c r="FD52" s="113"/>
      <c r="FE52" s="105"/>
    </row>
    <row r="53" spans="1:161" s="69" customFormat="1">
      <c r="A53" s="113"/>
      <c r="B53" s="114" t="s">
        <v>41</v>
      </c>
      <c r="C53" s="114"/>
      <c r="D53" s="114"/>
      <c r="E53" s="114"/>
      <c r="F53" s="114"/>
      <c r="G53" s="114"/>
      <c r="H53" s="114"/>
      <c r="I53" s="105"/>
      <c r="J53" s="100">
        <v>-39305.730943722388</v>
      </c>
      <c r="K53" s="101"/>
      <c r="L53" s="100">
        <v>-40838.455429485053</v>
      </c>
      <c r="M53" s="101"/>
      <c r="N53" s="100"/>
      <c r="O53" s="101">
        <v>-43237.284267310562</v>
      </c>
      <c r="P53" s="101"/>
      <c r="Q53" s="100">
        <v>-45606.700475066231</v>
      </c>
      <c r="R53" s="101"/>
      <c r="S53" s="100">
        <v>-48041.727093806141</v>
      </c>
      <c r="T53" s="104"/>
      <c r="U53" s="101"/>
      <c r="V53" s="113"/>
      <c r="W53" s="114" t="s">
        <v>41</v>
      </c>
      <c r="X53" s="114"/>
      <c r="Y53" s="114"/>
      <c r="Z53" s="114"/>
      <c r="AA53" s="114"/>
      <c r="AB53" s="114"/>
      <c r="AC53" s="114"/>
      <c r="AD53" s="105"/>
      <c r="AE53" s="100">
        <v>-52646.829119585251</v>
      </c>
      <c r="AF53" s="101"/>
      <c r="AG53" s="100">
        <v>-55538.4114188354</v>
      </c>
      <c r="AH53" s="101"/>
      <c r="AI53" s="100"/>
      <c r="AJ53" s="101">
        <v>-60372.17189947005</v>
      </c>
      <c r="AK53" s="101"/>
      <c r="AL53" s="100">
        <v>-62694.661311765143</v>
      </c>
      <c r="AM53" s="101"/>
      <c r="AN53" s="100">
        <v>-64843.953209935949</v>
      </c>
      <c r="AO53" s="104"/>
      <c r="AP53" s="113"/>
      <c r="AQ53" s="114" t="s">
        <v>41</v>
      </c>
      <c r="AR53" s="114"/>
      <c r="AS53" s="114"/>
      <c r="AT53" s="114"/>
      <c r="AU53" s="114"/>
      <c r="AV53" s="114"/>
      <c r="AW53" s="114"/>
      <c r="AX53" s="105"/>
      <c r="AY53" s="100">
        <v>-67038.507747967436</v>
      </c>
      <c r="AZ53" s="101"/>
      <c r="BA53" s="100">
        <v>-69275.609167467992</v>
      </c>
      <c r="BB53" s="101"/>
      <c r="BC53" s="100"/>
      <c r="BD53" s="101">
        <v>-71552.704655549445</v>
      </c>
      <c r="BE53" s="101"/>
      <c r="BF53" s="100">
        <v>-73867.394568096934</v>
      </c>
      <c r="BG53" s="101"/>
      <c r="BH53" s="100">
        <v>-76217.423239642521</v>
      </c>
      <c r="BI53" s="104"/>
      <c r="BJ53" s="113"/>
      <c r="BK53" s="114" t="s">
        <v>41</v>
      </c>
      <c r="BL53" s="114"/>
      <c r="BM53" s="114"/>
      <c r="BN53" s="114"/>
      <c r="BO53" s="114"/>
      <c r="BP53" s="114"/>
      <c r="BQ53" s="114"/>
      <c r="BR53" s="105"/>
      <c r="BS53" s="100">
        <v>-78600.670344646322</v>
      </c>
      <c r="BT53" s="101"/>
      <c r="BU53" s="100">
        <v>-81015.142777100817</v>
      </c>
      <c r="BV53" s="101"/>
      <c r="BW53" s="100"/>
      <c r="BX53" s="101">
        <v>-83458.967017359013</v>
      </c>
      <c r="BY53" s="101"/>
      <c r="BZ53" s="100">
        <v>-85930.381956952624</v>
      </c>
      <c r="CA53" s="101"/>
      <c r="CB53" s="100">
        <v>-88427.732153921592</v>
      </c>
      <c r="CC53" s="104"/>
      <c r="CD53" s="113"/>
      <c r="CE53" s="114" t="s">
        <v>41</v>
      </c>
      <c r="CF53" s="114"/>
      <c r="CG53" s="114"/>
      <c r="CH53" s="114"/>
      <c r="CI53" s="114"/>
      <c r="CJ53" s="114"/>
      <c r="CK53" s="114"/>
      <c r="CL53" s="105"/>
      <c r="CM53" s="100">
        <v>-90949.461492823335</v>
      </c>
      <c r="CN53" s="101"/>
      <c r="CO53" s="100">
        <v>-93494.107225141925</v>
      </c>
      <c r="CP53" s="101"/>
      <c r="CQ53" s="100"/>
      <c r="CR53" s="101">
        <v>-101967.14569685845</v>
      </c>
      <c r="CS53" s="101"/>
      <c r="CT53" s="100">
        <v>-111138.63224703737</v>
      </c>
      <c r="CU53" s="101"/>
      <c r="CV53" s="100">
        <v>-115374.01374502789</v>
      </c>
      <c r="CW53" s="104"/>
      <c r="CX53" s="113"/>
      <c r="CY53" s="114" t="s">
        <v>41</v>
      </c>
      <c r="CZ53" s="114"/>
      <c r="DA53" s="114"/>
      <c r="DB53" s="114"/>
      <c r="DC53" s="114"/>
      <c r="DD53" s="114"/>
      <c r="DE53" s="114"/>
      <c r="DF53" s="105"/>
      <c r="DG53" s="100">
        <v>-118912.20134831626</v>
      </c>
      <c r="DH53" s="101"/>
      <c r="DI53" s="100">
        <v>-121975.78871967635</v>
      </c>
      <c r="DJ53" s="101"/>
      <c r="DK53" s="100"/>
      <c r="DL53" s="101">
        <v>-124433.45445810746</v>
      </c>
      <c r="DM53" s="101"/>
      <c r="DN53" s="100">
        <v>-126345.57504193968</v>
      </c>
      <c r="DO53" s="101"/>
      <c r="DP53" s="100">
        <v>-127697.66514872444</v>
      </c>
      <c r="DQ53" s="104"/>
      <c r="DR53" s="113"/>
      <c r="DS53" s="114" t="s">
        <v>41</v>
      </c>
      <c r="DT53" s="114"/>
      <c r="DU53" s="114"/>
      <c r="DV53" s="114"/>
      <c r="DW53" s="114"/>
      <c r="DX53" s="114"/>
      <c r="DY53" s="114"/>
      <c r="DZ53" s="105"/>
      <c r="EA53" s="100">
        <v>-128880.38751081159</v>
      </c>
      <c r="EB53" s="101"/>
      <c r="EC53" s="100">
        <v>-130075.45298875359</v>
      </c>
      <c r="ED53" s="101"/>
      <c r="EE53" s="100"/>
      <c r="EF53" s="101">
        <v>-131282.12099559914</v>
      </c>
      <c r="EG53" s="101"/>
      <c r="EH53" s="100">
        <v>-132499.69537961407</v>
      </c>
      <c r="EI53" s="101"/>
      <c r="EJ53" s="100">
        <v>-133727.52175816818</v>
      </c>
      <c r="EK53" s="104"/>
      <c r="EL53" s="113"/>
      <c r="EM53" s="114" t="s">
        <v>41</v>
      </c>
      <c r="EN53" s="114"/>
      <c r="EO53" s="114"/>
      <c r="EP53" s="114"/>
      <c r="EQ53" s="114"/>
      <c r="ER53" s="114"/>
      <c r="ES53" s="114"/>
      <c r="ET53" s="105"/>
      <c r="EU53" s="100">
        <v>0</v>
      </c>
      <c r="EV53" s="101"/>
      <c r="EW53" s="100">
        <v>0</v>
      </c>
      <c r="EX53" s="101"/>
      <c r="EY53" s="100"/>
      <c r="EZ53" s="101">
        <v>0</v>
      </c>
      <c r="FA53" s="101"/>
      <c r="FB53" s="100">
        <v>0</v>
      </c>
      <c r="FC53" s="101"/>
      <c r="FD53" s="100">
        <v>0</v>
      </c>
      <c r="FE53" s="104"/>
    </row>
    <row r="54" spans="1:161" s="69" customFormat="1"/>
    <row r="55" spans="1:161" s="69" customFormat="1">
      <c r="A55" s="73"/>
      <c r="B55" s="73"/>
      <c r="C55" s="73"/>
      <c r="D55" s="73"/>
      <c r="E55" s="91"/>
      <c r="F55" s="73"/>
      <c r="G55" s="73"/>
      <c r="H55" s="91"/>
      <c r="I55" s="73"/>
      <c r="J55" s="73"/>
      <c r="K55" s="73"/>
      <c r="L55" s="73"/>
      <c r="M55" s="73"/>
      <c r="N55" s="73"/>
      <c r="O55" s="73"/>
      <c r="P55" s="73"/>
      <c r="Q55" s="91"/>
      <c r="R55" s="73"/>
      <c r="S55" s="91"/>
      <c r="T55" s="73"/>
      <c r="U55" s="73"/>
      <c r="V55" s="73"/>
      <c r="W55" s="73"/>
      <c r="X55" s="73"/>
      <c r="Y55" s="73"/>
      <c r="Z55" s="91"/>
      <c r="AA55" s="73"/>
      <c r="AB55" s="73"/>
      <c r="AC55" s="91"/>
      <c r="AD55" s="73"/>
      <c r="AE55" s="73"/>
      <c r="AF55" s="73"/>
      <c r="AG55" s="73"/>
      <c r="AH55" s="73"/>
      <c r="AI55" s="73"/>
      <c r="AJ55" s="73"/>
      <c r="AK55" s="73"/>
      <c r="AL55" s="91"/>
      <c r="AM55" s="73"/>
      <c r="AN55" s="91"/>
      <c r="AO55" s="73"/>
      <c r="AP55" s="73"/>
      <c r="AQ55" s="73"/>
      <c r="AR55" s="73"/>
      <c r="AS55" s="73"/>
      <c r="AT55" s="91"/>
      <c r="AU55" s="73"/>
      <c r="AV55" s="73"/>
      <c r="AW55" s="91"/>
      <c r="AX55" s="73"/>
      <c r="AY55" s="73"/>
      <c r="AZ55" s="73"/>
      <c r="BA55" s="73"/>
      <c r="BB55" s="73"/>
      <c r="BC55" s="73"/>
      <c r="BD55" s="73"/>
      <c r="BE55" s="73"/>
      <c r="BF55" s="91"/>
      <c r="BG55" s="73"/>
      <c r="BH55" s="91"/>
      <c r="BI55" s="73"/>
      <c r="BJ55" s="73"/>
      <c r="BK55" s="73"/>
      <c r="BL55" s="73"/>
      <c r="BM55" s="73"/>
      <c r="BN55" s="91"/>
      <c r="BO55" s="73"/>
      <c r="BP55" s="73"/>
      <c r="BQ55" s="91"/>
      <c r="BR55" s="73"/>
      <c r="BS55" s="73"/>
      <c r="BT55" s="73"/>
      <c r="BU55" s="73"/>
      <c r="BV55" s="73"/>
      <c r="BW55" s="73"/>
      <c r="BX55" s="73"/>
      <c r="BY55" s="73"/>
      <c r="BZ55" s="91"/>
      <c r="CA55" s="73"/>
      <c r="CB55" s="91"/>
      <c r="CC55" s="73"/>
      <c r="CD55" s="73"/>
      <c r="CE55" s="73"/>
      <c r="CF55" s="73"/>
      <c r="CG55" s="73"/>
      <c r="CH55" s="91"/>
      <c r="CI55" s="73"/>
      <c r="CJ55" s="73"/>
      <c r="CK55" s="91"/>
      <c r="CL55" s="73"/>
      <c r="CM55" s="73"/>
      <c r="CN55" s="73"/>
      <c r="CO55" s="73"/>
      <c r="CP55" s="73"/>
      <c r="CQ55" s="73"/>
      <c r="CR55" s="73"/>
      <c r="CS55" s="73"/>
      <c r="CT55" s="91"/>
      <c r="CU55" s="73"/>
      <c r="CV55" s="91"/>
      <c r="CW55" s="73"/>
      <c r="CX55" s="73"/>
      <c r="CY55" s="73"/>
      <c r="CZ55" s="73"/>
      <c r="DA55" s="73"/>
      <c r="DB55" s="91"/>
      <c r="DC55" s="73"/>
      <c r="DD55" s="73"/>
      <c r="DE55" s="91"/>
      <c r="DF55" s="73"/>
      <c r="DG55" s="73"/>
      <c r="DH55" s="73"/>
      <c r="DI55" s="73"/>
      <c r="DJ55" s="73"/>
      <c r="DK55" s="73"/>
      <c r="DL55" s="73"/>
      <c r="DM55" s="73"/>
      <c r="DN55" s="91"/>
      <c r="DO55" s="73"/>
      <c r="DP55" s="91"/>
      <c r="DQ55" s="73"/>
      <c r="DR55" s="73"/>
      <c r="DS55" s="73"/>
      <c r="DT55" s="73"/>
      <c r="DU55" s="73"/>
      <c r="DV55" s="91"/>
      <c r="DW55" s="73"/>
      <c r="DX55" s="73"/>
      <c r="DY55" s="91"/>
      <c r="DZ55" s="73"/>
      <c r="EA55" s="73"/>
      <c r="EB55" s="73"/>
      <c r="EC55" s="73"/>
      <c r="ED55" s="73"/>
      <c r="EE55" s="73"/>
      <c r="EF55" s="73"/>
      <c r="EG55" s="73"/>
      <c r="EH55" s="91"/>
      <c r="EI55" s="73"/>
      <c r="EJ55" s="91"/>
      <c r="EK55" s="73"/>
      <c r="EL55" s="73"/>
      <c r="EM55" s="73"/>
      <c r="EN55" s="73"/>
      <c r="EO55" s="73"/>
      <c r="EP55" s="91"/>
      <c r="EQ55" s="73"/>
      <c r="ER55" s="73"/>
      <c r="ES55" s="91"/>
      <c r="ET55" s="73"/>
      <c r="EU55" s="73"/>
      <c r="EV55" s="73"/>
      <c r="EW55" s="73"/>
      <c r="EX55" s="73"/>
      <c r="EY55" s="73"/>
      <c r="EZ55" s="73"/>
      <c r="FA55" s="73"/>
      <c r="FB55" s="91"/>
      <c r="FC55" s="73"/>
      <c r="FD55" s="91"/>
      <c r="FE55" s="73"/>
    </row>
    <row r="56" spans="1:161" s="69" customFormat="1">
      <c r="A56" s="80"/>
      <c r="B56" s="81" t="s">
        <v>42</v>
      </c>
      <c r="C56" s="81"/>
      <c r="D56" s="81"/>
      <c r="E56" s="81">
        <v>8052.9594210044743</v>
      </c>
      <c r="F56" s="81"/>
      <c r="G56" s="81"/>
      <c r="H56" s="81"/>
      <c r="I56" s="81"/>
      <c r="J56" s="80" t="s">
        <v>43</v>
      </c>
      <c r="K56" s="81"/>
      <c r="L56" s="81"/>
      <c r="M56" s="81"/>
      <c r="N56" s="81"/>
      <c r="O56" s="81"/>
      <c r="P56" s="81"/>
      <c r="Q56" s="81">
        <v>-308359.9159989935</v>
      </c>
      <c r="R56" s="81"/>
      <c r="S56" s="81"/>
      <c r="T56" s="84"/>
      <c r="U56" s="81"/>
      <c r="V56" s="80"/>
      <c r="W56" s="81" t="s">
        <v>42</v>
      </c>
      <c r="X56" s="81"/>
      <c r="Y56" s="81"/>
      <c r="Z56" s="81">
        <v>8052.9594210044743</v>
      </c>
      <c r="AA56" s="81"/>
      <c r="AB56" s="81"/>
      <c r="AC56" s="81"/>
      <c r="AD56" s="81"/>
      <c r="AE56" s="80" t="s">
        <v>43</v>
      </c>
      <c r="AF56" s="81"/>
      <c r="AG56" s="81"/>
      <c r="AH56" s="81"/>
      <c r="AI56" s="81"/>
      <c r="AJ56" s="81"/>
      <c r="AK56" s="81"/>
      <c r="AL56" s="81">
        <v>-308359.9159989935</v>
      </c>
      <c r="AM56" s="81"/>
      <c r="AN56" s="81"/>
      <c r="AO56" s="84"/>
      <c r="AP56" s="80"/>
      <c r="AQ56" s="81" t="s">
        <v>42</v>
      </c>
      <c r="AR56" s="81"/>
      <c r="AS56" s="81"/>
      <c r="AT56" s="81">
        <v>8052.9594210044743</v>
      </c>
      <c r="AU56" s="81"/>
      <c r="AV56" s="81"/>
      <c r="AW56" s="81"/>
      <c r="AX56" s="81"/>
      <c r="AY56" s="80" t="s">
        <v>43</v>
      </c>
      <c r="AZ56" s="81"/>
      <c r="BA56" s="81"/>
      <c r="BB56" s="81"/>
      <c r="BC56" s="81"/>
      <c r="BD56" s="81"/>
      <c r="BE56" s="81"/>
      <c r="BF56" s="81">
        <v>-308359.9159989935</v>
      </c>
      <c r="BG56" s="81"/>
      <c r="BH56" s="81"/>
      <c r="BI56" s="84"/>
      <c r="BJ56" s="80"/>
      <c r="BK56" s="81" t="s">
        <v>42</v>
      </c>
      <c r="BL56" s="81"/>
      <c r="BM56" s="81"/>
      <c r="BN56" s="81">
        <v>8052.9594210044743</v>
      </c>
      <c r="BO56" s="81"/>
      <c r="BP56" s="81"/>
      <c r="BQ56" s="81"/>
      <c r="BR56" s="81"/>
      <c r="BS56" s="80" t="s">
        <v>43</v>
      </c>
      <c r="BT56" s="81"/>
      <c r="BU56" s="81"/>
      <c r="BV56" s="81"/>
      <c r="BW56" s="81"/>
      <c r="BX56" s="81"/>
      <c r="BY56" s="81"/>
      <c r="BZ56" s="81">
        <v>-308359.9159989935</v>
      </c>
      <c r="CA56" s="81"/>
      <c r="CB56" s="81"/>
      <c r="CC56" s="84"/>
      <c r="CD56" s="80"/>
      <c r="CE56" s="81" t="s">
        <v>42</v>
      </c>
      <c r="CF56" s="81"/>
      <c r="CG56" s="81"/>
      <c r="CH56" s="81">
        <v>8052.9594210044743</v>
      </c>
      <c r="CI56" s="81"/>
      <c r="CJ56" s="81"/>
      <c r="CK56" s="81"/>
      <c r="CL56" s="81"/>
      <c r="CM56" s="80" t="s">
        <v>43</v>
      </c>
      <c r="CN56" s="81"/>
      <c r="CO56" s="81"/>
      <c r="CP56" s="81"/>
      <c r="CQ56" s="81"/>
      <c r="CR56" s="81"/>
      <c r="CS56" s="81"/>
      <c r="CT56" s="81">
        <v>-308359.9159989935</v>
      </c>
      <c r="CU56" s="81"/>
      <c r="CV56" s="81"/>
      <c r="CW56" s="84"/>
      <c r="CX56" s="80"/>
      <c r="CY56" s="81" t="s">
        <v>42</v>
      </c>
      <c r="CZ56" s="81"/>
      <c r="DA56" s="81"/>
      <c r="DB56" s="81">
        <v>8052.9594210044743</v>
      </c>
      <c r="DC56" s="81"/>
      <c r="DD56" s="81"/>
      <c r="DE56" s="81"/>
      <c r="DF56" s="81"/>
      <c r="DG56" s="80" t="s">
        <v>43</v>
      </c>
      <c r="DH56" s="81"/>
      <c r="DI56" s="81"/>
      <c r="DJ56" s="81"/>
      <c r="DK56" s="81"/>
      <c r="DL56" s="81"/>
      <c r="DM56" s="81"/>
      <c r="DN56" s="81">
        <v>-308359.9159989935</v>
      </c>
      <c r="DO56" s="81"/>
      <c r="DP56" s="81"/>
      <c r="DQ56" s="84"/>
      <c r="DR56" s="80"/>
      <c r="DS56" s="81" t="s">
        <v>42</v>
      </c>
      <c r="DT56" s="81"/>
      <c r="DU56" s="81"/>
      <c r="DV56" s="81">
        <v>8052.9594210044743</v>
      </c>
      <c r="DW56" s="81"/>
      <c r="DX56" s="81"/>
      <c r="DY56" s="81"/>
      <c r="DZ56" s="81"/>
      <c r="EA56" s="80" t="s">
        <v>43</v>
      </c>
      <c r="EB56" s="81"/>
      <c r="EC56" s="81"/>
      <c r="ED56" s="81"/>
      <c r="EE56" s="81"/>
      <c r="EF56" s="81"/>
      <c r="EG56" s="81"/>
      <c r="EH56" s="81">
        <v>-308359.9159989935</v>
      </c>
      <c r="EI56" s="81"/>
      <c r="EJ56" s="81"/>
      <c r="EK56" s="84"/>
      <c r="EL56" s="80"/>
      <c r="EM56" s="81" t="s">
        <v>42</v>
      </c>
      <c r="EN56" s="81"/>
      <c r="EO56" s="81"/>
      <c r="EP56" s="81">
        <v>8052.9594210044743</v>
      </c>
      <c r="EQ56" s="81"/>
      <c r="ER56" s="81"/>
      <c r="ES56" s="81"/>
      <c r="ET56" s="81"/>
      <c r="EU56" s="80" t="s">
        <v>43</v>
      </c>
      <c r="EV56" s="81"/>
      <c r="EW56" s="81"/>
      <c r="EX56" s="81"/>
      <c r="EY56" s="81"/>
      <c r="EZ56" s="81"/>
      <c r="FA56" s="81"/>
      <c r="FB56" s="81">
        <v>-308359.9159989935</v>
      </c>
      <c r="FC56" s="81"/>
      <c r="FD56" s="81"/>
      <c r="FE56" s="84"/>
    </row>
    <row r="57" spans="1:161" s="69" customFormat="1" ht="15.75">
      <c r="A57" s="85"/>
      <c r="B57" s="73" t="s">
        <v>44</v>
      </c>
      <c r="C57" s="73"/>
      <c r="E57" s="73">
        <v>-49118.665297723943</v>
      </c>
      <c r="F57" s="86"/>
      <c r="G57" s="73"/>
      <c r="H57" s="73"/>
      <c r="I57" s="73"/>
      <c r="J57" s="85" t="s">
        <v>45</v>
      </c>
      <c r="K57" s="73"/>
      <c r="L57" s="73"/>
      <c r="M57" s="73"/>
      <c r="N57" s="73"/>
      <c r="O57" s="73"/>
      <c r="P57" s="73"/>
      <c r="Q57" s="73">
        <v>-422222.2949328277</v>
      </c>
      <c r="R57" s="73"/>
      <c r="S57" s="73"/>
      <c r="T57" s="92"/>
      <c r="U57" s="73"/>
      <c r="V57" s="85"/>
      <c r="W57" s="73" t="s">
        <v>44</v>
      </c>
      <c r="X57" s="73"/>
      <c r="Y57" s="73"/>
      <c r="Z57" s="73">
        <v>-49118.665297723943</v>
      </c>
      <c r="AA57" s="73"/>
      <c r="AB57" s="73"/>
      <c r="AC57" s="73"/>
      <c r="AD57" s="73"/>
      <c r="AE57" s="85" t="s">
        <v>45</v>
      </c>
      <c r="AF57" s="73"/>
      <c r="AG57" s="73"/>
      <c r="AH57" s="73"/>
      <c r="AI57" s="73"/>
      <c r="AJ57" s="73"/>
      <c r="AK57" s="73"/>
      <c r="AL57" s="73">
        <v>-422222.2949328277</v>
      </c>
      <c r="AM57" s="73"/>
      <c r="AN57" s="73"/>
      <c r="AO57" s="92"/>
      <c r="AP57" s="85"/>
      <c r="AQ57" s="73" t="s">
        <v>44</v>
      </c>
      <c r="AR57" s="73"/>
      <c r="AS57" s="73"/>
      <c r="AT57" s="73">
        <v>-49118.665297723943</v>
      </c>
      <c r="AU57" s="73"/>
      <c r="AV57" s="73"/>
      <c r="AW57" s="73"/>
      <c r="AX57" s="73"/>
      <c r="AY57" s="85" t="s">
        <v>45</v>
      </c>
      <c r="AZ57" s="73"/>
      <c r="BA57" s="73"/>
      <c r="BB57" s="73"/>
      <c r="BC57" s="73"/>
      <c r="BD57" s="73"/>
      <c r="BE57" s="73"/>
      <c r="BF57" s="73">
        <v>-422222.2949328277</v>
      </c>
      <c r="BG57" s="73"/>
      <c r="BH57" s="73"/>
      <c r="BI57" s="92"/>
      <c r="BJ57" s="85"/>
      <c r="BK57" s="73" t="s">
        <v>44</v>
      </c>
      <c r="BL57" s="73"/>
      <c r="BM57" s="73"/>
      <c r="BN57" s="73">
        <v>-49118.665297723943</v>
      </c>
      <c r="BO57" s="73"/>
      <c r="BP57" s="73"/>
      <c r="BQ57" s="73"/>
      <c r="BR57" s="73"/>
      <c r="BS57" s="85" t="s">
        <v>45</v>
      </c>
      <c r="BT57" s="73"/>
      <c r="BU57" s="73"/>
      <c r="BV57" s="73"/>
      <c r="BW57" s="73"/>
      <c r="BX57" s="73"/>
      <c r="BY57" s="73"/>
      <c r="BZ57" s="73">
        <v>-422222.2949328277</v>
      </c>
      <c r="CA57" s="73"/>
      <c r="CB57" s="73"/>
      <c r="CC57" s="92"/>
      <c r="CD57" s="85"/>
      <c r="CE57" s="73" t="s">
        <v>44</v>
      </c>
      <c r="CF57" s="73"/>
      <c r="CG57" s="73"/>
      <c r="CH57" s="73">
        <v>-49118.665297723943</v>
      </c>
      <c r="CI57" s="73"/>
      <c r="CJ57" s="73"/>
      <c r="CK57" s="73"/>
      <c r="CL57" s="73"/>
      <c r="CM57" s="85" t="s">
        <v>45</v>
      </c>
      <c r="CN57" s="73"/>
      <c r="CO57" s="73"/>
      <c r="CP57" s="73"/>
      <c r="CQ57" s="73"/>
      <c r="CR57" s="73"/>
      <c r="CS57" s="73"/>
      <c r="CT57" s="73">
        <v>-422222.2949328277</v>
      </c>
      <c r="CU57" s="73"/>
      <c r="CV57" s="73"/>
      <c r="CW57" s="92"/>
      <c r="CX57" s="85"/>
      <c r="CY57" s="73" t="s">
        <v>44</v>
      </c>
      <c r="CZ57" s="73"/>
      <c r="DA57" s="73"/>
      <c r="DB57" s="73">
        <v>-49118.665297723943</v>
      </c>
      <c r="DC57" s="73"/>
      <c r="DD57" s="73"/>
      <c r="DE57" s="73"/>
      <c r="DF57" s="73"/>
      <c r="DG57" s="85" t="s">
        <v>45</v>
      </c>
      <c r="DH57" s="73"/>
      <c r="DI57" s="73"/>
      <c r="DJ57" s="73"/>
      <c r="DK57" s="73"/>
      <c r="DL57" s="73"/>
      <c r="DM57" s="73"/>
      <c r="DN57" s="73">
        <v>-422222.2949328277</v>
      </c>
      <c r="DO57" s="73"/>
      <c r="DP57" s="73"/>
      <c r="DQ57" s="92"/>
      <c r="DR57" s="85"/>
      <c r="DS57" s="73" t="s">
        <v>44</v>
      </c>
      <c r="DT57" s="73"/>
      <c r="DU57" s="73"/>
      <c r="DV57" s="73">
        <v>-49118.665297723943</v>
      </c>
      <c r="DW57" s="73"/>
      <c r="DX57" s="73"/>
      <c r="DY57" s="73"/>
      <c r="DZ57" s="73"/>
      <c r="EA57" s="85" t="s">
        <v>45</v>
      </c>
      <c r="EB57" s="73"/>
      <c r="EC57" s="73"/>
      <c r="ED57" s="73"/>
      <c r="EE57" s="73"/>
      <c r="EF57" s="73"/>
      <c r="EG57" s="73"/>
      <c r="EH57" s="73">
        <v>-422222.2949328277</v>
      </c>
      <c r="EI57" s="73"/>
      <c r="EJ57" s="73"/>
      <c r="EK57" s="92"/>
      <c r="EL57" s="85"/>
      <c r="EM57" s="73" t="s">
        <v>44</v>
      </c>
      <c r="EN57" s="73"/>
      <c r="EO57" s="73"/>
      <c r="EP57" s="73">
        <v>-49118.665297723943</v>
      </c>
      <c r="EQ57" s="73"/>
      <c r="ER57" s="73"/>
      <c r="ES57" s="73"/>
      <c r="ET57" s="73"/>
      <c r="EU57" s="85" t="s">
        <v>45</v>
      </c>
      <c r="EV57" s="73"/>
      <c r="EW57" s="73"/>
      <c r="EX57" s="73"/>
      <c r="EY57" s="73"/>
      <c r="EZ57" s="73"/>
      <c r="FA57" s="73"/>
      <c r="FB57" s="73">
        <v>-422222.2949328277</v>
      </c>
      <c r="FC57" s="73"/>
      <c r="FD57" s="73"/>
      <c r="FE57" s="92"/>
    </row>
    <row r="58" spans="1:161" s="69" customFormat="1">
      <c r="A58" s="100"/>
      <c r="B58" s="101" t="s">
        <v>46</v>
      </c>
      <c r="C58" s="101"/>
      <c r="D58" s="101"/>
      <c r="E58" s="101">
        <v>-179245.80341661931</v>
      </c>
      <c r="F58" s="101"/>
      <c r="G58" s="101"/>
      <c r="H58" s="101"/>
      <c r="I58" s="101"/>
      <c r="J58" s="100" t="s">
        <v>47</v>
      </c>
      <c r="K58" s="101"/>
      <c r="L58" s="101"/>
      <c r="M58" s="101"/>
      <c r="N58" s="101"/>
      <c r="O58" s="101"/>
      <c r="P58" s="101"/>
      <c r="Q58" s="101">
        <v>-739492.3330792716</v>
      </c>
      <c r="R58" s="101"/>
      <c r="S58" s="101"/>
      <c r="T58" s="104"/>
      <c r="U58" s="101"/>
      <c r="V58" s="100"/>
      <c r="W58" s="101" t="s">
        <v>46</v>
      </c>
      <c r="X58" s="101"/>
      <c r="Y58" s="101"/>
      <c r="Z58" s="101">
        <v>-179245.80341661931</v>
      </c>
      <c r="AA58" s="101"/>
      <c r="AB58" s="101"/>
      <c r="AC58" s="101"/>
      <c r="AD58" s="101"/>
      <c r="AE58" s="100" t="s">
        <v>47</v>
      </c>
      <c r="AF58" s="101"/>
      <c r="AG58" s="101"/>
      <c r="AH58" s="101"/>
      <c r="AI58" s="101"/>
      <c r="AJ58" s="101"/>
      <c r="AK58" s="101"/>
      <c r="AL58" s="101">
        <v>-739492.3330792716</v>
      </c>
      <c r="AM58" s="101"/>
      <c r="AN58" s="101"/>
      <c r="AO58" s="104"/>
      <c r="AP58" s="100"/>
      <c r="AQ58" s="101" t="s">
        <v>46</v>
      </c>
      <c r="AR58" s="101"/>
      <c r="AS58" s="101"/>
      <c r="AT58" s="101">
        <v>-179245.80341661931</v>
      </c>
      <c r="AU58" s="101"/>
      <c r="AV58" s="101"/>
      <c r="AW58" s="101"/>
      <c r="AX58" s="101"/>
      <c r="AY58" s="100" t="s">
        <v>47</v>
      </c>
      <c r="AZ58" s="101"/>
      <c r="BA58" s="101"/>
      <c r="BB58" s="101"/>
      <c r="BC58" s="101"/>
      <c r="BD58" s="101"/>
      <c r="BE58" s="101"/>
      <c r="BF58" s="101">
        <v>-739492.3330792716</v>
      </c>
      <c r="BG58" s="101"/>
      <c r="BH58" s="101"/>
      <c r="BI58" s="104"/>
      <c r="BJ58" s="100"/>
      <c r="BK58" s="101" t="s">
        <v>46</v>
      </c>
      <c r="BL58" s="101"/>
      <c r="BM58" s="101"/>
      <c r="BN58" s="101">
        <v>-179245.80341661931</v>
      </c>
      <c r="BO58" s="101"/>
      <c r="BP58" s="101"/>
      <c r="BQ58" s="101"/>
      <c r="BR58" s="101"/>
      <c r="BS58" s="100" t="s">
        <v>47</v>
      </c>
      <c r="BT58" s="101"/>
      <c r="BU58" s="101"/>
      <c r="BV58" s="101"/>
      <c r="BW58" s="101"/>
      <c r="BX58" s="101"/>
      <c r="BY58" s="101"/>
      <c r="BZ58" s="101">
        <v>-739492.3330792716</v>
      </c>
      <c r="CA58" s="101"/>
      <c r="CB58" s="101"/>
      <c r="CC58" s="104"/>
      <c r="CD58" s="100"/>
      <c r="CE58" s="101" t="s">
        <v>46</v>
      </c>
      <c r="CF58" s="101"/>
      <c r="CG58" s="101"/>
      <c r="CH58" s="101">
        <v>-179245.80341661931</v>
      </c>
      <c r="CI58" s="101"/>
      <c r="CJ58" s="101"/>
      <c r="CK58" s="101"/>
      <c r="CL58" s="101"/>
      <c r="CM58" s="100" t="s">
        <v>47</v>
      </c>
      <c r="CN58" s="101"/>
      <c r="CO58" s="101"/>
      <c r="CP58" s="101"/>
      <c r="CQ58" s="101"/>
      <c r="CR58" s="101"/>
      <c r="CS58" s="101"/>
      <c r="CT58" s="101">
        <v>-739492.3330792716</v>
      </c>
      <c r="CU58" s="101"/>
      <c r="CV58" s="101"/>
      <c r="CW58" s="104"/>
      <c r="CX58" s="100"/>
      <c r="CY58" s="101" t="s">
        <v>46</v>
      </c>
      <c r="CZ58" s="101"/>
      <c r="DA58" s="101"/>
      <c r="DB58" s="101">
        <v>-179245.80341661931</v>
      </c>
      <c r="DC58" s="101"/>
      <c r="DD58" s="101"/>
      <c r="DE58" s="101"/>
      <c r="DF58" s="101"/>
      <c r="DG58" s="100" t="s">
        <v>47</v>
      </c>
      <c r="DH58" s="101"/>
      <c r="DI58" s="101"/>
      <c r="DJ58" s="101"/>
      <c r="DK58" s="101"/>
      <c r="DL58" s="101"/>
      <c r="DM58" s="101"/>
      <c r="DN58" s="101">
        <v>-739492.3330792716</v>
      </c>
      <c r="DO58" s="101"/>
      <c r="DP58" s="101"/>
      <c r="DQ58" s="104"/>
      <c r="DR58" s="100"/>
      <c r="DS58" s="101" t="s">
        <v>46</v>
      </c>
      <c r="DT58" s="101"/>
      <c r="DU58" s="101"/>
      <c r="DV58" s="101">
        <v>-179245.80341661931</v>
      </c>
      <c r="DW58" s="101"/>
      <c r="DX58" s="101"/>
      <c r="DY58" s="101"/>
      <c r="DZ58" s="101"/>
      <c r="EA58" s="100" t="s">
        <v>47</v>
      </c>
      <c r="EB58" s="101"/>
      <c r="EC58" s="101"/>
      <c r="ED58" s="101"/>
      <c r="EE58" s="101"/>
      <c r="EF58" s="101"/>
      <c r="EG58" s="101"/>
      <c r="EH58" s="101">
        <v>-739492.3330792716</v>
      </c>
      <c r="EI58" s="101"/>
      <c r="EJ58" s="101"/>
      <c r="EK58" s="104"/>
      <c r="EL58" s="100"/>
      <c r="EM58" s="101" t="s">
        <v>46</v>
      </c>
      <c r="EN58" s="101"/>
      <c r="EO58" s="101"/>
      <c r="EP58" s="101">
        <v>-179245.80341661931</v>
      </c>
      <c r="EQ58" s="101"/>
      <c r="ER58" s="101"/>
      <c r="ES58" s="101"/>
      <c r="ET58" s="101"/>
      <c r="EU58" s="100" t="s">
        <v>47</v>
      </c>
      <c r="EV58" s="101"/>
      <c r="EW58" s="101"/>
      <c r="EX58" s="101"/>
      <c r="EY58" s="101"/>
      <c r="EZ58" s="101"/>
      <c r="FA58" s="101"/>
      <c r="FB58" s="101">
        <v>-739492.3330792716</v>
      </c>
      <c r="FC58" s="101"/>
      <c r="FD58" s="101"/>
      <c r="FE58" s="104"/>
    </row>
    <row r="59" spans="1:161" s="69" customFormat="1" ht="9" customHeight="1">
      <c r="A59" s="85"/>
      <c r="B59" s="73"/>
      <c r="C59" s="73"/>
      <c r="D59" s="73"/>
      <c r="E59" s="73"/>
      <c r="F59" s="73"/>
      <c r="G59" s="73"/>
      <c r="H59" s="73"/>
      <c r="I59" s="73"/>
      <c r="J59" s="85"/>
      <c r="K59" s="73"/>
      <c r="L59" s="73"/>
      <c r="M59" s="73"/>
      <c r="N59" s="73"/>
      <c r="O59" s="73"/>
      <c r="P59" s="73"/>
      <c r="Q59" s="73"/>
      <c r="R59" s="73"/>
      <c r="S59" s="73"/>
      <c r="T59" s="81"/>
      <c r="U59" s="73"/>
      <c r="V59" s="85"/>
      <c r="W59" s="73"/>
      <c r="X59" s="73"/>
      <c r="Y59" s="73"/>
      <c r="Z59" s="73"/>
      <c r="AA59" s="73"/>
      <c r="AB59" s="73"/>
      <c r="AC59" s="73"/>
      <c r="AD59" s="73"/>
      <c r="AE59" s="85"/>
      <c r="AF59" s="73"/>
      <c r="AG59" s="73"/>
      <c r="AH59" s="73"/>
      <c r="AI59" s="73"/>
      <c r="AJ59" s="73"/>
      <c r="AK59" s="73"/>
      <c r="AL59" s="73"/>
      <c r="AM59" s="73"/>
      <c r="AN59" s="73"/>
      <c r="AO59" s="92"/>
      <c r="AP59" s="85"/>
      <c r="AQ59" s="73"/>
      <c r="AR59" s="73"/>
      <c r="AS59" s="73"/>
      <c r="AT59" s="73"/>
      <c r="AU59" s="73"/>
      <c r="AV59" s="73"/>
      <c r="AW59" s="73"/>
      <c r="AX59" s="73"/>
      <c r="AY59" s="85"/>
      <c r="AZ59" s="73"/>
      <c r="BA59" s="73"/>
      <c r="BB59" s="73"/>
      <c r="BC59" s="73"/>
      <c r="BD59" s="73"/>
      <c r="BE59" s="73"/>
      <c r="BF59" s="73"/>
      <c r="BG59" s="73"/>
      <c r="BH59" s="73"/>
      <c r="BI59" s="92"/>
      <c r="BJ59" s="85"/>
      <c r="BK59" s="73"/>
      <c r="BL59" s="73"/>
      <c r="BM59" s="73"/>
      <c r="BN59" s="73"/>
      <c r="BO59" s="73"/>
      <c r="BP59" s="73"/>
      <c r="BQ59" s="73"/>
      <c r="BR59" s="73"/>
      <c r="BS59" s="85"/>
      <c r="BT59" s="73"/>
      <c r="BU59" s="73"/>
      <c r="BV59" s="73"/>
      <c r="BW59" s="73"/>
      <c r="BX59" s="73"/>
      <c r="BY59" s="73"/>
      <c r="BZ59" s="73"/>
      <c r="CA59" s="73"/>
      <c r="CB59" s="73"/>
      <c r="CC59" s="92"/>
      <c r="CD59" s="85"/>
      <c r="CE59" s="73"/>
      <c r="CF59" s="73"/>
      <c r="CG59" s="73"/>
      <c r="CH59" s="73"/>
      <c r="CI59" s="73"/>
      <c r="CJ59" s="73"/>
      <c r="CK59" s="73"/>
      <c r="CL59" s="73"/>
      <c r="CM59" s="85"/>
      <c r="CN59" s="73"/>
      <c r="CO59" s="73"/>
      <c r="CP59" s="73"/>
      <c r="CQ59" s="73"/>
      <c r="CR59" s="73"/>
      <c r="CS59" s="73"/>
      <c r="CT59" s="73"/>
      <c r="CU59" s="73"/>
      <c r="CV59" s="73"/>
      <c r="CW59" s="92"/>
      <c r="CX59" s="85"/>
      <c r="CY59" s="73"/>
      <c r="CZ59" s="73"/>
      <c r="DA59" s="73"/>
      <c r="DB59" s="73"/>
      <c r="DC59" s="73"/>
      <c r="DD59" s="73"/>
      <c r="DE59" s="73"/>
      <c r="DF59" s="73"/>
      <c r="DG59" s="85"/>
      <c r="DH59" s="73"/>
      <c r="DI59" s="73"/>
      <c r="DJ59" s="73"/>
      <c r="DK59" s="73"/>
      <c r="DL59" s="73"/>
      <c r="DM59" s="73"/>
      <c r="DN59" s="73"/>
      <c r="DO59" s="73"/>
      <c r="DP59" s="73"/>
      <c r="DQ59" s="92"/>
      <c r="DR59" s="85"/>
      <c r="DS59" s="73"/>
      <c r="DT59" s="73"/>
      <c r="DU59" s="73"/>
      <c r="DV59" s="73"/>
      <c r="DW59" s="73"/>
      <c r="DX59" s="73"/>
      <c r="DY59" s="73"/>
      <c r="DZ59" s="73"/>
      <c r="EA59" s="85"/>
      <c r="EB59" s="73"/>
      <c r="EC59" s="73"/>
      <c r="ED59" s="73"/>
      <c r="EE59" s="73"/>
      <c r="EF59" s="73"/>
      <c r="EG59" s="73"/>
      <c r="EH59" s="73"/>
      <c r="EI59" s="73"/>
      <c r="EJ59" s="73"/>
      <c r="EK59" s="92"/>
      <c r="EL59" s="85"/>
      <c r="EM59" s="73"/>
      <c r="EN59" s="73"/>
      <c r="EO59" s="73"/>
      <c r="EP59" s="73"/>
      <c r="EQ59" s="73"/>
      <c r="ER59" s="73"/>
      <c r="ES59" s="73"/>
      <c r="ET59" s="73"/>
      <c r="EU59" s="85"/>
      <c r="EV59" s="73"/>
      <c r="EW59" s="73"/>
      <c r="EX59" s="73"/>
      <c r="EY59" s="73"/>
      <c r="EZ59" s="73"/>
      <c r="FA59" s="73"/>
      <c r="FB59" s="73"/>
      <c r="FC59" s="73"/>
      <c r="FD59" s="73"/>
      <c r="FE59" s="92"/>
    </row>
    <row r="60" spans="1:161" s="69" customFormat="1" ht="15.75">
      <c r="A60" s="100"/>
      <c r="B60" s="101" t="s">
        <v>48</v>
      </c>
      <c r="C60" s="101"/>
      <c r="D60" s="101"/>
      <c r="E60" s="115">
        <v>3.28</v>
      </c>
      <c r="F60" s="115"/>
      <c r="G60" s="101"/>
      <c r="H60" s="115"/>
      <c r="I60" s="101"/>
      <c r="J60" s="85"/>
      <c r="K60" s="86" t="s">
        <v>49</v>
      </c>
      <c r="L60" s="73"/>
      <c r="N60" s="73"/>
      <c r="P60" s="73"/>
      <c r="Q60" s="86" t="s">
        <v>91</v>
      </c>
      <c r="R60" s="73"/>
      <c r="S60" s="73"/>
      <c r="T60" s="73"/>
      <c r="U60" s="92"/>
      <c r="V60" s="100"/>
      <c r="W60" s="101" t="s">
        <v>48</v>
      </c>
      <c r="X60" s="101"/>
      <c r="Y60" s="101"/>
      <c r="Z60" s="115">
        <v>3.28</v>
      </c>
      <c r="AA60" s="115"/>
      <c r="AB60" s="101"/>
      <c r="AC60" s="115"/>
      <c r="AD60" s="101"/>
      <c r="AE60" s="100"/>
      <c r="AF60" s="101"/>
      <c r="AG60" s="101"/>
      <c r="AH60" s="101"/>
      <c r="AI60" s="101"/>
      <c r="AJ60" s="101"/>
      <c r="AK60" s="101"/>
      <c r="AL60" s="101"/>
      <c r="AM60" s="101"/>
      <c r="AN60" s="101"/>
      <c r="AO60" s="104"/>
      <c r="AP60" s="100"/>
      <c r="AQ60" s="101" t="s">
        <v>48</v>
      </c>
      <c r="AR60" s="101"/>
      <c r="AS60" s="101"/>
      <c r="AT60" s="115">
        <v>3.28</v>
      </c>
      <c r="AU60" s="115"/>
      <c r="AV60" s="101"/>
      <c r="AW60" s="115"/>
      <c r="AX60" s="101"/>
      <c r="AY60" s="100"/>
      <c r="AZ60" s="101"/>
      <c r="BA60" s="101"/>
      <c r="BB60" s="101"/>
      <c r="BC60" s="101"/>
      <c r="BD60" s="101"/>
      <c r="BE60" s="101"/>
      <c r="BF60" s="101"/>
      <c r="BG60" s="101"/>
      <c r="BH60" s="101"/>
      <c r="BI60" s="104"/>
      <c r="BJ60" s="100"/>
      <c r="BK60" s="101" t="s">
        <v>48</v>
      </c>
      <c r="BL60" s="101"/>
      <c r="BM60" s="101"/>
      <c r="BN60" s="115">
        <v>3.28</v>
      </c>
      <c r="BO60" s="115"/>
      <c r="BP60" s="101"/>
      <c r="BQ60" s="115"/>
      <c r="BR60" s="101"/>
      <c r="BS60" s="100"/>
      <c r="BT60" s="101"/>
      <c r="BU60" s="101"/>
      <c r="BV60" s="101"/>
      <c r="BW60" s="101"/>
      <c r="BX60" s="101"/>
      <c r="BY60" s="101"/>
      <c r="BZ60" s="101"/>
      <c r="CA60" s="101"/>
      <c r="CB60" s="101"/>
      <c r="CC60" s="104"/>
      <c r="CD60" s="100"/>
      <c r="CE60" s="101" t="s">
        <v>48</v>
      </c>
      <c r="CF60" s="101"/>
      <c r="CG60" s="101"/>
      <c r="CH60" s="115">
        <v>3.28</v>
      </c>
      <c r="CI60" s="115"/>
      <c r="CJ60" s="101"/>
      <c r="CK60" s="115"/>
      <c r="CL60" s="101"/>
      <c r="CM60" s="100"/>
      <c r="CN60" s="101"/>
      <c r="CO60" s="101"/>
      <c r="CP60" s="101"/>
      <c r="CQ60" s="101"/>
      <c r="CR60" s="101"/>
      <c r="CS60" s="101"/>
      <c r="CT60" s="101"/>
      <c r="CU60" s="101"/>
      <c r="CV60" s="101"/>
      <c r="CW60" s="104"/>
      <c r="CX60" s="100"/>
      <c r="CY60" s="101" t="s">
        <v>48</v>
      </c>
      <c r="CZ60" s="101"/>
      <c r="DA60" s="101"/>
      <c r="DB60" s="115">
        <v>3.28</v>
      </c>
      <c r="DC60" s="115"/>
      <c r="DD60" s="101"/>
      <c r="DE60" s="115"/>
      <c r="DF60" s="101"/>
      <c r="DG60" s="100"/>
      <c r="DH60" s="101"/>
      <c r="DI60" s="101"/>
      <c r="DJ60" s="101"/>
      <c r="DK60" s="101"/>
      <c r="DL60" s="101"/>
      <c r="DM60" s="101"/>
      <c r="DN60" s="101"/>
      <c r="DO60" s="101"/>
      <c r="DP60" s="101"/>
      <c r="DQ60" s="104"/>
      <c r="DR60" s="100"/>
      <c r="DS60" s="101" t="s">
        <v>48</v>
      </c>
      <c r="DT60" s="101"/>
      <c r="DU60" s="101"/>
      <c r="DV60" s="115">
        <v>3.28</v>
      </c>
      <c r="DW60" s="115"/>
      <c r="DX60" s="101"/>
      <c r="DY60" s="115"/>
      <c r="DZ60" s="101"/>
      <c r="EA60" s="100"/>
      <c r="EB60" s="101"/>
      <c r="EC60" s="101"/>
      <c r="ED60" s="101"/>
      <c r="EE60" s="101"/>
      <c r="EF60" s="101"/>
      <c r="EG60" s="101"/>
      <c r="EH60" s="101"/>
      <c r="EI60" s="101"/>
      <c r="EJ60" s="101"/>
      <c r="EK60" s="104"/>
      <c r="EL60" s="100"/>
      <c r="EM60" s="101" t="s">
        <v>48</v>
      </c>
      <c r="EN60" s="101"/>
      <c r="EO60" s="101"/>
      <c r="EP60" s="115">
        <v>3.28</v>
      </c>
      <c r="EQ60" s="115"/>
      <c r="ER60" s="101"/>
      <c r="ES60" s="115"/>
      <c r="ET60" s="101"/>
      <c r="EU60" s="100"/>
      <c r="EV60" s="101"/>
      <c r="EW60" s="101"/>
      <c r="EX60" s="101"/>
      <c r="EY60" s="101"/>
      <c r="EZ60" s="101"/>
      <c r="FA60" s="101"/>
      <c r="FB60" s="101"/>
      <c r="FC60" s="101"/>
      <c r="FD60" s="101"/>
      <c r="FE60" s="104"/>
    </row>
    <row r="61" spans="1:161" s="69" customFormat="1" ht="9" customHeight="1">
      <c r="A61" s="85"/>
      <c r="B61" s="73"/>
      <c r="C61" s="73"/>
      <c r="D61" s="73"/>
      <c r="E61" s="73"/>
      <c r="F61" s="73"/>
      <c r="G61" s="73"/>
      <c r="H61" s="73"/>
      <c r="I61" s="73"/>
      <c r="J61" s="85"/>
      <c r="O61" s="73"/>
      <c r="P61" s="73"/>
      <c r="Q61" s="73"/>
      <c r="R61" s="73"/>
      <c r="S61" s="73"/>
      <c r="T61" s="73"/>
      <c r="U61" s="92"/>
      <c r="V61" s="85"/>
      <c r="W61" s="73"/>
      <c r="X61" s="73"/>
      <c r="Y61" s="73"/>
      <c r="Z61" s="73"/>
      <c r="AA61" s="73"/>
      <c r="AB61" s="73"/>
      <c r="AC61" s="73"/>
      <c r="AD61" s="73"/>
      <c r="AE61" s="85"/>
      <c r="AF61" s="73"/>
      <c r="AG61" s="73"/>
      <c r="AH61" s="73"/>
      <c r="AI61" s="73"/>
      <c r="AJ61" s="73"/>
      <c r="AK61" s="73"/>
      <c r="AL61" s="73"/>
      <c r="AM61" s="73"/>
      <c r="AN61" s="73"/>
      <c r="AO61" s="92"/>
      <c r="AP61" s="85"/>
      <c r="AQ61" s="73"/>
      <c r="AR61" s="73"/>
      <c r="AS61" s="73"/>
      <c r="AT61" s="73"/>
      <c r="AU61" s="73"/>
      <c r="AV61" s="73"/>
      <c r="AW61" s="73"/>
      <c r="AX61" s="73"/>
      <c r="AY61" s="85"/>
      <c r="AZ61" s="73"/>
      <c r="BA61" s="73"/>
      <c r="BB61" s="73"/>
      <c r="BC61" s="73"/>
      <c r="BD61" s="73"/>
      <c r="BE61" s="73"/>
      <c r="BF61" s="73"/>
      <c r="BG61" s="73"/>
      <c r="BH61" s="73"/>
      <c r="BI61" s="92"/>
      <c r="BJ61" s="85"/>
      <c r="BK61" s="73"/>
      <c r="BL61" s="73"/>
      <c r="BM61" s="73"/>
      <c r="BN61" s="73"/>
      <c r="BO61" s="73"/>
      <c r="BP61" s="73"/>
      <c r="BQ61" s="73"/>
      <c r="BR61" s="73"/>
      <c r="BS61" s="85"/>
      <c r="BT61" s="73"/>
      <c r="BU61" s="73"/>
      <c r="BV61" s="73"/>
      <c r="BW61" s="73"/>
      <c r="BX61" s="73"/>
      <c r="BY61" s="73"/>
      <c r="BZ61" s="73"/>
      <c r="CA61" s="73"/>
      <c r="CB61" s="73"/>
      <c r="CC61" s="92"/>
      <c r="CD61" s="85"/>
      <c r="CE61" s="73"/>
      <c r="CF61" s="73"/>
      <c r="CG61" s="73"/>
      <c r="CH61" s="73"/>
      <c r="CI61" s="73"/>
      <c r="CJ61" s="73"/>
      <c r="CK61" s="73"/>
      <c r="CL61" s="73"/>
      <c r="CM61" s="85"/>
      <c r="CN61" s="73"/>
      <c r="CO61" s="73"/>
      <c r="CP61" s="73"/>
      <c r="CQ61" s="73"/>
      <c r="CR61" s="73"/>
      <c r="CS61" s="73"/>
      <c r="CT61" s="73"/>
      <c r="CU61" s="73"/>
      <c r="CV61" s="73"/>
      <c r="CW61" s="92"/>
      <c r="CX61" s="85"/>
      <c r="CY61" s="73"/>
      <c r="CZ61" s="73"/>
      <c r="DA61" s="73"/>
      <c r="DB61" s="73"/>
      <c r="DC61" s="73"/>
      <c r="DD61" s="73"/>
      <c r="DE61" s="73"/>
      <c r="DF61" s="73"/>
      <c r="DG61" s="85"/>
      <c r="DH61" s="73"/>
      <c r="DI61" s="73"/>
      <c r="DJ61" s="73"/>
      <c r="DK61" s="73"/>
      <c r="DL61" s="73"/>
      <c r="DM61" s="73"/>
      <c r="DN61" s="73"/>
      <c r="DO61" s="73"/>
      <c r="DP61" s="73"/>
      <c r="DQ61" s="92"/>
      <c r="DR61" s="85"/>
      <c r="DS61" s="73"/>
      <c r="DT61" s="73"/>
      <c r="DU61" s="73"/>
      <c r="DV61" s="73"/>
      <c r="DW61" s="73"/>
      <c r="DX61" s="73"/>
      <c r="DY61" s="73"/>
      <c r="DZ61" s="73"/>
      <c r="EA61" s="85"/>
      <c r="EB61" s="73"/>
      <c r="EC61" s="73"/>
      <c r="ED61" s="73"/>
      <c r="EE61" s="73"/>
      <c r="EF61" s="73"/>
      <c r="EG61" s="73"/>
      <c r="EH61" s="73"/>
      <c r="EI61" s="73"/>
      <c r="EJ61" s="73"/>
      <c r="EK61" s="92"/>
      <c r="EL61" s="85"/>
      <c r="EM61" s="73"/>
      <c r="EN61" s="73"/>
      <c r="EO61" s="73"/>
      <c r="EP61" s="73"/>
      <c r="EQ61" s="73"/>
      <c r="ER61" s="73"/>
      <c r="ES61" s="73"/>
      <c r="ET61" s="73"/>
      <c r="EU61" s="85"/>
      <c r="EV61" s="73"/>
      <c r="EW61" s="73"/>
      <c r="EX61" s="73"/>
      <c r="EY61" s="73"/>
      <c r="EZ61" s="73"/>
      <c r="FA61" s="73"/>
      <c r="FB61" s="73"/>
      <c r="FC61" s="73"/>
      <c r="FD61" s="73"/>
      <c r="FE61" s="92"/>
    </row>
    <row r="62" spans="1:161" s="69" customFormat="1" ht="15.75">
      <c r="A62" s="100"/>
      <c r="B62" s="101" t="s">
        <v>50</v>
      </c>
      <c r="C62" s="101"/>
      <c r="D62" s="101"/>
      <c r="E62" s="102">
        <v>0.1055</v>
      </c>
      <c r="F62" s="102"/>
      <c r="G62" s="101"/>
      <c r="H62" s="101"/>
      <c r="I62" s="104"/>
      <c r="K62" s="116" t="s">
        <v>82</v>
      </c>
      <c r="L62" s="86"/>
      <c r="M62" s="86"/>
      <c r="N62" s="86"/>
      <c r="O62" s="86"/>
      <c r="P62" s="86" t="s">
        <v>52</v>
      </c>
      <c r="Q62" s="116" t="s">
        <v>71</v>
      </c>
      <c r="R62" s="86"/>
      <c r="S62" s="73"/>
      <c r="T62" s="73"/>
      <c r="U62" s="92"/>
      <c r="V62" s="100"/>
      <c r="W62" s="101" t="s">
        <v>50</v>
      </c>
      <c r="X62" s="101"/>
      <c r="Y62" s="101"/>
      <c r="Z62" s="102">
        <v>0.1055</v>
      </c>
      <c r="AA62" s="102"/>
      <c r="AB62" s="101"/>
      <c r="AC62" s="101"/>
      <c r="AD62" s="101"/>
      <c r="AE62" s="103"/>
      <c r="AF62" s="101"/>
      <c r="AG62" s="101"/>
      <c r="AH62" s="101"/>
      <c r="AI62" s="101"/>
      <c r="AJ62" s="101"/>
      <c r="AK62" s="101"/>
      <c r="AL62" s="101"/>
      <c r="AM62" s="101"/>
      <c r="AN62" s="101"/>
      <c r="AO62" s="104"/>
      <c r="AP62" s="100"/>
      <c r="AQ62" s="101" t="s">
        <v>50</v>
      </c>
      <c r="AR62" s="101"/>
      <c r="AS62" s="101"/>
      <c r="AT62" s="102">
        <v>0.1055</v>
      </c>
      <c r="AU62" s="102"/>
      <c r="AV62" s="101"/>
      <c r="AW62" s="101"/>
      <c r="AX62" s="101"/>
      <c r="AY62" s="103"/>
      <c r="AZ62" s="101"/>
      <c r="BA62" s="101"/>
      <c r="BB62" s="101"/>
      <c r="BC62" s="101"/>
      <c r="BD62" s="101"/>
      <c r="BE62" s="101"/>
      <c r="BF62" s="101"/>
      <c r="BG62" s="101"/>
      <c r="BH62" s="101"/>
      <c r="BI62" s="104"/>
      <c r="BJ62" s="100"/>
      <c r="BK62" s="101" t="s">
        <v>50</v>
      </c>
      <c r="BL62" s="101"/>
      <c r="BM62" s="101"/>
      <c r="BN62" s="102">
        <v>0.1055</v>
      </c>
      <c r="BO62" s="102"/>
      <c r="BP62" s="101"/>
      <c r="BQ62" s="101"/>
      <c r="BR62" s="101"/>
      <c r="BS62" s="103"/>
      <c r="BT62" s="101"/>
      <c r="BU62" s="101"/>
      <c r="BV62" s="101"/>
      <c r="BW62" s="101"/>
      <c r="BX62" s="101"/>
      <c r="BY62" s="101"/>
      <c r="BZ62" s="101"/>
      <c r="CA62" s="101"/>
      <c r="CB62" s="101"/>
      <c r="CC62" s="104"/>
      <c r="CD62" s="100"/>
      <c r="CE62" s="101" t="s">
        <v>50</v>
      </c>
      <c r="CF62" s="101"/>
      <c r="CG62" s="101"/>
      <c r="CH62" s="102">
        <v>0.1055</v>
      </c>
      <c r="CI62" s="102"/>
      <c r="CJ62" s="101"/>
      <c r="CK62" s="101"/>
      <c r="CL62" s="101"/>
      <c r="CM62" s="103"/>
      <c r="CN62" s="101"/>
      <c r="CO62" s="101"/>
      <c r="CP62" s="101"/>
      <c r="CQ62" s="101"/>
      <c r="CR62" s="101"/>
      <c r="CS62" s="101"/>
      <c r="CT62" s="101"/>
      <c r="CU62" s="101"/>
      <c r="CV62" s="101"/>
      <c r="CW62" s="104"/>
      <c r="CX62" s="100"/>
      <c r="CY62" s="101" t="s">
        <v>50</v>
      </c>
      <c r="CZ62" s="101"/>
      <c r="DA62" s="101"/>
      <c r="DB62" s="102">
        <v>0.1055</v>
      </c>
      <c r="DC62" s="102"/>
      <c r="DD62" s="101"/>
      <c r="DE62" s="101"/>
      <c r="DF62" s="101"/>
      <c r="DG62" s="103"/>
      <c r="DH62" s="101"/>
      <c r="DI62" s="101"/>
      <c r="DJ62" s="101"/>
      <c r="DK62" s="101"/>
      <c r="DL62" s="101"/>
      <c r="DM62" s="101"/>
      <c r="DN62" s="101"/>
      <c r="DO62" s="101"/>
      <c r="DP62" s="101"/>
      <c r="DQ62" s="104"/>
      <c r="DR62" s="100"/>
      <c r="DS62" s="101" t="s">
        <v>50</v>
      </c>
      <c r="DT62" s="101"/>
      <c r="DU62" s="101"/>
      <c r="DV62" s="102">
        <v>0.1055</v>
      </c>
      <c r="DW62" s="102"/>
      <c r="DX62" s="101"/>
      <c r="DY62" s="101"/>
      <c r="DZ62" s="101"/>
      <c r="EA62" s="103"/>
      <c r="EB62" s="101"/>
      <c r="EC62" s="101"/>
      <c r="ED62" s="101"/>
      <c r="EE62" s="101"/>
      <c r="EF62" s="101"/>
      <c r="EG62" s="101"/>
      <c r="EH62" s="101"/>
      <c r="EI62" s="101"/>
      <c r="EJ62" s="101"/>
      <c r="EK62" s="104"/>
      <c r="EL62" s="100"/>
      <c r="EM62" s="101" t="s">
        <v>50</v>
      </c>
      <c r="EN62" s="101"/>
      <c r="EO62" s="101"/>
      <c r="EP62" s="102">
        <v>0.1055</v>
      </c>
      <c r="EQ62" s="102"/>
      <c r="ER62" s="101"/>
      <c r="ES62" s="101"/>
      <c r="ET62" s="101"/>
      <c r="EU62" s="103"/>
      <c r="EV62" s="101"/>
      <c r="EW62" s="101"/>
      <c r="EX62" s="101"/>
      <c r="EY62" s="101"/>
      <c r="EZ62" s="101"/>
      <c r="FA62" s="101"/>
      <c r="FB62" s="101"/>
      <c r="FC62" s="101"/>
      <c r="FD62" s="101"/>
      <c r="FE62" s="104"/>
    </row>
    <row r="63" spans="1:161" s="69" customFormat="1" ht="18.75" customHeight="1">
      <c r="A63" s="73"/>
      <c r="B63" s="86"/>
      <c r="C63" s="117"/>
      <c r="D63" s="86"/>
      <c r="E63" s="86"/>
      <c r="F63" s="86"/>
      <c r="G63" s="86"/>
      <c r="H63" s="86"/>
      <c r="I63" s="86"/>
      <c r="J63" s="86"/>
      <c r="K63" s="116"/>
      <c r="L63" s="86"/>
      <c r="M63" s="116"/>
      <c r="N63" s="86"/>
      <c r="O63" s="86"/>
      <c r="P63" s="86"/>
      <c r="Q63" s="86"/>
      <c r="R63" s="86"/>
      <c r="S63" s="73"/>
      <c r="T63" s="73"/>
      <c r="U63" s="73"/>
      <c r="V63" s="73"/>
      <c r="W63" s="73"/>
      <c r="X63" s="73"/>
      <c r="Y63" s="73"/>
      <c r="Z63" s="89"/>
      <c r="AA63" s="89"/>
      <c r="AB63" s="73"/>
      <c r="AC63" s="73"/>
      <c r="AD63" s="73"/>
      <c r="AE63" s="89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89"/>
      <c r="AU63" s="89"/>
      <c r="AV63" s="73"/>
      <c r="AW63" s="73"/>
      <c r="AX63" s="73"/>
      <c r="AY63" s="89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89"/>
      <c r="BO63" s="89"/>
      <c r="BP63" s="73"/>
      <c r="BQ63" s="73"/>
      <c r="BR63" s="73"/>
      <c r="BS63" s="89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89"/>
      <c r="CI63" s="89"/>
      <c r="CJ63" s="73"/>
      <c r="CK63" s="73"/>
      <c r="CL63" s="73"/>
      <c r="CM63" s="89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89"/>
      <c r="DC63" s="89"/>
      <c r="DD63" s="73"/>
      <c r="DE63" s="73"/>
      <c r="DF63" s="73"/>
      <c r="DG63" s="89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89"/>
      <c r="DW63" s="89"/>
      <c r="DX63" s="73"/>
      <c r="DY63" s="73"/>
      <c r="DZ63" s="73"/>
      <c r="EA63" s="89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89"/>
      <c r="EQ63" s="89"/>
      <c r="ER63" s="73"/>
      <c r="ES63" s="73"/>
      <c r="ET63" s="73"/>
      <c r="EU63" s="89"/>
    </row>
    <row r="64" spans="1:161" s="69" customFormat="1" ht="18.75" customHeight="1">
      <c r="A64" s="73"/>
      <c r="B64" s="86"/>
      <c r="C64" s="117"/>
      <c r="D64" s="86"/>
      <c r="E64" s="86"/>
      <c r="F64" s="86"/>
      <c r="G64" s="86"/>
      <c r="H64" s="86"/>
      <c r="I64" s="86"/>
      <c r="J64" s="86"/>
      <c r="K64" s="116"/>
      <c r="L64" s="86"/>
      <c r="M64" s="116"/>
      <c r="N64" s="86"/>
      <c r="O64" s="86"/>
      <c r="P64" s="86"/>
      <c r="Q64" s="86"/>
      <c r="R64" s="86"/>
      <c r="S64" s="73"/>
      <c r="T64" s="73"/>
      <c r="U64" s="73"/>
      <c r="V64" s="73"/>
      <c r="W64" s="73"/>
      <c r="X64" s="73"/>
      <c r="Y64" s="73"/>
      <c r="Z64" s="89"/>
      <c r="AA64" s="89"/>
      <c r="AB64" s="73"/>
      <c r="AC64" s="73"/>
      <c r="AD64" s="73"/>
      <c r="AE64" s="89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89"/>
      <c r="AU64" s="89"/>
      <c r="AV64" s="73"/>
      <c r="AW64" s="73"/>
      <c r="AX64" s="73"/>
      <c r="AY64" s="89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89"/>
      <c r="BO64" s="89"/>
      <c r="BP64" s="73"/>
      <c r="BQ64" s="73"/>
      <c r="BR64" s="73"/>
      <c r="BS64" s="89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89"/>
      <c r="CI64" s="89"/>
      <c r="CJ64" s="73"/>
      <c r="CK64" s="73"/>
      <c r="CL64" s="73"/>
      <c r="CM64" s="89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89"/>
      <c r="DC64" s="89"/>
      <c r="DD64" s="73"/>
      <c r="DE64" s="73"/>
      <c r="DF64" s="73"/>
      <c r="DG64" s="89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89"/>
      <c r="DW64" s="89"/>
      <c r="DX64" s="73"/>
      <c r="DY64" s="73"/>
      <c r="DZ64" s="73"/>
      <c r="EA64" s="89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89"/>
      <c r="EQ64" s="89"/>
      <c r="ER64" s="73"/>
      <c r="ES64" s="73"/>
      <c r="ET64" s="73"/>
      <c r="EU64" s="89"/>
    </row>
    <row r="65" spans="1:161" s="69" customFormat="1" ht="18.75" customHeight="1">
      <c r="A65" s="73"/>
      <c r="B65" s="86"/>
      <c r="C65" s="117"/>
      <c r="D65" s="86"/>
      <c r="E65" s="86"/>
      <c r="F65" s="86"/>
      <c r="G65" s="86"/>
      <c r="H65" s="86"/>
      <c r="I65" s="86"/>
      <c r="J65" s="86"/>
      <c r="K65" s="116"/>
      <c r="L65" s="86"/>
      <c r="M65" s="116"/>
      <c r="N65" s="86"/>
      <c r="O65" s="86"/>
      <c r="P65" s="86"/>
      <c r="Q65" s="86"/>
      <c r="R65" s="86"/>
      <c r="S65" s="73"/>
      <c r="T65" s="73"/>
      <c r="U65" s="73"/>
      <c r="V65" s="73"/>
      <c r="W65" s="73"/>
      <c r="X65" s="73"/>
      <c r="Y65" s="73"/>
      <c r="Z65" s="89"/>
      <c r="AA65" s="89"/>
      <c r="AB65" s="73"/>
      <c r="AC65" s="73"/>
      <c r="AD65" s="73"/>
      <c r="AE65" s="89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89"/>
      <c r="AU65" s="89"/>
      <c r="AV65" s="73"/>
      <c r="AW65" s="73"/>
      <c r="AX65" s="73"/>
      <c r="AY65" s="89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89"/>
      <c r="BO65" s="89"/>
      <c r="BP65" s="73"/>
      <c r="BQ65" s="73"/>
      <c r="BR65" s="73"/>
      <c r="BS65" s="89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89"/>
      <c r="CI65" s="89"/>
      <c r="CJ65" s="73"/>
      <c r="CK65" s="73"/>
      <c r="CL65" s="73"/>
      <c r="CM65" s="89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89"/>
      <c r="DC65" s="89"/>
      <c r="DD65" s="73"/>
      <c r="DE65" s="73"/>
      <c r="DF65" s="73"/>
      <c r="DG65" s="89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89"/>
      <c r="DW65" s="89"/>
      <c r="DX65" s="73"/>
      <c r="DY65" s="73"/>
      <c r="DZ65" s="73"/>
      <c r="EA65" s="89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89"/>
      <c r="EQ65" s="89"/>
      <c r="ER65" s="73"/>
      <c r="ES65" s="73"/>
      <c r="ET65" s="73"/>
      <c r="EU65" s="89"/>
    </row>
    <row r="66" spans="1:161" s="69" customFormat="1" ht="18.75" customHeight="1">
      <c r="A66" s="73"/>
      <c r="B66" s="86"/>
      <c r="C66" s="117"/>
      <c r="D66" s="86"/>
      <c r="E66" s="86"/>
      <c r="F66" s="86"/>
      <c r="G66" s="86"/>
      <c r="H66" s="86"/>
      <c r="I66" s="86"/>
      <c r="J66" s="86"/>
      <c r="K66" s="116"/>
      <c r="L66" s="86"/>
      <c r="M66" s="116"/>
      <c r="N66" s="86"/>
      <c r="O66" s="86"/>
      <c r="P66" s="86"/>
      <c r="Q66" s="86"/>
      <c r="R66" s="86"/>
      <c r="S66" s="73"/>
      <c r="T66" s="73"/>
      <c r="U66" s="73"/>
      <c r="V66" s="73"/>
      <c r="W66" s="73"/>
      <c r="X66" s="73"/>
      <c r="Y66" s="73"/>
      <c r="Z66" s="89"/>
      <c r="AA66" s="89"/>
      <c r="AB66" s="73"/>
      <c r="AC66" s="73"/>
      <c r="AD66" s="73"/>
      <c r="AE66" s="89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89"/>
      <c r="AU66" s="89"/>
      <c r="AV66" s="73"/>
      <c r="AW66" s="73"/>
      <c r="AX66" s="73"/>
      <c r="AY66" s="89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89"/>
      <c r="BO66" s="89"/>
      <c r="BP66" s="73"/>
      <c r="BQ66" s="73"/>
      <c r="BR66" s="73"/>
      <c r="BS66" s="89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89"/>
      <c r="CI66" s="89"/>
      <c r="CJ66" s="73"/>
      <c r="CK66" s="73"/>
      <c r="CL66" s="73"/>
      <c r="CM66" s="89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89"/>
      <c r="DC66" s="89"/>
      <c r="DD66" s="73"/>
      <c r="DE66" s="73"/>
      <c r="DF66" s="73"/>
      <c r="DG66" s="89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89"/>
      <c r="DW66" s="89"/>
      <c r="DX66" s="73"/>
      <c r="DY66" s="73"/>
      <c r="DZ66" s="73"/>
      <c r="EA66" s="89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89"/>
      <c r="EQ66" s="89"/>
      <c r="ER66" s="73"/>
      <c r="ES66" s="73"/>
      <c r="ET66" s="73"/>
      <c r="EU66" s="89"/>
    </row>
    <row r="67" spans="1:161" s="69" customFormat="1" ht="15.75">
      <c r="A67" s="73"/>
      <c r="B67" s="86" t="s">
        <v>83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73"/>
      <c r="O67" s="73"/>
      <c r="P67" s="73"/>
      <c r="Q67" s="73"/>
      <c r="R67" s="73"/>
      <c r="S67" s="73"/>
      <c r="T67" s="73"/>
      <c r="U67" s="73"/>
      <c r="V67" s="73"/>
      <c r="W67" s="86" t="s">
        <v>54</v>
      </c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73"/>
      <c r="AJ67" s="73"/>
      <c r="AK67" s="73"/>
      <c r="AL67" s="73"/>
      <c r="AM67" s="73"/>
      <c r="AN67" s="73"/>
      <c r="AO67" s="73"/>
      <c r="AP67" s="73"/>
      <c r="AQ67" s="86" t="s">
        <v>54</v>
      </c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73"/>
      <c r="BD67" s="73"/>
      <c r="BE67" s="73"/>
      <c r="BF67" s="73"/>
      <c r="BG67" s="73"/>
      <c r="BH67" s="73"/>
      <c r="BI67" s="73"/>
      <c r="BJ67" s="73"/>
      <c r="BK67" s="86" t="s">
        <v>54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73"/>
      <c r="BX67" s="73"/>
      <c r="BY67" s="73"/>
      <c r="BZ67" s="73"/>
      <c r="CA67" s="73"/>
      <c r="CB67" s="73"/>
      <c r="CC67" s="73"/>
      <c r="CD67" s="73"/>
      <c r="CE67" s="86" t="s">
        <v>54</v>
      </c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73"/>
      <c r="CR67" s="73"/>
      <c r="CS67" s="73"/>
      <c r="CT67" s="73"/>
      <c r="CU67" s="73"/>
      <c r="CV67" s="73"/>
      <c r="CW67" s="73"/>
      <c r="CX67" s="73"/>
      <c r="CY67" s="86" t="s">
        <v>54</v>
      </c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73"/>
      <c r="DL67" s="73"/>
      <c r="DM67" s="73"/>
      <c r="DN67" s="73"/>
      <c r="DO67" s="73"/>
      <c r="DP67" s="73"/>
      <c r="DQ67" s="73"/>
      <c r="DR67" s="73"/>
      <c r="DS67" s="86" t="s">
        <v>54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73"/>
      <c r="EF67" s="73"/>
      <c r="EG67" s="73"/>
      <c r="EH67" s="73"/>
      <c r="EI67" s="73"/>
      <c r="EJ67" s="73"/>
      <c r="EK67" s="73"/>
      <c r="EL67" s="73"/>
      <c r="EM67" s="86" t="s">
        <v>54</v>
      </c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73"/>
      <c r="EZ67" s="73"/>
      <c r="FA67" s="73"/>
      <c r="FB67" s="73"/>
      <c r="FC67" s="73"/>
      <c r="FD67" s="73"/>
      <c r="FE67" s="73"/>
    </row>
    <row r="68" spans="1:161" s="69" customFormat="1" ht="19.899999999999999" customHeight="1">
      <c r="A68" s="80"/>
      <c r="B68" s="118"/>
      <c r="C68" s="81"/>
      <c r="D68" s="81"/>
      <c r="E68" s="119"/>
      <c r="F68" s="80"/>
      <c r="G68" s="118"/>
      <c r="H68" s="81"/>
      <c r="I68" s="81"/>
      <c r="J68" s="81"/>
      <c r="K68" s="81"/>
      <c r="L68" s="81"/>
      <c r="M68" s="84"/>
      <c r="N68" s="80"/>
      <c r="O68" s="118"/>
      <c r="P68" s="81"/>
      <c r="Q68" s="81"/>
      <c r="R68" s="81"/>
      <c r="S68" s="81"/>
      <c r="T68" s="84"/>
      <c r="U68" s="81"/>
      <c r="V68" s="80"/>
      <c r="W68" s="118"/>
      <c r="X68" s="81"/>
      <c r="Y68" s="81"/>
      <c r="Z68" s="119"/>
      <c r="AA68" s="80"/>
      <c r="AB68" s="118"/>
      <c r="AC68" s="81"/>
      <c r="AD68" s="81"/>
      <c r="AE68" s="81"/>
      <c r="AF68" s="81"/>
      <c r="AG68" s="81"/>
      <c r="AH68" s="84"/>
      <c r="AI68" s="80"/>
      <c r="AJ68" s="118"/>
      <c r="AK68" s="81"/>
      <c r="AL68" s="81"/>
      <c r="AM68" s="81"/>
      <c r="AN68" s="81"/>
      <c r="AO68" s="84"/>
      <c r="AP68" s="80"/>
      <c r="AQ68" s="118"/>
      <c r="AR68" s="81"/>
      <c r="AS68" s="81"/>
      <c r="AT68" s="119"/>
      <c r="AU68" s="80"/>
      <c r="AV68" s="118"/>
      <c r="AW68" s="81"/>
      <c r="AX68" s="81"/>
      <c r="AY68" s="81"/>
      <c r="AZ68" s="81"/>
      <c r="BA68" s="81"/>
      <c r="BB68" s="84"/>
      <c r="BC68" s="80"/>
      <c r="BD68" s="118"/>
      <c r="BE68" s="81"/>
      <c r="BF68" s="81"/>
      <c r="BG68" s="81"/>
      <c r="BH68" s="81"/>
      <c r="BI68" s="84"/>
      <c r="BJ68" s="80"/>
      <c r="BK68" s="118"/>
      <c r="BL68" s="81"/>
      <c r="BM68" s="81"/>
      <c r="BN68" s="119"/>
      <c r="BO68" s="80"/>
      <c r="BP68" s="118"/>
      <c r="BQ68" s="81"/>
      <c r="BR68" s="81"/>
      <c r="BS68" s="81"/>
      <c r="BT68" s="81"/>
      <c r="BU68" s="81"/>
      <c r="BV68" s="84"/>
      <c r="BW68" s="80"/>
      <c r="BX68" s="118"/>
      <c r="BY68" s="81"/>
      <c r="BZ68" s="81"/>
      <c r="CA68" s="81"/>
      <c r="CB68" s="81"/>
      <c r="CC68" s="84"/>
      <c r="CD68" s="80"/>
      <c r="CE68" s="118"/>
      <c r="CF68" s="81"/>
      <c r="CG68" s="81"/>
      <c r="CH68" s="119"/>
      <c r="CI68" s="80"/>
      <c r="CJ68" s="118"/>
      <c r="CK68" s="81"/>
      <c r="CL68" s="81"/>
      <c r="CM68" s="81"/>
      <c r="CN68" s="81"/>
      <c r="CO68" s="81"/>
      <c r="CP68" s="84"/>
      <c r="CQ68" s="80"/>
      <c r="CR68" s="118"/>
      <c r="CS68" s="81"/>
      <c r="CT68" s="81"/>
      <c r="CU68" s="81"/>
      <c r="CV68" s="81"/>
      <c r="CW68" s="84"/>
      <c r="CX68" s="80"/>
      <c r="CY68" s="118"/>
      <c r="CZ68" s="81"/>
      <c r="DA68" s="81"/>
      <c r="DB68" s="119"/>
      <c r="DC68" s="80"/>
      <c r="DD68" s="118"/>
      <c r="DE68" s="81"/>
      <c r="DF68" s="81"/>
      <c r="DG68" s="81"/>
      <c r="DH68" s="81"/>
      <c r="DI68" s="81"/>
      <c r="DJ68" s="84"/>
      <c r="DK68" s="80"/>
      <c r="DL68" s="118"/>
      <c r="DM68" s="81"/>
      <c r="DN68" s="81"/>
      <c r="DO68" s="81"/>
      <c r="DP68" s="81"/>
      <c r="DQ68" s="84"/>
      <c r="DR68" s="80"/>
      <c r="DS68" s="118"/>
      <c r="DT68" s="81"/>
      <c r="DU68" s="81"/>
      <c r="DV68" s="119"/>
      <c r="DW68" s="80"/>
      <c r="DX68" s="118"/>
      <c r="DY68" s="81"/>
      <c r="DZ68" s="81"/>
      <c r="EA68" s="81"/>
      <c r="EB68" s="81"/>
      <c r="EC68" s="81"/>
      <c r="ED68" s="84"/>
      <c r="EE68" s="80"/>
      <c r="EF68" s="118"/>
      <c r="EG68" s="81"/>
      <c r="EH68" s="81"/>
      <c r="EI68" s="81"/>
      <c r="EJ68" s="81"/>
      <c r="EK68" s="84"/>
      <c r="EL68" s="80"/>
      <c r="EM68" s="118"/>
      <c r="EN68" s="81"/>
      <c r="EO68" s="81"/>
      <c r="EP68" s="119"/>
      <c r="EQ68" s="80"/>
      <c r="ER68" s="118"/>
      <c r="ES68" s="81"/>
      <c r="ET68" s="81"/>
      <c r="EU68" s="81"/>
      <c r="EV68" s="81"/>
      <c r="EW68" s="81"/>
      <c r="EX68" s="84"/>
      <c r="EY68" s="80"/>
      <c r="EZ68" s="118"/>
      <c r="FA68" s="81"/>
      <c r="FB68" s="81"/>
      <c r="FC68" s="81"/>
      <c r="FD68" s="81"/>
      <c r="FE68" s="84"/>
    </row>
    <row r="69" spans="1:161" s="69" customFormat="1" ht="19.899999999999999" customHeight="1">
      <c r="A69" s="85"/>
      <c r="C69" s="86"/>
      <c r="D69" s="98"/>
      <c r="E69" s="91"/>
      <c r="F69" s="85"/>
      <c r="G69" s="73"/>
      <c r="I69" s="73"/>
      <c r="J69" s="120"/>
      <c r="K69" s="73"/>
      <c r="L69" s="91"/>
      <c r="M69" s="121"/>
      <c r="N69" s="85"/>
      <c r="P69" s="73"/>
      <c r="Q69" s="73"/>
      <c r="R69" s="86"/>
      <c r="S69" s="73"/>
      <c r="T69" s="92"/>
      <c r="U69" s="73"/>
      <c r="V69" s="85"/>
      <c r="W69" s="73"/>
      <c r="X69" s="73"/>
      <c r="Y69" s="98"/>
      <c r="Z69" s="91"/>
      <c r="AA69" s="85"/>
      <c r="AB69" s="73"/>
      <c r="AC69" s="98"/>
      <c r="AD69" s="73"/>
      <c r="AE69" s="91"/>
      <c r="AF69" s="73"/>
      <c r="AG69" s="91"/>
      <c r="AH69" s="121"/>
      <c r="AI69" s="85"/>
      <c r="AJ69" s="86"/>
      <c r="AK69" s="73"/>
      <c r="AL69" s="73"/>
      <c r="AM69" s="73"/>
      <c r="AN69" s="73"/>
      <c r="AO69" s="92"/>
      <c r="AP69" s="85"/>
      <c r="AQ69" s="73"/>
      <c r="AR69" s="73"/>
      <c r="AS69" s="98"/>
      <c r="AT69" s="91"/>
      <c r="AU69" s="85"/>
      <c r="AV69" s="73"/>
      <c r="AW69" s="98"/>
      <c r="AX69" s="73"/>
      <c r="AY69" s="91"/>
      <c r="AZ69" s="73"/>
      <c r="BA69" s="91"/>
      <c r="BB69" s="121"/>
      <c r="BC69" s="85"/>
      <c r="BD69" s="86"/>
      <c r="BE69" s="73"/>
      <c r="BF69" s="73"/>
      <c r="BG69" s="73"/>
      <c r="BH69" s="73"/>
      <c r="BI69" s="92"/>
      <c r="BJ69" s="85"/>
      <c r="BK69" s="73"/>
      <c r="BL69" s="73"/>
      <c r="BM69" s="98"/>
      <c r="BN69" s="91"/>
      <c r="BO69" s="85"/>
      <c r="BP69" s="73"/>
      <c r="BQ69" s="98"/>
      <c r="BR69" s="73"/>
      <c r="BS69" s="91"/>
      <c r="BT69" s="73"/>
      <c r="BU69" s="91"/>
      <c r="BV69" s="121"/>
      <c r="BW69" s="85"/>
      <c r="BX69" s="86"/>
      <c r="BY69" s="73"/>
      <c r="BZ69" s="73"/>
      <c r="CA69" s="73"/>
      <c r="CB69" s="73"/>
      <c r="CC69" s="92"/>
      <c r="CD69" s="85"/>
      <c r="CE69" s="73"/>
      <c r="CF69" s="73"/>
      <c r="CG69" s="98"/>
      <c r="CH69" s="91"/>
      <c r="CI69" s="85"/>
      <c r="CJ69" s="73"/>
      <c r="CK69" s="98"/>
      <c r="CL69" s="73"/>
      <c r="CM69" s="91"/>
      <c r="CN69" s="73"/>
      <c r="CO69" s="91"/>
      <c r="CP69" s="121"/>
      <c r="CQ69" s="85"/>
      <c r="CR69" s="86"/>
      <c r="CS69" s="73"/>
      <c r="CT69" s="73"/>
      <c r="CU69" s="73"/>
      <c r="CV69" s="73"/>
      <c r="CW69" s="92"/>
      <c r="CX69" s="85"/>
      <c r="CY69" s="73"/>
      <c r="CZ69" s="73"/>
      <c r="DA69" s="98"/>
      <c r="DB69" s="91"/>
      <c r="DC69" s="85"/>
      <c r="DD69" s="73"/>
      <c r="DE69" s="98"/>
      <c r="DF69" s="73"/>
      <c r="DG69" s="91"/>
      <c r="DH69" s="73"/>
      <c r="DI69" s="91"/>
      <c r="DJ69" s="121"/>
      <c r="DK69" s="85"/>
      <c r="DL69" s="86"/>
      <c r="DM69" s="73"/>
      <c r="DN69" s="73"/>
      <c r="DO69" s="73"/>
      <c r="DP69" s="73"/>
      <c r="DQ69" s="92"/>
      <c r="DR69" s="85"/>
      <c r="DS69" s="73"/>
      <c r="DT69" s="73"/>
      <c r="DU69" s="98"/>
      <c r="DV69" s="91"/>
      <c r="DW69" s="85"/>
      <c r="DX69" s="73"/>
      <c r="DY69" s="98"/>
      <c r="DZ69" s="73"/>
      <c r="EA69" s="91"/>
      <c r="EB69" s="73"/>
      <c r="EC69" s="91"/>
      <c r="ED69" s="121"/>
      <c r="EE69" s="85"/>
      <c r="EF69" s="86"/>
      <c r="EG69" s="73"/>
      <c r="EH69" s="73"/>
      <c r="EI69" s="73"/>
      <c r="EJ69" s="73"/>
      <c r="EK69" s="92"/>
      <c r="EL69" s="85"/>
      <c r="EM69" s="73"/>
      <c r="EN69" s="73"/>
      <c r="EO69" s="98"/>
      <c r="EP69" s="91"/>
      <c r="EQ69" s="85"/>
      <c r="ER69" s="73"/>
      <c r="ES69" s="98"/>
      <c r="ET69" s="73"/>
      <c r="EU69" s="91"/>
      <c r="EV69" s="73"/>
      <c r="EW69" s="91"/>
      <c r="EX69" s="121"/>
      <c r="EY69" s="85"/>
      <c r="EZ69" s="86"/>
      <c r="FA69" s="73"/>
      <c r="FB69" s="73"/>
      <c r="FC69" s="73"/>
      <c r="FD69" s="73"/>
      <c r="FE69" s="92"/>
    </row>
    <row r="70" spans="1:161" s="69" customFormat="1" ht="15" customHeight="1">
      <c r="A70" s="100"/>
      <c r="B70" s="101"/>
      <c r="C70" s="101"/>
      <c r="D70" s="101"/>
      <c r="E70" s="101"/>
      <c r="F70" s="100"/>
      <c r="G70" s="101"/>
      <c r="H70" s="101"/>
      <c r="I70" s="101"/>
      <c r="J70" s="101"/>
      <c r="K70" s="101"/>
      <c r="L70" s="101"/>
      <c r="M70" s="104"/>
      <c r="N70" s="100"/>
      <c r="O70" s="122"/>
      <c r="P70" s="101"/>
      <c r="Q70" s="101"/>
      <c r="R70" s="101"/>
      <c r="S70" s="101"/>
      <c r="T70" s="104"/>
      <c r="U70" s="101"/>
      <c r="V70" s="100"/>
      <c r="W70" s="101"/>
      <c r="X70" s="101"/>
      <c r="Y70" s="101"/>
      <c r="Z70" s="101"/>
      <c r="AA70" s="100"/>
      <c r="AB70" s="101"/>
      <c r="AC70" s="101"/>
      <c r="AD70" s="101"/>
      <c r="AE70" s="101"/>
      <c r="AF70" s="101"/>
      <c r="AG70" s="101"/>
      <c r="AH70" s="104"/>
      <c r="AI70" s="100"/>
      <c r="AJ70" s="122"/>
      <c r="AK70" s="101"/>
      <c r="AL70" s="101"/>
      <c r="AM70" s="101"/>
      <c r="AN70" s="101"/>
      <c r="AO70" s="104"/>
      <c r="AP70" s="100"/>
      <c r="AQ70" s="101"/>
      <c r="AR70" s="101"/>
      <c r="AS70" s="101"/>
      <c r="AT70" s="101"/>
      <c r="AU70" s="100"/>
      <c r="AV70" s="101"/>
      <c r="AW70" s="101"/>
      <c r="AX70" s="101"/>
      <c r="AY70" s="101"/>
      <c r="AZ70" s="101"/>
      <c r="BA70" s="101"/>
      <c r="BB70" s="104"/>
      <c r="BC70" s="100"/>
      <c r="BD70" s="122"/>
      <c r="BE70" s="101"/>
      <c r="BF70" s="101"/>
      <c r="BG70" s="101"/>
      <c r="BH70" s="101"/>
      <c r="BI70" s="104"/>
      <c r="BJ70" s="100"/>
      <c r="BK70" s="101"/>
      <c r="BL70" s="101"/>
      <c r="BM70" s="101"/>
      <c r="BN70" s="101"/>
      <c r="BO70" s="100"/>
      <c r="BP70" s="101"/>
      <c r="BQ70" s="101"/>
      <c r="BR70" s="101"/>
      <c r="BS70" s="101"/>
      <c r="BT70" s="101"/>
      <c r="BU70" s="101"/>
      <c r="BV70" s="104"/>
      <c r="BW70" s="100"/>
      <c r="BX70" s="122"/>
      <c r="BY70" s="101"/>
      <c r="BZ70" s="101"/>
      <c r="CA70" s="101"/>
      <c r="CB70" s="101"/>
      <c r="CC70" s="104"/>
      <c r="CD70" s="100"/>
      <c r="CE70" s="101"/>
      <c r="CF70" s="101"/>
      <c r="CG70" s="101"/>
      <c r="CH70" s="101"/>
      <c r="CI70" s="100"/>
      <c r="CJ70" s="101"/>
      <c r="CK70" s="101"/>
      <c r="CL70" s="101"/>
      <c r="CM70" s="101"/>
      <c r="CN70" s="101"/>
      <c r="CO70" s="101"/>
      <c r="CP70" s="104"/>
      <c r="CQ70" s="100"/>
      <c r="CR70" s="122"/>
      <c r="CS70" s="101"/>
      <c r="CT70" s="101"/>
      <c r="CU70" s="101"/>
      <c r="CV70" s="101"/>
      <c r="CW70" s="104"/>
      <c r="CX70" s="100"/>
      <c r="CY70" s="101"/>
      <c r="CZ70" s="101"/>
      <c r="DA70" s="101"/>
      <c r="DB70" s="101"/>
      <c r="DC70" s="100"/>
      <c r="DD70" s="101"/>
      <c r="DE70" s="101"/>
      <c r="DF70" s="101"/>
      <c r="DG70" s="101"/>
      <c r="DH70" s="101"/>
      <c r="DI70" s="101"/>
      <c r="DJ70" s="104"/>
      <c r="DK70" s="100"/>
      <c r="DL70" s="122"/>
      <c r="DM70" s="101"/>
      <c r="DN70" s="101"/>
      <c r="DO70" s="101"/>
      <c r="DP70" s="101"/>
      <c r="DQ70" s="104"/>
      <c r="DR70" s="100"/>
      <c r="DS70" s="101"/>
      <c r="DT70" s="101"/>
      <c r="DU70" s="101"/>
      <c r="DV70" s="101"/>
      <c r="DW70" s="100"/>
      <c r="DX70" s="101"/>
      <c r="DY70" s="101"/>
      <c r="DZ70" s="101"/>
      <c r="EA70" s="101"/>
      <c r="EB70" s="101"/>
      <c r="EC70" s="101"/>
      <c r="ED70" s="104"/>
      <c r="EE70" s="100"/>
      <c r="EF70" s="122"/>
      <c r="EG70" s="101"/>
      <c r="EH70" s="101"/>
      <c r="EI70" s="101"/>
      <c r="EJ70" s="101"/>
      <c r="EK70" s="104"/>
      <c r="EL70" s="100"/>
      <c r="EM70" s="101"/>
      <c r="EN70" s="101"/>
      <c r="EO70" s="101"/>
      <c r="EP70" s="101"/>
      <c r="EQ70" s="100"/>
      <c r="ER70" s="101"/>
      <c r="ES70" s="101"/>
      <c r="ET70" s="101"/>
      <c r="EU70" s="101"/>
      <c r="EV70" s="101"/>
      <c r="EW70" s="101"/>
      <c r="EX70" s="104"/>
      <c r="EY70" s="100"/>
      <c r="EZ70" s="122"/>
      <c r="FA70" s="101"/>
      <c r="FB70" s="101"/>
      <c r="FC70" s="101"/>
      <c r="FD70" s="101"/>
      <c r="FE70" s="104"/>
    </row>
    <row r="71" spans="1:161" s="69" customFormat="1" ht="7.9" customHeight="1">
      <c r="A71" s="85"/>
      <c r="B71" s="73"/>
      <c r="C71" s="73"/>
      <c r="D71" s="73"/>
      <c r="E71" s="92"/>
      <c r="F71" s="80"/>
      <c r="G71" s="81"/>
      <c r="H71" s="81"/>
      <c r="I71" s="81"/>
      <c r="J71" s="119"/>
      <c r="K71" s="73"/>
      <c r="L71" s="73"/>
      <c r="M71" s="92"/>
      <c r="N71" s="85"/>
      <c r="O71" s="86"/>
      <c r="P71" s="73"/>
      <c r="Q71" s="73"/>
      <c r="R71" s="73"/>
      <c r="S71" s="73"/>
      <c r="T71" s="92"/>
      <c r="U71" s="73"/>
      <c r="V71" s="85"/>
      <c r="W71" s="73"/>
      <c r="X71" s="73"/>
      <c r="Y71" s="73"/>
      <c r="Z71" s="92"/>
      <c r="AA71" s="80"/>
      <c r="AB71" s="81"/>
      <c r="AC71" s="81"/>
      <c r="AD71" s="81"/>
      <c r="AE71" s="119"/>
      <c r="AF71" s="73"/>
      <c r="AG71" s="73"/>
      <c r="AH71" s="92"/>
      <c r="AI71" s="85"/>
      <c r="AJ71" s="86"/>
      <c r="AK71" s="73"/>
      <c r="AL71" s="73"/>
      <c r="AM71" s="73"/>
      <c r="AN71" s="73"/>
      <c r="AO71" s="92"/>
      <c r="AP71" s="85"/>
      <c r="AQ71" s="73"/>
      <c r="AR71" s="73"/>
      <c r="AS71" s="73"/>
      <c r="AT71" s="92"/>
      <c r="AU71" s="80"/>
      <c r="AV71" s="81"/>
      <c r="AW71" s="81"/>
      <c r="AX71" s="81"/>
      <c r="AY71" s="119"/>
      <c r="AZ71" s="73"/>
      <c r="BA71" s="73"/>
      <c r="BB71" s="92"/>
      <c r="BC71" s="85"/>
      <c r="BD71" s="86"/>
      <c r="BE71" s="73"/>
      <c r="BF71" s="73"/>
      <c r="BG71" s="73"/>
      <c r="BH71" s="73"/>
      <c r="BI71" s="92"/>
      <c r="BJ71" s="85"/>
      <c r="BK71" s="73"/>
      <c r="BL71" s="73"/>
      <c r="BM71" s="73"/>
      <c r="BN71" s="92"/>
      <c r="BO71" s="80"/>
      <c r="BP71" s="81"/>
      <c r="BQ71" s="81"/>
      <c r="BR71" s="81"/>
      <c r="BS71" s="119"/>
      <c r="BT71" s="73"/>
      <c r="BU71" s="73"/>
      <c r="BV71" s="92"/>
      <c r="BW71" s="85"/>
      <c r="BX71" s="86"/>
      <c r="BY71" s="73"/>
      <c r="BZ71" s="73"/>
      <c r="CA71" s="73"/>
      <c r="CB71" s="73"/>
      <c r="CC71" s="92"/>
      <c r="CD71" s="85"/>
      <c r="CE71" s="73"/>
      <c r="CF71" s="73"/>
      <c r="CG71" s="73"/>
      <c r="CH71" s="92"/>
      <c r="CI71" s="80"/>
      <c r="CJ71" s="81"/>
      <c r="CK71" s="81"/>
      <c r="CL71" s="81"/>
      <c r="CM71" s="119"/>
      <c r="CN71" s="73"/>
      <c r="CO71" s="73"/>
      <c r="CP71" s="92"/>
      <c r="CQ71" s="85"/>
      <c r="CR71" s="86"/>
      <c r="CS71" s="73"/>
      <c r="CT71" s="73"/>
      <c r="CU71" s="73"/>
      <c r="CV71" s="73"/>
      <c r="CW71" s="92"/>
      <c r="CX71" s="85"/>
      <c r="CY71" s="73"/>
      <c r="CZ71" s="73"/>
      <c r="DA71" s="73"/>
      <c r="DB71" s="92"/>
      <c r="DC71" s="80"/>
      <c r="DD71" s="81"/>
      <c r="DE71" s="81"/>
      <c r="DF71" s="81"/>
      <c r="DG71" s="119"/>
      <c r="DH71" s="73"/>
      <c r="DI71" s="73"/>
      <c r="DJ71" s="92"/>
      <c r="DK71" s="85"/>
      <c r="DL71" s="86"/>
      <c r="DM71" s="73"/>
      <c r="DN71" s="73"/>
      <c r="DO71" s="73"/>
      <c r="DP71" s="73"/>
      <c r="DQ71" s="92"/>
      <c r="DR71" s="85"/>
      <c r="DS71" s="73"/>
      <c r="DT71" s="73"/>
      <c r="DU71" s="73"/>
      <c r="DV71" s="92"/>
      <c r="DW71" s="80"/>
      <c r="DX71" s="81"/>
      <c r="DY71" s="81"/>
      <c r="DZ71" s="81"/>
      <c r="EA71" s="119"/>
      <c r="EB71" s="73"/>
      <c r="EC71" s="73"/>
      <c r="ED71" s="92"/>
      <c r="EE71" s="85"/>
      <c r="EF71" s="86"/>
      <c r="EG71" s="73"/>
      <c r="EH71" s="73"/>
      <c r="EI71" s="73"/>
      <c r="EJ71" s="73"/>
      <c r="EK71" s="92"/>
      <c r="EL71" s="85"/>
      <c r="EM71" s="73"/>
      <c r="EN71" s="73"/>
      <c r="EO71" s="73"/>
      <c r="EP71" s="92"/>
      <c r="EQ71" s="80"/>
      <c r="ER71" s="81"/>
      <c r="ES71" s="81"/>
      <c r="ET71" s="81"/>
      <c r="EU71" s="119"/>
      <c r="EV71" s="73"/>
      <c r="EW71" s="73"/>
      <c r="EX71" s="92"/>
      <c r="EY71" s="85"/>
      <c r="EZ71" s="86"/>
      <c r="FA71" s="73"/>
      <c r="FB71" s="73"/>
      <c r="FC71" s="73"/>
      <c r="FD71" s="73"/>
      <c r="FE71" s="92"/>
    </row>
    <row r="72" spans="1:161" s="69" customFormat="1" ht="15.95" customHeight="1">
      <c r="A72" s="123"/>
      <c r="B72" s="98" t="s">
        <v>92</v>
      </c>
      <c r="C72" s="71"/>
      <c r="D72" s="71"/>
      <c r="E72" s="121" t="s">
        <v>55</v>
      </c>
      <c r="F72" s="85"/>
      <c r="G72" s="98" t="s">
        <v>93</v>
      </c>
      <c r="H72" s="98"/>
      <c r="I72" s="73"/>
      <c r="J72" s="91"/>
      <c r="K72" s="73"/>
      <c r="L72" s="73"/>
      <c r="M72" s="121" t="s">
        <v>55</v>
      </c>
      <c r="N72" s="85"/>
      <c r="O72" s="98" t="s">
        <v>94</v>
      </c>
      <c r="P72" s="73"/>
      <c r="Q72" s="73"/>
      <c r="R72" s="73"/>
      <c r="S72" s="73"/>
      <c r="T72" s="121" t="s">
        <v>55</v>
      </c>
      <c r="U72" s="73"/>
      <c r="V72" s="123"/>
      <c r="W72" s="98" t="s">
        <v>92</v>
      </c>
      <c r="X72" s="71"/>
      <c r="Y72" s="71"/>
      <c r="Z72" s="121" t="s">
        <v>55</v>
      </c>
      <c r="AA72" s="85"/>
      <c r="AB72" s="98" t="s">
        <v>93</v>
      </c>
      <c r="AC72" s="98"/>
      <c r="AD72" s="73"/>
      <c r="AE72" s="91"/>
      <c r="AF72" s="73"/>
      <c r="AG72" s="73"/>
      <c r="AH72" s="121" t="s">
        <v>55</v>
      </c>
      <c r="AI72" s="85"/>
      <c r="AJ72" s="98" t="s">
        <v>94</v>
      </c>
      <c r="AK72" s="73"/>
      <c r="AL72" s="73"/>
      <c r="AM72" s="73"/>
      <c r="AN72" s="73"/>
      <c r="AO72" s="121" t="s">
        <v>55</v>
      </c>
      <c r="AP72" s="123"/>
      <c r="AQ72" s="98" t="s">
        <v>92</v>
      </c>
      <c r="AR72" s="71"/>
      <c r="AS72" s="71"/>
      <c r="AT72" s="121" t="s">
        <v>55</v>
      </c>
      <c r="AU72" s="85"/>
      <c r="AV72" s="98" t="s">
        <v>93</v>
      </c>
      <c r="AW72" s="98"/>
      <c r="AX72" s="73"/>
      <c r="AY72" s="91"/>
      <c r="AZ72" s="73"/>
      <c r="BA72" s="73"/>
      <c r="BB72" s="121" t="s">
        <v>55</v>
      </c>
      <c r="BC72" s="85"/>
      <c r="BD72" s="98" t="s">
        <v>94</v>
      </c>
      <c r="BE72" s="73"/>
      <c r="BF72" s="73"/>
      <c r="BG72" s="73"/>
      <c r="BH72" s="73"/>
      <c r="BI72" s="121" t="s">
        <v>55</v>
      </c>
      <c r="BJ72" s="123"/>
      <c r="BK72" s="98" t="s">
        <v>92</v>
      </c>
      <c r="BL72" s="71"/>
      <c r="BM72" s="71"/>
      <c r="BN72" s="121" t="s">
        <v>55</v>
      </c>
      <c r="BO72" s="85"/>
      <c r="BP72" s="98" t="s">
        <v>93</v>
      </c>
      <c r="BQ72" s="98"/>
      <c r="BR72" s="73"/>
      <c r="BS72" s="91"/>
      <c r="BT72" s="73"/>
      <c r="BU72" s="73"/>
      <c r="BV72" s="121" t="s">
        <v>55</v>
      </c>
      <c r="BW72" s="85"/>
      <c r="BX72" s="98" t="s">
        <v>94</v>
      </c>
      <c r="BY72" s="73"/>
      <c r="BZ72" s="73"/>
      <c r="CA72" s="73"/>
      <c r="CB72" s="73"/>
      <c r="CC72" s="121" t="s">
        <v>55</v>
      </c>
      <c r="CD72" s="123"/>
      <c r="CE72" s="98" t="s">
        <v>92</v>
      </c>
      <c r="CF72" s="71"/>
      <c r="CG72" s="71"/>
      <c r="CH72" s="121" t="s">
        <v>55</v>
      </c>
      <c r="CI72" s="85"/>
      <c r="CJ72" s="98" t="s">
        <v>93</v>
      </c>
      <c r="CK72" s="98"/>
      <c r="CL72" s="73"/>
      <c r="CM72" s="91"/>
      <c r="CN72" s="73"/>
      <c r="CO72" s="73"/>
      <c r="CP72" s="121" t="s">
        <v>55</v>
      </c>
      <c r="CQ72" s="85"/>
      <c r="CR72" s="98" t="s">
        <v>94</v>
      </c>
      <c r="CS72" s="73"/>
      <c r="CT72" s="73"/>
      <c r="CU72" s="73"/>
      <c r="CV72" s="73"/>
      <c r="CW72" s="121" t="s">
        <v>55</v>
      </c>
      <c r="CX72" s="123"/>
      <c r="CY72" s="98" t="s">
        <v>92</v>
      </c>
      <c r="CZ72" s="71"/>
      <c r="DA72" s="71"/>
      <c r="DB72" s="121" t="s">
        <v>55</v>
      </c>
      <c r="DC72" s="85"/>
      <c r="DD72" s="98" t="s">
        <v>93</v>
      </c>
      <c r="DE72" s="98"/>
      <c r="DF72" s="73"/>
      <c r="DG72" s="91"/>
      <c r="DH72" s="73"/>
      <c r="DI72" s="73"/>
      <c r="DJ72" s="121" t="s">
        <v>55</v>
      </c>
      <c r="DK72" s="85"/>
      <c r="DL72" s="98" t="s">
        <v>94</v>
      </c>
      <c r="DM72" s="73"/>
      <c r="DN72" s="73"/>
      <c r="DO72" s="73"/>
      <c r="DP72" s="73"/>
      <c r="DQ72" s="121" t="s">
        <v>55</v>
      </c>
      <c r="DR72" s="123"/>
      <c r="DS72" s="98" t="s">
        <v>92</v>
      </c>
      <c r="DT72" s="71"/>
      <c r="DU72" s="71"/>
      <c r="DV72" s="121" t="s">
        <v>55</v>
      </c>
      <c r="DW72" s="85"/>
      <c r="DX72" s="98" t="s">
        <v>93</v>
      </c>
      <c r="DY72" s="98"/>
      <c r="DZ72" s="73"/>
      <c r="EA72" s="91"/>
      <c r="EB72" s="73"/>
      <c r="EC72" s="73"/>
      <c r="ED72" s="121" t="s">
        <v>55</v>
      </c>
      <c r="EE72" s="85"/>
      <c r="EF72" s="98" t="s">
        <v>94</v>
      </c>
      <c r="EG72" s="73"/>
      <c r="EH72" s="73"/>
      <c r="EI72" s="73"/>
      <c r="EJ72" s="73"/>
      <c r="EK72" s="121" t="s">
        <v>55</v>
      </c>
      <c r="EL72" s="123"/>
      <c r="EM72" s="98" t="s">
        <v>92</v>
      </c>
      <c r="EN72" s="71"/>
      <c r="EO72" s="71"/>
      <c r="EP72" s="121" t="s">
        <v>55</v>
      </c>
      <c r="EQ72" s="85"/>
      <c r="ER72" s="98" t="s">
        <v>93</v>
      </c>
      <c r="ES72" s="98"/>
      <c r="ET72" s="73"/>
      <c r="EU72" s="91"/>
      <c r="EV72" s="73"/>
      <c r="EW72" s="73"/>
      <c r="EX72" s="121" t="s">
        <v>55</v>
      </c>
      <c r="EY72" s="85"/>
      <c r="EZ72" s="98" t="s">
        <v>94</v>
      </c>
      <c r="FA72" s="73"/>
      <c r="FB72" s="73"/>
      <c r="FC72" s="73"/>
      <c r="FD72" s="73"/>
      <c r="FE72" s="121" t="s">
        <v>55</v>
      </c>
    </row>
    <row r="73" spans="1:161" s="69" customFormat="1" ht="6" customHeight="1">
      <c r="A73" s="100"/>
      <c r="B73" s="101"/>
      <c r="C73" s="101"/>
      <c r="D73" s="101"/>
      <c r="E73" s="104"/>
      <c r="F73" s="101"/>
      <c r="G73" s="101"/>
      <c r="H73" s="101"/>
      <c r="I73" s="101"/>
      <c r="J73" s="101"/>
      <c r="K73" s="101"/>
      <c r="L73" s="101"/>
      <c r="M73" s="104"/>
      <c r="N73" s="100"/>
      <c r="O73" s="101"/>
      <c r="P73" s="101"/>
      <c r="Q73" s="101"/>
      <c r="R73" s="101"/>
      <c r="S73" s="101"/>
      <c r="T73" s="104"/>
      <c r="U73" s="101"/>
      <c r="V73" s="100"/>
      <c r="W73" s="101"/>
      <c r="X73" s="101"/>
      <c r="Y73" s="101"/>
      <c r="Z73" s="104"/>
      <c r="AA73" s="101"/>
      <c r="AB73" s="101"/>
      <c r="AC73" s="101"/>
      <c r="AD73" s="101"/>
      <c r="AE73" s="101"/>
      <c r="AF73" s="101"/>
      <c r="AG73" s="101"/>
      <c r="AH73" s="104"/>
      <c r="AI73" s="100"/>
      <c r="AJ73" s="101"/>
      <c r="AK73" s="101"/>
      <c r="AL73" s="101"/>
      <c r="AM73" s="101"/>
      <c r="AN73" s="101"/>
      <c r="AO73" s="104"/>
      <c r="AP73" s="100"/>
      <c r="AQ73" s="101"/>
      <c r="AR73" s="101"/>
      <c r="AS73" s="101"/>
      <c r="AT73" s="104"/>
      <c r="AU73" s="101"/>
      <c r="AV73" s="101"/>
      <c r="AW73" s="101"/>
      <c r="AX73" s="101"/>
      <c r="AY73" s="101"/>
      <c r="AZ73" s="101"/>
      <c r="BA73" s="101"/>
      <c r="BB73" s="104"/>
      <c r="BC73" s="100"/>
      <c r="BD73" s="101"/>
      <c r="BE73" s="101"/>
      <c r="BF73" s="101"/>
      <c r="BG73" s="101"/>
      <c r="BH73" s="101"/>
      <c r="BI73" s="104"/>
      <c r="BJ73" s="100"/>
      <c r="BK73" s="101"/>
      <c r="BL73" s="101"/>
      <c r="BM73" s="101"/>
      <c r="BN73" s="104"/>
      <c r="BO73" s="101"/>
      <c r="BP73" s="101"/>
      <c r="BQ73" s="101"/>
      <c r="BR73" s="101"/>
      <c r="BS73" s="101"/>
      <c r="BT73" s="101"/>
      <c r="BU73" s="101"/>
      <c r="BV73" s="104"/>
      <c r="BW73" s="100"/>
      <c r="BX73" s="101"/>
      <c r="BY73" s="101"/>
      <c r="BZ73" s="101"/>
      <c r="CA73" s="101"/>
      <c r="CB73" s="101"/>
      <c r="CC73" s="104"/>
      <c r="CD73" s="100"/>
      <c r="CE73" s="101"/>
      <c r="CF73" s="101"/>
      <c r="CG73" s="101"/>
      <c r="CH73" s="104"/>
      <c r="CI73" s="101"/>
      <c r="CJ73" s="101"/>
      <c r="CK73" s="101"/>
      <c r="CL73" s="101"/>
      <c r="CM73" s="101"/>
      <c r="CN73" s="101"/>
      <c r="CO73" s="101"/>
      <c r="CP73" s="104"/>
      <c r="CQ73" s="100"/>
      <c r="CR73" s="101"/>
      <c r="CS73" s="101"/>
      <c r="CT73" s="101"/>
      <c r="CU73" s="101"/>
      <c r="CV73" s="101"/>
      <c r="CW73" s="104"/>
      <c r="CX73" s="100"/>
      <c r="CY73" s="101"/>
      <c r="CZ73" s="101"/>
      <c r="DA73" s="101"/>
      <c r="DB73" s="104"/>
      <c r="DC73" s="101"/>
      <c r="DD73" s="101"/>
      <c r="DE73" s="101"/>
      <c r="DF73" s="101"/>
      <c r="DG73" s="101"/>
      <c r="DH73" s="101"/>
      <c r="DI73" s="101"/>
      <c r="DJ73" s="104"/>
      <c r="DK73" s="100"/>
      <c r="DL73" s="101"/>
      <c r="DM73" s="101"/>
      <c r="DN73" s="101"/>
      <c r="DO73" s="101"/>
      <c r="DP73" s="101"/>
      <c r="DQ73" s="104"/>
      <c r="DR73" s="100"/>
      <c r="DS73" s="101"/>
      <c r="DT73" s="101"/>
      <c r="DU73" s="101"/>
      <c r="DV73" s="104"/>
      <c r="DW73" s="101"/>
      <c r="DX73" s="101"/>
      <c r="DY73" s="101"/>
      <c r="DZ73" s="101"/>
      <c r="EA73" s="101"/>
      <c r="EB73" s="101"/>
      <c r="EC73" s="101"/>
      <c r="ED73" s="104"/>
      <c r="EE73" s="100"/>
      <c r="EF73" s="101"/>
      <c r="EG73" s="101"/>
      <c r="EH73" s="101"/>
      <c r="EI73" s="101"/>
      <c r="EJ73" s="101"/>
      <c r="EK73" s="104"/>
      <c r="EL73" s="100"/>
      <c r="EM73" s="101"/>
      <c r="EN73" s="101"/>
      <c r="EO73" s="101"/>
      <c r="EP73" s="104"/>
      <c r="EQ73" s="101"/>
      <c r="ER73" s="101"/>
      <c r="ES73" s="101"/>
      <c r="ET73" s="101"/>
      <c r="EU73" s="101"/>
      <c r="EV73" s="101"/>
      <c r="EW73" s="101"/>
      <c r="EX73" s="104"/>
      <c r="EY73" s="100"/>
      <c r="EZ73" s="101"/>
      <c r="FA73" s="101"/>
      <c r="FB73" s="101"/>
      <c r="FC73" s="101"/>
      <c r="FD73" s="101"/>
      <c r="FE73" s="104"/>
    </row>
    <row r="74" spans="1:161" s="69" customFormat="1" ht="6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</row>
    <row r="75" spans="1:161" s="69" customFormat="1" ht="19.899999999999999" customHeight="1">
      <c r="A75" s="80"/>
      <c r="B75" s="118"/>
      <c r="C75" s="81"/>
      <c r="D75" s="81"/>
      <c r="E75" s="119"/>
      <c r="F75" s="80"/>
      <c r="G75" s="118"/>
      <c r="H75" s="81"/>
      <c r="I75" s="81"/>
      <c r="J75" s="81"/>
      <c r="K75" s="81"/>
      <c r="L75" s="81"/>
      <c r="M75" s="84"/>
      <c r="N75" s="80"/>
      <c r="O75" s="118"/>
      <c r="P75" s="81"/>
      <c r="Q75" s="81"/>
      <c r="R75" s="81"/>
      <c r="S75" s="81"/>
      <c r="T75" s="84"/>
      <c r="U75" s="81"/>
      <c r="V75" s="80"/>
      <c r="W75" s="118"/>
      <c r="X75" s="81"/>
      <c r="Y75" s="81"/>
      <c r="Z75" s="119"/>
      <c r="AA75" s="80"/>
      <c r="AB75" s="118"/>
      <c r="AC75" s="81"/>
      <c r="AD75" s="81"/>
      <c r="AE75" s="81"/>
      <c r="AF75" s="81"/>
      <c r="AG75" s="81"/>
      <c r="AH75" s="84"/>
      <c r="AI75" s="80"/>
      <c r="AJ75" s="118"/>
      <c r="AK75" s="81"/>
      <c r="AL75" s="81"/>
      <c r="AM75" s="81"/>
      <c r="AN75" s="81"/>
      <c r="AO75" s="84"/>
      <c r="AP75" s="80"/>
      <c r="AQ75" s="118"/>
      <c r="AR75" s="81"/>
      <c r="AS75" s="81"/>
      <c r="AT75" s="119"/>
      <c r="AU75" s="80"/>
      <c r="AV75" s="118"/>
      <c r="AW75" s="81"/>
      <c r="AX75" s="81"/>
      <c r="AY75" s="81"/>
      <c r="AZ75" s="81"/>
      <c r="BA75" s="81"/>
      <c r="BB75" s="84"/>
      <c r="BC75" s="80"/>
      <c r="BD75" s="118"/>
      <c r="BE75" s="81"/>
      <c r="BF75" s="81"/>
      <c r="BG75" s="81"/>
      <c r="BH75" s="81"/>
      <c r="BI75" s="84"/>
      <c r="BJ75" s="80"/>
      <c r="BK75" s="118"/>
      <c r="BL75" s="81"/>
      <c r="BM75" s="81"/>
      <c r="BN75" s="119"/>
      <c r="BO75" s="80"/>
      <c r="BP75" s="118"/>
      <c r="BQ75" s="81"/>
      <c r="BR75" s="81"/>
      <c r="BS75" s="81"/>
      <c r="BT75" s="81"/>
      <c r="BU75" s="81"/>
      <c r="BV75" s="84"/>
      <c r="BW75" s="80"/>
      <c r="BX75" s="118"/>
      <c r="BY75" s="81"/>
      <c r="BZ75" s="81"/>
      <c r="CA75" s="81"/>
      <c r="CB75" s="81"/>
      <c r="CC75" s="84"/>
      <c r="CD75" s="80"/>
      <c r="CE75" s="118"/>
      <c r="CF75" s="81"/>
      <c r="CG75" s="81"/>
      <c r="CH75" s="119"/>
      <c r="CI75" s="80"/>
      <c r="CJ75" s="118"/>
      <c r="CK75" s="81"/>
      <c r="CL75" s="81"/>
      <c r="CM75" s="81"/>
      <c r="CN75" s="81"/>
      <c r="CO75" s="81"/>
      <c r="CP75" s="84"/>
      <c r="CQ75" s="80"/>
      <c r="CR75" s="118"/>
      <c r="CS75" s="81"/>
      <c r="CT75" s="81"/>
      <c r="CU75" s="81"/>
      <c r="CV75" s="81"/>
      <c r="CW75" s="84"/>
      <c r="CX75" s="80"/>
      <c r="CY75" s="118"/>
      <c r="CZ75" s="81"/>
      <c r="DA75" s="81"/>
      <c r="DB75" s="119"/>
      <c r="DC75" s="80"/>
      <c r="DD75" s="118"/>
      <c r="DE75" s="81"/>
      <c r="DF75" s="81"/>
      <c r="DG75" s="81"/>
      <c r="DH75" s="81"/>
      <c r="DI75" s="81"/>
      <c r="DJ75" s="84"/>
      <c r="DK75" s="80"/>
      <c r="DL75" s="118"/>
      <c r="DM75" s="81"/>
      <c r="DN75" s="81"/>
      <c r="DO75" s="81"/>
      <c r="DP75" s="81"/>
      <c r="DQ75" s="84"/>
      <c r="DR75" s="80"/>
      <c r="DS75" s="118"/>
      <c r="DT75" s="81"/>
      <c r="DU75" s="81"/>
      <c r="DV75" s="119"/>
      <c r="DW75" s="80"/>
      <c r="DX75" s="118"/>
      <c r="DY75" s="81"/>
      <c r="DZ75" s="81"/>
      <c r="EA75" s="81"/>
      <c r="EB75" s="81"/>
      <c r="EC75" s="81"/>
      <c r="ED75" s="84"/>
      <c r="EE75" s="80"/>
      <c r="EF75" s="118"/>
      <c r="EG75" s="81"/>
      <c r="EH75" s="81"/>
      <c r="EI75" s="81"/>
      <c r="EJ75" s="81"/>
      <c r="EK75" s="84"/>
      <c r="EL75" s="80"/>
      <c r="EM75" s="118"/>
      <c r="EN75" s="81"/>
      <c r="EO75" s="81"/>
      <c r="EP75" s="119"/>
      <c r="EQ75" s="80"/>
      <c r="ER75" s="118"/>
      <c r="ES75" s="81"/>
      <c r="ET75" s="81"/>
      <c r="EU75" s="81"/>
      <c r="EV75" s="81"/>
      <c r="EW75" s="81"/>
      <c r="EX75" s="84"/>
      <c r="EY75" s="80"/>
      <c r="EZ75" s="118"/>
      <c r="FA75" s="81"/>
      <c r="FB75" s="81"/>
      <c r="FC75" s="81"/>
      <c r="FD75" s="81"/>
      <c r="FE75" s="84"/>
    </row>
    <row r="76" spans="1:161" s="69" customFormat="1" ht="19.899999999999999" customHeight="1">
      <c r="A76" s="85"/>
      <c r="B76" s="73"/>
      <c r="C76" s="73"/>
      <c r="D76" s="98"/>
      <c r="E76" s="91"/>
      <c r="F76" s="85"/>
      <c r="G76" s="73"/>
      <c r="H76" s="98"/>
      <c r="I76" s="73"/>
      <c r="J76" s="91"/>
      <c r="K76" s="73"/>
      <c r="L76" s="91"/>
      <c r="M76" s="121"/>
      <c r="N76" s="85"/>
      <c r="O76" s="86"/>
      <c r="P76" s="73"/>
      <c r="Q76" s="73"/>
      <c r="R76" s="73"/>
      <c r="S76" s="73"/>
      <c r="T76" s="92"/>
      <c r="U76" s="73"/>
      <c r="V76" s="85"/>
      <c r="W76" s="73"/>
      <c r="X76" s="73"/>
      <c r="Y76" s="98"/>
      <c r="Z76" s="91"/>
      <c r="AA76" s="85"/>
      <c r="AB76" s="73"/>
      <c r="AC76" s="98"/>
      <c r="AD76" s="73"/>
      <c r="AE76" s="91"/>
      <c r="AF76" s="73"/>
      <c r="AG76" s="91"/>
      <c r="AH76" s="121"/>
      <c r="AI76" s="85"/>
      <c r="AJ76" s="86"/>
      <c r="AK76" s="73"/>
      <c r="AL76" s="73"/>
      <c r="AM76" s="73"/>
      <c r="AN76" s="73"/>
      <c r="AO76" s="92"/>
      <c r="AP76" s="85"/>
      <c r="AQ76" s="73"/>
      <c r="AR76" s="73"/>
      <c r="AS76" s="98"/>
      <c r="AT76" s="91"/>
      <c r="AU76" s="85"/>
      <c r="AV76" s="73"/>
      <c r="AW76" s="98"/>
      <c r="AX76" s="73"/>
      <c r="AY76" s="91"/>
      <c r="AZ76" s="73"/>
      <c r="BA76" s="91"/>
      <c r="BB76" s="121"/>
      <c r="BC76" s="85"/>
      <c r="BD76" s="86"/>
      <c r="BE76" s="73"/>
      <c r="BF76" s="73"/>
      <c r="BG76" s="73"/>
      <c r="BH76" s="73"/>
      <c r="BI76" s="92"/>
      <c r="BJ76" s="85"/>
      <c r="BK76" s="73"/>
      <c r="BL76" s="73"/>
      <c r="BM76" s="98"/>
      <c r="BN76" s="91"/>
      <c r="BO76" s="85"/>
      <c r="BP76" s="73"/>
      <c r="BQ76" s="98"/>
      <c r="BR76" s="73"/>
      <c r="BS76" s="91"/>
      <c r="BT76" s="73"/>
      <c r="BU76" s="91"/>
      <c r="BV76" s="121"/>
      <c r="BW76" s="85"/>
      <c r="BX76" s="86"/>
      <c r="BY76" s="73"/>
      <c r="BZ76" s="73"/>
      <c r="CA76" s="73"/>
      <c r="CB76" s="73"/>
      <c r="CC76" s="92"/>
      <c r="CD76" s="85"/>
      <c r="CE76" s="73"/>
      <c r="CF76" s="73"/>
      <c r="CG76" s="98"/>
      <c r="CH76" s="91"/>
      <c r="CI76" s="85"/>
      <c r="CJ76" s="73"/>
      <c r="CK76" s="98"/>
      <c r="CL76" s="73"/>
      <c r="CM76" s="91"/>
      <c r="CN76" s="73"/>
      <c r="CO76" s="91"/>
      <c r="CP76" s="121"/>
      <c r="CQ76" s="85"/>
      <c r="CR76" s="86"/>
      <c r="CS76" s="73"/>
      <c r="CT76" s="73"/>
      <c r="CU76" s="73"/>
      <c r="CV76" s="73"/>
      <c r="CW76" s="92"/>
      <c r="CX76" s="85"/>
      <c r="CY76" s="73"/>
      <c r="CZ76" s="73"/>
      <c r="DA76" s="98"/>
      <c r="DB76" s="91"/>
      <c r="DC76" s="85"/>
      <c r="DD76" s="73"/>
      <c r="DE76" s="98"/>
      <c r="DF76" s="73"/>
      <c r="DG76" s="91"/>
      <c r="DH76" s="73"/>
      <c r="DI76" s="91"/>
      <c r="DJ76" s="121"/>
      <c r="DK76" s="85"/>
      <c r="DL76" s="86"/>
      <c r="DM76" s="73"/>
      <c r="DN76" s="73"/>
      <c r="DO76" s="73"/>
      <c r="DP76" s="73"/>
      <c r="DQ76" s="92"/>
      <c r="DR76" s="85"/>
      <c r="DS76" s="73"/>
      <c r="DT76" s="73"/>
      <c r="DU76" s="98"/>
      <c r="DV76" s="91"/>
      <c r="DW76" s="85"/>
      <c r="DX76" s="73"/>
      <c r="DY76" s="98"/>
      <c r="DZ76" s="73"/>
      <c r="EA76" s="91"/>
      <c r="EB76" s="73"/>
      <c r="EC76" s="91"/>
      <c r="ED76" s="121"/>
      <c r="EE76" s="85"/>
      <c r="EF76" s="86"/>
      <c r="EG76" s="73"/>
      <c r="EH76" s="73"/>
      <c r="EI76" s="73"/>
      <c r="EJ76" s="73"/>
      <c r="EK76" s="92"/>
      <c r="EL76" s="85"/>
      <c r="EM76" s="73"/>
      <c r="EN76" s="73"/>
      <c r="EO76" s="98"/>
      <c r="EP76" s="91"/>
      <c r="EQ76" s="85"/>
      <c r="ER76" s="73"/>
      <c r="ES76" s="98"/>
      <c r="ET76" s="73"/>
      <c r="EU76" s="91"/>
      <c r="EV76" s="73"/>
      <c r="EW76" s="91"/>
      <c r="EX76" s="121"/>
      <c r="EY76" s="85"/>
      <c r="EZ76" s="86"/>
      <c r="FA76" s="73"/>
      <c r="FB76" s="73"/>
      <c r="FC76" s="73"/>
      <c r="FD76" s="73"/>
      <c r="FE76" s="92"/>
    </row>
    <row r="77" spans="1:161" s="69" customFormat="1" ht="15" customHeight="1">
      <c r="A77" s="100"/>
      <c r="B77" s="101"/>
      <c r="C77" s="101"/>
      <c r="D77" s="101"/>
      <c r="E77" s="101"/>
      <c r="F77" s="100"/>
      <c r="G77" s="101"/>
      <c r="H77" s="101"/>
      <c r="I77" s="101"/>
      <c r="J77" s="101"/>
      <c r="K77" s="101"/>
      <c r="L77" s="101"/>
      <c r="M77" s="104"/>
      <c r="N77" s="100"/>
      <c r="O77" s="122"/>
      <c r="P77" s="101"/>
      <c r="Q77" s="101"/>
      <c r="R77" s="101"/>
      <c r="S77" s="101"/>
      <c r="T77" s="104"/>
      <c r="U77" s="101"/>
      <c r="V77" s="100"/>
      <c r="W77" s="101"/>
      <c r="X77" s="101"/>
      <c r="Y77" s="101"/>
      <c r="Z77" s="101"/>
      <c r="AA77" s="100"/>
      <c r="AB77" s="101"/>
      <c r="AC77" s="101"/>
      <c r="AD77" s="101"/>
      <c r="AE77" s="101"/>
      <c r="AF77" s="101"/>
      <c r="AG77" s="101"/>
      <c r="AH77" s="104"/>
      <c r="AI77" s="100"/>
      <c r="AJ77" s="122"/>
      <c r="AK77" s="101"/>
      <c r="AL77" s="101"/>
      <c r="AM77" s="101"/>
      <c r="AN77" s="101"/>
      <c r="AO77" s="104"/>
      <c r="AP77" s="100"/>
      <c r="AQ77" s="101"/>
      <c r="AR77" s="101"/>
      <c r="AS77" s="101"/>
      <c r="AT77" s="101"/>
      <c r="AU77" s="100"/>
      <c r="AV77" s="101"/>
      <c r="AW77" s="101"/>
      <c r="AX77" s="101"/>
      <c r="AY77" s="101"/>
      <c r="AZ77" s="101"/>
      <c r="BA77" s="101"/>
      <c r="BB77" s="104"/>
      <c r="BC77" s="100"/>
      <c r="BD77" s="122"/>
      <c r="BE77" s="101"/>
      <c r="BF77" s="101"/>
      <c r="BG77" s="101"/>
      <c r="BH77" s="101"/>
      <c r="BI77" s="104"/>
      <c r="BJ77" s="100"/>
      <c r="BK77" s="101"/>
      <c r="BL77" s="101"/>
      <c r="BM77" s="101"/>
      <c r="BN77" s="101"/>
      <c r="BO77" s="100"/>
      <c r="BP77" s="101"/>
      <c r="BQ77" s="101"/>
      <c r="BR77" s="101"/>
      <c r="BS77" s="101"/>
      <c r="BT77" s="101"/>
      <c r="BU77" s="101"/>
      <c r="BV77" s="104"/>
      <c r="BW77" s="100"/>
      <c r="BX77" s="122"/>
      <c r="BY77" s="101"/>
      <c r="BZ77" s="101"/>
      <c r="CA77" s="101"/>
      <c r="CB77" s="101"/>
      <c r="CC77" s="104"/>
      <c r="CD77" s="100"/>
      <c r="CE77" s="101"/>
      <c r="CF77" s="101"/>
      <c r="CG77" s="101"/>
      <c r="CH77" s="101"/>
      <c r="CI77" s="100"/>
      <c r="CJ77" s="101"/>
      <c r="CK77" s="101"/>
      <c r="CL77" s="101"/>
      <c r="CM77" s="101"/>
      <c r="CN77" s="101"/>
      <c r="CO77" s="101"/>
      <c r="CP77" s="104"/>
      <c r="CQ77" s="100"/>
      <c r="CR77" s="122"/>
      <c r="CS77" s="101"/>
      <c r="CT77" s="101"/>
      <c r="CU77" s="101"/>
      <c r="CV77" s="101"/>
      <c r="CW77" s="104"/>
      <c r="CX77" s="100"/>
      <c r="CY77" s="101"/>
      <c r="CZ77" s="101"/>
      <c r="DA77" s="101"/>
      <c r="DB77" s="101"/>
      <c r="DC77" s="100"/>
      <c r="DD77" s="101"/>
      <c r="DE77" s="101"/>
      <c r="DF77" s="101"/>
      <c r="DG77" s="101"/>
      <c r="DH77" s="101"/>
      <c r="DI77" s="101"/>
      <c r="DJ77" s="104"/>
      <c r="DK77" s="100"/>
      <c r="DL77" s="122"/>
      <c r="DM77" s="101"/>
      <c r="DN77" s="101"/>
      <c r="DO77" s="101"/>
      <c r="DP77" s="101"/>
      <c r="DQ77" s="104"/>
      <c r="DR77" s="100"/>
      <c r="DS77" s="101"/>
      <c r="DT77" s="101"/>
      <c r="DU77" s="101"/>
      <c r="DV77" s="101"/>
      <c r="DW77" s="100"/>
      <c r="DX77" s="101"/>
      <c r="DY77" s="101"/>
      <c r="DZ77" s="101"/>
      <c r="EA77" s="101"/>
      <c r="EB77" s="101"/>
      <c r="EC77" s="101"/>
      <c r="ED77" s="104"/>
      <c r="EE77" s="100"/>
      <c r="EF77" s="122"/>
      <c r="EG77" s="101"/>
      <c r="EH77" s="101"/>
      <c r="EI77" s="101"/>
      <c r="EJ77" s="101"/>
      <c r="EK77" s="104"/>
      <c r="EL77" s="100"/>
      <c r="EM77" s="101"/>
      <c r="EN77" s="101"/>
      <c r="EO77" s="101"/>
      <c r="EP77" s="101"/>
      <c r="EQ77" s="100"/>
      <c r="ER77" s="101"/>
      <c r="ES77" s="101"/>
      <c r="ET77" s="101"/>
      <c r="EU77" s="101"/>
      <c r="EV77" s="101"/>
      <c r="EW77" s="101"/>
      <c r="EX77" s="104"/>
      <c r="EY77" s="100"/>
      <c r="EZ77" s="122"/>
      <c r="FA77" s="101"/>
      <c r="FB77" s="101"/>
      <c r="FC77" s="101"/>
      <c r="FD77" s="101"/>
      <c r="FE77" s="104"/>
    </row>
    <row r="78" spans="1:161" s="69" customFormat="1" ht="7.9" customHeight="1">
      <c r="A78" s="85"/>
      <c r="B78" s="73"/>
      <c r="C78" s="73"/>
      <c r="D78" s="73"/>
      <c r="E78" s="92"/>
      <c r="F78" s="80"/>
      <c r="G78" s="81"/>
      <c r="H78" s="81"/>
      <c r="I78" s="81"/>
      <c r="J78" s="119"/>
      <c r="K78" s="73"/>
      <c r="L78" s="73"/>
      <c r="M78" s="92"/>
      <c r="N78" s="85"/>
      <c r="O78" s="86"/>
      <c r="P78" s="73"/>
      <c r="Q78" s="73"/>
      <c r="R78" s="73"/>
      <c r="S78" s="73"/>
      <c r="T78" s="92"/>
      <c r="U78" s="73"/>
      <c r="V78" s="85"/>
      <c r="W78" s="73"/>
      <c r="X78" s="73"/>
      <c r="Y78" s="73"/>
      <c r="Z78" s="92"/>
      <c r="AA78" s="80"/>
      <c r="AB78" s="81"/>
      <c r="AC78" s="81"/>
      <c r="AD78" s="81"/>
      <c r="AE78" s="119"/>
      <c r="AF78" s="73"/>
      <c r="AG78" s="73"/>
      <c r="AH78" s="92"/>
      <c r="AI78" s="85"/>
      <c r="AJ78" s="86"/>
      <c r="AK78" s="73"/>
      <c r="AL78" s="73"/>
      <c r="AM78" s="73"/>
      <c r="AN78" s="73"/>
      <c r="AO78" s="92"/>
      <c r="AP78" s="85"/>
      <c r="AQ78" s="73"/>
      <c r="AR78" s="73"/>
      <c r="AS78" s="73"/>
      <c r="AT78" s="92"/>
      <c r="AU78" s="80"/>
      <c r="AV78" s="81"/>
      <c r="AW78" s="81"/>
      <c r="AX78" s="81"/>
      <c r="AY78" s="119"/>
      <c r="AZ78" s="73"/>
      <c r="BA78" s="73"/>
      <c r="BB78" s="92"/>
      <c r="BC78" s="85"/>
      <c r="BD78" s="86"/>
      <c r="BE78" s="73"/>
      <c r="BF78" s="73"/>
      <c r="BG78" s="73"/>
      <c r="BH78" s="73"/>
      <c r="BI78" s="92"/>
      <c r="BJ78" s="85"/>
      <c r="BK78" s="73"/>
      <c r="BL78" s="73"/>
      <c r="BM78" s="73"/>
      <c r="BN78" s="92"/>
      <c r="BO78" s="80"/>
      <c r="BP78" s="81"/>
      <c r="BQ78" s="81"/>
      <c r="BR78" s="81"/>
      <c r="BS78" s="119"/>
      <c r="BT78" s="73"/>
      <c r="BU78" s="73"/>
      <c r="BV78" s="92"/>
      <c r="BW78" s="85"/>
      <c r="BX78" s="86"/>
      <c r="BY78" s="73"/>
      <c r="BZ78" s="73"/>
      <c r="CA78" s="73"/>
      <c r="CB78" s="73"/>
      <c r="CC78" s="92"/>
      <c r="CD78" s="85"/>
      <c r="CE78" s="73"/>
      <c r="CF78" s="73"/>
      <c r="CG78" s="73"/>
      <c r="CH78" s="92"/>
      <c r="CI78" s="80"/>
      <c r="CJ78" s="81"/>
      <c r="CK78" s="81"/>
      <c r="CL78" s="81"/>
      <c r="CM78" s="119"/>
      <c r="CN78" s="73"/>
      <c r="CO78" s="73"/>
      <c r="CP78" s="92"/>
      <c r="CQ78" s="85"/>
      <c r="CR78" s="86"/>
      <c r="CS78" s="73"/>
      <c r="CT78" s="73"/>
      <c r="CU78" s="73"/>
      <c r="CV78" s="73"/>
      <c r="CW78" s="92"/>
      <c r="CX78" s="85"/>
      <c r="CY78" s="73"/>
      <c r="CZ78" s="73"/>
      <c r="DA78" s="73"/>
      <c r="DB78" s="92"/>
      <c r="DC78" s="80"/>
      <c r="DD78" s="81"/>
      <c r="DE78" s="81"/>
      <c r="DF78" s="81"/>
      <c r="DG78" s="119"/>
      <c r="DH78" s="73"/>
      <c r="DI78" s="73"/>
      <c r="DJ78" s="92"/>
      <c r="DK78" s="85"/>
      <c r="DL78" s="86"/>
      <c r="DM78" s="73"/>
      <c r="DN78" s="73"/>
      <c r="DO78" s="73"/>
      <c r="DP78" s="73"/>
      <c r="DQ78" s="92"/>
      <c r="DR78" s="85"/>
      <c r="DS78" s="73"/>
      <c r="DT78" s="73"/>
      <c r="DU78" s="73"/>
      <c r="DV78" s="92"/>
      <c r="DW78" s="80"/>
      <c r="DX78" s="81"/>
      <c r="DY78" s="81"/>
      <c r="DZ78" s="81"/>
      <c r="EA78" s="119"/>
      <c r="EB78" s="73"/>
      <c r="EC78" s="73"/>
      <c r="ED78" s="92"/>
      <c r="EE78" s="85"/>
      <c r="EF78" s="86"/>
      <c r="EG78" s="73"/>
      <c r="EH78" s="73"/>
      <c r="EI78" s="73"/>
      <c r="EJ78" s="73"/>
      <c r="EK78" s="92"/>
      <c r="EL78" s="85"/>
      <c r="EM78" s="73"/>
      <c r="EN78" s="73"/>
      <c r="EO78" s="73"/>
      <c r="EP78" s="92"/>
      <c r="EQ78" s="80"/>
      <c r="ER78" s="81"/>
      <c r="ES78" s="81"/>
      <c r="ET78" s="81"/>
      <c r="EU78" s="119"/>
      <c r="EV78" s="73"/>
      <c r="EW78" s="73"/>
      <c r="EX78" s="92"/>
      <c r="EY78" s="85"/>
      <c r="EZ78" s="86"/>
      <c r="FA78" s="73"/>
      <c r="FB78" s="73"/>
      <c r="FC78" s="73"/>
      <c r="FD78" s="73"/>
      <c r="FE78" s="92"/>
    </row>
    <row r="79" spans="1:161" s="69" customFormat="1" ht="15.95" customHeight="1">
      <c r="A79" s="123"/>
      <c r="B79" s="98" t="s">
        <v>71</v>
      </c>
      <c r="C79" s="71"/>
      <c r="D79" s="71"/>
      <c r="E79" s="121" t="s">
        <v>55</v>
      </c>
      <c r="F79" s="85"/>
      <c r="G79" s="98" t="s">
        <v>72</v>
      </c>
      <c r="H79" s="98"/>
      <c r="I79" s="73"/>
      <c r="J79" s="91"/>
      <c r="K79" s="73"/>
      <c r="L79" s="73"/>
      <c r="M79" s="121" t="s">
        <v>55</v>
      </c>
      <c r="N79" s="85"/>
      <c r="O79" s="98" t="s">
        <v>75</v>
      </c>
      <c r="P79" s="73"/>
      <c r="Q79" s="73"/>
      <c r="R79" s="73"/>
      <c r="S79" s="73"/>
      <c r="T79" s="121" t="s">
        <v>55</v>
      </c>
      <c r="U79" s="73"/>
      <c r="V79" s="123"/>
      <c r="W79" s="98" t="s">
        <v>71</v>
      </c>
      <c r="X79" s="71"/>
      <c r="Y79" s="71"/>
      <c r="Z79" s="121" t="s">
        <v>55</v>
      </c>
      <c r="AA79" s="85"/>
      <c r="AB79" s="98" t="s">
        <v>72</v>
      </c>
      <c r="AC79" s="98"/>
      <c r="AD79" s="73"/>
      <c r="AE79" s="91"/>
      <c r="AF79" s="73"/>
      <c r="AG79" s="73"/>
      <c r="AH79" s="121" t="s">
        <v>55</v>
      </c>
      <c r="AI79" s="85"/>
      <c r="AJ79" s="98" t="s">
        <v>75</v>
      </c>
      <c r="AK79" s="73"/>
      <c r="AL79" s="73"/>
      <c r="AM79" s="73"/>
      <c r="AN79" s="73"/>
      <c r="AO79" s="121" t="s">
        <v>55</v>
      </c>
      <c r="AP79" s="123"/>
      <c r="AQ79" s="98" t="s">
        <v>71</v>
      </c>
      <c r="AR79" s="71"/>
      <c r="AS79" s="71"/>
      <c r="AT79" s="121" t="s">
        <v>55</v>
      </c>
      <c r="AU79" s="85"/>
      <c r="AV79" s="98" t="s">
        <v>72</v>
      </c>
      <c r="AW79" s="98"/>
      <c r="AX79" s="73"/>
      <c r="AY79" s="91"/>
      <c r="AZ79" s="73"/>
      <c r="BA79" s="73"/>
      <c r="BB79" s="121" t="s">
        <v>55</v>
      </c>
      <c r="BC79" s="85"/>
      <c r="BD79" s="98" t="s">
        <v>75</v>
      </c>
      <c r="BE79" s="73"/>
      <c r="BF79" s="73"/>
      <c r="BG79" s="73"/>
      <c r="BH79" s="73"/>
      <c r="BI79" s="121" t="s">
        <v>55</v>
      </c>
      <c r="BJ79" s="123"/>
      <c r="BK79" s="98" t="s">
        <v>71</v>
      </c>
      <c r="BL79" s="71"/>
      <c r="BM79" s="71"/>
      <c r="BN79" s="121" t="s">
        <v>55</v>
      </c>
      <c r="BO79" s="85"/>
      <c r="BP79" s="98" t="s">
        <v>72</v>
      </c>
      <c r="BQ79" s="98"/>
      <c r="BR79" s="73"/>
      <c r="BS79" s="91"/>
      <c r="BT79" s="73"/>
      <c r="BU79" s="73"/>
      <c r="BV79" s="121" t="s">
        <v>55</v>
      </c>
      <c r="BW79" s="85"/>
      <c r="BX79" s="98" t="s">
        <v>75</v>
      </c>
      <c r="BY79" s="73"/>
      <c r="BZ79" s="73"/>
      <c r="CA79" s="73"/>
      <c r="CB79" s="73"/>
      <c r="CC79" s="121" t="s">
        <v>55</v>
      </c>
      <c r="CD79" s="123"/>
      <c r="CE79" s="98" t="s">
        <v>71</v>
      </c>
      <c r="CF79" s="71"/>
      <c r="CG79" s="71"/>
      <c r="CH79" s="121" t="s">
        <v>55</v>
      </c>
      <c r="CI79" s="85"/>
      <c r="CJ79" s="98" t="s">
        <v>72</v>
      </c>
      <c r="CK79" s="98"/>
      <c r="CL79" s="73"/>
      <c r="CM79" s="91"/>
      <c r="CN79" s="73"/>
      <c r="CO79" s="73"/>
      <c r="CP79" s="121" t="s">
        <v>55</v>
      </c>
      <c r="CQ79" s="85"/>
      <c r="CR79" s="98" t="s">
        <v>75</v>
      </c>
      <c r="CS79" s="73"/>
      <c r="CT79" s="73"/>
      <c r="CU79" s="73"/>
      <c r="CV79" s="73"/>
      <c r="CW79" s="121" t="s">
        <v>55</v>
      </c>
      <c r="CX79" s="123"/>
      <c r="CY79" s="98" t="s">
        <v>71</v>
      </c>
      <c r="CZ79" s="71"/>
      <c r="DA79" s="71"/>
      <c r="DB79" s="121" t="s">
        <v>55</v>
      </c>
      <c r="DC79" s="85"/>
      <c r="DD79" s="98" t="s">
        <v>72</v>
      </c>
      <c r="DE79" s="98"/>
      <c r="DF79" s="73"/>
      <c r="DG79" s="91"/>
      <c r="DH79" s="73"/>
      <c r="DI79" s="73"/>
      <c r="DJ79" s="121" t="s">
        <v>55</v>
      </c>
      <c r="DK79" s="85"/>
      <c r="DL79" s="98" t="s">
        <v>75</v>
      </c>
      <c r="DM79" s="73"/>
      <c r="DN79" s="73"/>
      <c r="DO79" s="73"/>
      <c r="DP79" s="73"/>
      <c r="DQ79" s="121" t="s">
        <v>55</v>
      </c>
      <c r="DR79" s="123"/>
      <c r="DS79" s="98" t="s">
        <v>71</v>
      </c>
      <c r="DT79" s="71"/>
      <c r="DU79" s="71"/>
      <c r="DV79" s="121" t="s">
        <v>55</v>
      </c>
      <c r="DW79" s="85"/>
      <c r="DX79" s="98" t="s">
        <v>72</v>
      </c>
      <c r="DY79" s="98"/>
      <c r="DZ79" s="73"/>
      <c r="EA79" s="91"/>
      <c r="EB79" s="73"/>
      <c r="EC79" s="73"/>
      <c r="ED79" s="121" t="s">
        <v>55</v>
      </c>
      <c r="EE79" s="85"/>
      <c r="EF79" s="98" t="s">
        <v>75</v>
      </c>
      <c r="EG79" s="73"/>
      <c r="EH79" s="73"/>
      <c r="EI79" s="73"/>
      <c r="EJ79" s="73"/>
      <c r="EK79" s="121" t="s">
        <v>55</v>
      </c>
      <c r="EL79" s="123"/>
      <c r="EM79" s="98" t="s">
        <v>71</v>
      </c>
      <c r="EN79" s="71"/>
      <c r="EO79" s="71"/>
      <c r="EP79" s="121" t="s">
        <v>55</v>
      </c>
      <c r="EQ79" s="85"/>
      <c r="ER79" s="98" t="s">
        <v>72</v>
      </c>
      <c r="ES79" s="98"/>
      <c r="ET79" s="73"/>
      <c r="EU79" s="91"/>
      <c r="EV79" s="73"/>
      <c r="EW79" s="73"/>
      <c r="EX79" s="121" t="s">
        <v>55</v>
      </c>
      <c r="EY79" s="85"/>
      <c r="EZ79" s="98" t="s">
        <v>75</v>
      </c>
      <c r="FA79" s="73"/>
      <c r="FB79" s="73"/>
      <c r="FC79" s="73"/>
      <c r="FD79" s="73"/>
      <c r="FE79" s="121" t="s">
        <v>55</v>
      </c>
    </row>
    <row r="80" spans="1:161" s="69" customFormat="1" ht="6" customHeight="1">
      <c r="A80" s="100"/>
      <c r="B80" s="101"/>
      <c r="C80" s="101"/>
      <c r="D80" s="101"/>
      <c r="E80" s="104"/>
      <c r="F80" s="101"/>
      <c r="G80" s="101"/>
      <c r="H80" s="101"/>
      <c r="I80" s="101"/>
      <c r="J80" s="101"/>
      <c r="K80" s="101"/>
      <c r="L80" s="101"/>
      <c r="M80" s="104"/>
      <c r="N80" s="100"/>
      <c r="O80" s="101"/>
      <c r="P80" s="101"/>
      <c r="Q80" s="101"/>
      <c r="R80" s="101"/>
      <c r="S80" s="101"/>
      <c r="T80" s="104"/>
      <c r="U80" s="101"/>
      <c r="V80" s="100"/>
      <c r="W80" s="101"/>
      <c r="X80" s="101"/>
      <c r="Y80" s="101"/>
      <c r="Z80" s="104"/>
      <c r="AA80" s="101"/>
      <c r="AB80" s="101"/>
      <c r="AC80" s="101"/>
      <c r="AD80" s="101"/>
      <c r="AE80" s="101"/>
      <c r="AF80" s="101"/>
      <c r="AG80" s="101"/>
      <c r="AH80" s="104"/>
      <c r="AI80" s="100"/>
      <c r="AJ80" s="101"/>
      <c r="AK80" s="101"/>
      <c r="AL80" s="101"/>
      <c r="AM80" s="101"/>
      <c r="AN80" s="101"/>
      <c r="AO80" s="104"/>
      <c r="AP80" s="100"/>
      <c r="AQ80" s="101"/>
      <c r="AR80" s="101"/>
      <c r="AS80" s="101"/>
      <c r="AT80" s="104"/>
      <c r="AU80" s="101"/>
      <c r="AV80" s="101"/>
      <c r="AW80" s="101"/>
      <c r="AX80" s="101"/>
      <c r="AY80" s="101"/>
      <c r="AZ80" s="101"/>
      <c r="BA80" s="101"/>
      <c r="BB80" s="104"/>
      <c r="BC80" s="100"/>
      <c r="BD80" s="101"/>
      <c r="BE80" s="101"/>
      <c r="BF80" s="101"/>
      <c r="BG80" s="101"/>
      <c r="BH80" s="101"/>
      <c r="BI80" s="104"/>
      <c r="BJ80" s="100"/>
      <c r="BK80" s="101"/>
      <c r="BL80" s="101"/>
      <c r="BM80" s="101"/>
      <c r="BN80" s="104"/>
      <c r="BO80" s="101"/>
      <c r="BP80" s="101"/>
      <c r="BQ80" s="101"/>
      <c r="BR80" s="101"/>
      <c r="BS80" s="101"/>
      <c r="BT80" s="101"/>
      <c r="BU80" s="101"/>
      <c r="BV80" s="104"/>
      <c r="BW80" s="100"/>
      <c r="BX80" s="101"/>
      <c r="BY80" s="101"/>
      <c r="BZ80" s="101"/>
      <c r="CA80" s="101"/>
      <c r="CB80" s="101"/>
      <c r="CC80" s="104"/>
      <c r="CD80" s="100"/>
      <c r="CE80" s="101"/>
      <c r="CF80" s="101"/>
      <c r="CG80" s="101"/>
      <c r="CH80" s="104"/>
      <c r="CI80" s="101"/>
      <c r="CJ80" s="101"/>
      <c r="CK80" s="101"/>
      <c r="CL80" s="101"/>
      <c r="CM80" s="101"/>
      <c r="CN80" s="101"/>
      <c r="CO80" s="101"/>
      <c r="CP80" s="104"/>
      <c r="CQ80" s="100"/>
      <c r="CR80" s="101"/>
      <c r="CS80" s="101"/>
      <c r="CT80" s="101"/>
      <c r="CU80" s="101"/>
      <c r="CV80" s="101"/>
      <c r="CW80" s="104"/>
      <c r="CX80" s="100"/>
      <c r="CY80" s="101"/>
      <c r="CZ80" s="101"/>
      <c r="DA80" s="101"/>
      <c r="DB80" s="104"/>
      <c r="DC80" s="101"/>
      <c r="DD80" s="101"/>
      <c r="DE80" s="101"/>
      <c r="DF80" s="101"/>
      <c r="DG80" s="101"/>
      <c r="DH80" s="101"/>
      <c r="DI80" s="101"/>
      <c r="DJ80" s="104"/>
      <c r="DK80" s="100"/>
      <c r="DL80" s="101"/>
      <c r="DM80" s="101"/>
      <c r="DN80" s="101"/>
      <c r="DO80" s="101"/>
      <c r="DP80" s="101"/>
      <c r="DQ80" s="104"/>
      <c r="DR80" s="100"/>
      <c r="DS80" s="101"/>
      <c r="DT80" s="101"/>
      <c r="DU80" s="101"/>
      <c r="DV80" s="104"/>
      <c r="DW80" s="101"/>
      <c r="DX80" s="101"/>
      <c r="DY80" s="101"/>
      <c r="DZ80" s="101"/>
      <c r="EA80" s="101"/>
      <c r="EB80" s="101"/>
      <c r="EC80" s="101"/>
      <c r="ED80" s="104"/>
      <c r="EE80" s="100"/>
      <c r="EF80" s="101"/>
      <c r="EG80" s="101"/>
      <c r="EH80" s="101"/>
      <c r="EI80" s="101"/>
      <c r="EJ80" s="101"/>
      <c r="EK80" s="104"/>
      <c r="EL80" s="100"/>
      <c r="EM80" s="101"/>
      <c r="EN80" s="101"/>
      <c r="EO80" s="101"/>
      <c r="EP80" s="104"/>
      <c r="EQ80" s="101"/>
      <c r="ER80" s="101"/>
      <c r="ES80" s="101"/>
      <c r="ET80" s="101"/>
      <c r="EU80" s="101"/>
      <c r="EV80" s="101"/>
      <c r="EW80" s="101"/>
      <c r="EX80" s="104"/>
      <c r="EY80" s="100"/>
      <c r="EZ80" s="101"/>
      <c r="FA80" s="101"/>
      <c r="FB80" s="101"/>
      <c r="FC80" s="101"/>
      <c r="FD80" s="101"/>
      <c r="FE80" s="104"/>
    </row>
    <row r="81" spans="1:4861" s="69" customFormat="1" ht="5.2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</row>
    <row r="82" spans="1:4861" s="69" customFormat="1" ht="15">
      <c r="R82" s="124" t="s">
        <v>95</v>
      </c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  <c r="IU82" s="125"/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5"/>
      <c r="NS82" s="125"/>
      <c r="NT82" s="125"/>
      <c r="NU82" s="125"/>
      <c r="NV82" s="125"/>
      <c r="NW82" s="125"/>
      <c r="NX82" s="125"/>
      <c r="NY82" s="125"/>
      <c r="NZ82" s="125"/>
      <c r="OA82" s="125"/>
      <c r="OB82" s="125"/>
      <c r="OC82" s="125"/>
      <c r="OD82" s="125"/>
      <c r="OE82" s="125"/>
      <c r="OF82" s="125"/>
      <c r="OG82" s="125"/>
      <c r="OH82" s="125"/>
      <c r="OI82" s="125"/>
      <c r="OJ82" s="125"/>
      <c r="OK82" s="125"/>
      <c r="OL82" s="125"/>
      <c r="OM82" s="125"/>
      <c r="ON82" s="125"/>
      <c r="OO82" s="125"/>
      <c r="OP82" s="125"/>
      <c r="OQ82" s="125"/>
      <c r="OR82" s="125"/>
      <c r="OS82" s="125"/>
      <c r="OT82" s="125"/>
      <c r="OU82" s="125"/>
      <c r="OV82" s="125"/>
      <c r="OW82" s="125"/>
      <c r="OX82" s="125"/>
      <c r="OY82" s="125"/>
      <c r="OZ82" s="125"/>
      <c r="PA82" s="125"/>
      <c r="PB82" s="125"/>
      <c r="PC82" s="125"/>
      <c r="PD82" s="125"/>
      <c r="PE82" s="125"/>
      <c r="PF82" s="125"/>
      <c r="PG82" s="125"/>
      <c r="PH82" s="125"/>
      <c r="PI82" s="125"/>
      <c r="PJ82" s="125"/>
      <c r="PK82" s="125"/>
      <c r="PL82" s="125"/>
      <c r="PM82" s="125"/>
      <c r="PN82" s="125"/>
      <c r="PO82" s="125"/>
      <c r="PP82" s="125"/>
      <c r="PQ82" s="125"/>
      <c r="PR82" s="125"/>
      <c r="PS82" s="125"/>
      <c r="PT82" s="125"/>
      <c r="PU82" s="125"/>
      <c r="PV82" s="125"/>
      <c r="PW82" s="125"/>
      <c r="PX82" s="125"/>
      <c r="PY82" s="125"/>
      <c r="PZ82" s="125"/>
      <c r="QA82" s="125"/>
      <c r="QB82" s="125"/>
      <c r="QC82" s="125"/>
      <c r="QD82" s="125"/>
      <c r="QE82" s="125"/>
      <c r="QF82" s="125"/>
      <c r="QG82" s="125"/>
      <c r="QH82" s="125"/>
      <c r="QI82" s="125"/>
      <c r="QJ82" s="125"/>
      <c r="QK82" s="125"/>
      <c r="QL82" s="125"/>
      <c r="QM82" s="125"/>
      <c r="QN82" s="125"/>
      <c r="QO82" s="125"/>
      <c r="QP82" s="125"/>
      <c r="QQ82" s="125"/>
      <c r="QR82" s="125"/>
      <c r="QS82" s="125"/>
      <c r="QT82" s="125"/>
      <c r="QU82" s="125"/>
      <c r="QV82" s="125"/>
      <c r="QW82" s="125"/>
      <c r="QX82" s="125"/>
      <c r="QY82" s="125"/>
      <c r="QZ82" s="125"/>
      <c r="RA82" s="125"/>
      <c r="RB82" s="125"/>
      <c r="RC82" s="125"/>
      <c r="RD82" s="125"/>
      <c r="RE82" s="125"/>
      <c r="RF82" s="125"/>
      <c r="RG82" s="125"/>
      <c r="RH82" s="125"/>
      <c r="RI82" s="125"/>
      <c r="RJ82" s="125"/>
      <c r="RK82" s="125"/>
      <c r="RL82" s="125"/>
      <c r="RM82" s="125"/>
      <c r="RN82" s="125"/>
      <c r="RO82" s="125"/>
      <c r="RP82" s="125"/>
      <c r="RQ82" s="125"/>
      <c r="RR82" s="125"/>
      <c r="RS82" s="125"/>
      <c r="RT82" s="125"/>
      <c r="RU82" s="125"/>
      <c r="RV82" s="125"/>
      <c r="RW82" s="125"/>
      <c r="RX82" s="125"/>
      <c r="RY82" s="125"/>
      <c r="RZ82" s="125"/>
      <c r="SA82" s="125"/>
      <c r="SB82" s="125"/>
      <c r="SC82" s="125"/>
      <c r="SD82" s="125"/>
      <c r="SE82" s="125"/>
      <c r="SF82" s="125"/>
      <c r="SG82" s="125"/>
      <c r="SH82" s="125"/>
      <c r="SI82" s="125"/>
      <c r="SJ82" s="125"/>
      <c r="SK82" s="125"/>
      <c r="SL82" s="125"/>
      <c r="SM82" s="125"/>
      <c r="SN82" s="125"/>
      <c r="SO82" s="125"/>
      <c r="SP82" s="125"/>
      <c r="SQ82" s="125"/>
      <c r="SR82" s="125"/>
      <c r="SS82" s="125"/>
      <c r="ST82" s="125"/>
      <c r="SU82" s="125"/>
      <c r="SV82" s="125"/>
      <c r="SW82" s="125"/>
      <c r="SX82" s="125"/>
      <c r="SY82" s="125"/>
      <c r="SZ82" s="125"/>
      <c r="TA82" s="125"/>
      <c r="TB82" s="125"/>
      <c r="TC82" s="125"/>
      <c r="TD82" s="125"/>
      <c r="TE82" s="125"/>
      <c r="TF82" s="125"/>
      <c r="TG82" s="125"/>
      <c r="TH82" s="125"/>
      <c r="TI82" s="125"/>
      <c r="TJ82" s="125"/>
      <c r="TK82" s="125"/>
      <c r="TL82" s="125"/>
      <c r="TM82" s="125"/>
      <c r="TN82" s="125"/>
      <c r="TO82" s="125"/>
      <c r="TP82" s="125"/>
      <c r="TQ82" s="125"/>
      <c r="TR82" s="125"/>
      <c r="TS82" s="125"/>
      <c r="TT82" s="125"/>
      <c r="TU82" s="125"/>
      <c r="TV82" s="125"/>
      <c r="TW82" s="125"/>
      <c r="TX82" s="125"/>
      <c r="TY82" s="125"/>
      <c r="TZ82" s="125"/>
      <c r="UA82" s="125"/>
      <c r="UB82" s="125"/>
      <c r="UC82" s="125"/>
      <c r="UD82" s="125"/>
      <c r="UE82" s="125"/>
      <c r="UF82" s="125"/>
      <c r="UG82" s="125"/>
      <c r="UH82" s="125"/>
      <c r="UI82" s="125"/>
      <c r="UJ82" s="125"/>
      <c r="UK82" s="125"/>
      <c r="UL82" s="125"/>
      <c r="UM82" s="125"/>
      <c r="UN82" s="125"/>
      <c r="UO82" s="125"/>
      <c r="UP82" s="125"/>
      <c r="UQ82" s="125"/>
      <c r="UR82" s="125"/>
      <c r="US82" s="125"/>
      <c r="UT82" s="125"/>
      <c r="UU82" s="125"/>
      <c r="UV82" s="125"/>
      <c r="UW82" s="125"/>
      <c r="UX82" s="125"/>
      <c r="UY82" s="125"/>
      <c r="UZ82" s="125"/>
      <c r="VA82" s="125"/>
      <c r="VB82" s="125"/>
      <c r="VC82" s="125"/>
      <c r="VD82" s="125"/>
      <c r="VE82" s="125"/>
      <c r="VF82" s="125"/>
      <c r="VG82" s="125"/>
      <c r="VH82" s="125"/>
      <c r="VI82" s="125"/>
      <c r="VJ82" s="125"/>
      <c r="VK82" s="125"/>
      <c r="VL82" s="125"/>
      <c r="VM82" s="125"/>
      <c r="VN82" s="125"/>
      <c r="VO82" s="125"/>
      <c r="VP82" s="125"/>
      <c r="VQ82" s="125"/>
      <c r="VR82" s="125"/>
      <c r="VS82" s="125"/>
      <c r="VT82" s="125"/>
      <c r="VU82" s="125"/>
      <c r="VV82" s="125"/>
      <c r="VW82" s="125"/>
      <c r="VX82" s="125"/>
      <c r="VY82" s="125"/>
      <c r="VZ82" s="125"/>
      <c r="WA82" s="125"/>
      <c r="WB82" s="125"/>
      <c r="WC82" s="125"/>
      <c r="WD82" s="125"/>
      <c r="WE82" s="125"/>
      <c r="WF82" s="125"/>
      <c r="WG82" s="125"/>
      <c r="WH82" s="125"/>
      <c r="WI82" s="125"/>
      <c r="WJ82" s="125"/>
      <c r="WK82" s="125"/>
      <c r="WL82" s="125"/>
      <c r="WM82" s="125"/>
      <c r="WN82" s="125"/>
      <c r="WO82" s="125"/>
      <c r="WP82" s="125"/>
      <c r="WQ82" s="125"/>
      <c r="WR82" s="125"/>
      <c r="WS82" s="125"/>
      <c r="WT82" s="125"/>
      <c r="WU82" s="125"/>
      <c r="WV82" s="125"/>
      <c r="WW82" s="125"/>
      <c r="WX82" s="125"/>
      <c r="WY82" s="125"/>
      <c r="WZ82" s="125"/>
      <c r="XA82" s="125"/>
      <c r="XB82" s="125"/>
      <c r="XC82" s="125"/>
      <c r="XD82" s="125"/>
      <c r="XE82" s="125"/>
      <c r="XF82" s="125"/>
      <c r="XG82" s="125"/>
      <c r="XH82" s="125"/>
      <c r="XI82" s="125"/>
      <c r="XJ82" s="125"/>
      <c r="XK82" s="125"/>
      <c r="XL82" s="125"/>
      <c r="XM82" s="125"/>
      <c r="XN82" s="125"/>
      <c r="XO82" s="125"/>
      <c r="XP82" s="125"/>
      <c r="XQ82" s="125"/>
      <c r="XR82" s="125"/>
      <c r="XS82" s="125"/>
      <c r="XT82" s="125"/>
      <c r="XU82" s="125"/>
      <c r="XV82" s="125"/>
      <c r="XW82" s="125"/>
      <c r="XX82" s="125"/>
      <c r="XY82" s="125"/>
      <c r="XZ82" s="125"/>
      <c r="YA82" s="125"/>
      <c r="YB82" s="125"/>
      <c r="YC82" s="125"/>
      <c r="YD82" s="125"/>
      <c r="YE82" s="125"/>
      <c r="YF82" s="125"/>
      <c r="YG82" s="125"/>
      <c r="YH82" s="125"/>
      <c r="YI82" s="125"/>
      <c r="YJ82" s="125"/>
      <c r="YK82" s="125"/>
      <c r="YL82" s="125"/>
      <c r="YM82" s="125"/>
      <c r="YN82" s="125"/>
      <c r="YO82" s="125"/>
      <c r="YP82" s="125"/>
      <c r="YQ82" s="125"/>
      <c r="YR82" s="125"/>
      <c r="YS82" s="125"/>
      <c r="YT82" s="125"/>
      <c r="YU82" s="125"/>
      <c r="YV82" s="125"/>
      <c r="YW82" s="125"/>
      <c r="YX82" s="125"/>
      <c r="YY82" s="125"/>
      <c r="YZ82" s="125"/>
      <c r="ZA82" s="125"/>
      <c r="ZB82" s="125"/>
      <c r="ZC82" s="125"/>
      <c r="ZD82" s="125"/>
      <c r="ZE82" s="125"/>
      <c r="ZF82" s="125"/>
      <c r="ZG82" s="125"/>
      <c r="ZH82" s="125"/>
      <c r="ZI82" s="125"/>
      <c r="ZJ82" s="125"/>
      <c r="ZK82" s="125"/>
      <c r="ZL82" s="125"/>
      <c r="ZM82" s="125"/>
      <c r="ZN82" s="125"/>
      <c r="ZO82" s="125"/>
      <c r="ZP82" s="125"/>
      <c r="ZQ82" s="125"/>
      <c r="ZR82" s="125"/>
      <c r="ZS82" s="125"/>
      <c r="ZT82" s="125"/>
      <c r="ZU82" s="125"/>
      <c r="ZV82" s="125"/>
      <c r="ZW82" s="125"/>
      <c r="ZX82" s="125"/>
      <c r="ZY82" s="125"/>
      <c r="ZZ82" s="125"/>
      <c r="AAA82" s="125"/>
      <c r="AAB82" s="125"/>
      <c r="AAC82" s="125"/>
      <c r="AAD82" s="125"/>
      <c r="AAE82" s="125"/>
      <c r="AAF82" s="125"/>
      <c r="AAG82" s="125"/>
      <c r="AAH82" s="125"/>
      <c r="AAI82" s="125"/>
      <c r="AAJ82" s="125"/>
      <c r="AAK82" s="125"/>
      <c r="AAL82" s="125"/>
      <c r="AAM82" s="125"/>
      <c r="AAN82" s="125"/>
      <c r="AAO82" s="125"/>
      <c r="AAP82" s="125"/>
      <c r="AAQ82" s="125"/>
      <c r="AAR82" s="125"/>
      <c r="AAS82" s="125"/>
      <c r="AAT82" s="125"/>
      <c r="AAU82" s="125"/>
      <c r="AAV82" s="125"/>
      <c r="AAW82" s="125"/>
      <c r="AAX82" s="125"/>
      <c r="AAY82" s="125"/>
      <c r="AAZ82" s="125"/>
      <c r="ABA82" s="125"/>
      <c r="ABB82" s="125"/>
      <c r="ABC82" s="125"/>
      <c r="ABD82" s="125"/>
      <c r="ABE82" s="125"/>
      <c r="ABF82" s="125"/>
      <c r="ABG82" s="125"/>
      <c r="ABH82" s="125"/>
      <c r="ABI82" s="125"/>
      <c r="ABJ82" s="125"/>
      <c r="ABK82" s="125"/>
      <c r="ABL82" s="125"/>
      <c r="ABM82" s="125"/>
      <c r="ABN82" s="125"/>
      <c r="ABO82" s="125"/>
      <c r="ABP82" s="125"/>
      <c r="ABQ82" s="125"/>
      <c r="ABR82" s="125"/>
      <c r="ABS82" s="125"/>
      <c r="ABT82" s="125"/>
      <c r="ABU82" s="125"/>
      <c r="ABV82" s="125"/>
      <c r="ABW82" s="125"/>
      <c r="ABX82" s="125"/>
      <c r="ABY82" s="125"/>
      <c r="ABZ82" s="125"/>
      <c r="ACA82" s="125"/>
      <c r="ACB82" s="125"/>
      <c r="ACC82" s="125"/>
      <c r="ACD82" s="125"/>
      <c r="ACE82" s="125"/>
      <c r="ACF82" s="125"/>
      <c r="ACG82" s="125"/>
      <c r="ACH82" s="125"/>
      <c r="ACI82" s="125"/>
      <c r="ACJ82" s="125"/>
      <c r="ACK82" s="125"/>
      <c r="ACL82" s="125"/>
      <c r="ACM82" s="125"/>
      <c r="ACN82" s="125"/>
      <c r="ACO82" s="125"/>
      <c r="ACP82" s="125"/>
      <c r="ACQ82" s="125"/>
      <c r="ACR82" s="125"/>
      <c r="ACS82" s="125"/>
      <c r="ACT82" s="125"/>
      <c r="ACU82" s="125"/>
      <c r="ACV82" s="125"/>
      <c r="ACW82" s="125"/>
      <c r="ACX82" s="125"/>
      <c r="ACY82" s="125"/>
      <c r="ACZ82" s="125"/>
      <c r="ADA82" s="125"/>
      <c r="ADB82" s="125"/>
      <c r="ADC82" s="125"/>
      <c r="ADD82" s="125"/>
      <c r="ADE82" s="125"/>
      <c r="ADF82" s="125"/>
      <c r="ADG82" s="125"/>
      <c r="ADH82" s="125"/>
      <c r="ADI82" s="125"/>
      <c r="ADJ82" s="125"/>
      <c r="ADK82" s="125"/>
      <c r="ADL82" s="125"/>
      <c r="ADM82" s="125"/>
      <c r="ADN82" s="125"/>
      <c r="ADO82" s="125"/>
      <c r="ADP82" s="125"/>
      <c r="ADQ82" s="125"/>
      <c r="ADR82" s="125"/>
      <c r="ADS82" s="125"/>
      <c r="ADT82" s="125"/>
      <c r="ADU82" s="125"/>
      <c r="ADV82" s="125"/>
      <c r="ADW82" s="125"/>
      <c r="ADX82" s="125"/>
      <c r="ADY82" s="125"/>
      <c r="ADZ82" s="125"/>
      <c r="AEA82" s="125"/>
      <c r="AEB82" s="125"/>
      <c r="AEC82" s="125"/>
      <c r="AED82" s="125"/>
      <c r="AEE82" s="125"/>
      <c r="AEF82" s="125"/>
      <c r="AEG82" s="125"/>
      <c r="AEH82" s="125"/>
      <c r="AEI82" s="125"/>
      <c r="AEJ82" s="125"/>
      <c r="AEK82" s="125"/>
      <c r="AEL82" s="125"/>
      <c r="AEM82" s="125"/>
      <c r="AEN82" s="125"/>
      <c r="AEO82" s="125"/>
      <c r="AEP82" s="125"/>
      <c r="AEQ82" s="125"/>
      <c r="AER82" s="125"/>
      <c r="AES82" s="125"/>
      <c r="AET82" s="125"/>
      <c r="AEU82" s="125"/>
      <c r="AEV82" s="125"/>
      <c r="AEW82" s="125"/>
      <c r="AEX82" s="125"/>
      <c r="AEY82" s="125"/>
      <c r="AEZ82" s="125"/>
      <c r="AFA82" s="125"/>
      <c r="AFB82" s="125"/>
      <c r="AFC82" s="125"/>
      <c r="AFD82" s="125"/>
      <c r="AFE82" s="125"/>
      <c r="AFF82" s="125"/>
      <c r="AFG82" s="125"/>
      <c r="AFH82" s="125"/>
      <c r="AFI82" s="125"/>
      <c r="AFJ82" s="125"/>
      <c r="AFK82" s="125"/>
      <c r="AFL82" s="125"/>
      <c r="AFM82" s="125"/>
      <c r="AFN82" s="125"/>
      <c r="AFO82" s="125"/>
      <c r="AFP82" s="125"/>
      <c r="AFQ82" s="125"/>
      <c r="AFR82" s="125"/>
      <c r="AFS82" s="125"/>
      <c r="AFT82" s="125"/>
      <c r="AFU82" s="125"/>
      <c r="AFV82" s="125"/>
      <c r="AFW82" s="125"/>
      <c r="AFX82" s="125"/>
      <c r="AFY82" s="125"/>
      <c r="AFZ82" s="125"/>
      <c r="AGA82" s="125"/>
      <c r="AGB82" s="125"/>
      <c r="AGC82" s="125"/>
      <c r="AGD82" s="125"/>
      <c r="AGE82" s="125"/>
      <c r="AGF82" s="125"/>
      <c r="AGG82" s="125"/>
      <c r="AGH82" s="125"/>
      <c r="AGI82" s="125"/>
      <c r="AGJ82" s="125"/>
      <c r="AGK82" s="125"/>
      <c r="AGL82" s="125"/>
      <c r="AGM82" s="125"/>
      <c r="AGN82" s="125"/>
      <c r="AGO82" s="125"/>
      <c r="AGP82" s="125"/>
      <c r="AGQ82" s="125"/>
      <c r="AGR82" s="125"/>
      <c r="AGS82" s="125"/>
      <c r="AGT82" s="125"/>
      <c r="AGU82" s="125"/>
      <c r="AGV82" s="125"/>
      <c r="AGW82" s="125"/>
      <c r="AGX82" s="125"/>
      <c r="AGY82" s="125"/>
      <c r="AGZ82" s="125"/>
      <c r="AHA82" s="125"/>
      <c r="AHB82" s="125"/>
      <c r="AHC82" s="125"/>
      <c r="AHD82" s="125"/>
      <c r="AHE82" s="125"/>
      <c r="AHF82" s="125"/>
      <c r="AHG82" s="125"/>
      <c r="AHH82" s="125"/>
      <c r="AHI82" s="125"/>
      <c r="AHJ82" s="125"/>
      <c r="AHK82" s="125"/>
      <c r="AHL82" s="125"/>
      <c r="AHM82" s="125"/>
      <c r="AHN82" s="125"/>
      <c r="AHO82" s="125"/>
      <c r="AHP82" s="125"/>
      <c r="AHQ82" s="125"/>
      <c r="AHR82" s="125"/>
      <c r="AHS82" s="125"/>
      <c r="AHT82" s="125"/>
      <c r="AHU82" s="125"/>
      <c r="AHV82" s="125"/>
      <c r="AHW82" s="125"/>
      <c r="AHX82" s="125"/>
      <c r="AHY82" s="125"/>
      <c r="AHZ82" s="125"/>
      <c r="AIA82" s="125"/>
      <c r="AIB82" s="125"/>
      <c r="AIC82" s="125"/>
      <c r="AID82" s="125"/>
      <c r="AIE82" s="125"/>
      <c r="AIF82" s="125"/>
      <c r="AIG82" s="125"/>
      <c r="AIH82" s="125"/>
      <c r="AII82" s="125"/>
      <c r="AIJ82" s="125"/>
      <c r="AIK82" s="125"/>
      <c r="AIL82" s="125"/>
      <c r="AIM82" s="125"/>
      <c r="AIN82" s="125"/>
      <c r="AIO82" s="125"/>
      <c r="AIP82" s="125"/>
      <c r="AIQ82" s="125"/>
      <c r="AIR82" s="125"/>
      <c r="AIS82" s="125"/>
      <c r="AIT82" s="125"/>
      <c r="AIU82" s="125"/>
      <c r="AIV82" s="125"/>
      <c r="AIW82" s="125"/>
      <c r="AIX82" s="125"/>
      <c r="AIY82" s="125"/>
      <c r="AIZ82" s="125"/>
      <c r="AJA82" s="125"/>
      <c r="AJB82" s="125"/>
      <c r="AJC82" s="125"/>
      <c r="AJD82" s="125"/>
      <c r="AJE82" s="125"/>
      <c r="AJF82" s="125"/>
      <c r="AJG82" s="125"/>
      <c r="AJH82" s="125"/>
      <c r="AJI82" s="125"/>
      <c r="AJJ82" s="125"/>
      <c r="AJK82" s="125"/>
      <c r="AJL82" s="125"/>
      <c r="AJM82" s="125"/>
      <c r="AJN82" s="125"/>
      <c r="AJO82" s="125"/>
      <c r="AJP82" s="125"/>
      <c r="AJQ82" s="125"/>
      <c r="AJR82" s="125"/>
      <c r="AJS82" s="125"/>
      <c r="AJT82" s="125"/>
      <c r="AJU82" s="125"/>
      <c r="AJV82" s="125"/>
      <c r="AJW82" s="125"/>
      <c r="AJX82" s="125"/>
      <c r="AJY82" s="125"/>
      <c r="AJZ82" s="125"/>
      <c r="AKA82" s="125"/>
      <c r="AKB82" s="125"/>
      <c r="AKC82" s="125"/>
      <c r="AKD82" s="125"/>
      <c r="AKE82" s="125"/>
      <c r="AKF82" s="125"/>
      <c r="AKG82" s="125"/>
      <c r="AKH82" s="125"/>
      <c r="AKI82" s="125"/>
      <c r="AKJ82" s="125"/>
      <c r="AKK82" s="125"/>
      <c r="AKL82" s="125"/>
      <c r="AKM82" s="125"/>
      <c r="AKN82" s="125"/>
      <c r="AKO82" s="125"/>
      <c r="AKP82" s="125"/>
      <c r="AKQ82" s="125"/>
      <c r="AKR82" s="125"/>
      <c r="AKS82" s="125"/>
      <c r="AKT82" s="125"/>
      <c r="AKU82" s="125"/>
      <c r="AKV82" s="125"/>
      <c r="AKW82" s="125"/>
      <c r="AKX82" s="125"/>
      <c r="AKY82" s="125"/>
      <c r="AKZ82" s="125"/>
      <c r="ALA82" s="125"/>
      <c r="ALB82" s="125"/>
      <c r="ALC82" s="125"/>
      <c r="ALD82" s="125"/>
      <c r="ALE82" s="125"/>
      <c r="ALF82" s="125"/>
      <c r="ALG82" s="125"/>
      <c r="ALH82" s="125"/>
      <c r="ALI82" s="125"/>
      <c r="ALJ82" s="125"/>
      <c r="ALK82" s="125"/>
      <c r="ALL82" s="125"/>
      <c r="ALM82" s="125"/>
      <c r="ALN82" s="125"/>
      <c r="ALO82" s="125"/>
      <c r="ALP82" s="125"/>
      <c r="ALQ82" s="125"/>
      <c r="ALR82" s="125"/>
      <c r="ALS82" s="125"/>
      <c r="ALT82" s="125"/>
      <c r="ALU82" s="125"/>
      <c r="ALV82" s="125"/>
      <c r="ALW82" s="125"/>
      <c r="ALX82" s="125"/>
      <c r="ALY82" s="125"/>
      <c r="ALZ82" s="125"/>
      <c r="AMA82" s="125"/>
      <c r="AMB82" s="125"/>
      <c r="AMC82" s="125"/>
      <c r="AMD82" s="125"/>
      <c r="AME82" s="125"/>
      <c r="AMF82" s="125"/>
      <c r="AMG82" s="125"/>
      <c r="AMH82" s="125"/>
      <c r="AMI82" s="125"/>
      <c r="AMJ82" s="125"/>
      <c r="AMK82" s="125"/>
      <c r="AML82" s="125"/>
      <c r="AMM82" s="125"/>
      <c r="AMN82" s="125"/>
      <c r="AMO82" s="125"/>
      <c r="AMP82" s="125"/>
      <c r="AMQ82" s="125"/>
      <c r="AMR82" s="125"/>
      <c r="AMS82" s="125"/>
      <c r="AMT82" s="125"/>
      <c r="AMU82" s="125"/>
      <c r="AMV82" s="125"/>
      <c r="AMW82" s="125"/>
      <c r="AMX82" s="125"/>
      <c r="AMY82" s="125"/>
      <c r="AMZ82" s="125"/>
      <c r="ANA82" s="125"/>
      <c r="ANB82" s="125"/>
      <c r="ANC82" s="125"/>
      <c r="AND82" s="125"/>
      <c r="ANE82" s="125"/>
      <c r="ANF82" s="125"/>
      <c r="ANG82" s="125"/>
      <c r="ANH82" s="125"/>
      <c r="ANI82" s="125"/>
      <c r="ANJ82" s="125"/>
      <c r="ANK82" s="125"/>
      <c r="ANL82" s="125"/>
      <c r="ANM82" s="125"/>
      <c r="ANN82" s="125"/>
      <c r="ANO82" s="125"/>
      <c r="ANP82" s="125"/>
      <c r="ANQ82" s="125"/>
      <c r="ANR82" s="125"/>
      <c r="ANS82" s="125"/>
      <c r="ANT82" s="125"/>
      <c r="ANU82" s="125"/>
      <c r="ANV82" s="125"/>
      <c r="ANW82" s="125"/>
      <c r="ANX82" s="125"/>
      <c r="ANY82" s="125"/>
      <c r="ANZ82" s="125"/>
      <c r="AOA82" s="125"/>
      <c r="AOB82" s="125"/>
      <c r="AOC82" s="125"/>
      <c r="AOD82" s="125"/>
      <c r="AOE82" s="125"/>
      <c r="AOF82" s="125"/>
      <c r="AOG82" s="125"/>
      <c r="AOH82" s="125"/>
      <c r="AOI82" s="125"/>
      <c r="AOJ82" s="125"/>
      <c r="AOK82" s="125"/>
      <c r="AOL82" s="125"/>
      <c r="AOM82" s="125"/>
      <c r="AON82" s="125"/>
      <c r="AOO82" s="125"/>
      <c r="AOP82" s="125"/>
      <c r="AOQ82" s="125"/>
      <c r="AOR82" s="125"/>
      <c r="AOS82" s="125"/>
      <c r="AOT82" s="125"/>
      <c r="AOU82" s="125"/>
      <c r="AOV82" s="125"/>
      <c r="AOW82" s="125"/>
      <c r="AOX82" s="125"/>
      <c r="AOY82" s="125"/>
      <c r="AOZ82" s="125"/>
      <c r="APA82" s="125"/>
      <c r="APB82" s="125"/>
      <c r="APC82" s="125"/>
      <c r="APD82" s="125"/>
      <c r="APE82" s="125"/>
      <c r="APF82" s="125"/>
      <c r="APG82" s="125"/>
      <c r="APH82" s="125"/>
      <c r="API82" s="125"/>
      <c r="APJ82" s="125"/>
      <c r="APK82" s="125"/>
      <c r="APL82" s="125"/>
      <c r="APM82" s="125"/>
      <c r="APN82" s="125"/>
      <c r="APO82" s="125"/>
      <c r="APP82" s="125"/>
      <c r="APQ82" s="125"/>
      <c r="APR82" s="125"/>
      <c r="APS82" s="125"/>
      <c r="APT82" s="125"/>
      <c r="APU82" s="125"/>
      <c r="APV82" s="125"/>
      <c r="APW82" s="125"/>
      <c r="APX82" s="125"/>
      <c r="APY82" s="125"/>
      <c r="APZ82" s="125"/>
      <c r="AQA82" s="125"/>
      <c r="AQB82" s="125"/>
      <c r="AQC82" s="125"/>
      <c r="AQD82" s="125"/>
      <c r="AQE82" s="125"/>
      <c r="AQF82" s="125"/>
      <c r="AQG82" s="125"/>
      <c r="AQH82" s="125"/>
      <c r="AQI82" s="125"/>
      <c r="AQJ82" s="125"/>
      <c r="AQK82" s="125"/>
      <c r="AQL82" s="125"/>
      <c r="AQM82" s="125"/>
      <c r="AQN82" s="125"/>
      <c r="AQO82" s="125"/>
      <c r="AQP82" s="125"/>
      <c r="AQQ82" s="125"/>
      <c r="AQR82" s="125"/>
      <c r="AQS82" s="125"/>
      <c r="AQT82" s="125"/>
      <c r="AQU82" s="125"/>
      <c r="AQV82" s="125"/>
      <c r="AQW82" s="125"/>
      <c r="AQX82" s="125"/>
      <c r="AQY82" s="125"/>
      <c r="AQZ82" s="125"/>
      <c r="ARA82" s="125"/>
      <c r="ARB82" s="125"/>
      <c r="ARC82" s="125"/>
      <c r="ARD82" s="125"/>
      <c r="ARE82" s="125"/>
      <c r="ARF82" s="125"/>
      <c r="ARG82" s="125"/>
      <c r="ARH82" s="125"/>
      <c r="ARI82" s="125"/>
      <c r="ARJ82" s="125"/>
      <c r="ARK82" s="125"/>
      <c r="ARL82" s="125"/>
      <c r="ARM82" s="125"/>
      <c r="ARN82" s="125"/>
      <c r="ARO82" s="125"/>
      <c r="ARP82" s="125"/>
      <c r="ARQ82" s="125"/>
      <c r="ARR82" s="125"/>
      <c r="ARS82" s="125"/>
      <c r="ART82" s="125"/>
      <c r="ARU82" s="125"/>
      <c r="ARV82" s="125"/>
      <c r="ARW82" s="125"/>
      <c r="ARX82" s="125"/>
      <c r="ARY82" s="125"/>
      <c r="ARZ82" s="125"/>
      <c r="ASA82" s="125"/>
      <c r="ASB82" s="125"/>
      <c r="ASC82" s="125"/>
      <c r="ASD82" s="125"/>
      <c r="ASE82" s="125"/>
      <c r="ASF82" s="125"/>
      <c r="ASG82" s="125"/>
      <c r="ASH82" s="125"/>
      <c r="ASI82" s="125"/>
      <c r="ASJ82" s="125"/>
      <c r="ASK82" s="125"/>
      <c r="ASL82" s="125"/>
      <c r="ASM82" s="125"/>
      <c r="ASN82" s="125"/>
      <c r="ASO82" s="125"/>
      <c r="ASP82" s="125"/>
      <c r="ASQ82" s="125"/>
      <c r="ASR82" s="125"/>
      <c r="ASS82" s="125"/>
      <c r="AST82" s="125"/>
      <c r="ASU82" s="125"/>
      <c r="ASV82" s="125"/>
      <c r="ASW82" s="125"/>
      <c r="ASX82" s="125"/>
      <c r="ASY82" s="125"/>
      <c r="ASZ82" s="125"/>
      <c r="ATA82" s="125"/>
      <c r="ATB82" s="125"/>
      <c r="ATC82" s="125"/>
      <c r="ATD82" s="125"/>
      <c r="ATE82" s="125"/>
      <c r="ATF82" s="125"/>
      <c r="ATG82" s="125"/>
      <c r="ATH82" s="125"/>
      <c r="ATI82" s="125"/>
      <c r="ATJ82" s="125"/>
      <c r="ATK82" s="125"/>
      <c r="ATL82" s="125"/>
      <c r="ATM82" s="125"/>
      <c r="ATN82" s="125"/>
      <c r="ATO82" s="125"/>
      <c r="ATP82" s="125"/>
      <c r="ATQ82" s="125"/>
      <c r="ATR82" s="125"/>
      <c r="ATS82" s="125"/>
      <c r="ATT82" s="125"/>
      <c r="ATU82" s="125"/>
      <c r="ATV82" s="125"/>
      <c r="ATW82" s="125"/>
      <c r="ATX82" s="125"/>
      <c r="ATY82" s="125"/>
      <c r="ATZ82" s="125"/>
      <c r="AUA82" s="125"/>
      <c r="AUB82" s="125"/>
      <c r="AUC82" s="125"/>
      <c r="AUD82" s="125"/>
      <c r="AUE82" s="125"/>
      <c r="AUF82" s="125"/>
      <c r="AUG82" s="125"/>
      <c r="AUH82" s="125"/>
      <c r="AUI82" s="125"/>
      <c r="AUJ82" s="125"/>
      <c r="AUK82" s="125"/>
      <c r="AUL82" s="125"/>
      <c r="AUM82" s="125"/>
      <c r="AUN82" s="125"/>
      <c r="AUO82" s="125"/>
      <c r="AUP82" s="125"/>
      <c r="AUQ82" s="125"/>
      <c r="AUR82" s="125"/>
      <c r="AUS82" s="125"/>
      <c r="AUT82" s="125"/>
      <c r="AUU82" s="125"/>
      <c r="AUV82" s="125"/>
      <c r="AUW82" s="125"/>
      <c r="AUX82" s="125"/>
      <c r="AUY82" s="125"/>
      <c r="AUZ82" s="125"/>
      <c r="AVA82" s="125"/>
      <c r="AVB82" s="125"/>
      <c r="AVC82" s="125"/>
      <c r="AVD82" s="125"/>
      <c r="AVE82" s="125"/>
      <c r="AVF82" s="125"/>
      <c r="AVG82" s="125"/>
      <c r="AVH82" s="125"/>
      <c r="AVI82" s="125"/>
      <c r="AVJ82" s="125"/>
      <c r="AVK82" s="125"/>
      <c r="AVL82" s="125"/>
      <c r="AVM82" s="125"/>
      <c r="AVN82" s="125"/>
      <c r="AVO82" s="125"/>
      <c r="AVP82" s="125"/>
      <c r="AVQ82" s="125"/>
      <c r="AVR82" s="125"/>
      <c r="AVS82" s="125"/>
      <c r="AVT82" s="125"/>
      <c r="AVU82" s="125"/>
      <c r="AVV82" s="125"/>
      <c r="AVW82" s="125"/>
      <c r="AVX82" s="125"/>
      <c r="AVY82" s="125"/>
      <c r="AVZ82" s="125"/>
      <c r="AWA82" s="125"/>
      <c r="AWB82" s="125"/>
      <c r="AWC82" s="125"/>
      <c r="AWD82" s="125"/>
      <c r="AWE82" s="125"/>
      <c r="AWF82" s="125"/>
      <c r="AWG82" s="125"/>
      <c r="AWH82" s="125"/>
      <c r="AWI82" s="125"/>
      <c r="AWJ82" s="125"/>
      <c r="AWK82" s="125"/>
      <c r="AWL82" s="125"/>
      <c r="AWM82" s="125"/>
      <c r="AWN82" s="125"/>
      <c r="AWO82" s="125"/>
      <c r="AWP82" s="125"/>
      <c r="AWQ82" s="125"/>
      <c r="AWR82" s="125"/>
      <c r="AWS82" s="125"/>
      <c r="AWT82" s="125"/>
      <c r="AWU82" s="125"/>
      <c r="AWV82" s="125"/>
      <c r="AWW82" s="125"/>
      <c r="AWX82" s="125"/>
      <c r="AWY82" s="125"/>
      <c r="AWZ82" s="125"/>
      <c r="AXA82" s="125"/>
      <c r="AXB82" s="125"/>
      <c r="AXC82" s="125"/>
      <c r="AXD82" s="125"/>
      <c r="AXE82" s="125"/>
      <c r="AXF82" s="125"/>
      <c r="AXG82" s="125"/>
      <c r="AXH82" s="125"/>
      <c r="AXI82" s="125"/>
      <c r="AXJ82" s="125"/>
      <c r="AXK82" s="125"/>
      <c r="AXL82" s="125"/>
      <c r="AXM82" s="125"/>
      <c r="AXN82" s="125"/>
      <c r="AXO82" s="125"/>
      <c r="AXP82" s="125"/>
      <c r="AXQ82" s="125"/>
      <c r="AXR82" s="125"/>
      <c r="AXS82" s="125"/>
      <c r="AXT82" s="125"/>
      <c r="AXU82" s="125"/>
      <c r="AXV82" s="125"/>
      <c r="AXW82" s="125"/>
      <c r="AXX82" s="125"/>
      <c r="AXY82" s="125"/>
      <c r="AXZ82" s="125"/>
      <c r="AYA82" s="125"/>
      <c r="AYB82" s="125"/>
      <c r="AYC82" s="125"/>
      <c r="AYD82" s="125"/>
      <c r="AYE82" s="125"/>
      <c r="AYF82" s="125"/>
      <c r="AYG82" s="125"/>
      <c r="AYH82" s="125"/>
      <c r="AYI82" s="125"/>
      <c r="AYJ82" s="125"/>
      <c r="AYK82" s="125"/>
      <c r="AYL82" s="125"/>
      <c r="AYM82" s="125"/>
      <c r="AYN82" s="125"/>
      <c r="AYO82" s="125"/>
      <c r="AYP82" s="125"/>
      <c r="AYQ82" s="125"/>
      <c r="AYR82" s="125"/>
      <c r="AYS82" s="125"/>
      <c r="AYT82" s="125"/>
      <c r="AYU82" s="125"/>
      <c r="AYV82" s="125"/>
      <c r="AYW82" s="125"/>
      <c r="AYX82" s="125"/>
      <c r="AYY82" s="125"/>
      <c r="AYZ82" s="125"/>
      <c r="AZA82" s="125"/>
      <c r="AZB82" s="125"/>
      <c r="AZC82" s="125"/>
      <c r="AZD82" s="125"/>
      <c r="AZE82" s="125"/>
      <c r="AZF82" s="125"/>
      <c r="AZG82" s="125"/>
      <c r="AZH82" s="125"/>
      <c r="AZI82" s="125"/>
      <c r="AZJ82" s="125"/>
      <c r="AZK82" s="125"/>
      <c r="AZL82" s="125"/>
      <c r="AZM82" s="125"/>
      <c r="AZN82" s="125"/>
      <c r="AZO82" s="125"/>
      <c r="AZP82" s="125"/>
      <c r="AZQ82" s="125"/>
      <c r="AZR82" s="125"/>
      <c r="AZS82" s="125"/>
      <c r="AZT82" s="125"/>
      <c r="AZU82" s="125"/>
      <c r="AZV82" s="125"/>
      <c r="AZW82" s="125"/>
      <c r="AZX82" s="125"/>
      <c r="AZY82" s="125"/>
      <c r="AZZ82" s="125"/>
      <c r="BAA82" s="125"/>
      <c r="BAB82" s="125"/>
      <c r="BAC82" s="125"/>
      <c r="BAD82" s="125"/>
      <c r="BAE82" s="125"/>
      <c r="BAF82" s="125"/>
      <c r="BAG82" s="125"/>
      <c r="BAH82" s="125"/>
      <c r="BAI82" s="125"/>
      <c r="BAJ82" s="125"/>
      <c r="BAK82" s="125"/>
      <c r="BAL82" s="125"/>
      <c r="BAM82" s="125"/>
      <c r="BAN82" s="125"/>
      <c r="BAO82" s="125"/>
      <c r="BAP82" s="125"/>
      <c r="BAQ82" s="125"/>
      <c r="BAR82" s="125"/>
      <c r="BAS82" s="125"/>
      <c r="BAT82" s="125"/>
      <c r="BAU82" s="125"/>
      <c r="BAV82" s="125"/>
      <c r="BAW82" s="125"/>
      <c r="BAX82" s="125"/>
      <c r="BAY82" s="125"/>
      <c r="BAZ82" s="125"/>
      <c r="BBA82" s="125"/>
      <c r="BBB82" s="125"/>
      <c r="BBC82" s="125"/>
      <c r="BBD82" s="125"/>
      <c r="BBE82" s="125"/>
      <c r="BBF82" s="125"/>
      <c r="BBG82" s="125"/>
      <c r="BBH82" s="125"/>
      <c r="BBI82" s="125"/>
      <c r="BBJ82" s="125"/>
      <c r="BBK82" s="125"/>
      <c r="BBL82" s="125"/>
      <c r="BBM82" s="125"/>
      <c r="BBN82" s="125"/>
      <c r="BBO82" s="125"/>
      <c r="BBP82" s="125"/>
      <c r="BBQ82" s="125"/>
      <c r="BBR82" s="125"/>
      <c r="BBS82" s="125"/>
      <c r="BBT82" s="125"/>
      <c r="BBU82" s="125"/>
      <c r="BBV82" s="125"/>
      <c r="BBW82" s="125"/>
      <c r="BBX82" s="125"/>
      <c r="BBY82" s="125"/>
      <c r="BBZ82" s="125"/>
      <c r="BCA82" s="125"/>
      <c r="BCB82" s="125"/>
      <c r="BCC82" s="125"/>
      <c r="BCD82" s="125"/>
      <c r="BCE82" s="125"/>
      <c r="BCF82" s="125"/>
      <c r="BCG82" s="125"/>
      <c r="BCH82" s="125"/>
      <c r="BCI82" s="125"/>
      <c r="BCJ82" s="125"/>
      <c r="BCK82" s="125"/>
      <c r="BCL82" s="125"/>
      <c r="BCM82" s="125"/>
      <c r="BCN82" s="125"/>
      <c r="BCO82" s="125"/>
      <c r="BCP82" s="125"/>
      <c r="BCQ82" s="125"/>
      <c r="BCR82" s="125"/>
      <c r="BCS82" s="125"/>
      <c r="BCT82" s="125"/>
      <c r="BCU82" s="125"/>
      <c r="BCV82" s="125"/>
      <c r="BCW82" s="125"/>
      <c r="BCX82" s="125"/>
      <c r="BCY82" s="125"/>
      <c r="BCZ82" s="125"/>
      <c r="BDA82" s="125"/>
      <c r="BDB82" s="125"/>
      <c r="BDC82" s="125"/>
      <c r="BDD82" s="125"/>
      <c r="BDE82" s="125"/>
      <c r="BDF82" s="125"/>
      <c r="BDG82" s="125"/>
      <c r="BDH82" s="125"/>
      <c r="BDI82" s="125"/>
      <c r="BDJ82" s="125"/>
      <c r="BDK82" s="125"/>
      <c r="BDL82" s="125"/>
      <c r="BDM82" s="125"/>
      <c r="BDN82" s="125"/>
      <c r="BDO82" s="125"/>
      <c r="BDP82" s="125"/>
      <c r="BDQ82" s="125"/>
      <c r="BDR82" s="125"/>
      <c r="BDS82" s="125"/>
      <c r="BDT82" s="125"/>
      <c r="BDU82" s="125"/>
      <c r="BDV82" s="125"/>
      <c r="BDW82" s="125"/>
      <c r="BDX82" s="125"/>
      <c r="BDY82" s="125"/>
      <c r="BDZ82" s="125"/>
      <c r="BEA82" s="125"/>
      <c r="BEB82" s="125"/>
      <c r="BEC82" s="125"/>
      <c r="BED82" s="125"/>
      <c r="BEE82" s="125"/>
      <c r="BEF82" s="125"/>
      <c r="BEG82" s="125"/>
      <c r="BEH82" s="125"/>
      <c r="BEI82" s="125"/>
      <c r="BEJ82" s="125"/>
      <c r="BEK82" s="125"/>
      <c r="BEL82" s="125"/>
      <c r="BEM82" s="125"/>
      <c r="BEN82" s="125"/>
      <c r="BEO82" s="125"/>
      <c r="BEP82" s="125"/>
      <c r="BEQ82" s="125"/>
      <c r="BER82" s="125"/>
      <c r="BES82" s="125"/>
      <c r="BET82" s="125"/>
      <c r="BEU82" s="125"/>
      <c r="BEV82" s="125"/>
      <c r="BEW82" s="125"/>
      <c r="BEX82" s="125"/>
      <c r="BEY82" s="125"/>
      <c r="BEZ82" s="125"/>
      <c r="BFA82" s="125"/>
      <c r="BFB82" s="125"/>
      <c r="BFC82" s="125"/>
      <c r="BFD82" s="125"/>
      <c r="BFE82" s="125"/>
      <c r="BFF82" s="125"/>
      <c r="BFG82" s="125"/>
      <c r="BFH82" s="125"/>
      <c r="BFI82" s="125"/>
      <c r="BFJ82" s="125"/>
      <c r="BFK82" s="125"/>
      <c r="BFL82" s="125"/>
      <c r="BFM82" s="125"/>
      <c r="BFN82" s="125"/>
      <c r="BFO82" s="125"/>
      <c r="BFP82" s="125"/>
      <c r="BFQ82" s="125"/>
      <c r="BFR82" s="125"/>
      <c r="BFS82" s="125"/>
      <c r="BFT82" s="125"/>
      <c r="BFU82" s="125"/>
      <c r="BFV82" s="125"/>
      <c r="BFW82" s="125"/>
      <c r="BFX82" s="125"/>
      <c r="BFY82" s="125"/>
      <c r="BFZ82" s="125"/>
      <c r="BGA82" s="125"/>
      <c r="BGB82" s="125"/>
      <c r="BGC82" s="125"/>
      <c r="BGD82" s="125"/>
      <c r="BGE82" s="125"/>
      <c r="BGF82" s="125"/>
      <c r="BGG82" s="125"/>
      <c r="BGH82" s="125"/>
      <c r="BGI82" s="125"/>
      <c r="BGJ82" s="125"/>
      <c r="BGK82" s="125"/>
      <c r="BGL82" s="125"/>
      <c r="BGM82" s="125"/>
      <c r="BGN82" s="125"/>
      <c r="BGO82" s="125"/>
      <c r="BGP82" s="125"/>
      <c r="BGQ82" s="125"/>
      <c r="BGR82" s="125"/>
      <c r="BGS82" s="125"/>
      <c r="BGT82" s="125"/>
      <c r="BGU82" s="125"/>
      <c r="BGV82" s="125"/>
      <c r="BGW82" s="125"/>
      <c r="BGX82" s="125"/>
      <c r="BGY82" s="125"/>
      <c r="BGZ82" s="125"/>
      <c r="BHA82" s="125"/>
      <c r="BHB82" s="125"/>
      <c r="BHC82" s="125"/>
      <c r="BHD82" s="125"/>
      <c r="BHE82" s="125"/>
      <c r="BHF82" s="125"/>
      <c r="BHG82" s="125"/>
      <c r="BHH82" s="125"/>
      <c r="BHI82" s="125"/>
      <c r="BHJ82" s="125"/>
      <c r="BHK82" s="125"/>
      <c r="BHL82" s="125"/>
      <c r="BHM82" s="125"/>
      <c r="BHN82" s="125"/>
      <c r="BHO82" s="125"/>
      <c r="BHP82" s="125"/>
      <c r="BHQ82" s="125"/>
      <c r="BHR82" s="125"/>
      <c r="BHS82" s="125"/>
      <c r="BHT82" s="125"/>
      <c r="BHU82" s="125"/>
      <c r="BHV82" s="125"/>
      <c r="BHW82" s="125"/>
      <c r="BHX82" s="125"/>
      <c r="BHY82" s="125"/>
      <c r="BHZ82" s="125"/>
      <c r="BIA82" s="125"/>
      <c r="BIB82" s="125"/>
      <c r="BIC82" s="125"/>
      <c r="BID82" s="125"/>
      <c r="BIE82" s="125"/>
      <c r="BIF82" s="125"/>
      <c r="BIG82" s="125"/>
      <c r="BIH82" s="125"/>
      <c r="BII82" s="125"/>
      <c r="BIJ82" s="125"/>
      <c r="BIK82" s="125"/>
      <c r="BIL82" s="125"/>
      <c r="BIM82" s="125"/>
      <c r="BIN82" s="125"/>
      <c r="BIO82" s="125"/>
      <c r="BIP82" s="125"/>
      <c r="BIQ82" s="125"/>
      <c r="BIR82" s="125"/>
      <c r="BIS82" s="125"/>
      <c r="BIT82" s="125"/>
      <c r="BIU82" s="125"/>
      <c r="BIV82" s="125"/>
      <c r="BIW82" s="125"/>
      <c r="BIX82" s="125"/>
      <c r="BIY82" s="125"/>
      <c r="BIZ82" s="125"/>
      <c r="BJA82" s="125"/>
      <c r="BJB82" s="125"/>
      <c r="BJC82" s="125"/>
      <c r="BJD82" s="125"/>
      <c r="BJE82" s="125"/>
      <c r="BJF82" s="125"/>
      <c r="BJG82" s="125"/>
      <c r="BJH82" s="125"/>
      <c r="BJI82" s="125"/>
      <c r="BJJ82" s="125"/>
      <c r="BJK82" s="125"/>
      <c r="BJL82" s="125"/>
      <c r="BJM82" s="125"/>
      <c r="BJN82" s="125"/>
      <c r="BJO82" s="125"/>
      <c r="BJP82" s="125"/>
      <c r="BJQ82" s="125"/>
      <c r="BJR82" s="125"/>
      <c r="BJS82" s="125"/>
      <c r="BJT82" s="125"/>
      <c r="BJU82" s="125"/>
      <c r="BJV82" s="125"/>
      <c r="BJW82" s="125"/>
      <c r="BJX82" s="125"/>
      <c r="BJY82" s="125"/>
      <c r="BJZ82" s="125"/>
      <c r="BKA82" s="125"/>
      <c r="BKB82" s="125"/>
      <c r="BKC82" s="125"/>
      <c r="BKD82" s="125"/>
      <c r="BKE82" s="125"/>
      <c r="BKF82" s="125"/>
      <c r="BKG82" s="125"/>
      <c r="BKH82" s="125"/>
      <c r="BKI82" s="125"/>
      <c r="BKJ82" s="125"/>
      <c r="BKK82" s="125"/>
      <c r="BKL82" s="125"/>
      <c r="BKM82" s="125"/>
      <c r="BKN82" s="125"/>
      <c r="BKO82" s="125"/>
      <c r="BKP82" s="125"/>
      <c r="BKQ82" s="125"/>
      <c r="BKR82" s="125"/>
      <c r="BKS82" s="125"/>
      <c r="BKT82" s="125"/>
      <c r="BKU82" s="125"/>
      <c r="BKV82" s="125"/>
      <c r="BKW82" s="125"/>
      <c r="BKX82" s="125"/>
      <c r="BKY82" s="125"/>
      <c r="BKZ82" s="125"/>
      <c r="BLA82" s="125"/>
      <c r="BLB82" s="125"/>
      <c r="BLC82" s="125"/>
      <c r="BLD82" s="125"/>
      <c r="BLE82" s="125"/>
      <c r="BLF82" s="125"/>
      <c r="BLG82" s="125"/>
      <c r="BLH82" s="125"/>
      <c r="BLI82" s="125"/>
      <c r="BLJ82" s="125"/>
      <c r="BLK82" s="125"/>
      <c r="BLL82" s="125"/>
      <c r="BLM82" s="125"/>
      <c r="BLN82" s="125"/>
      <c r="BLO82" s="125"/>
      <c r="BLP82" s="125"/>
      <c r="BLQ82" s="125"/>
      <c r="BLR82" s="125"/>
      <c r="BLS82" s="125"/>
      <c r="BLT82" s="125"/>
      <c r="BLU82" s="125"/>
      <c r="BLV82" s="125"/>
      <c r="BLW82" s="125"/>
      <c r="BLX82" s="125"/>
      <c r="BLY82" s="125"/>
      <c r="BLZ82" s="125"/>
      <c r="BMA82" s="125"/>
      <c r="BMB82" s="125"/>
      <c r="BMC82" s="125"/>
      <c r="BMD82" s="125"/>
      <c r="BME82" s="125"/>
      <c r="BMF82" s="125"/>
      <c r="BMG82" s="125"/>
      <c r="BMH82" s="125"/>
      <c r="BMI82" s="125"/>
      <c r="BMJ82" s="125"/>
      <c r="BMK82" s="125"/>
      <c r="BML82" s="125"/>
      <c r="BMM82" s="125"/>
      <c r="BMN82" s="125"/>
      <c r="BMO82" s="125"/>
      <c r="BMP82" s="125"/>
      <c r="BMQ82" s="125"/>
      <c r="BMR82" s="125"/>
      <c r="BMS82" s="125"/>
      <c r="BMT82" s="125"/>
      <c r="BMU82" s="125"/>
      <c r="BMV82" s="125"/>
      <c r="BMW82" s="125"/>
      <c r="BMX82" s="125"/>
      <c r="BMY82" s="125"/>
      <c r="BMZ82" s="125"/>
      <c r="BNA82" s="125"/>
      <c r="BNB82" s="125"/>
      <c r="BNC82" s="125"/>
      <c r="BND82" s="125"/>
      <c r="BNE82" s="125"/>
      <c r="BNF82" s="125"/>
      <c r="BNG82" s="125"/>
      <c r="BNH82" s="125"/>
      <c r="BNI82" s="125"/>
      <c r="BNJ82" s="125"/>
      <c r="BNK82" s="125"/>
      <c r="BNL82" s="125"/>
      <c r="BNM82" s="125"/>
      <c r="BNN82" s="125"/>
      <c r="BNO82" s="125"/>
      <c r="BNP82" s="125"/>
      <c r="BNQ82" s="125"/>
      <c r="BNR82" s="125"/>
      <c r="BNS82" s="125"/>
      <c r="BNT82" s="125"/>
      <c r="BNU82" s="125"/>
      <c r="BNV82" s="125"/>
      <c r="BNW82" s="125"/>
      <c r="BNX82" s="125"/>
      <c r="BNY82" s="125"/>
      <c r="BNZ82" s="125"/>
      <c r="BOA82" s="125"/>
      <c r="BOB82" s="125"/>
      <c r="BOC82" s="125"/>
      <c r="BOD82" s="125"/>
      <c r="BOE82" s="125"/>
      <c r="BOF82" s="125"/>
      <c r="BOG82" s="125"/>
      <c r="BOH82" s="125"/>
      <c r="BOI82" s="125"/>
      <c r="BOJ82" s="125"/>
      <c r="BOK82" s="125"/>
      <c r="BOL82" s="125"/>
      <c r="BOM82" s="125"/>
      <c r="BON82" s="125"/>
      <c r="BOO82" s="125"/>
      <c r="BOP82" s="125"/>
      <c r="BOQ82" s="125"/>
      <c r="BOR82" s="125"/>
      <c r="BOS82" s="125"/>
      <c r="BOT82" s="125"/>
      <c r="BOU82" s="125"/>
      <c r="BOV82" s="125"/>
      <c r="BOW82" s="125"/>
      <c r="BOX82" s="125"/>
      <c r="BOY82" s="125"/>
      <c r="BOZ82" s="125"/>
      <c r="BPA82" s="125"/>
      <c r="BPB82" s="125"/>
      <c r="BPC82" s="125"/>
      <c r="BPD82" s="125"/>
      <c r="BPE82" s="125"/>
      <c r="BPF82" s="125"/>
      <c r="BPG82" s="125"/>
      <c r="BPH82" s="125"/>
      <c r="BPI82" s="125"/>
      <c r="BPJ82" s="125"/>
      <c r="BPK82" s="125"/>
      <c r="BPL82" s="125"/>
      <c r="BPM82" s="125"/>
      <c r="BPN82" s="125"/>
      <c r="BPO82" s="125"/>
      <c r="BPP82" s="125"/>
      <c r="BPQ82" s="125"/>
      <c r="BPR82" s="125"/>
      <c r="BPS82" s="125"/>
      <c r="BPT82" s="125"/>
      <c r="BPU82" s="125"/>
      <c r="BPV82" s="125"/>
      <c r="BPW82" s="125"/>
      <c r="BPX82" s="125"/>
      <c r="BPY82" s="125"/>
      <c r="BPZ82" s="125"/>
      <c r="BQA82" s="125"/>
      <c r="BQB82" s="125"/>
      <c r="BQC82" s="125"/>
      <c r="BQD82" s="125"/>
      <c r="BQE82" s="125"/>
      <c r="BQF82" s="125"/>
      <c r="BQG82" s="125"/>
      <c r="BQH82" s="125"/>
      <c r="BQI82" s="125"/>
      <c r="BQJ82" s="125"/>
      <c r="BQK82" s="125"/>
      <c r="BQL82" s="125"/>
      <c r="BQM82" s="125"/>
      <c r="BQN82" s="125"/>
      <c r="BQO82" s="125"/>
      <c r="BQP82" s="125"/>
      <c r="BQQ82" s="125"/>
      <c r="BQR82" s="125"/>
      <c r="BQS82" s="125"/>
      <c r="BQT82" s="125"/>
      <c r="BQU82" s="125"/>
      <c r="BQV82" s="125"/>
      <c r="BQW82" s="125"/>
      <c r="BQX82" s="125"/>
      <c r="BQY82" s="125"/>
      <c r="BQZ82" s="125"/>
      <c r="BRA82" s="125"/>
      <c r="BRB82" s="125"/>
      <c r="BRC82" s="125"/>
      <c r="BRD82" s="125"/>
      <c r="BRE82" s="125"/>
      <c r="BRF82" s="125"/>
      <c r="BRG82" s="125"/>
      <c r="BRH82" s="125"/>
      <c r="BRI82" s="125"/>
      <c r="BRJ82" s="125"/>
      <c r="BRK82" s="125"/>
      <c r="BRL82" s="125"/>
      <c r="BRM82" s="125"/>
      <c r="BRN82" s="125"/>
      <c r="BRO82" s="125"/>
      <c r="BRP82" s="125"/>
      <c r="BRQ82" s="125"/>
      <c r="BRR82" s="125"/>
      <c r="BRS82" s="125"/>
      <c r="BRT82" s="125"/>
      <c r="BRU82" s="125"/>
      <c r="BRV82" s="125"/>
      <c r="BRW82" s="125"/>
      <c r="BRX82" s="125"/>
      <c r="BRY82" s="125"/>
      <c r="BRZ82" s="125"/>
      <c r="BSA82" s="125"/>
      <c r="BSB82" s="125"/>
      <c r="BSC82" s="125"/>
      <c r="BSD82" s="125"/>
      <c r="BSE82" s="125"/>
      <c r="BSF82" s="125"/>
      <c r="BSG82" s="125"/>
      <c r="BSH82" s="125"/>
      <c r="BSI82" s="125"/>
      <c r="BSJ82" s="125"/>
      <c r="BSK82" s="125"/>
      <c r="BSL82" s="125"/>
      <c r="BSM82" s="125"/>
      <c r="BSN82" s="125"/>
      <c r="BSO82" s="125"/>
      <c r="BSP82" s="125"/>
      <c r="BSQ82" s="125"/>
      <c r="BSR82" s="125"/>
      <c r="BSS82" s="125"/>
      <c r="BST82" s="125"/>
      <c r="BSU82" s="125"/>
      <c r="BSV82" s="125"/>
      <c r="BSW82" s="125"/>
      <c r="BSX82" s="125"/>
      <c r="BSY82" s="125"/>
      <c r="BSZ82" s="125"/>
      <c r="BTA82" s="125"/>
      <c r="BTB82" s="125"/>
      <c r="BTC82" s="125"/>
      <c r="BTD82" s="125"/>
      <c r="BTE82" s="125"/>
      <c r="BTF82" s="125"/>
      <c r="BTG82" s="125"/>
      <c r="BTH82" s="125"/>
      <c r="BTI82" s="125"/>
      <c r="BTJ82" s="125"/>
      <c r="BTK82" s="125"/>
      <c r="BTL82" s="125"/>
      <c r="BTM82" s="125"/>
      <c r="BTN82" s="125"/>
      <c r="BTO82" s="125"/>
      <c r="BTP82" s="125"/>
      <c r="BTQ82" s="125"/>
      <c r="BTR82" s="125"/>
      <c r="BTS82" s="125"/>
      <c r="BTT82" s="125"/>
      <c r="BTU82" s="125"/>
      <c r="BTV82" s="125"/>
      <c r="BTW82" s="125"/>
      <c r="BTX82" s="125"/>
      <c r="BTY82" s="125"/>
      <c r="BTZ82" s="125"/>
      <c r="BUA82" s="125"/>
      <c r="BUB82" s="125"/>
      <c r="BUC82" s="125"/>
      <c r="BUD82" s="125"/>
      <c r="BUE82" s="125"/>
      <c r="BUF82" s="125"/>
      <c r="BUG82" s="125"/>
      <c r="BUH82" s="125"/>
      <c r="BUI82" s="125"/>
      <c r="BUJ82" s="125"/>
      <c r="BUK82" s="125"/>
      <c r="BUL82" s="125"/>
      <c r="BUM82" s="125"/>
      <c r="BUN82" s="125"/>
      <c r="BUO82" s="125"/>
      <c r="BUP82" s="125"/>
      <c r="BUQ82" s="125"/>
      <c r="BUR82" s="125"/>
      <c r="BUS82" s="125"/>
      <c r="BUT82" s="125"/>
      <c r="BUU82" s="125"/>
      <c r="BUV82" s="125"/>
      <c r="BUW82" s="125"/>
      <c r="BUX82" s="125"/>
      <c r="BUY82" s="125"/>
      <c r="BUZ82" s="125"/>
      <c r="BVA82" s="125"/>
      <c r="BVB82" s="125"/>
      <c r="BVC82" s="125"/>
      <c r="BVD82" s="125"/>
      <c r="BVE82" s="125"/>
      <c r="BVF82" s="125"/>
      <c r="BVG82" s="125"/>
      <c r="BVH82" s="125"/>
      <c r="BVI82" s="125"/>
      <c r="BVJ82" s="125"/>
      <c r="BVK82" s="125"/>
      <c r="BVL82" s="125"/>
      <c r="BVM82" s="125"/>
      <c r="BVN82" s="125"/>
      <c r="BVO82" s="125"/>
      <c r="BVP82" s="125"/>
      <c r="BVQ82" s="125"/>
      <c r="BVR82" s="125"/>
      <c r="BVS82" s="125"/>
      <c r="BVT82" s="125"/>
      <c r="BVU82" s="125"/>
      <c r="BVV82" s="125"/>
      <c r="BVW82" s="125"/>
      <c r="BVX82" s="125"/>
      <c r="BVY82" s="125"/>
      <c r="BVZ82" s="125"/>
      <c r="BWA82" s="125"/>
      <c r="BWB82" s="125"/>
      <c r="BWC82" s="125"/>
      <c r="BWD82" s="125"/>
      <c r="BWE82" s="125"/>
      <c r="BWF82" s="125"/>
      <c r="BWG82" s="125"/>
      <c r="BWH82" s="125"/>
      <c r="BWI82" s="125"/>
      <c r="BWJ82" s="125"/>
      <c r="BWK82" s="125"/>
      <c r="BWL82" s="125"/>
      <c r="BWM82" s="125"/>
      <c r="BWN82" s="125"/>
      <c r="BWO82" s="125"/>
      <c r="BWP82" s="125"/>
      <c r="BWQ82" s="125"/>
      <c r="BWR82" s="125"/>
      <c r="BWS82" s="125"/>
      <c r="BWT82" s="125"/>
      <c r="BWU82" s="125"/>
      <c r="BWV82" s="125"/>
      <c r="BWW82" s="125"/>
      <c r="BWX82" s="125"/>
      <c r="BWY82" s="125"/>
      <c r="BWZ82" s="125"/>
      <c r="BXA82" s="125"/>
      <c r="BXB82" s="125"/>
      <c r="BXC82" s="125"/>
      <c r="BXD82" s="125"/>
      <c r="BXE82" s="125"/>
      <c r="BXF82" s="125"/>
      <c r="BXG82" s="125"/>
      <c r="BXH82" s="125"/>
      <c r="BXI82" s="125"/>
      <c r="BXJ82" s="125"/>
      <c r="BXK82" s="125"/>
      <c r="BXL82" s="125"/>
      <c r="BXM82" s="125"/>
      <c r="BXN82" s="125"/>
      <c r="BXO82" s="125"/>
      <c r="BXP82" s="125"/>
      <c r="BXQ82" s="125"/>
      <c r="BXR82" s="125"/>
      <c r="BXS82" s="125"/>
      <c r="BXT82" s="125"/>
      <c r="BXU82" s="125"/>
      <c r="BXV82" s="125"/>
      <c r="BXW82" s="125"/>
      <c r="BXX82" s="125"/>
      <c r="BXY82" s="125"/>
      <c r="BXZ82" s="125"/>
      <c r="BYA82" s="125"/>
      <c r="BYB82" s="125"/>
      <c r="BYC82" s="125"/>
      <c r="BYD82" s="125"/>
      <c r="BYE82" s="125"/>
      <c r="BYF82" s="125"/>
      <c r="BYG82" s="125"/>
      <c r="BYH82" s="125"/>
      <c r="BYI82" s="125"/>
      <c r="BYJ82" s="125"/>
      <c r="BYK82" s="125"/>
      <c r="BYL82" s="125"/>
      <c r="BYM82" s="125"/>
      <c r="BYN82" s="125"/>
      <c r="BYO82" s="125"/>
      <c r="BYP82" s="125"/>
      <c r="BYQ82" s="125"/>
      <c r="BYR82" s="125"/>
      <c r="BYS82" s="125"/>
      <c r="BYT82" s="125"/>
      <c r="BYU82" s="125"/>
      <c r="BYV82" s="125"/>
      <c r="BYW82" s="125"/>
      <c r="BYX82" s="125"/>
      <c r="BYY82" s="125"/>
      <c r="BYZ82" s="125"/>
      <c r="BZA82" s="125"/>
      <c r="BZB82" s="125"/>
      <c r="BZC82" s="125"/>
      <c r="BZD82" s="125"/>
      <c r="BZE82" s="125"/>
      <c r="BZF82" s="125"/>
      <c r="BZG82" s="125"/>
      <c r="BZH82" s="125"/>
      <c r="BZI82" s="125"/>
      <c r="BZJ82" s="125"/>
      <c r="BZK82" s="125"/>
      <c r="BZL82" s="125"/>
      <c r="BZM82" s="125"/>
      <c r="BZN82" s="125"/>
      <c r="BZO82" s="125"/>
      <c r="BZP82" s="125"/>
      <c r="BZQ82" s="125"/>
      <c r="BZR82" s="125"/>
      <c r="BZS82" s="125"/>
      <c r="BZT82" s="125"/>
      <c r="BZU82" s="125"/>
      <c r="BZV82" s="125"/>
      <c r="BZW82" s="125"/>
      <c r="BZX82" s="125"/>
      <c r="BZY82" s="125"/>
      <c r="BZZ82" s="125"/>
      <c r="CAA82" s="125"/>
      <c r="CAB82" s="125"/>
      <c r="CAC82" s="125"/>
      <c r="CAD82" s="125"/>
      <c r="CAE82" s="125"/>
      <c r="CAF82" s="125"/>
      <c r="CAG82" s="125"/>
      <c r="CAH82" s="125"/>
      <c r="CAI82" s="125"/>
      <c r="CAJ82" s="125"/>
      <c r="CAK82" s="125"/>
      <c r="CAL82" s="125"/>
      <c r="CAM82" s="125"/>
      <c r="CAN82" s="125"/>
      <c r="CAO82" s="125"/>
      <c r="CAP82" s="125"/>
      <c r="CAQ82" s="125"/>
      <c r="CAR82" s="125"/>
      <c r="CAS82" s="125"/>
      <c r="CAT82" s="125"/>
      <c r="CAU82" s="125"/>
      <c r="CAV82" s="125"/>
      <c r="CAW82" s="125"/>
      <c r="CAX82" s="125"/>
      <c r="CAY82" s="125"/>
      <c r="CAZ82" s="125"/>
      <c r="CBA82" s="125"/>
      <c r="CBB82" s="125"/>
      <c r="CBC82" s="125"/>
      <c r="CBD82" s="125"/>
      <c r="CBE82" s="125"/>
      <c r="CBF82" s="125"/>
      <c r="CBG82" s="125"/>
      <c r="CBH82" s="125"/>
      <c r="CBI82" s="125"/>
      <c r="CBJ82" s="125"/>
      <c r="CBK82" s="125"/>
      <c r="CBL82" s="125"/>
      <c r="CBM82" s="125"/>
      <c r="CBN82" s="125"/>
      <c r="CBO82" s="125"/>
      <c r="CBP82" s="125"/>
      <c r="CBQ82" s="125"/>
      <c r="CBR82" s="125"/>
      <c r="CBS82" s="125"/>
      <c r="CBT82" s="125"/>
      <c r="CBU82" s="125"/>
      <c r="CBV82" s="125"/>
      <c r="CBW82" s="125"/>
      <c r="CBX82" s="125"/>
      <c r="CBY82" s="125"/>
      <c r="CBZ82" s="125"/>
      <c r="CCA82" s="125"/>
      <c r="CCB82" s="125"/>
      <c r="CCC82" s="125"/>
      <c r="CCD82" s="125"/>
      <c r="CCE82" s="125"/>
      <c r="CCF82" s="125"/>
      <c r="CCG82" s="125"/>
      <c r="CCH82" s="125"/>
      <c r="CCI82" s="125"/>
      <c r="CCJ82" s="125"/>
      <c r="CCK82" s="125"/>
      <c r="CCL82" s="125"/>
      <c r="CCM82" s="125"/>
      <c r="CCN82" s="125"/>
      <c r="CCO82" s="125"/>
      <c r="CCP82" s="125"/>
      <c r="CCQ82" s="125"/>
      <c r="CCR82" s="125"/>
      <c r="CCS82" s="125"/>
      <c r="CCT82" s="125"/>
      <c r="CCU82" s="125"/>
      <c r="CCV82" s="125"/>
      <c r="CCW82" s="125"/>
      <c r="CCX82" s="125"/>
      <c r="CCY82" s="125"/>
      <c r="CCZ82" s="125"/>
      <c r="CDA82" s="125"/>
      <c r="CDB82" s="125"/>
      <c r="CDC82" s="125"/>
      <c r="CDD82" s="125"/>
      <c r="CDE82" s="125"/>
      <c r="CDF82" s="125"/>
      <c r="CDG82" s="125"/>
      <c r="CDH82" s="125"/>
      <c r="CDI82" s="125"/>
      <c r="CDJ82" s="125"/>
      <c r="CDK82" s="125"/>
      <c r="CDL82" s="125"/>
      <c r="CDM82" s="125"/>
      <c r="CDN82" s="125"/>
      <c r="CDO82" s="125"/>
      <c r="CDP82" s="125"/>
      <c r="CDQ82" s="125"/>
      <c r="CDR82" s="125"/>
      <c r="CDS82" s="125"/>
      <c r="CDT82" s="125"/>
      <c r="CDU82" s="125"/>
      <c r="CDV82" s="125"/>
      <c r="CDW82" s="125"/>
      <c r="CDX82" s="125"/>
      <c r="CDY82" s="125"/>
      <c r="CDZ82" s="125"/>
      <c r="CEA82" s="125"/>
      <c r="CEB82" s="125"/>
      <c r="CEC82" s="125"/>
      <c r="CED82" s="125"/>
      <c r="CEE82" s="125"/>
      <c r="CEF82" s="125"/>
      <c r="CEG82" s="125"/>
      <c r="CEH82" s="125"/>
      <c r="CEI82" s="125"/>
      <c r="CEJ82" s="125"/>
      <c r="CEK82" s="125"/>
      <c r="CEL82" s="125"/>
      <c r="CEM82" s="125"/>
      <c r="CEN82" s="125"/>
      <c r="CEO82" s="125"/>
      <c r="CEP82" s="125"/>
      <c r="CEQ82" s="125"/>
      <c r="CER82" s="125"/>
      <c r="CES82" s="125"/>
      <c r="CET82" s="125"/>
      <c r="CEU82" s="125"/>
      <c r="CEV82" s="125"/>
      <c r="CEW82" s="125"/>
      <c r="CEX82" s="125"/>
      <c r="CEY82" s="125"/>
      <c r="CEZ82" s="125"/>
      <c r="CFA82" s="125"/>
      <c r="CFB82" s="125"/>
      <c r="CFC82" s="125"/>
      <c r="CFD82" s="125"/>
      <c r="CFE82" s="125"/>
      <c r="CFF82" s="125"/>
      <c r="CFG82" s="125"/>
      <c r="CFH82" s="125"/>
      <c r="CFI82" s="125"/>
      <c r="CFJ82" s="125"/>
      <c r="CFK82" s="125"/>
      <c r="CFL82" s="125"/>
      <c r="CFM82" s="125"/>
      <c r="CFN82" s="125"/>
      <c r="CFO82" s="125"/>
      <c r="CFP82" s="125"/>
      <c r="CFQ82" s="125"/>
      <c r="CFR82" s="125"/>
      <c r="CFS82" s="125"/>
      <c r="CFT82" s="125"/>
      <c r="CFU82" s="125"/>
      <c r="CFV82" s="125"/>
      <c r="CFW82" s="125"/>
      <c r="CFX82" s="125"/>
      <c r="CFY82" s="125"/>
      <c r="CFZ82" s="125"/>
      <c r="CGA82" s="125"/>
      <c r="CGB82" s="125"/>
      <c r="CGC82" s="125"/>
      <c r="CGD82" s="125"/>
      <c r="CGE82" s="125"/>
      <c r="CGF82" s="125"/>
      <c r="CGG82" s="125"/>
      <c r="CGH82" s="125"/>
      <c r="CGI82" s="125"/>
      <c r="CGJ82" s="125"/>
      <c r="CGK82" s="125"/>
      <c r="CGL82" s="125"/>
      <c r="CGM82" s="125"/>
      <c r="CGN82" s="125"/>
      <c r="CGO82" s="125"/>
      <c r="CGP82" s="125"/>
      <c r="CGQ82" s="125"/>
      <c r="CGR82" s="125"/>
      <c r="CGS82" s="125"/>
      <c r="CGT82" s="125"/>
      <c r="CGU82" s="125"/>
      <c r="CGV82" s="125"/>
      <c r="CGW82" s="125"/>
      <c r="CGX82" s="125"/>
      <c r="CGY82" s="125"/>
      <c r="CGZ82" s="125"/>
      <c r="CHA82" s="125"/>
      <c r="CHB82" s="125"/>
      <c r="CHC82" s="125"/>
      <c r="CHD82" s="125"/>
      <c r="CHE82" s="125"/>
      <c r="CHF82" s="125"/>
      <c r="CHG82" s="125"/>
      <c r="CHH82" s="125"/>
      <c r="CHI82" s="125"/>
      <c r="CHJ82" s="125"/>
      <c r="CHK82" s="125"/>
      <c r="CHL82" s="125"/>
      <c r="CHM82" s="125"/>
      <c r="CHN82" s="125"/>
      <c r="CHO82" s="125"/>
      <c r="CHP82" s="125"/>
      <c r="CHQ82" s="125"/>
      <c r="CHR82" s="125"/>
      <c r="CHS82" s="125"/>
      <c r="CHT82" s="125"/>
      <c r="CHU82" s="125"/>
      <c r="CHV82" s="125"/>
      <c r="CHW82" s="125"/>
      <c r="CHX82" s="125"/>
      <c r="CHY82" s="125"/>
      <c r="CHZ82" s="125"/>
      <c r="CIA82" s="125"/>
      <c r="CIB82" s="125"/>
      <c r="CIC82" s="125"/>
      <c r="CID82" s="125"/>
      <c r="CIE82" s="125"/>
      <c r="CIF82" s="125"/>
      <c r="CIG82" s="125"/>
      <c r="CIH82" s="125"/>
      <c r="CII82" s="125"/>
      <c r="CIJ82" s="125"/>
      <c r="CIK82" s="125"/>
      <c r="CIL82" s="125"/>
      <c r="CIM82" s="125"/>
      <c r="CIN82" s="125"/>
      <c r="CIO82" s="125"/>
      <c r="CIP82" s="125"/>
      <c r="CIQ82" s="125"/>
      <c r="CIR82" s="125"/>
      <c r="CIS82" s="125"/>
      <c r="CIT82" s="125"/>
      <c r="CIU82" s="125"/>
      <c r="CIV82" s="125"/>
      <c r="CIW82" s="125"/>
      <c r="CIX82" s="125"/>
      <c r="CIY82" s="125"/>
      <c r="CIZ82" s="125"/>
      <c r="CJA82" s="125"/>
      <c r="CJB82" s="125"/>
      <c r="CJC82" s="125"/>
      <c r="CJD82" s="125"/>
      <c r="CJE82" s="125"/>
      <c r="CJF82" s="125"/>
      <c r="CJG82" s="125"/>
      <c r="CJH82" s="125"/>
      <c r="CJI82" s="125"/>
      <c r="CJJ82" s="125"/>
      <c r="CJK82" s="125"/>
      <c r="CJL82" s="125"/>
      <c r="CJM82" s="125"/>
      <c r="CJN82" s="125"/>
      <c r="CJO82" s="125"/>
      <c r="CJP82" s="125"/>
      <c r="CJQ82" s="125"/>
      <c r="CJR82" s="125"/>
      <c r="CJS82" s="125"/>
      <c r="CJT82" s="125"/>
      <c r="CJU82" s="125"/>
      <c r="CJV82" s="125"/>
      <c r="CJW82" s="125"/>
      <c r="CJX82" s="125"/>
      <c r="CJY82" s="125"/>
      <c r="CJZ82" s="125"/>
      <c r="CKA82" s="125"/>
      <c r="CKB82" s="125"/>
      <c r="CKC82" s="125"/>
      <c r="CKD82" s="125"/>
      <c r="CKE82" s="125"/>
      <c r="CKF82" s="125"/>
      <c r="CKG82" s="125"/>
      <c r="CKH82" s="125"/>
      <c r="CKI82" s="125"/>
      <c r="CKJ82" s="125"/>
      <c r="CKK82" s="125"/>
      <c r="CKL82" s="125"/>
      <c r="CKM82" s="125"/>
      <c r="CKN82" s="125"/>
      <c r="CKO82" s="125"/>
      <c r="CKP82" s="125"/>
      <c r="CKQ82" s="125"/>
      <c r="CKR82" s="125"/>
      <c r="CKS82" s="125"/>
      <c r="CKT82" s="125"/>
      <c r="CKU82" s="125"/>
      <c r="CKV82" s="125"/>
      <c r="CKW82" s="125"/>
      <c r="CKX82" s="125"/>
      <c r="CKY82" s="125"/>
      <c r="CKZ82" s="125"/>
      <c r="CLA82" s="125"/>
      <c r="CLB82" s="125"/>
      <c r="CLC82" s="125"/>
      <c r="CLD82" s="125"/>
      <c r="CLE82" s="125"/>
      <c r="CLF82" s="125"/>
      <c r="CLG82" s="125"/>
      <c r="CLH82" s="125"/>
      <c r="CLI82" s="125"/>
      <c r="CLJ82" s="125"/>
      <c r="CLK82" s="125"/>
      <c r="CLL82" s="125"/>
      <c r="CLM82" s="125"/>
      <c r="CLN82" s="125"/>
      <c r="CLO82" s="125"/>
      <c r="CLP82" s="125"/>
      <c r="CLQ82" s="125"/>
      <c r="CLR82" s="125"/>
      <c r="CLS82" s="125"/>
      <c r="CLT82" s="125"/>
      <c r="CLU82" s="125"/>
      <c r="CLV82" s="125"/>
      <c r="CLW82" s="125"/>
      <c r="CLX82" s="125"/>
      <c r="CLY82" s="125"/>
      <c r="CLZ82" s="125"/>
      <c r="CMA82" s="125"/>
      <c r="CMB82" s="125"/>
      <c r="CMC82" s="125"/>
      <c r="CMD82" s="125"/>
      <c r="CME82" s="125"/>
      <c r="CMF82" s="125"/>
      <c r="CMG82" s="125"/>
      <c r="CMH82" s="125"/>
      <c r="CMI82" s="125"/>
      <c r="CMJ82" s="125"/>
      <c r="CMK82" s="125"/>
      <c r="CML82" s="125"/>
      <c r="CMM82" s="125"/>
      <c r="CMN82" s="125"/>
      <c r="CMO82" s="125"/>
      <c r="CMP82" s="125"/>
      <c r="CMQ82" s="125"/>
      <c r="CMR82" s="125"/>
      <c r="CMS82" s="125"/>
      <c r="CMT82" s="125"/>
      <c r="CMU82" s="125"/>
      <c r="CMV82" s="125"/>
      <c r="CMW82" s="125"/>
      <c r="CMX82" s="125"/>
      <c r="CMY82" s="125"/>
      <c r="CMZ82" s="125"/>
      <c r="CNA82" s="125"/>
      <c r="CNB82" s="125"/>
      <c r="CNC82" s="125"/>
      <c r="CND82" s="125"/>
      <c r="CNE82" s="125"/>
      <c r="CNF82" s="125"/>
      <c r="CNG82" s="125"/>
      <c r="CNH82" s="125"/>
      <c r="CNI82" s="125"/>
      <c r="CNJ82" s="125"/>
      <c r="CNK82" s="125"/>
      <c r="CNL82" s="125"/>
      <c r="CNM82" s="125"/>
      <c r="CNN82" s="125"/>
      <c r="CNO82" s="125"/>
      <c r="CNP82" s="125"/>
      <c r="CNQ82" s="125"/>
      <c r="CNR82" s="125"/>
      <c r="CNS82" s="125"/>
      <c r="CNT82" s="125"/>
      <c r="CNU82" s="125"/>
      <c r="CNV82" s="125"/>
      <c r="CNW82" s="125"/>
      <c r="CNX82" s="125"/>
      <c r="CNY82" s="125"/>
      <c r="CNZ82" s="125"/>
      <c r="COA82" s="125"/>
      <c r="COB82" s="125"/>
      <c r="COC82" s="125"/>
      <c r="COD82" s="125"/>
      <c r="COE82" s="125"/>
      <c r="COF82" s="125"/>
      <c r="COG82" s="125"/>
      <c r="COH82" s="125"/>
      <c r="COI82" s="125"/>
      <c r="COJ82" s="125"/>
      <c r="COK82" s="125"/>
      <c r="COL82" s="125"/>
      <c r="COM82" s="125"/>
      <c r="CON82" s="125"/>
      <c r="COO82" s="125"/>
      <c r="COP82" s="125"/>
      <c r="COQ82" s="125"/>
      <c r="COR82" s="125"/>
      <c r="COS82" s="125"/>
      <c r="COT82" s="125"/>
      <c r="COU82" s="125"/>
      <c r="COV82" s="125"/>
      <c r="COW82" s="125"/>
      <c r="COX82" s="125"/>
      <c r="COY82" s="125"/>
      <c r="COZ82" s="125"/>
      <c r="CPA82" s="125"/>
      <c r="CPB82" s="125"/>
      <c r="CPC82" s="125"/>
      <c r="CPD82" s="125"/>
      <c r="CPE82" s="125"/>
      <c r="CPF82" s="125"/>
      <c r="CPG82" s="125"/>
      <c r="CPH82" s="125"/>
      <c r="CPI82" s="125"/>
      <c r="CPJ82" s="125"/>
      <c r="CPK82" s="125"/>
      <c r="CPL82" s="125"/>
      <c r="CPM82" s="125"/>
      <c r="CPN82" s="125"/>
      <c r="CPO82" s="125"/>
      <c r="CPP82" s="125"/>
      <c r="CPQ82" s="125"/>
      <c r="CPR82" s="125"/>
      <c r="CPS82" s="125"/>
      <c r="CPT82" s="125"/>
      <c r="CPU82" s="125"/>
      <c r="CPV82" s="125"/>
      <c r="CPW82" s="125"/>
      <c r="CPX82" s="125"/>
      <c r="CPY82" s="125"/>
      <c r="CPZ82" s="125"/>
      <c r="CQA82" s="125"/>
      <c r="CQB82" s="125"/>
      <c r="CQC82" s="125"/>
      <c r="CQD82" s="125"/>
      <c r="CQE82" s="125"/>
      <c r="CQF82" s="125"/>
      <c r="CQG82" s="125"/>
      <c r="CQH82" s="125"/>
      <c r="CQI82" s="125"/>
      <c r="CQJ82" s="125"/>
      <c r="CQK82" s="125"/>
      <c r="CQL82" s="125"/>
      <c r="CQM82" s="125"/>
      <c r="CQN82" s="125"/>
      <c r="CQO82" s="125"/>
      <c r="CQP82" s="125"/>
      <c r="CQQ82" s="125"/>
      <c r="CQR82" s="125"/>
      <c r="CQS82" s="125"/>
      <c r="CQT82" s="125"/>
      <c r="CQU82" s="125"/>
      <c r="CQV82" s="125"/>
      <c r="CQW82" s="125"/>
      <c r="CQX82" s="125"/>
      <c r="CQY82" s="125"/>
      <c r="CQZ82" s="125"/>
      <c r="CRA82" s="125"/>
      <c r="CRB82" s="125"/>
      <c r="CRC82" s="125"/>
      <c r="CRD82" s="125"/>
      <c r="CRE82" s="125"/>
      <c r="CRF82" s="125"/>
      <c r="CRG82" s="125"/>
      <c r="CRH82" s="125"/>
      <c r="CRI82" s="125"/>
      <c r="CRJ82" s="125"/>
      <c r="CRK82" s="125"/>
      <c r="CRL82" s="125"/>
      <c r="CRM82" s="125"/>
      <c r="CRN82" s="125"/>
      <c r="CRO82" s="125"/>
      <c r="CRP82" s="125"/>
      <c r="CRQ82" s="125"/>
      <c r="CRR82" s="125"/>
      <c r="CRS82" s="125"/>
      <c r="CRT82" s="125"/>
      <c r="CRU82" s="125"/>
      <c r="CRV82" s="125"/>
      <c r="CRW82" s="125"/>
      <c r="CRX82" s="125"/>
      <c r="CRY82" s="125"/>
      <c r="CRZ82" s="125"/>
      <c r="CSA82" s="125"/>
      <c r="CSB82" s="125"/>
      <c r="CSC82" s="125"/>
      <c r="CSD82" s="125"/>
      <c r="CSE82" s="125"/>
      <c r="CSF82" s="125"/>
      <c r="CSG82" s="125"/>
      <c r="CSH82" s="125"/>
      <c r="CSI82" s="125"/>
      <c r="CSJ82" s="125"/>
      <c r="CSK82" s="125"/>
      <c r="CSL82" s="125"/>
      <c r="CSM82" s="125"/>
      <c r="CSN82" s="125"/>
      <c r="CSO82" s="125"/>
      <c r="CSP82" s="125"/>
      <c r="CSQ82" s="125"/>
      <c r="CSR82" s="125"/>
      <c r="CSS82" s="125"/>
      <c r="CST82" s="125"/>
      <c r="CSU82" s="125"/>
      <c r="CSV82" s="125"/>
      <c r="CSW82" s="125"/>
      <c r="CSX82" s="125"/>
      <c r="CSY82" s="125"/>
      <c r="CSZ82" s="125"/>
      <c r="CTA82" s="125"/>
      <c r="CTB82" s="125"/>
      <c r="CTC82" s="125"/>
      <c r="CTD82" s="125"/>
      <c r="CTE82" s="125"/>
      <c r="CTF82" s="125"/>
      <c r="CTG82" s="125"/>
      <c r="CTH82" s="125"/>
      <c r="CTI82" s="125"/>
      <c r="CTJ82" s="125"/>
      <c r="CTK82" s="125"/>
      <c r="CTL82" s="125"/>
      <c r="CTM82" s="125"/>
      <c r="CTN82" s="125"/>
      <c r="CTO82" s="125"/>
      <c r="CTP82" s="125"/>
      <c r="CTQ82" s="125"/>
      <c r="CTR82" s="125"/>
      <c r="CTS82" s="125"/>
      <c r="CTT82" s="125"/>
      <c r="CTU82" s="125"/>
      <c r="CTV82" s="125"/>
      <c r="CTW82" s="125"/>
      <c r="CTX82" s="125"/>
      <c r="CTY82" s="125"/>
      <c r="CTZ82" s="125"/>
      <c r="CUA82" s="125"/>
      <c r="CUB82" s="125"/>
      <c r="CUC82" s="125"/>
      <c r="CUD82" s="125"/>
      <c r="CUE82" s="125"/>
      <c r="CUF82" s="125"/>
      <c r="CUG82" s="125"/>
      <c r="CUH82" s="125"/>
      <c r="CUI82" s="125"/>
      <c r="CUJ82" s="125"/>
      <c r="CUK82" s="125"/>
      <c r="CUL82" s="125"/>
      <c r="CUM82" s="125"/>
      <c r="CUN82" s="125"/>
      <c r="CUO82" s="125"/>
      <c r="CUP82" s="125"/>
      <c r="CUQ82" s="125"/>
      <c r="CUR82" s="125"/>
      <c r="CUS82" s="125"/>
      <c r="CUT82" s="125"/>
      <c r="CUU82" s="125"/>
      <c r="CUV82" s="125"/>
      <c r="CUW82" s="125"/>
      <c r="CUX82" s="125"/>
      <c r="CUY82" s="125"/>
      <c r="CUZ82" s="125"/>
      <c r="CVA82" s="125"/>
      <c r="CVB82" s="125"/>
      <c r="CVC82" s="125"/>
      <c r="CVD82" s="125"/>
      <c r="CVE82" s="125"/>
      <c r="CVF82" s="125"/>
      <c r="CVG82" s="125"/>
      <c r="CVH82" s="125"/>
      <c r="CVI82" s="125"/>
      <c r="CVJ82" s="125"/>
      <c r="CVK82" s="125"/>
      <c r="CVL82" s="125"/>
      <c r="CVM82" s="125"/>
      <c r="CVN82" s="125"/>
      <c r="CVO82" s="125"/>
      <c r="CVP82" s="125"/>
      <c r="CVQ82" s="125"/>
      <c r="CVR82" s="125"/>
      <c r="CVS82" s="125"/>
      <c r="CVT82" s="125"/>
      <c r="CVU82" s="125"/>
      <c r="CVV82" s="125"/>
      <c r="CVW82" s="125"/>
      <c r="CVX82" s="125"/>
      <c r="CVY82" s="125"/>
      <c r="CVZ82" s="125"/>
      <c r="CWA82" s="125"/>
      <c r="CWB82" s="125"/>
      <c r="CWC82" s="125"/>
      <c r="CWD82" s="125"/>
      <c r="CWE82" s="125"/>
      <c r="CWF82" s="125"/>
      <c r="CWG82" s="125"/>
      <c r="CWH82" s="125"/>
      <c r="CWI82" s="125"/>
      <c r="CWJ82" s="125"/>
      <c r="CWK82" s="125"/>
      <c r="CWL82" s="125"/>
      <c r="CWM82" s="125"/>
      <c r="CWN82" s="125"/>
      <c r="CWO82" s="125"/>
      <c r="CWP82" s="125"/>
      <c r="CWQ82" s="125"/>
      <c r="CWR82" s="125"/>
      <c r="CWS82" s="125"/>
      <c r="CWT82" s="125"/>
      <c r="CWU82" s="125"/>
      <c r="CWV82" s="125"/>
      <c r="CWW82" s="125"/>
      <c r="CWX82" s="125"/>
      <c r="CWY82" s="125"/>
      <c r="CWZ82" s="125"/>
      <c r="CXA82" s="125"/>
      <c r="CXB82" s="125"/>
      <c r="CXC82" s="125"/>
      <c r="CXD82" s="125"/>
      <c r="CXE82" s="125"/>
      <c r="CXF82" s="125"/>
      <c r="CXG82" s="125"/>
      <c r="CXH82" s="125"/>
      <c r="CXI82" s="125"/>
      <c r="CXJ82" s="125"/>
      <c r="CXK82" s="125"/>
      <c r="CXL82" s="125"/>
      <c r="CXM82" s="125"/>
      <c r="CXN82" s="125"/>
      <c r="CXO82" s="125"/>
      <c r="CXP82" s="125"/>
      <c r="CXQ82" s="125"/>
      <c r="CXR82" s="125"/>
      <c r="CXS82" s="125"/>
      <c r="CXT82" s="125"/>
      <c r="CXU82" s="125"/>
      <c r="CXV82" s="125"/>
      <c r="CXW82" s="125"/>
      <c r="CXX82" s="125"/>
      <c r="CXY82" s="125"/>
      <c r="CXZ82" s="125"/>
      <c r="CYA82" s="125"/>
      <c r="CYB82" s="125"/>
      <c r="CYC82" s="125"/>
      <c r="CYD82" s="125"/>
      <c r="CYE82" s="125"/>
      <c r="CYF82" s="125"/>
      <c r="CYG82" s="125"/>
      <c r="CYH82" s="125"/>
      <c r="CYI82" s="125"/>
      <c r="CYJ82" s="125"/>
      <c r="CYK82" s="125"/>
      <c r="CYL82" s="125"/>
      <c r="CYM82" s="125"/>
      <c r="CYN82" s="125"/>
      <c r="CYO82" s="125"/>
      <c r="CYP82" s="125"/>
      <c r="CYQ82" s="125"/>
      <c r="CYR82" s="125"/>
      <c r="CYS82" s="125"/>
      <c r="CYT82" s="125"/>
      <c r="CYU82" s="125"/>
      <c r="CYV82" s="125"/>
      <c r="CYW82" s="125"/>
      <c r="CYX82" s="125"/>
      <c r="CYY82" s="125"/>
      <c r="CYZ82" s="125"/>
      <c r="CZA82" s="125"/>
      <c r="CZB82" s="125"/>
      <c r="CZC82" s="125"/>
      <c r="CZD82" s="125"/>
      <c r="CZE82" s="125"/>
      <c r="CZF82" s="125"/>
      <c r="CZG82" s="125"/>
      <c r="CZH82" s="125"/>
      <c r="CZI82" s="125"/>
      <c r="CZJ82" s="125"/>
      <c r="CZK82" s="125"/>
      <c r="CZL82" s="125"/>
      <c r="CZM82" s="125"/>
      <c r="CZN82" s="125"/>
      <c r="CZO82" s="125"/>
      <c r="CZP82" s="125"/>
      <c r="CZQ82" s="125"/>
      <c r="CZR82" s="125"/>
      <c r="CZS82" s="125"/>
      <c r="CZT82" s="125"/>
      <c r="CZU82" s="125"/>
      <c r="CZV82" s="125"/>
      <c r="CZW82" s="125"/>
      <c r="CZX82" s="125"/>
      <c r="CZY82" s="125"/>
      <c r="CZZ82" s="125"/>
      <c r="DAA82" s="125"/>
      <c r="DAB82" s="125"/>
      <c r="DAC82" s="125"/>
      <c r="DAD82" s="125"/>
      <c r="DAE82" s="125"/>
      <c r="DAF82" s="125"/>
      <c r="DAG82" s="125"/>
      <c r="DAH82" s="125"/>
      <c r="DAI82" s="125"/>
      <c r="DAJ82" s="125"/>
      <c r="DAK82" s="125"/>
      <c r="DAL82" s="125"/>
      <c r="DAM82" s="125"/>
      <c r="DAN82" s="125"/>
      <c r="DAO82" s="125"/>
      <c r="DAP82" s="125"/>
      <c r="DAQ82" s="125"/>
      <c r="DAR82" s="125"/>
      <c r="DAS82" s="125"/>
      <c r="DAT82" s="125"/>
      <c r="DAU82" s="125"/>
      <c r="DAV82" s="125"/>
      <c r="DAW82" s="125"/>
      <c r="DAX82" s="125"/>
      <c r="DAY82" s="125"/>
      <c r="DAZ82" s="125"/>
      <c r="DBA82" s="125"/>
      <c r="DBB82" s="125"/>
      <c r="DBC82" s="125"/>
      <c r="DBD82" s="125"/>
      <c r="DBE82" s="125"/>
      <c r="DBF82" s="125"/>
      <c r="DBG82" s="125"/>
      <c r="DBH82" s="125"/>
      <c r="DBI82" s="125"/>
      <c r="DBJ82" s="125"/>
      <c r="DBK82" s="125"/>
      <c r="DBL82" s="125"/>
      <c r="DBM82" s="125"/>
      <c r="DBN82" s="125"/>
      <c r="DBO82" s="125"/>
      <c r="DBP82" s="125"/>
      <c r="DBQ82" s="125"/>
      <c r="DBR82" s="125"/>
      <c r="DBS82" s="125"/>
      <c r="DBT82" s="125"/>
      <c r="DBU82" s="125"/>
      <c r="DBV82" s="125"/>
      <c r="DBW82" s="125"/>
      <c r="DBX82" s="125"/>
      <c r="DBY82" s="125"/>
      <c r="DBZ82" s="125"/>
      <c r="DCA82" s="125"/>
      <c r="DCB82" s="125"/>
      <c r="DCC82" s="125"/>
      <c r="DCD82" s="125"/>
      <c r="DCE82" s="125"/>
      <c r="DCF82" s="125"/>
      <c r="DCG82" s="125"/>
      <c r="DCH82" s="125"/>
      <c r="DCI82" s="125"/>
      <c r="DCJ82" s="125"/>
      <c r="DCK82" s="125"/>
      <c r="DCL82" s="125"/>
      <c r="DCM82" s="125"/>
      <c r="DCN82" s="125"/>
      <c r="DCO82" s="125"/>
      <c r="DCP82" s="125"/>
      <c r="DCQ82" s="125"/>
      <c r="DCR82" s="125"/>
      <c r="DCS82" s="125"/>
      <c r="DCT82" s="125"/>
      <c r="DCU82" s="125"/>
      <c r="DCV82" s="125"/>
      <c r="DCW82" s="125"/>
      <c r="DCX82" s="125"/>
      <c r="DCY82" s="125"/>
      <c r="DCZ82" s="125"/>
      <c r="DDA82" s="125"/>
      <c r="DDB82" s="125"/>
      <c r="DDC82" s="125"/>
      <c r="DDD82" s="125"/>
      <c r="DDE82" s="125"/>
      <c r="DDF82" s="125"/>
      <c r="DDG82" s="125"/>
      <c r="DDH82" s="125"/>
      <c r="DDI82" s="125"/>
      <c r="DDJ82" s="125"/>
      <c r="DDK82" s="125"/>
      <c r="DDL82" s="125"/>
      <c r="DDM82" s="125"/>
      <c r="DDN82" s="125"/>
      <c r="DDO82" s="125"/>
      <c r="DDP82" s="125"/>
      <c r="DDQ82" s="125"/>
      <c r="DDR82" s="125"/>
      <c r="DDS82" s="125"/>
      <c r="DDT82" s="125"/>
      <c r="DDU82" s="125"/>
      <c r="DDV82" s="125"/>
      <c r="DDW82" s="125"/>
      <c r="DDX82" s="125"/>
      <c r="DDY82" s="125"/>
      <c r="DDZ82" s="125"/>
      <c r="DEA82" s="125"/>
      <c r="DEB82" s="125"/>
      <c r="DEC82" s="125"/>
      <c r="DED82" s="125"/>
      <c r="DEE82" s="125"/>
      <c r="DEF82" s="125"/>
      <c r="DEG82" s="125"/>
      <c r="DEH82" s="125"/>
      <c r="DEI82" s="125"/>
      <c r="DEJ82" s="125"/>
      <c r="DEK82" s="125"/>
      <c r="DEL82" s="125"/>
      <c r="DEM82" s="125"/>
      <c r="DEN82" s="125"/>
      <c r="DEO82" s="125"/>
      <c r="DEP82" s="125"/>
      <c r="DEQ82" s="125"/>
      <c r="DER82" s="125"/>
      <c r="DES82" s="125"/>
      <c r="DET82" s="125"/>
      <c r="DEU82" s="125"/>
      <c r="DEV82" s="125"/>
      <c r="DEW82" s="125"/>
      <c r="DEX82" s="125"/>
      <c r="DEY82" s="125"/>
      <c r="DEZ82" s="125"/>
      <c r="DFA82" s="125"/>
      <c r="DFB82" s="125"/>
      <c r="DFC82" s="125"/>
      <c r="DFD82" s="125"/>
      <c r="DFE82" s="125"/>
      <c r="DFF82" s="125"/>
      <c r="DFG82" s="125"/>
      <c r="DFH82" s="125"/>
      <c r="DFI82" s="125"/>
      <c r="DFJ82" s="125"/>
      <c r="DFK82" s="125"/>
      <c r="DFL82" s="125"/>
      <c r="DFM82" s="125"/>
      <c r="DFN82" s="125"/>
      <c r="DFO82" s="125"/>
      <c r="DFP82" s="125"/>
      <c r="DFQ82" s="125"/>
      <c r="DFR82" s="125"/>
      <c r="DFS82" s="125"/>
      <c r="DFT82" s="125"/>
      <c r="DFU82" s="125"/>
      <c r="DFV82" s="125"/>
      <c r="DFW82" s="125"/>
      <c r="DFX82" s="125"/>
      <c r="DFY82" s="125"/>
      <c r="DFZ82" s="125"/>
      <c r="DGA82" s="125"/>
      <c r="DGB82" s="125"/>
      <c r="DGC82" s="125"/>
      <c r="DGD82" s="125"/>
      <c r="DGE82" s="125"/>
      <c r="DGF82" s="125"/>
      <c r="DGG82" s="125"/>
      <c r="DGH82" s="125"/>
      <c r="DGI82" s="125"/>
      <c r="DGJ82" s="125"/>
      <c r="DGK82" s="125"/>
      <c r="DGL82" s="125"/>
      <c r="DGM82" s="125"/>
      <c r="DGN82" s="125"/>
      <c r="DGO82" s="125"/>
      <c r="DGP82" s="125"/>
      <c r="DGQ82" s="125"/>
      <c r="DGR82" s="125"/>
      <c r="DGS82" s="125"/>
      <c r="DGT82" s="125"/>
      <c r="DGU82" s="125"/>
      <c r="DGV82" s="125"/>
      <c r="DGW82" s="125"/>
      <c r="DGX82" s="125"/>
      <c r="DGY82" s="125"/>
      <c r="DGZ82" s="125"/>
      <c r="DHA82" s="125"/>
      <c r="DHB82" s="125"/>
      <c r="DHC82" s="125"/>
      <c r="DHD82" s="125"/>
      <c r="DHE82" s="125"/>
      <c r="DHF82" s="125"/>
      <c r="DHG82" s="125"/>
      <c r="DHH82" s="125"/>
      <c r="DHI82" s="125"/>
      <c r="DHJ82" s="125"/>
      <c r="DHK82" s="125"/>
      <c r="DHL82" s="125"/>
      <c r="DHM82" s="125"/>
      <c r="DHN82" s="125"/>
      <c r="DHO82" s="125"/>
      <c r="DHP82" s="125"/>
      <c r="DHQ82" s="125"/>
      <c r="DHR82" s="125"/>
      <c r="DHS82" s="125"/>
      <c r="DHT82" s="125"/>
      <c r="DHU82" s="125"/>
      <c r="DHV82" s="125"/>
      <c r="DHW82" s="125"/>
      <c r="DHX82" s="125"/>
      <c r="DHY82" s="125"/>
      <c r="DHZ82" s="125"/>
      <c r="DIA82" s="125"/>
      <c r="DIB82" s="125"/>
      <c r="DIC82" s="125"/>
      <c r="DID82" s="125"/>
      <c r="DIE82" s="125"/>
      <c r="DIF82" s="125"/>
      <c r="DIG82" s="125"/>
      <c r="DIH82" s="125"/>
      <c r="DII82" s="125"/>
      <c r="DIJ82" s="125"/>
      <c r="DIK82" s="125"/>
      <c r="DIL82" s="125"/>
      <c r="DIM82" s="125"/>
      <c r="DIN82" s="125"/>
      <c r="DIO82" s="125"/>
      <c r="DIP82" s="125"/>
      <c r="DIQ82" s="125"/>
      <c r="DIR82" s="125"/>
      <c r="DIS82" s="125"/>
      <c r="DIT82" s="125"/>
      <c r="DIU82" s="125"/>
      <c r="DIV82" s="125"/>
      <c r="DIW82" s="125"/>
      <c r="DIX82" s="125"/>
      <c r="DIY82" s="125"/>
      <c r="DIZ82" s="125"/>
      <c r="DJA82" s="125"/>
      <c r="DJB82" s="125"/>
      <c r="DJC82" s="125"/>
      <c r="DJD82" s="125"/>
      <c r="DJE82" s="125"/>
      <c r="DJF82" s="125"/>
      <c r="DJG82" s="125"/>
      <c r="DJH82" s="125"/>
      <c r="DJI82" s="125"/>
      <c r="DJJ82" s="125"/>
      <c r="DJK82" s="125"/>
      <c r="DJL82" s="125"/>
      <c r="DJM82" s="125"/>
      <c r="DJN82" s="125"/>
      <c r="DJO82" s="125"/>
      <c r="DJP82" s="125"/>
      <c r="DJQ82" s="125"/>
      <c r="DJR82" s="125"/>
      <c r="DJS82" s="125"/>
      <c r="DJT82" s="125"/>
      <c r="DJU82" s="125"/>
      <c r="DJV82" s="125"/>
      <c r="DJW82" s="125"/>
      <c r="DJX82" s="125"/>
      <c r="DJY82" s="125"/>
      <c r="DJZ82" s="125"/>
      <c r="DKA82" s="125"/>
      <c r="DKB82" s="125"/>
      <c r="DKC82" s="125"/>
      <c r="DKD82" s="125"/>
      <c r="DKE82" s="125"/>
      <c r="DKF82" s="125"/>
      <c r="DKG82" s="125"/>
      <c r="DKH82" s="125"/>
      <c r="DKI82" s="125"/>
      <c r="DKJ82" s="125"/>
      <c r="DKK82" s="125"/>
      <c r="DKL82" s="125"/>
      <c r="DKM82" s="125"/>
      <c r="DKN82" s="125"/>
      <c r="DKO82" s="125"/>
      <c r="DKP82" s="125"/>
      <c r="DKQ82" s="125"/>
      <c r="DKR82" s="125"/>
      <c r="DKS82" s="125"/>
      <c r="DKT82" s="125"/>
      <c r="DKU82" s="125"/>
      <c r="DKV82" s="125"/>
      <c r="DKW82" s="125"/>
      <c r="DKX82" s="125"/>
      <c r="DKY82" s="125"/>
      <c r="DKZ82" s="125"/>
      <c r="DLA82" s="125"/>
      <c r="DLB82" s="125"/>
      <c r="DLC82" s="125"/>
      <c r="DLD82" s="125"/>
      <c r="DLE82" s="125"/>
      <c r="DLF82" s="125"/>
      <c r="DLG82" s="125"/>
      <c r="DLH82" s="125"/>
      <c r="DLI82" s="125"/>
      <c r="DLJ82" s="125"/>
      <c r="DLK82" s="125"/>
      <c r="DLL82" s="125"/>
      <c r="DLM82" s="125"/>
      <c r="DLN82" s="125"/>
      <c r="DLO82" s="125"/>
      <c r="DLP82" s="125"/>
      <c r="DLQ82" s="125"/>
      <c r="DLR82" s="125"/>
      <c r="DLS82" s="125"/>
      <c r="DLT82" s="125"/>
      <c r="DLU82" s="125"/>
      <c r="DLV82" s="125"/>
      <c r="DLW82" s="125"/>
      <c r="DLX82" s="125"/>
      <c r="DLY82" s="125"/>
      <c r="DLZ82" s="125"/>
      <c r="DMA82" s="125"/>
      <c r="DMB82" s="125"/>
      <c r="DMC82" s="125"/>
      <c r="DMD82" s="125"/>
      <c r="DME82" s="125"/>
      <c r="DMF82" s="125"/>
      <c r="DMG82" s="125"/>
      <c r="DMH82" s="125"/>
      <c r="DMI82" s="125"/>
      <c r="DMJ82" s="125"/>
      <c r="DMK82" s="125"/>
      <c r="DML82" s="125"/>
      <c r="DMM82" s="125"/>
      <c r="DMN82" s="125"/>
      <c r="DMO82" s="125"/>
      <c r="DMP82" s="125"/>
      <c r="DMQ82" s="125"/>
      <c r="DMR82" s="125"/>
      <c r="DMS82" s="125"/>
      <c r="DMT82" s="125"/>
      <c r="DMU82" s="125"/>
      <c r="DMV82" s="125"/>
      <c r="DMW82" s="125"/>
      <c r="DMX82" s="125"/>
      <c r="DMY82" s="125"/>
      <c r="DMZ82" s="125"/>
      <c r="DNA82" s="125"/>
      <c r="DNB82" s="125"/>
      <c r="DNC82" s="125"/>
      <c r="DND82" s="125"/>
      <c r="DNE82" s="125"/>
      <c r="DNF82" s="125"/>
      <c r="DNG82" s="125"/>
      <c r="DNH82" s="125"/>
      <c r="DNI82" s="125"/>
      <c r="DNJ82" s="125"/>
      <c r="DNK82" s="125"/>
      <c r="DNL82" s="125"/>
      <c r="DNM82" s="125"/>
      <c r="DNN82" s="125"/>
      <c r="DNO82" s="125"/>
      <c r="DNP82" s="125"/>
      <c r="DNQ82" s="125"/>
      <c r="DNR82" s="125"/>
      <c r="DNS82" s="125"/>
      <c r="DNT82" s="125"/>
      <c r="DNU82" s="125"/>
      <c r="DNV82" s="125"/>
      <c r="DNW82" s="125"/>
      <c r="DNX82" s="125"/>
      <c r="DNY82" s="125"/>
      <c r="DNZ82" s="125"/>
      <c r="DOA82" s="125"/>
      <c r="DOB82" s="125"/>
      <c r="DOC82" s="125"/>
      <c r="DOD82" s="125"/>
      <c r="DOE82" s="125"/>
      <c r="DOF82" s="125"/>
      <c r="DOG82" s="125"/>
      <c r="DOH82" s="125"/>
      <c r="DOI82" s="125"/>
      <c r="DOJ82" s="125"/>
      <c r="DOK82" s="125"/>
      <c r="DOL82" s="125"/>
      <c r="DOM82" s="125"/>
      <c r="DON82" s="125"/>
      <c r="DOO82" s="125"/>
      <c r="DOP82" s="125"/>
      <c r="DOQ82" s="125"/>
      <c r="DOR82" s="125"/>
      <c r="DOS82" s="125"/>
      <c r="DOT82" s="125"/>
      <c r="DOU82" s="125"/>
      <c r="DOV82" s="125"/>
      <c r="DOW82" s="125"/>
      <c r="DOX82" s="125"/>
      <c r="DOY82" s="125"/>
      <c r="DOZ82" s="125"/>
      <c r="DPA82" s="125"/>
      <c r="DPB82" s="125"/>
      <c r="DPC82" s="125"/>
      <c r="DPD82" s="125"/>
      <c r="DPE82" s="125"/>
      <c r="DPF82" s="125"/>
      <c r="DPG82" s="125"/>
      <c r="DPH82" s="125"/>
      <c r="DPI82" s="125"/>
      <c r="DPJ82" s="125"/>
      <c r="DPK82" s="125"/>
      <c r="DPL82" s="125"/>
      <c r="DPM82" s="125"/>
      <c r="DPN82" s="125"/>
      <c r="DPO82" s="125"/>
      <c r="DPP82" s="125"/>
      <c r="DPQ82" s="125"/>
      <c r="DPR82" s="125"/>
      <c r="DPS82" s="125"/>
      <c r="DPT82" s="125"/>
      <c r="DPU82" s="125"/>
      <c r="DPV82" s="125"/>
      <c r="DPW82" s="125"/>
      <c r="DPX82" s="125"/>
      <c r="DPY82" s="125"/>
      <c r="DPZ82" s="125"/>
      <c r="DQA82" s="125"/>
      <c r="DQB82" s="125"/>
      <c r="DQC82" s="125"/>
      <c r="DQD82" s="125"/>
      <c r="DQE82" s="125"/>
      <c r="DQF82" s="125"/>
      <c r="DQG82" s="125"/>
      <c r="DQH82" s="125"/>
      <c r="DQI82" s="125"/>
      <c r="DQJ82" s="125"/>
      <c r="DQK82" s="125"/>
      <c r="DQL82" s="125"/>
      <c r="DQM82" s="125"/>
      <c r="DQN82" s="125"/>
      <c r="DQO82" s="125"/>
      <c r="DQP82" s="125"/>
      <c r="DQQ82" s="125"/>
      <c r="DQR82" s="125"/>
      <c r="DQS82" s="125"/>
      <c r="DQT82" s="125"/>
      <c r="DQU82" s="125"/>
      <c r="DQV82" s="125"/>
      <c r="DQW82" s="125"/>
      <c r="DQX82" s="125"/>
      <c r="DQY82" s="125"/>
      <c r="DQZ82" s="125"/>
      <c r="DRA82" s="125"/>
      <c r="DRB82" s="125"/>
      <c r="DRC82" s="125"/>
      <c r="DRD82" s="125"/>
      <c r="DRE82" s="125"/>
      <c r="DRF82" s="125"/>
      <c r="DRG82" s="125"/>
      <c r="DRH82" s="125"/>
      <c r="DRI82" s="125"/>
      <c r="DRJ82" s="125"/>
      <c r="DRK82" s="125"/>
      <c r="DRL82" s="125"/>
      <c r="DRM82" s="125"/>
      <c r="DRN82" s="125"/>
      <c r="DRO82" s="125"/>
      <c r="DRP82" s="125"/>
      <c r="DRQ82" s="125"/>
      <c r="DRR82" s="125"/>
      <c r="DRS82" s="125"/>
      <c r="DRT82" s="125"/>
      <c r="DRU82" s="125"/>
      <c r="DRV82" s="125"/>
      <c r="DRW82" s="125"/>
      <c r="DRX82" s="125"/>
      <c r="DRY82" s="125"/>
      <c r="DRZ82" s="125"/>
      <c r="DSA82" s="125"/>
      <c r="DSB82" s="125"/>
      <c r="DSC82" s="125"/>
      <c r="DSD82" s="125"/>
      <c r="DSE82" s="125"/>
      <c r="DSF82" s="125"/>
      <c r="DSG82" s="125"/>
      <c r="DSH82" s="125"/>
      <c r="DSI82" s="125"/>
      <c r="DSJ82" s="125"/>
      <c r="DSK82" s="125"/>
      <c r="DSL82" s="125"/>
      <c r="DSM82" s="125"/>
      <c r="DSN82" s="125"/>
      <c r="DSO82" s="125"/>
      <c r="DSP82" s="125"/>
      <c r="DSQ82" s="125"/>
      <c r="DSR82" s="125"/>
      <c r="DSS82" s="125"/>
      <c r="DST82" s="125"/>
      <c r="DSU82" s="125"/>
      <c r="DSV82" s="125"/>
      <c r="DSW82" s="125"/>
      <c r="DSX82" s="125"/>
      <c r="DSY82" s="125"/>
      <c r="DSZ82" s="125"/>
      <c r="DTA82" s="125"/>
      <c r="DTB82" s="125"/>
      <c r="DTC82" s="125"/>
      <c r="DTD82" s="125"/>
      <c r="DTE82" s="125"/>
      <c r="DTF82" s="125"/>
      <c r="DTG82" s="125"/>
      <c r="DTH82" s="125"/>
      <c r="DTI82" s="125"/>
      <c r="DTJ82" s="125"/>
      <c r="DTK82" s="125"/>
      <c r="DTL82" s="125"/>
      <c r="DTM82" s="125"/>
      <c r="DTN82" s="125"/>
      <c r="DTO82" s="125"/>
      <c r="DTP82" s="125"/>
      <c r="DTQ82" s="125"/>
      <c r="DTR82" s="125"/>
      <c r="DTS82" s="125"/>
      <c r="DTT82" s="125"/>
      <c r="DTU82" s="125"/>
      <c r="DTV82" s="125"/>
      <c r="DTW82" s="125"/>
      <c r="DTX82" s="125"/>
      <c r="DTY82" s="125"/>
      <c r="DTZ82" s="125"/>
      <c r="DUA82" s="125"/>
      <c r="DUB82" s="125"/>
      <c r="DUC82" s="125"/>
      <c r="DUD82" s="125"/>
      <c r="DUE82" s="125"/>
      <c r="DUF82" s="125"/>
      <c r="DUG82" s="125"/>
      <c r="DUH82" s="125"/>
      <c r="DUI82" s="125"/>
      <c r="DUJ82" s="125"/>
      <c r="DUK82" s="125"/>
      <c r="DUL82" s="125"/>
      <c r="DUM82" s="125"/>
      <c r="DUN82" s="125"/>
      <c r="DUO82" s="125"/>
      <c r="DUP82" s="125"/>
      <c r="DUQ82" s="125"/>
      <c r="DUR82" s="125"/>
      <c r="DUS82" s="125"/>
      <c r="DUT82" s="125"/>
      <c r="DUU82" s="125"/>
      <c r="DUV82" s="125"/>
      <c r="DUW82" s="125"/>
      <c r="DUX82" s="125"/>
      <c r="DUY82" s="125"/>
      <c r="DUZ82" s="125"/>
      <c r="DVA82" s="125"/>
      <c r="DVB82" s="125"/>
      <c r="DVC82" s="125"/>
      <c r="DVD82" s="125"/>
      <c r="DVE82" s="125"/>
      <c r="DVF82" s="125"/>
      <c r="DVG82" s="125"/>
      <c r="DVH82" s="125"/>
      <c r="DVI82" s="125"/>
      <c r="DVJ82" s="125"/>
      <c r="DVK82" s="125"/>
      <c r="DVL82" s="125"/>
      <c r="DVM82" s="125"/>
      <c r="DVN82" s="125"/>
      <c r="DVO82" s="125"/>
      <c r="DVP82" s="125"/>
      <c r="DVQ82" s="125"/>
      <c r="DVR82" s="125"/>
      <c r="DVS82" s="125"/>
      <c r="DVT82" s="125"/>
      <c r="DVU82" s="125"/>
      <c r="DVV82" s="125"/>
      <c r="DVW82" s="125"/>
      <c r="DVX82" s="125"/>
      <c r="DVY82" s="125"/>
      <c r="DVZ82" s="125"/>
      <c r="DWA82" s="125"/>
      <c r="DWB82" s="125"/>
      <c r="DWC82" s="125"/>
      <c r="DWD82" s="125"/>
      <c r="DWE82" s="125"/>
      <c r="DWF82" s="125"/>
      <c r="DWG82" s="125"/>
      <c r="DWH82" s="125"/>
      <c r="DWI82" s="125"/>
      <c r="DWJ82" s="125"/>
      <c r="DWK82" s="125"/>
      <c r="DWL82" s="125"/>
      <c r="DWM82" s="125"/>
      <c r="DWN82" s="125"/>
      <c r="DWO82" s="125"/>
      <c r="DWP82" s="125"/>
      <c r="DWQ82" s="125"/>
      <c r="DWR82" s="125"/>
      <c r="DWS82" s="125"/>
      <c r="DWT82" s="125"/>
      <c r="DWU82" s="125"/>
      <c r="DWV82" s="125"/>
      <c r="DWW82" s="125"/>
      <c r="DWX82" s="125"/>
      <c r="DWY82" s="125"/>
      <c r="DWZ82" s="125"/>
      <c r="DXA82" s="125"/>
      <c r="DXB82" s="125"/>
      <c r="DXC82" s="125"/>
      <c r="DXD82" s="125"/>
      <c r="DXE82" s="125"/>
      <c r="DXF82" s="125"/>
      <c r="DXG82" s="125"/>
      <c r="DXH82" s="125"/>
      <c r="DXI82" s="125"/>
      <c r="DXJ82" s="125"/>
      <c r="DXK82" s="125"/>
      <c r="DXL82" s="125"/>
      <c r="DXM82" s="125"/>
      <c r="DXN82" s="125"/>
      <c r="DXO82" s="125"/>
      <c r="DXP82" s="125"/>
      <c r="DXQ82" s="125"/>
      <c r="DXR82" s="125"/>
      <c r="DXS82" s="125"/>
      <c r="DXT82" s="125"/>
      <c r="DXU82" s="125"/>
      <c r="DXV82" s="125"/>
      <c r="DXW82" s="125"/>
      <c r="DXX82" s="125"/>
      <c r="DXY82" s="125"/>
      <c r="DXZ82" s="125"/>
      <c r="DYA82" s="125"/>
      <c r="DYB82" s="125"/>
      <c r="DYC82" s="125"/>
      <c r="DYD82" s="125"/>
      <c r="DYE82" s="125"/>
      <c r="DYF82" s="125"/>
      <c r="DYG82" s="125"/>
      <c r="DYH82" s="125"/>
      <c r="DYI82" s="125"/>
      <c r="DYJ82" s="125"/>
      <c r="DYK82" s="125"/>
      <c r="DYL82" s="125"/>
      <c r="DYM82" s="125"/>
      <c r="DYN82" s="125"/>
      <c r="DYO82" s="125"/>
      <c r="DYP82" s="125"/>
      <c r="DYQ82" s="125"/>
      <c r="DYR82" s="125"/>
      <c r="DYS82" s="125"/>
      <c r="DYT82" s="125"/>
      <c r="DYU82" s="125"/>
      <c r="DYV82" s="125"/>
      <c r="DYW82" s="125"/>
      <c r="DYX82" s="125"/>
      <c r="DYY82" s="125"/>
      <c r="DYZ82" s="125"/>
      <c r="DZA82" s="125"/>
      <c r="DZB82" s="125"/>
      <c r="DZC82" s="125"/>
      <c r="DZD82" s="125"/>
      <c r="DZE82" s="125"/>
      <c r="DZF82" s="125"/>
      <c r="DZG82" s="125"/>
      <c r="DZH82" s="125"/>
      <c r="DZI82" s="125"/>
      <c r="DZJ82" s="125"/>
      <c r="DZK82" s="125"/>
      <c r="DZL82" s="125"/>
      <c r="DZM82" s="125"/>
      <c r="DZN82" s="125"/>
      <c r="DZO82" s="125"/>
      <c r="DZP82" s="125"/>
      <c r="DZQ82" s="125"/>
      <c r="DZR82" s="125"/>
      <c r="DZS82" s="125"/>
      <c r="DZT82" s="125"/>
      <c r="DZU82" s="125"/>
      <c r="DZV82" s="125"/>
      <c r="DZW82" s="125"/>
      <c r="DZX82" s="125"/>
      <c r="DZY82" s="125"/>
      <c r="DZZ82" s="125"/>
      <c r="EAA82" s="125"/>
      <c r="EAB82" s="125"/>
      <c r="EAC82" s="125"/>
      <c r="EAD82" s="125"/>
      <c r="EAE82" s="125"/>
      <c r="EAF82" s="125"/>
      <c r="EAG82" s="125"/>
      <c r="EAH82" s="125"/>
      <c r="EAI82" s="125"/>
      <c r="EAJ82" s="125"/>
      <c r="EAK82" s="125"/>
      <c r="EAL82" s="125"/>
      <c r="EAM82" s="125"/>
      <c r="EAN82" s="125"/>
      <c r="EAO82" s="125"/>
      <c r="EAP82" s="125"/>
      <c r="EAQ82" s="125"/>
      <c r="EAR82" s="125"/>
      <c r="EAS82" s="125"/>
      <c r="EAT82" s="125"/>
      <c r="EAU82" s="125"/>
      <c r="EAV82" s="125"/>
      <c r="EAW82" s="125"/>
      <c r="EAX82" s="125"/>
      <c r="EAY82" s="125"/>
      <c r="EAZ82" s="125"/>
      <c r="EBA82" s="125"/>
      <c r="EBB82" s="125"/>
      <c r="EBC82" s="125"/>
      <c r="EBD82" s="125"/>
      <c r="EBE82" s="125"/>
      <c r="EBF82" s="125"/>
      <c r="EBG82" s="125"/>
      <c r="EBH82" s="125"/>
      <c r="EBI82" s="125"/>
      <c r="EBJ82" s="125"/>
      <c r="EBK82" s="125"/>
      <c r="EBL82" s="125"/>
      <c r="EBM82" s="125"/>
      <c r="EBN82" s="125"/>
      <c r="EBO82" s="125"/>
      <c r="EBP82" s="125"/>
      <c r="EBQ82" s="125"/>
      <c r="EBR82" s="125"/>
      <c r="EBS82" s="125"/>
      <c r="EBT82" s="125"/>
      <c r="EBU82" s="125"/>
      <c r="EBV82" s="125"/>
      <c r="EBW82" s="125"/>
      <c r="EBX82" s="125"/>
      <c r="EBY82" s="125"/>
      <c r="EBZ82" s="125"/>
      <c r="ECA82" s="125"/>
      <c r="ECB82" s="125"/>
      <c r="ECC82" s="125"/>
      <c r="ECD82" s="125"/>
      <c r="ECE82" s="125"/>
      <c r="ECF82" s="125"/>
      <c r="ECG82" s="125"/>
      <c r="ECH82" s="125"/>
      <c r="ECI82" s="125"/>
      <c r="ECJ82" s="125"/>
      <c r="ECK82" s="125"/>
      <c r="ECL82" s="125"/>
      <c r="ECM82" s="125"/>
      <c r="ECN82" s="125"/>
      <c r="ECO82" s="125"/>
      <c r="ECP82" s="125"/>
      <c r="ECQ82" s="125"/>
      <c r="ECR82" s="125"/>
      <c r="ECS82" s="125"/>
      <c r="ECT82" s="125"/>
      <c r="ECU82" s="125"/>
      <c r="ECV82" s="125"/>
      <c r="ECW82" s="125"/>
      <c r="ECX82" s="125"/>
      <c r="ECY82" s="125"/>
      <c r="ECZ82" s="125"/>
      <c r="EDA82" s="125"/>
      <c r="EDB82" s="125"/>
      <c r="EDC82" s="125"/>
      <c r="EDD82" s="125"/>
      <c r="EDE82" s="125"/>
      <c r="EDF82" s="125"/>
      <c r="EDG82" s="125"/>
      <c r="EDH82" s="125"/>
      <c r="EDI82" s="125"/>
      <c r="EDJ82" s="125"/>
      <c r="EDK82" s="125"/>
      <c r="EDL82" s="125"/>
      <c r="EDM82" s="125"/>
      <c r="EDN82" s="125"/>
      <c r="EDO82" s="125"/>
      <c r="EDP82" s="125"/>
      <c r="EDQ82" s="125"/>
      <c r="EDR82" s="125"/>
      <c r="EDS82" s="125"/>
      <c r="EDT82" s="125"/>
      <c r="EDU82" s="125"/>
      <c r="EDV82" s="125"/>
      <c r="EDW82" s="125"/>
      <c r="EDX82" s="125"/>
      <c r="EDY82" s="125"/>
      <c r="EDZ82" s="125"/>
      <c r="EEA82" s="125"/>
      <c r="EEB82" s="125"/>
      <c r="EEC82" s="125"/>
      <c r="EED82" s="125"/>
      <c r="EEE82" s="125"/>
      <c r="EEF82" s="125"/>
      <c r="EEG82" s="125"/>
      <c r="EEH82" s="125"/>
      <c r="EEI82" s="125"/>
      <c r="EEJ82" s="125"/>
      <c r="EEK82" s="125"/>
      <c r="EEL82" s="125"/>
      <c r="EEM82" s="125"/>
      <c r="EEN82" s="125"/>
      <c r="EEO82" s="125"/>
      <c r="EEP82" s="125"/>
      <c r="EEQ82" s="125"/>
      <c r="EER82" s="125"/>
      <c r="EES82" s="125"/>
      <c r="EET82" s="125"/>
      <c r="EEU82" s="125"/>
      <c r="EEV82" s="125"/>
      <c r="EEW82" s="125"/>
      <c r="EEX82" s="125"/>
      <c r="EEY82" s="125"/>
      <c r="EEZ82" s="125"/>
      <c r="EFA82" s="125"/>
      <c r="EFB82" s="125"/>
      <c r="EFC82" s="125"/>
      <c r="EFD82" s="125"/>
      <c r="EFE82" s="125"/>
      <c r="EFF82" s="125"/>
      <c r="EFG82" s="125"/>
      <c r="EFH82" s="125"/>
      <c r="EFI82" s="125"/>
      <c r="EFJ82" s="125"/>
      <c r="EFK82" s="125"/>
      <c r="EFL82" s="125"/>
      <c r="EFM82" s="125"/>
      <c r="EFN82" s="125"/>
      <c r="EFO82" s="125"/>
      <c r="EFP82" s="125"/>
      <c r="EFQ82" s="125"/>
      <c r="EFR82" s="125"/>
      <c r="EFS82" s="125"/>
      <c r="EFT82" s="125"/>
      <c r="EFU82" s="125"/>
      <c r="EFV82" s="125"/>
      <c r="EFW82" s="125"/>
      <c r="EFX82" s="125"/>
      <c r="EFY82" s="125"/>
      <c r="EFZ82" s="125"/>
      <c r="EGA82" s="125"/>
      <c r="EGB82" s="125"/>
      <c r="EGC82" s="125"/>
      <c r="EGD82" s="125"/>
      <c r="EGE82" s="125"/>
      <c r="EGF82" s="125"/>
      <c r="EGG82" s="125"/>
      <c r="EGH82" s="125"/>
      <c r="EGI82" s="125"/>
      <c r="EGJ82" s="125"/>
      <c r="EGK82" s="125"/>
      <c r="EGL82" s="125"/>
      <c r="EGM82" s="125"/>
      <c r="EGN82" s="125"/>
      <c r="EGO82" s="125"/>
      <c r="EGP82" s="125"/>
      <c r="EGQ82" s="125"/>
      <c r="EGR82" s="125"/>
      <c r="EGS82" s="125"/>
      <c r="EGT82" s="125"/>
      <c r="EGU82" s="125"/>
      <c r="EGV82" s="125"/>
      <c r="EGW82" s="125"/>
      <c r="EGX82" s="125"/>
      <c r="EGY82" s="125"/>
      <c r="EGZ82" s="125"/>
      <c r="EHA82" s="125"/>
      <c r="EHB82" s="125"/>
      <c r="EHC82" s="125"/>
      <c r="EHD82" s="125"/>
      <c r="EHE82" s="125"/>
      <c r="EHF82" s="125"/>
      <c r="EHG82" s="125"/>
      <c r="EHH82" s="125"/>
      <c r="EHI82" s="125"/>
      <c r="EHJ82" s="125"/>
      <c r="EHK82" s="125"/>
      <c r="EHL82" s="125"/>
      <c r="EHM82" s="125"/>
      <c r="EHN82" s="125"/>
      <c r="EHO82" s="125"/>
      <c r="EHP82" s="125"/>
      <c r="EHQ82" s="125"/>
      <c r="EHR82" s="125"/>
      <c r="EHS82" s="125"/>
      <c r="EHT82" s="125"/>
      <c r="EHU82" s="125"/>
      <c r="EHV82" s="125"/>
      <c r="EHW82" s="125"/>
      <c r="EHX82" s="125"/>
      <c r="EHY82" s="125"/>
      <c r="EHZ82" s="125"/>
      <c r="EIA82" s="125"/>
      <c r="EIB82" s="125"/>
      <c r="EIC82" s="125"/>
      <c r="EID82" s="125"/>
      <c r="EIE82" s="125"/>
      <c r="EIF82" s="125"/>
      <c r="EIG82" s="125"/>
      <c r="EIH82" s="125"/>
      <c r="EII82" s="125"/>
      <c r="EIJ82" s="125"/>
      <c r="EIK82" s="125"/>
      <c r="EIL82" s="125"/>
      <c r="EIM82" s="125"/>
      <c r="EIN82" s="125"/>
      <c r="EIO82" s="125"/>
      <c r="EIP82" s="125"/>
      <c r="EIQ82" s="125"/>
      <c r="EIR82" s="125"/>
      <c r="EIS82" s="125"/>
      <c r="EIT82" s="125"/>
      <c r="EIU82" s="125"/>
      <c r="EIV82" s="125"/>
      <c r="EIW82" s="125"/>
      <c r="EIX82" s="125"/>
      <c r="EIY82" s="125"/>
      <c r="EIZ82" s="125"/>
      <c r="EJA82" s="125"/>
      <c r="EJB82" s="125"/>
      <c r="EJC82" s="125"/>
      <c r="EJD82" s="125"/>
      <c r="EJE82" s="125"/>
      <c r="EJF82" s="125"/>
      <c r="EJG82" s="125"/>
      <c r="EJH82" s="125"/>
      <c r="EJI82" s="125"/>
      <c r="EJJ82" s="125"/>
      <c r="EJK82" s="125"/>
      <c r="EJL82" s="125"/>
      <c r="EJM82" s="125"/>
      <c r="EJN82" s="125"/>
      <c r="EJO82" s="125"/>
      <c r="EJP82" s="125"/>
      <c r="EJQ82" s="125"/>
      <c r="EJR82" s="125"/>
      <c r="EJS82" s="125"/>
      <c r="EJT82" s="125"/>
      <c r="EJU82" s="125"/>
      <c r="EJV82" s="125"/>
      <c r="EJW82" s="125"/>
      <c r="EJX82" s="125"/>
      <c r="EJY82" s="125"/>
      <c r="EJZ82" s="125"/>
      <c r="EKA82" s="125"/>
      <c r="EKB82" s="125"/>
      <c r="EKC82" s="125"/>
      <c r="EKD82" s="125"/>
      <c r="EKE82" s="125"/>
      <c r="EKF82" s="125"/>
      <c r="EKG82" s="125"/>
      <c r="EKH82" s="125"/>
      <c r="EKI82" s="125"/>
      <c r="EKJ82" s="125"/>
      <c r="EKK82" s="125"/>
      <c r="EKL82" s="125"/>
      <c r="EKM82" s="125"/>
      <c r="EKN82" s="125"/>
      <c r="EKO82" s="125"/>
      <c r="EKP82" s="125"/>
      <c r="EKQ82" s="125"/>
      <c r="EKR82" s="125"/>
      <c r="EKS82" s="125"/>
      <c r="EKT82" s="125"/>
      <c r="EKU82" s="125"/>
      <c r="EKV82" s="125"/>
      <c r="EKW82" s="125"/>
      <c r="EKX82" s="125"/>
      <c r="EKY82" s="125"/>
      <c r="EKZ82" s="125"/>
      <c r="ELA82" s="125"/>
      <c r="ELB82" s="125"/>
      <c r="ELC82" s="125"/>
      <c r="ELD82" s="125"/>
      <c r="ELE82" s="125"/>
      <c r="ELF82" s="125"/>
      <c r="ELG82" s="125"/>
      <c r="ELH82" s="125"/>
      <c r="ELI82" s="125"/>
      <c r="ELJ82" s="125"/>
      <c r="ELK82" s="125"/>
      <c r="ELL82" s="125"/>
      <c r="ELM82" s="125"/>
      <c r="ELN82" s="125"/>
      <c r="ELO82" s="125"/>
      <c r="ELP82" s="125"/>
      <c r="ELQ82" s="125"/>
      <c r="ELR82" s="125"/>
      <c r="ELS82" s="125"/>
      <c r="ELT82" s="125"/>
      <c r="ELU82" s="125"/>
      <c r="ELV82" s="125"/>
      <c r="ELW82" s="125"/>
      <c r="ELX82" s="125"/>
      <c r="ELY82" s="125"/>
      <c r="ELZ82" s="125"/>
      <c r="EMA82" s="125"/>
      <c r="EMB82" s="125"/>
      <c r="EMC82" s="125"/>
      <c r="EMD82" s="125"/>
      <c r="EME82" s="125"/>
      <c r="EMF82" s="125"/>
      <c r="EMG82" s="125"/>
      <c r="EMH82" s="125"/>
      <c r="EMI82" s="125"/>
      <c r="EMJ82" s="125"/>
      <c r="EMK82" s="125"/>
      <c r="EML82" s="125"/>
      <c r="EMM82" s="125"/>
      <c r="EMN82" s="125"/>
      <c r="EMO82" s="125"/>
      <c r="EMP82" s="125"/>
      <c r="EMQ82" s="125"/>
      <c r="EMR82" s="125"/>
      <c r="EMS82" s="125"/>
      <c r="EMT82" s="125"/>
      <c r="EMU82" s="125"/>
      <c r="EMV82" s="125"/>
      <c r="EMW82" s="125"/>
      <c r="EMX82" s="125"/>
      <c r="EMY82" s="125"/>
      <c r="EMZ82" s="125"/>
      <c r="ENA82" s="125"/>
      <c r="ENB82" s="125"/>
      <c r="ENC82" s="125"/>
      <c r="END82" s="125"/>
      <c r="ENE82" s="125"/>
      <c r="ENF82" s="125"/>
      <c r="ENG82" s="125"/>
      <c r="ENH82" s="125"/>
      <c r="ENI82" s="125"/>
      <c r="ENJ82" s="125"/>
      <c r="ENK82" s="125"/>
      <c r="ENL82" s="125"/>
      <c r="ENM82" s="125"/>
      <c r="ENN82" s="125"/>
      <c r="ENO82" s="125"/>
      <c r="ENP82" s="125"/>
      <c r="ENQ82" s="125"/>
      <c r="ENR82" s="125"/>
      <c r="ENS82" s="125"/>
      <c r="ENT82" s="125"/>
      <c r="ENU82" s="125"/>
      <c r="ENV82" s="125"/>
      <c r="ENW82" s="125"/>
      <c r="ENX82" s="125"/>
      <c r="ENY82" s="125"/>
      <c r="ENZ82" s="125"/>
      <c r="EOA82" s="125"/>
      <c r="EOB82" s="125"/>
      <c r="EOC82" s="125"/>
      <c r="EOD82" s="125"/>
      <c r="EOE82" s="125"/>
      <c r="EOF82" s="125"/>
      <c r="EOG82" s="125"/>
      <c r="EOH82" s="125"/>
      <c r="EOI82" s="125"/>
      <c r="EOJ82" s="125"/>
      <c r="EOK82" s="125"/>
      <c r="EOL82" s="125"/>
      <c r="EOM82" s="125"/>
      <c r="EON82" s="125"/>
      <c r="EOO82" s="125"/>
      <c r="EOP82" s="125"/>
      <c r="EOQ82" s="125"/>
      <c r="EOR82" s="125"/>
      <c r="EOS82" s="125"/>
      <c r="EOT82" s="125"/>
      <c r="EOU82" s="125"/>
      <c r="EOV82" s="125"/>
      <c r="EOW82" s="125"/>
      <c r="EOX82" s="125"/>
      <c r="EOY82" s="125"/>
      <c r="EOZ82" s="125"/>
      <c r="EPA82" s="125"/>
      <c r="EPB82" s="125"/>
      <c r="EPC82" s="125"/>
      <c r="EPD82" s="125"/>
      <c r="EPE82" s="125"/>
      <c r="EPF82" s="125"/>
      <c r="EPG82" s="125"/>
      <c r="EPH82" s="125"/>
      <c r="EPI82" s="125"/>
      <c r="EPJ82" s="125"/>
      <c r="EPK82" s="125"/>
      <c r="EPL82" s="125"/>
      <c r="EPM82" s="125"/>
      <c r="EPN82" s="125"/>
      <c r="EPO82" s="125"/>
      <c r="EPP82" s="125"/>
      <c r="EPQ82" s="125"/>
      <c r="EPR82" s="125"/>
      <c r="EPS82" s="125"/>
      <c r="EPT82" s="125"/>
      <c r="EPU82" s="125"/>
      <c r="EPV82" s="125"/>
      <c r="EPW82" s="125"/>
      <c r="EPX82" s="125"/>
      <c r="EPY82" s="125"/>
      <c r="EPZ82" s="125"/>
      <c r="EQA82" s="125"/>
      <c r="EQB82" s="125"/>
      <c r="EQC82" s="125"/>
      <c r="EQD82" s="125"/>
      <c r="EQE82" s="125"/>
      <c r="EQF82" s="125"/>
      <c r="EQG82" s="125"/>
      <c r="EQH82" s="125"/>
      <c r="EQI82" s="125"/>
      <c r="EQJ82" s="125"/>
      <c r="EQK82" s="125"/>
      <c r="EQL82" s="125"/>
      <c r="EQM82" s="125"/>
      <c r="EQN82" s="125"/>
      <c r="EQO82" s="125"/>
      <c r="EQP82" s="125"/>
      <c r="EQQ82" s="125"/>
      <c r="EQR82" s="125"/>
      <c r="EQS82" s="125"/>
      <c r="EQT82" s="125"/>
      <c r="EQU82" s="125"/>
      <c r="EQV82" s="125"/>
      <c r="EQW82" s="125"/>
      <c r="EQX82" s="125"/>
      <c r="EQY82" s="125"/>
      <c r="EQZ82" s="125"/>
      <c r="ERA82" s="125"/>
      <c r="ERB82" s="125"/>
      <c r="ERC82" s="125"/>
      <c r="ERD82" s="125"/>
      <c r="ERE82" s="125"/>
      <c r="ERF82" s="125"/>
      <c r="ERG82" s="125"/>
      <c r="ERH82" s="125"/>
      <c r="ERI82" s="125"/>
      <c r="ERJ82" s="125"/>
      <c r="ERK82" s="125"/>
      <c r="ERL82" s="125"/>
      <c r="ERM82" s="125"/>
      <c r="ERN82" s="125"/>
      <c r="ERO82" s="125"/>
      <c r="ERP82" s="125"/>
      <c r="ERQ82" s="125"/>
      <c r="ERR82" s="125"/>
      <c r="ERS82" s="125"/>
      <c r="ERT82" s="125"/>
      <c r="ERU82" s="125"/>
      <c r="ERV82" s="125"/>
      <c r="ERW82" s="125"/>
      <c r="ERX82" s="125"/>
      <c r="ERY82" s="125"/>
      <c r="ERZ82" s="125"/>
      <c r="ESA82" s="125"/>
      <c r="ESB82" s="125"/>
      <c r="ESC82" s="125"/>
      <c r="ESD82" s="125"/>
      <c r="ESE82" s="125"/>
      <c r="ESF82" s="125"/>
      <c r="ESG82" s="125"/>
      <c r="ESH82" s="125"/>
      <c r="ESI82" s="125"/>
      <c r="ESJ82" s="125"/>
      <c r="ESK82" s="125"/>
      <c r="ESL82" s="125"/>
      <c r="ESM82" s="125"/>
      <c r="ESN82" s="125"/>
      <c r="ESO82" s="125"/>
      <c r="ESP82" s="125"/>
      <c r="ESQ82" s="125"/>
      <c r="ESR82" s="125"/>
      <c r="ESS82" s="125"/>
      <c r="EST82" s="125"/>
      <c r="ESU82" s="125"/>
      <c r="ESV82" s="125"/>
      <c r="ESW82" s="125"/>
      <c r="ESX82" s="125"/>
      <c r="ESY82" s="125"/>
      <c r="ESZ82" s="125"/>
      <c r="ETA82" s="125"/>
      <c r="ETB82" s="125"/>
      <c r="ETC82" s="125"/>
      <c r="ETD82" s="125"/>
      <c r="ETE82" s="125"/>
      <c r="ETF82" s="125"/>
      <c r="ETG82" s="125"/>
      <c r="ETH82" s="125"/>
      <c r="ETI82" s="125"/>
      <c r="ETJ82" s="125"/>
      <c r="ETK82" s="125"/>
      <c r="ETL82" s="125"/>
      <c r="ETM82" s="125"/>
      <c r="ETN82" s="125"/>
      <c r="ETO82" s="125"/>
      <c r="ETP82" s="125"/>
      <c r="ETQ82" s="125"/>
      <c r="ETR82" s="125"/>
      <c r="ETS82" s="125"/>
      <c r="ETT82" s="125"/>
      <c r="ETU82" s="125"/>
      <c r="ETV82" s="125"/>
      <c r="ETW82" s="125"/>
      <c r="ETX82" s="125"/>
      <c r="ETY82" s="125"/>
      <c r="ETZ82" s="125"/>
      <c r="EUA82" s="125"/>
      <c r="EUB82" s="125"/>
      <c r="EUC82" s="125"/>
      <c r="EUD82" s="125"/>
      <c r="EUE82" s="125"/>
      <c r="EUF82" s="125"/>
      <c r="EUG82" s="125"/>
      <c r="EUH82" s="125"/>
      <c r="EUI82" s="125"/>
      <c r="EUJ82" s="125"/>
      <c r="EUK82" s="125"/>
      <c r="EUL82" s="125"/>
      <c r="EUM82" s="125"/>
      <c r="EUN82" s="125"/>
      <c r="EUO82" s="125"/>
      <c r="EUP82" s="125"/>
      <c r="EUQ82" s="125"/>
      <c r="EUR82" s="125"/>
      <c r="EUS82" s="125"/>
      <c r="EUT82" s="125"/>
      <c r="EUU82" s="125"/>
      <c r="EUV82" s="125"/>
      <c r="EUW82" s="125"/>
      <c r="EUX82" s="125"/>
      <c r="EUY82" s="125"/>
      <c r="EUZ82" s="125"/>
      <c r="EVA82" s="125"/>
      <c r="EVB82" s="125"/>
      <c r="EVC82" s="125"/>
      <c r="EVD82" s="125"/>
      <c r="EVE82" s="125"/>
      <c r="EVF82" s="125"/>
      <c r="EVG82" s="125"/>
      <c r="EVH82" s="125"/>
      <c r="EVI82" s="125"/>
      <c r="EVJ82" s="125"/>
      <c r="EVK82" s="125"/>
      <c r="EVL82" s="125"/>
      <c r="EVM82" s="125"/>
      <c r="EVN82" s="125"/>
      <c r="EVO82" s="125"/>
      <c r="EVP82" s="125"/>
      <c r="EVQ82" s="125"/>
      <c r="EVR82" s="125"/>
      <c r="EVS82" s="125"/>
      <c r="EVT82" s="125"/>
      <c r="EVU82" s="125"/>
      <c r="EVV82" s="125"/>
      <c r="EVW82" s="125"/>
      <c r="EVX82" s="125"/>
      <c r="EVY82" s="125"/>
      <c r="EVZ82" s="125"/>
      <c r="EWA82" s="125"/>
      <c r="EWB82" s="125"/>
      <c r="EWC82" s="125"/>
      <c r="EWD82" s="125"/>
      <c r="EWE82" s="125"/>
      <c r="EWF82" s="125"/>
      <c r="EWG82" s="125"/>
      <c r="EWH82" s="125"/>
      <c r="EWI82" s="125"/>
      <c r="EWJ82" s="125"/>
      <c r="EWK82" s="125"/>
      <c r="EWL82" s="125"/>
      <c r="EWM82" s="125"/>
      <c r="EWN82" s="125"/>
      <c r="EWO82" s="125"/>
      <c r="EWP82" s="125"/>
      <c r="EWQ82" s="125"/>
      <c r="EWR82" s="125"/>
      <c r="EWS82" s="125"/>
      <c r="EWT82" s="125"/>
      <c r="EWU82" s="125"/>
      <c r="EWV82" s="125"/>
      <c r="EWW82" s="125"/>
      <c r="EWX82" s="125"/>
      <c r="EWY82" s="125"/>
      <c r="EWZ82" s="125"/>
      <c r="EXA82" s="125"/>
      <c r="EXB82" s="125"/>
      <c r="EXC82" s="125"/>
      <c r="EXD82" s="125"/>
      <c r="EXE82" s="125"/>
      <c r="EXF82" s="125"/>
      <c r="EXG82" s="125"/>
      <c r="EXH82" s="125"/>
      <c r="EXI82" s="125"/>
      <c r="EXJ82" s="125"/>
      <c r="EXK82" s="125"/>
      <c r="EXL82" s="125"/>
      <c r="EXM82" s="125"/>
      <c r="EXN82" s="125"/>
      <c r="EXO82" s="125"/>
      <c r="EXP82" s="125"/>
      <c r="EXQ82" s="125"/>
      <c r="EXR82" s="125"/>
      <c r="EXS82" s="125"/>
      <c r="EXT82" s="125"/>
      <c r="EXU82" s="125"/>
      <c r="EXV82" s="125"/>
      <c r="EXW82" s="125"/>
      <c r="EXX82" s="125"/>
      <c r="EXY82" s="125"/>
      <c r="EXZ82" s="125"/>
      <c r="EYA82" s="125"/>
      <c r="EYB82" s="125"/>
      <c r="EYC82" s="125"/>
      <c r="EYD82" s="125"/>
      <c r="EYE82" s="125"/>
      <c r="EYF82" s="125"/>
      <c r="EYG82" s="125"/>
      <c r="EYH82" s="125"/>
      <c r="EYI82" s="125"/>
      <c r="EYJ82" s="125"/>
      <c r="EYK82" s="125"/>
      <c r="EYL82" s="125"/>
      <c r="EYM82" s="125"/>
      <c r="EYN82" s="125"/>
      <c r="EYO82" s="125"/>
      <c r="EYP82" s="125"/>
      <c r="EYQ82" s="125"/>
      <c r="EYR82" s="125"/>
      <c r="EYS82" s="125"/>
      <c r="EYT82" s="125"/>
      <c r="EYU82" s="125"/>
      <c r="EYV82" s="125"/>
      <c r="EYW82" s="125"/>
      <c r="EYX82" s="125"/>
      <c r="EYY82" s="125"/>
      <c r="EYZ82" s="125"/>
      <c r="EZA82" s="125"/>
      <c r="EZB82" s="125"/>
      <c r="EZC82" s="125"/>
      <c r="EZD82" s="125"/>
      <c r="EZE82" s="125"/>
      <c r="EZF82" s="125"/>
      <c r="EZG82" s="125"/>
      <c r="EZH82" s="125"/>
      <c r="EZI82" s="125"/>
      <c r="EZJ82" s="125"/>
      <c r="EZK82" s="125"/>
      <c r="EZL82" s="125"/>
      <c r="EZM82" s="125"/>
      <c r="EZN82" s="125"/>
      <c r="EZO82" s="125"/>
      <c r="EZP82" s="125"/>
      <c r="EZQ82" s="125"/>
      <c r="EZR82" s="125"/>
      <c r="EZS82" s="125"/>
      <c r="EZT82" s="125"/>
      <c r="EZU82" s="125"/>
      <c r="EZV82" s="125"/>
      <c r="EZW82" s="125"/>
      <c r="EZX82" s="125"/>
      <c r="EZY82" s="125"/>
      <c r="EZZ82" s="125"/>
      <c r="FAA82" s="125"/>
      <c r="FAB82" s="125"/>
      <c r="FAC82" s="125"/>
      <c r="FAD82" s="125"/>
      <c r="FAE82" s="125"/>
      <c r="FAF82" s="125"/>
      <c r="FAG82" s="125"/>
      <c r="FAH82" s="125"/>
      <c r="FAI82" s="125"/>
      <c r="FAJ82" s="125"/>
      <c r="FAK82" s="125"/>
      <c r="FAL82" s="125"/>
      <c r="FAM82" s="125"/>
      <c r="FAN82" s="125"/>
      <c r="FAO82" s="125"/>
      <c r="FAP82" s="125"/>
      <c r="FAQ82" s="125"/>
      <c r="FAR82" s="125"/>
      <c r="FAS82" s="125"/>
      <c r="FAT82" s="125"/>
      <c r="FAU82" s="125"/>
      <c r="FAV82" s="125"/>
      <c r="FAW82" s="125"/>
      <c r="FAX82" s="125"/>
      <c r="FAY82" s="125"/>
      <c r="FAZ82" s="125"/>
      <c r="FBA82" s="125"/>
      <c r="FBB82" s="125"/>
      <c r="FBC82" s="125"/>
      <c r="FBD82" s="125"/>
      <c r="FBE82" s="125"/>
      <c r="FBF82" s="125"/>
      <c r="FBG82" s="125"/>
      <c r="FBH82" s="125"/>
      <c r="FBI82" s="125"/>
      <c r="FBJ82" s="125"/>
      <c r="FBK82" s="125"/>
      <c r="FBL82" s="125"/>
      <c r="FBM82" s="125"/>
      <c r="FBN82" s="125"/>
      <c r="FBO82" s="125"/>
      <c r="FBP82" s="125"/>
      <c r="FBQ82" s="125"/>
      <c r="FBR82" s="125"/>
      <c r="FBS82" s="125"/>
      <c r="FBT82" s="125"/>
      <c r="FBU82" s="125"/>
      <c r="FBV82" s="125"/>
      <c r="FBW82" s="125"/>
      <c r="FBX82" s="125"/>
      <c r="FBY82" s="125"/>
      <c r="FBZ82" s="125"/>
      <c r="FCA82" s="125"/>
      <c r="FCB82" s="125"/>
      <c r="FCC82" s="125"/>
      <c r="FCD82" s="125"/>
      <c r="FCE82" s="125"/>
      <c r="FCF82" s="125"/>
      <c r="FCG82" s="125"/>
      <c r="FCH82" s="125"/>
      <c r="FCI82" s="125"/>
      <c r="FCJ82" s="125"/>
      <c r="FCK82" s="125"/>
      <c r="FCL82" s="125"/>
      <c r="FCM82" s="125"/>
      <c r="FCN82" s="125"/>
      <c r="FCO82" s="125"/>
      <c r="FCP82" s="125"/>
      <c r="FCQ82" s="125"/>
      <c r="FCR82" s="125"/>
      <c r="FCS82" s="125"/>
      <c r="FCT82" s="125"/>
      <c r="FCU82" s="125"/>
      <c r="FCV82" s="125"/>
      <c r="FCW82" s="125"/>
      <c r="FCX82" s="125"/>
      <c r="FCY82" s="125"/>
      <c r="FCZ82" s="125"/>
      <c r="FDA82" s="125"/>
      <c r="FDB82" s="125"/>
      <c r="FDC82" s="125"/>
      <c r="FDD82" s="125"/>
      <c r="FDE82" s="125"/>
      <c r="FDF82" s="125"/>
      <c r="FDG82" s="125"/>
      <c r="FDH82" s="125"/>
      <c r="FDI82" s="125"/>
      <c r="FDJ82" s="125"/>
      <c r="FDK82" s="125"/>
      <c r="FDL82" s="125"/>
      <c r="FDM82" s="125"/>
      <c r="FDN82" s="125"/>
      <c r="FDO82" s="125"/>
      <c r="FDP82" s="125"/>
      <c r="FDQ82" s="125"/>
      <c r="FDR82" s="125"/>
      <c r="FDS82" s="125"/>
      <c r="FDT82" s="125"/>
      <c r="FDU82" s="125"/>
      <c r="FDV82" s="125"/>
      <c r="FDW82" s="125"/>
      <c r="FDX82" s="125"/>
      <c r="FDY82" s="125"/>
      <c r="FDZ82" s="125"/>
      <c r="FEA82" s="125"/>
      <c r="FEB82" s="125"/>
      <c r="FEC82" s="125"/>
      <c r="FED82" s="125"/>
      <c r="FEE82" s="125"/>
      <c r="FEF82" s="125"/>
      <c r="FEG82" s="125"/>
      <c r="FEH82" s="125"/>
      <c r="FEI82" s="125"/>
      <c r="FEJ82" s="125"/>
      <c r="FEK82" s="125"/>
      <c r="FEL82" s="125"/>
      <c r="FEM82" s="125"/>
      <c r="FEN82" s="125"/>
      <c r="FEO82" s="125"/>
      <c r="FEP82" s="125"/>
      <c r="FEQ82" s="125"/>
      <c r="FER82" s="125"/>
      <c r="FES82" s="125"/>
      <c r="FET82" s="125"/>
      <c r="FEU82" s="125"/>
      <c r="FEV82" s="125"/>
      <c r="FEW82" s="125"/>
      <c r="FEX82" s="125"/>
      <c r="FEY82" s="125"/>
      <c r="FEZ82" s="125"/>
      <c r="FFA82" s="125"/>
      <c r="FFB82" s="125"/>
      <c r="FFC82" s="125"/>
      <c r="FFD82" s="125"/>
      <c r="FFE82" s="125"/>
      <c r="FFF82" s="125"/>
      <c r="FFG82" s="125"/>
      <c r="FFH82" s="125"/>
      <c r="FFI82" s="125"/>
      <c r="FFJ82" s="125"/>
      <c r="FFK82" s="125"/>
      <c r="FFL82" s="125"/>
      <c r="FFM82" s="125"/>
      <c r="FFN82" s="125"/>
      <c r="FFO82" s="125"/>
      <c r="FFP82" s="125"/>
      <c r="FFQ82" s="125"/>
      <c r="FFR82" s="125"/>
      <c r="FFS82" s="125"/>
      <c r="FFT82" s="125"/>
      <c r="FFU82" s="125"/>
      <c r="FFV82" s="125"/>
      <c r="FFW82" s="125"/>
      <c r="FFX82" s="125"/>
      <c r="FFY82" s="125"/>
      <c r="FFZ82" s="125"/>
      <c r="FGA82" s="125"/>
      <c r="FGB82" s="125"/>
      <c r="FGC82" s="125"/>
      <c r="FGD82" s="125"/>
      <c r="FGE82" s="125"/>
      <c r="FGF82" s="125"/>
      <c r="FGG82" s="125"/>
      <c r="FGH82" s="125"/>
      <c r="FGI82" s="125"/>
      <c r="FGJ82" s="125"/>
      <c r="FGK82" s="125"/>
      <c r="FGL82" s="125"/>
      <c r="FGM82" s="125"/>
      <c r="FGN82" s="125"/>
      <c r="FGO82" s="125"/>
      <c r="FGP82" s="125"/>
      <c r="FGQ82" s="125"/>
      <c r="FGR82" s="125"/>
      <c r="FGS82" s="125"/>
      <c r="FGT82" s="125"/>
      <c r="FGU82" s="125"/>
      <c r="FGV82" s="125"/>
      <c r="FGW82" s="125"/>
      <c r="FGX82" s="125"/>
      <c r="FGY82" s="125"/>
      <c r="FGZ82" s="125"/>
      <c r="FHA82" s="125"/>
      <c r="FHB82" s="125"/>
      <c r="FHC82" s="125"/>
      <c r="FHD82" s="125"/>
      <c r="FHE82" s="125"/>
      <c r="FHF82" s="125"/>
      <c r="FHG82" s="125"/>
      <c r="FHH82" s="125"/>
      <c r="FHI82" s="125"/>
      <c r="FHJ82" s="125"/>
      <c r="FHK82" s="125"/>
      <c r="FHL82" s="125"/>
      <c r="FHM82" s="125"/>
      <c r="FHN82" s="125"/>
      <c r="FHO82" s="125"/>
      <c r="FHP82" s="125"/>
      <c r="FHQ82" s="125"/>
      <c r="FHR82" s="125"/>
      <c r="FHS82" s="125"/>
      <c r="FHT82" s="125"/>
      <c r="FHU82" s="125"/>
      <c r="FHV82" s="125"/>
      <c r="FHW82" s="125"/>
      <c r="FHX82" s="125"/>
      <c r="FHY82" s="125"/>
      <c r="FHZ82" s="125"/>
      <c r="FIA82" s="125"/>
      <c r="FIB82" s="125"/>
      <c r="FIC82" s="125"/>
      <c r="FID82" s="125"/>
      <c r="FIE82" s="125"/>
      <c r="FIF82" s="125"/>
      <c r="FIG82" s="125"/>
      <c r="FIH82" s="125"/>
      <c r="FII82" s="125"/>
      <c r="FIJ82" s="125"/>
      <c r="FIK82" s="125"/>
      <c r="FIL82" s="125"/>
      <c r="FIM82" s="125"/>
      <c r="FIN82" s="125"/>
      <c r="FIO82" s="125"/>
      <c r="FIP82" s="125"/>
      <c r="FIQ82" s="125"/>
      <c r="FIR82" s="125"/>
      <c r="FIS82" s="125"/>
      <c r="FIT82" s="125"/>
      <c r="FIU82" s="125"/>
      <c r="FIV82" s="125"/>
      <c r="FIW82" s="125"/>
      <c r="FIX82" s="125"/>
      <c r="FIY82" s="125"/>
      <c r="FIZ82" s="125"/>
      <c r="FJA82" s="125"/>
      <c r="FJB82" s="125"/>
      <c r="FJC82" s="125"/>
      <c r="FJD82" s="125"/>
      <c r="FJE82" s="125"/>
      <c r="FJF82" s="125"/>
      <c r="FJG82" s="125"/>
      <c r="FJH82" s="125"/>
      <c r="FJI82" s="125"/>
      <c r="FJJ82" s="125"/>
      <c r="FJK82" s="125"/>
      <c r="FJL82" s="125"/>
      <c r="FJM82" s="125"/>
      <c r="FJN82" s="125"/>
      <c r="FJO82" s="125"/>
      <c r="FJP82" s="125"/>
      <c r="FJQ82" s="125"/>
      <c r="FJR82" s="125"/>
      <c r="FJS82" s="125"/>
      <c r="FJT82" s="125"/>
      <c r="FJU82" s="125"/>
      <c r="FJV82" s="125"/>
      <c r="FJW82" s="125"/>
      <c r="FJX82" s="125"/>
      <c r="FJY82" s="125"/>
      <c r="FJZ82" s="125"/>
      <c r="FKA82" s="125"/>
      <c r="FKB82" s="125"/>
      <c r="FKC82" s="125"/>
      <c r="FKD82" s="125"/>
      <c r="FKE82" s="125"/>
      <c r="FKF82" s="125"/>
      <c r="FKG82" s="125"/>
      <c r="FKH82" s="125"/>
      <c r="FKI82" s="125"/>
      <c r="FKJ82" s="125"/>
      <c r="FKK82" s="125"/>
      <c r="FKL82" s="125"/>
      <c r="FKM82" s="125"/>
      <c r="FKN82" s="125"/>
      <c r="FKO82" s="125"/>
      <c r="FKP82" s="125"/>
      <c r="FKQ82" s="125"/>
      <c r="FKR82" s="125"/>
      <c r="FKS82" s="125"/>
      <c r="FKT82" s="125"/>
      <c r="FKU82" s="125"/>
      <c r="FKV82" s="125"/>
      <c r="FKW82" s="125"/>
      <c r="FKX82" s="125"/>
      <c r="FKY82" s="125"/>
      <c r="FKZ82" s="125"/>
      <c r="FLA82" s="125"/>
      <c r="FLB82" s="125"/>
      <c r="FLC82" s="125"/>
      <c r="FLD82" s="125"/>
      <c r="FLE82" s="125"/>
      <c r="FLF82" s="125"/>
      <c r="FLG82" s="125"/>
      <c r="FLH82" s="125"/>
      <c r="FLI82" s="125"/>
      <c r="FLJ82" s="125"/>
      <c r="FLK82" s="125"/>
      <c r="FLL82" s="125"/>
      <c r="FLM82" s="125"/>
      <c r="FLN82" s="125"/>
      <c r="FLO82" s="125"/>
      <c r="FLP82" s="125"/>
      <c r="FLQ82" s="125"/>
      <c r="FLR82" s="125"/>
      <c r="FLS82" s="125"/>
      <c r="FLT82" s="125"/>
      <c r="FLU82" s="125"/>
      <c r="FLV82" s="125"/>
      <c r="FLW82" s="125"/>
      <c r="FLX82" s="125"/>
      <c r="FLY82" s="125"/>
      <c r="FLZ82" s="125"/>
      <c r="FMA82" s="125"/>
      <c r="FMB82" s="125"/>
      <c r="FMC82" s="125"/>
      <c r="FMD82" s="125"/>
      <c r="FME82" s="125"/>
      <c r="FMF82" s="125"/>
      <c r="FMG82" s="125"/>
      <c r="FMH82" s="125"/>
      <c r="FMI82" s="125"/>
      <c r="FMJ82" s="125"/>
      <c r="FMK82" s="125"/>
      <c r="FML82" s="125"/>
      <c r="FMM82" s="125"/>
      <c r="FMN82" s="125"/>
      <c r="FMO82" s="125"/>
      <c r="FMP82" s="125"/>
      <c r="FMQ82" s="125"/>
      <c r="FMR82" s="125"/>
      <c r="FMS82" s="125"/>
      <c r="FMT82" s="125"/>
      <c r="FMU82" s="125"/>
      <c r="FMV82" s="125"/>
      <c r="FMW82" s="125"/>
      <c r="FMX82" s="125"/>
      <c r="FMY82" s="125"/>
      <c r="FMZ82" s="125"/>
      <c r="FNA82" s="125"/>
      <c r="FNB82" s="125"/>
      <c r="FNC82" s="125"/>
      <c r="FND82" s="125"/>
      <c r="FNE82" s="125"/>
      <c r="FNF82" s="125"/>
      <c r="FNG82" s="125"/>
      <c r="FNH82" s="125"/>
      <c r="FNI82" s="125"/>
      <c r="FNJ82" s="125"/>
      <c r="FNK82" s="125"/>
      <c r="FNL82" s="125"/>
      <c r="FNM82" s="125"/>
      <c r="FNN82" s="125"/>
      <c r="FNO82" s="125"/>
      <c r="FNP82" s="125"/>
      <c r="FNQ82" s="125"/>
      <c r="FNR82" s="125"/>
      <c r="FNS82" s="125"/>
      <c r="FNT82" s="125"/>
      <c r="FNU82" s="125"/>
      <c r="FNV82" s="125"/>
      <c r="FNW82" s="125"/>
      <c r="FNX82" s="125"/>
      <c r="FNY82" s="125"/>
      <c r="FNZ82" s="125"/>
      <c r="FOA82" s="125"/>
      <c r="FOB82" s="125"/>
      <c r="FOC82" s="125"/>
      <c r="FOD82" s="125"/>
      <c r="FOE82" s="125"/>
      <c r="FOF82" s="125"/>
      <c r="FOG82" s="125"/>
      <c r="FOH82" s="125"/>
      <c r="FOI82" s="125"/>
      <c r="FOJ82" s="125"/>
      <c r="FOK82" s="125"/>
      <c r="FOL82" s="125"/>
      <c r="FOM82" s="125"/>
      <c r="FON82" s="125"/>
      <c r="FOO82" s="125"/>
      <c r="FOP82" s="125"/>
      <c r="FOQ82" s="125"/>
      <c r="FOR82" s="125"/>
      <c r="FOS82" s="125"/>
      <c r="FOT82" s="125"/>
      <c r="FOU82" s="125"/>
      <c r="FOV82" s="125"/>
      <c r="FOW82" s="125"/>
      <c r="FOX82" s="125"/>
      <c r="FOY82" s="125"/>
      <c r="FOZ82" s="125"/>
      <c r="FPA82" s="125"/>
      <c r="FPB82" s="125"/>
      <c r="FPC82" s="125"/>
      <c r="FPD82" s="125"/>
      <c r="FPE82" s="125"/>
      <c r="FPF82" s="125"/>
      <c r="FPG82" s="125"/>
      <c r="FPH82" s="125"/>
      <c r="FPI82" s="125"/>
      <c r="FPJ82" s="125"/>
      <c r="FPK82" s="125"/>
      <c r="FPL82" s="125"/>
      <c r="FPM82" s="125"/>
      <c r="FPN82" s="125"/>
      <c r="FPO82" s="125"/>
      <c r="FPP82" s="125"/>
      <c r="FPQ82" s="125"/>
      <c r="FPR82" s="125"/>
      <c r="FPS82" s="125"/>
      <c r="FPT82" s="125"/>
      <c r="FPU82" s="125"/>
      <c r="FPV82" s="125"/>
      <c r="FPW82" s="125"/>
      <c r="FPX82" s="125"/>
      <c r="FPY82" s="125"/>
      <c r="FPZ82" s="125"/>
      <c r="FQA82" s="125"/>
      <c r="FQB82" s="125"/>
      <c r="FQC82" s="125"/>
      <c r="FQD82" s="125"/>
      <c r="FQE82" s="125"/>
      <c r="FQF82" s="125"/>
      <c r="FQG82" s="125"/>
      <c r="FQH82" s="125"/>
      <c r="FQI82" s="125"/>
      <c r="FQJ82" s="125"/>
      <c r="FQK82" s="125"/>
      <c r="FQL82" s="125"/>
      <c r="FQM82" s="125"/>
      <c r="FQN82" s="125"/>
      <c r="FQO82" s="125"/>
      <c r="FQP82" s="125"/>
      <c r="FQQ82" s="125"/>
      <c r="FQR82" s="125"/>
      <c r="FQS82" s="125"/>
      <c r="FQT82" s="125"/>
      <c r="FQU82" s="125"/>
      <c r="FQV82" s="125"/>
      <c r="FQW82" s="125"/>
      <c r="FQX82" s="125"/>
      <c r="FQY82" s="125"/>
      <c r="FQZ82" s="125"/>
      <c r="FRA82" s="125"/>
      <c r="FRB82" s="125"/>
      <c r="FRC82" s="125"/>
      <c r="FRD82" s="125"/>
      <c r="FRE82" s="125"/>
      <c r="FRF82" s="125"/>
      <c r="FRG82" s="125"/>
      <c r="FRH82" s="125"/>
      <c r="FRI82" s="125"/>
      <c r="FRJ82" s="125"/>
      <c r="FRK82" s="125"/>
      <c r="FRL82" s="125"/>
      <c r="FRM82" s="125"/>
      <c r="FRN82" s="125"/>
      <c r="FRO82" s="125"/>
      <c r="FRP82" s="125"/>
      <c r="FRQ82" s="125"/>
      <c r="FRR82" s="125"/>
      <c r="FRS82" s="125"/>
      <c r="FRT82" s="125"/>
      <c r="FRU82" s="125"/>
      <c r="FRV82" s="125"/>
      <c r="FRW82" s="125"/>
      <c r="FRX82" s="125"/>
      <c r="FRY82" s="125"/>
      <c r="FRZ82" s="125"/>
      <c r="FSA82" s="125"/>
      <c r="FSB82" s="125"/>
      <c r="FSC82" s="125"/>
      <c r="FSD82" s="125"/>
      <c r="FSE82" s="125"/>
      <c r="FSF82" s="125"/>
      <c r="FSG82" s="125"/>
      <c r="FSH82" s="125"/>
      <c r="FSI82" s="125"/>
      <c r="FSJ82" s="125"/>
      <c r="FSK82" s="125"/>
      <c r="FSL82" s="125"/>
      <c r="FSM82" s="125"/>
      <c r="FSN82" s="125"/>
      <c r="FSO82" s="125"/>
      <c r="FSP82" s="125"/>
      <c r="FSQ82" s="125"/>
      <c r="FSR82" s="125"/>
      <c r="FSS82" s="125"/>
      <c r="FST82" s="125"/>
      <c r="FSU82" s="125"/>
      <c r="FSV82" s="125"/>
      <c r="FSW82" s="125"/>
      <c r="FSX82" s="125"/>
      <c r="FSY82" s="125"/>
      <c r="FSZ82" s="125"/>
      <c r="FTA82" s="125"/>
      <c r="FTB82" s="125"/>
      <c r="FTC82" s="125"/>
      <c r="FTD82" s="125"/>
      <c r="FTE82" s="125"/>
      <c r="FTF82" s="125"/>
      <c r="FTG82" s="125"/>
      <c r="FTH82" s="125"/>
      <c r="FTI82" s="125"/>
      <c r="FTJ82" s="125"/>
      <c r="FTK82" s="125"/>
      <c r="FTL82" s="125"/>
      <c r="FTM82" s="125"/>
      <c r="FTN82" s="125"/>
      <c r="FTO82" s="125"/>
      <c r="FTP82" s="125"/>
      <c r="FTQ82" s="125"/>
      <c r="FTR82" s="125"/>
      <c r="FTS82" s="125"/>
      <c r="FTT82" s="125"/>
      <c r="FTU82" s="125"/>
      <c r="FTV82" s="125"/>
      <c r="FTW82" s="125"/>
      <c r="FTX82" s="125"/>
      <c r="FTY82" s="125"/>
      <c r="FTZ82" s="125"/>
      <c r="FUA82" s="125"/>
      <c r="FUB82" s="125"/>
      <c r="FUC82" s="125"/>
      <c r="FUD82" s="125"/>
      <c r="FUE82" s="125"/>
      <c r="FUF82" s="125"/>
      <c r="FUG82" s="125"/>
      <c r="FUH82" s="125"/>
      <c r="FUI82" s="125"/>
      <c r="FUJ82" s="125"/>
      <c r="FUK82" s="125"/>
      <c r="FUL82" s="125"/>
      <c r="FUM82" s="125"/>
      <c r="FUN82" s="125"/>
      <c r="FUO82" s="125"/>
      <c r="FUP82" s="125"/>
      <c r="FUQ82" s="125"/>
      <c r="FUR82" s="125"/>
      <c r="FUS82" s="125"/>
      <c r="FUT82" s="125"/>
      <c r="FUU82" s="125"/>
      <c r="FUV82" s="125"/>
      <c r="FUW82" s="125"/>
      <c r="FUX82" s="125"/>
      <c r="FUY82" s="125"/>
      <c r="FUZ82" s="125"/>
      <c r="FVA82" s="125"/>
      <c r="FVB82" s="125"/>
      <c r="FVC82" s="125"/>
      <c r="FVD82" s="125"/>
      <c r="FVE82" s="125"/>
      <c r="FVF82" s="125"/>
      <c r="FVG82" s="125"/>
      <c r="FVH82" s="125"/>
      <c r="FVI82" s="125"/>
      <c r="FVJ82" s="125"/>
      <c r="FVK82" s="125"/>
      <c r="FVL82" s="125"/>
      <c r="FVM82" s="125"/>
      <c r="FVN82" s="125"/>
      <c r="FVO82" s="125"/>
      <c r="FVP82" s="125"/>
      <c r="FVQ82" s="125"/>
      <c r="FVR82" s="125"/>
      <c r="FVS82" s="125"/>
      <c r="FVT82" s="125"/>
      <c r="FVU82" s="125"/>
      <c r="FVV82" s="125"/>
      <c r="FVW82" s="125"/>
      <c r="FVX82" s="125"/>
      <c r="FVY82" s="125"/>
      <c r="FVZ82" s="125"/>
      <c r="FWA82" s="125"/>
      <c r="FWB82" s="125"/>
      <c r="FWC82" s="125"/>
      <c r="FWD82" s="125"/>
      <c r="FWE82" s="125"/>
      <c r="FWF82" s="125"/>
      <c r="FWG82" s="125"/>
      <c r="FWH82" s="125"/>
      <c r="FWI82" s="125"/>
      <c r="FWJ82" s="125"/>
      <c r="FWK82" s="125"/>
      <c r="FWL82" s="125"/>
      <c r="FWM82" s="125"/>
      <c r="FWN82" s="125"/>
      <c r="FWO82" s="125"/>
      <c r="FWP82" s="125"/>
      <c r="FWQ82" s="125"/>
      <c r="FWR82" s="125"/>
      <c r="FWS82" s="125"/>
      <c r="FWT82" s="125"/>
      <c r="FWU82" s="125"/>
      <c r="FWV82" s="125"/>
      <c r="FWW82" s="125"/>
      <c r="FWX82" s="125"/>
      <c r="FWY82" s="125"/>
      <c r="FWZ82" s="125"/>
      <c r="FXA82" s="125"/>
      <c r="FXB82" s="125"/>
      <c r="FXC82" s="125"/>
      <c r="FXD82" s="125"/>
      <c r="FXE82" s="125"/>
      <c r="FXF82" s="125"/>
      <c r="FXG82" s="125"/>
      <c r="FXH82" s="125"/>
      <c r="FXI82" s="125"/>
      <c r="FXJ82" s="125"/>
      <c r="FXK82" s="125"/>
      <c r="FXL82" s="125"/>
      <c r="FXM82" s="125"/>
      <c r="FXN82" s="125"/>
      <c r="FXO82" s="125"/>
      <c r="FXP82" s="125"/>
      <c r="FXQ82" s="125"/>
      <c r="FXR82" s="125"/>
      <c r="FXS82" s="125"/>
      <c r="FXT82" s="125"/>
      <c r="FXU82" s="125"/>
      <c r="FXV82" s="125"/>
      <c r="FXW82" s="125"/>
      <c r="FXX82" s="125"/>
      <c r="FXY82" s="125"/>
      <c r="FXZ82" s="125"/>
      <c r="FYA82" s="125"/>
      <c r="FYB82" s="125"/>
      <c r="FYC82" s="125"/>
      <c r="FYD82" s="125"/>
      <c r="FYE82" s="125"/>
      <c r="FYF82" s="125"/>
      <c r="FYG82" s="125"/>
      <c r="FYH82" s="125"/>
      <c r="FYI82" s="125"/>
      <c r="FYJ82" s="125"/>
      <c r="FYK82" s="125"/>
      <c r="FYL82" s="125"/>
      <c r="FYM82" s="125"/>
      <c r="FYN82" s="125"/>
      <c r="FYO82" s="125"/>
      <c r="FYP82" s="125"/>
      <c r="FYQ82" s="125"/>
      <c r="FYR82" s="125"/>
      <c r="FYS82" s="125"/>
      <c r="FYT82" s="125"/>
      <c r="FYU82" s="125"/>
      <c r="FYV82" s="125"/>
      <c r="FYW82" s="125"/>
      <c r="FYX82" s="125"/>
      <c r="FYY82" s="125"/>
      <c r="FYZ82" s="125"/>
      <c r="FZA82" s="125"/>
      <c r="FZB82" s="125"/>
      <c r="FZC82" s="125"/>
      <c r="FZD82" s="125"/>
      <c r="FZE82" s="125"/>
      <c r="FZF82" s="125"/>
      <c r="FZG82" s="125"/>
      <c r="FZH82" s="125"/>
      <c r="FZI82" s="125"/>
      <c r="FZJ82" s="125"/>
      <c r="FZK82" s="125"/>
      <c r="FZL82" s="125"/>
      <c r="FZM82" s="125"/>
      <c r="FZN82" s="125"/>
      <c r="FZO82" s="125"/>
      <c r="FZP82" s="125"/>
      <c r="FZQ82" s="125"/>
      <c r="FZR82" s="125"/>
      <c r="FZS82" s="125"/>
      <c r="FZT82" s="125"/>
      <c r="FZU82" s="125"/>
      <c r="FZV82" s="125"/>
      <c r="FZW82" s="125"/>
      <c r="FZX82" s="125"/>
      <c r="FZY82" s="125"/>
      <c r="FZZ82" s="125"/>
      <c r="GAA82" s="125"/>
      <c r="GAB82" s="125"/>
      <c r="GAC82" s="125"/>
      <c r="GAD82" s="125"/>
      <c r="GAE82" s="125"/>
      <c r="GAF82" s="125"/>
      <c r="GAG82" s="125"/>
      <c r="GAH82" s="125"/>
      <c r="GAI82" s="125"/>
      <c r="GAJ82" s="125"/>
      <c r="GAK82" s="125"/>
      <c r="GAL82" s="125"/>
      <c r="GAM82" s="125"/>
      <c r="GAN82" s="125"/>
      <c r="GAO82" s="125"/>
      <c r="GAP82" s="125"/>
      <c r="GAQ82" s="125"/>
      <c r="GAR82" s="125"/>
      <c r="GAS82" s="125"/>
      <c r="GAT82" s="125"/>
      <c r="GAU82" s="125"/>
      <c r="GAV82" s="125"/>
      <c r="GAW82" s="125"/>
      <c r="GAX82" s="125"/>
      <c r="GAY82" s="125"/>
      <c r="GAZ82" s="125"/>
      <c r="GBA82" s="125"/>
      <c r="GBB82" s="125"/>
      <c r="GBC82" s="125"/>
      <c r="GBD82" s="125"/>
      <c r="GBE82" s="125"/>
      <c r="GBF82" s="125"/>
      <c r="GBG82" s="125"/>
      <c r="GBH82" s="125"/>
      <c r="GBI82" s="125"/>
      <c r="GBJ82" s="125"/>
      <c r="GBK82" s="125"/>
      <c r="GBL82" s="125"/>
      <c r="GBM82" s="125"/>
      <c r="GBN82" s="125"/>
      <c r="GBO82" s="125"/>
      <c r="GBP82" s="125"/>
      <c r="GBQ82" s="125"/>
      <c r="GBR82" s="125"/>
      <c r="GBS82" s="125"/>
      <c r="GBT82" s="125"/>
      <c r="GBU82" s="125"/>
      <c r="GBV82" s="125"/>
      <c r="GBW82" s="125"/>
      <c r="GBX82" s="125"/>
      <c r="GBY82" s="125"/>
      <c r="GBZ82" s="125"/>
      <c r="GCA82" s="125"/>
      <c r="GCB82" s="125"/>
      <c r="GCC82" s="125"/>
      <c r="GCD82" s="125"/>
      <c r="GCE82" s="125"/>
      <c r="GCF82" s="125"/>
      <c r="GCG82" s="125"/>
      <c r="GCH82" s="125"/>
      <c r="GCI82" s="125"/>
      <c r="GCJ82" s="125"/>
      <c r="GCK82" s="125"/>
      <c r="GCL82" s="125"/>
      <c r="GCM82" s="125"/>
      <c r="GCN82" s="125"/>
      <c r="GCO82" s="125"/>
      <c r="GCP82" s="125"/>
      <c r="GCQ82" s="125"/>
      <c r="GCR82" s="125"/>
      <c r="GCS82" s="125"/>
      <c r="GCT82" s="125"/>
      <c r="GCU82" s="125"/>
      <c r="GCV82" s="125"/>
      <c r="GCW82" s="125"/>
      <c r="GCX82" s="125"/>
      <c r="GCY82" s="125"/>
      <c r="GCZ82" s="125"/>
      <c r="GDA82" s="125"/>
      <c r="GDB82" s="125"/>
      <c r="GDC82" s="125"/>
      <c r="GDD82" s="125"/>
      <c r="GDE82" s="125"/>
      <c r="GDF82" s="125"/>
      <c r="GDG82" s="125"/>
      <c r="GDH82" s="125"/>
      <c r="GDI82" s="125"/>
      <c r="GDJ82" s="125"/>
      <c r="GDK82" s="125"/>
      <c r="GDL82" s="125"/>
      <c r="GDM82" s="125"/>
      <c r="GDN82" s="125"/>
      <c r="GDO82" s="125"/>
      <c r="GDP82" s="125"/>
      <c r="GDQ82" s="125"/>
      <c r="GDR82" s="125"/>
      <c r="GDS82" s="125"/>
      <c r="GDT82" s="125"/>
      <c r="GDU82" s="125"/>
      <c r="GDV82" s="125"/>
      <c r="GDW82" s="125"/>
      <c r="GDX82" s="125"/>
      <c r="GDY82" s="125"/>
    </row>
    <row r="83" spans="1:4861" s="69" customFormat="1" ht="15">
      <c r="R83" s="124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125"/>
      <c r="IK83" s="125"/>
      <c r="IL83" s="125"/>
      <c r="IM83" s="125"/>
      <c r="IN83" s="125"/>
      <c r="IO83" s="125"/>
      <c r="IP83" s="125"/>
      <c r="IQ83" s="125"/>
      <c r="IR83" s="125"/>
      <c r="IS83" s="125"/>
      <c r="IT83" s="125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125"/>
      <c r="NF83" s="125"/>
      <c r="NG83" s="125"/>
      <c r="NH83" s="125"/>
      <c r="NI83" s="125"/>
      <c r="NJ83" s="125"/>
      <c r="NK83" s="125"/>
      <c r="NL83" s="125"/>
      <c r="NM83" s="125"/>
      <c r="NN83" s="125"/>
      <c r="NO83" s="125"/>
      <c r="NP83" s="125"/>
      <c r="NQ83" s="125"/>
      <c r="NR83" s="125"/>
      <c r="NS83" s="125"/>
      <c r="NT83" s="125"/>
      <c r="NU83" s="125"/>
      <c r="NV83" s="125"/>
      <c r="NW83" s="125"/>
      <c r="NX83" s="125"/>
      <c r="NY83" s="125"/>
      <c r="NZ83" s="125"/>
      <c r="OA83" s="125"/>
      <c r="OB83" s="125"/>
      <c r="OC83" s="125"/>
      <c r="OD83" s="125"/>
      <c r="OE83" s="125"/>
      <c r="OF83" s="125"/>
      <c r="OG83" s="125"/>
      <c r="OH83" s="125"/>
      <c r="OI83" s="125"/>
      <c r="OJ83" s="125"/>
      <c r="OK83" s="125"/>
      <c r="OL83" s="125"/>
      <c r="OM83" s="125"/>
      <c r="ON83" s="125"/>
      <c r="OO83" s="125"/>
      <c r="OP83" s="125"/>
      <c r="OQ83" s="125"/>
      <c r="OR83" s="125"/>
      <c r="OS83" s="125"/>
      <c r="OT83" s="125"/>
      <c r="OU83" s="125"/>
      <c r="OV83" s="125"/>
      <c r="OW83" s="125"/>
      <c r="OX83" s="125"/>
      <c r="OY83" s="125"/>
      <c r="OZ83" s="125"/>
      <c r="PA83" s="125"/>
      <c r="PB83" s="125"/>
      <c r="PC83" s="125"/>
      <c r="PD83" s="125"/>
      <c r="PE83" s="125"/>
      <c r="PF83" s="125"/>
      <c r="PG83" s="125"/>
      <c r="PH83" s="125"/>
      <c r="PI83" s="125"/>
      <c r="PJ83" s="125"/>
      <c r="PK83" s="125"/>
      <c r="PL83" s="125"/>
      <c r="PM83" s="125"/>
      <c r="PN83" s="125"/>
      <c r="PO83" s="125"/>
      <c r="PP83" s="125"/>
      <c r="PQ83" s="125"/>
      <c r="PR83" s="125"/>
      <c r="PS83" s="125"/>
      <c r="PT83" s="125"/>
      <c r="PU83" s="125"/>
      <c r="PV83" s="125"/>
      <c r="PW83" s="125"/>
      <c r="PX83" s="125"/>
      <c r="PY83" s="125"/>
      <c r="PZ83" s="125"/>
      <c r="QA83" s="125"/>
      <c r="QB83" s="125"/>
      <c r="QC83" s="125"/>
      <c r="QD83" s="125"/>
      <c r="QE83" s="125"/>
      <c r="QF83" s="125"/>
      <c r="QG83" s="125"/>
      <c r="QH83" s="125"/>
      <c r="QI83" s="125"/>
      <c r="QJ83" s="125"/>
      <c r="QK83" s="125"/>
      <c r="QL83" s="125"/>
      <c r="QM83" s="125"/>
      <c r="QN83" s="125"/>
      <c r="QO83" s="125"/>
      <c r="QP83" s="125"/>
      <c r="QQ83" s="125"/>
      <c r="QR83" s="125"/>
      <c r="QS83" s="125"/>
      <c r="QT83" s="125"/>
      <c r="QU83" s="125"/>
      <c r="QV83" s="125"/>
      <c r="QW83" s="125"/>
      <c r="QX83" s="125"/>
      <c r="QY83" s="125"/>
      <c r="QZ83" s="125"/>
      <c r="RA83" s="125"/>
      <c r="RB83" s="125"/>
      <c r="RC83" s="125"/>
      <c r="RD83" s="125"/>
      <c r="RE83" s="125"/>
      <c r="RF83" s="125"/>
      <c r="RG83" s="125"/>
      <c r="RH83" s="125"/>
      <c r="RI83" s="125"/>
      <c r="RJ83" s="125"/>
      <c r="RK83" s="125"/>
      <c r="RL83" s="125"/>
      <c r="RM83" s="125"/>
      <c r="RN83" s="125"/>
      <c r="RO83" s="125"/>
      <c r="RP83" s="125"/>
      <c r="RQ83" s="125"/>
      <c r="RR83" s="125"/>
      <c r="RS83" s="125"/>
      <c r="RT83" s="125"/>
      <c r="RU83" s="125"/>
      <c r="RV83" s="125"/>
      <c r="RW83" s="125"/>
      <c r="RX83" s="125"/>
      <c r="RY83" s="125"/>
      <c r="RZ83" s="125"/>
      <c r="SA83" s="125"/>
      <c r="SB83" s="125"/>
      <c r="SC83" s="125"/>
      <c r="SD83" s="125"/>
      <c r="SE83" s="125"/>
      <c r="SF83" s="125"/>
      <c r="SG83" s="125"/>
      <c r="SH83" s="125"/>
      <c r="SI83" s="125"/>
      <c r="SJ83" s="125"/>
      <c r="SK83" s="125"/>
      <c r="SL83" s="125"/>
      <c r="SM83" s="125"/>
      <c r="SN83" s="125"/>
      <c r="SO83" s="125"/>
      <c r="SP83" s="125"/>
      <c r="SQ83" s="125"/>
      <c r="SR83" s="125"/>
      <c r="SS83" s="125"/>
      <c r="ST83" s="125"/>
      <c r="SU83" s="125"/>
      <c r="SV83" s="125"/>
      <c r="SW83" s="125"/>
      <c r="SX83" s="125"/>
      <c r="SY83" s="125"/>
      <c r="SZ83" s="125"/>
      <c r="TA83" s="125"/>
      <c r="TB83" s="125"/>
      <c r="TC83" s="125"/>
      <c r="TD83" s="125"/>
      <c r="TE83" s="125"/>
      <c r="TF83" s="125"/>
      <c r="TG83" s="125"/>
      <c r="TH83" s="125"/>
      <c r="TI83" s="125"/>
      <c r="TJ83" s="125"/>
      <c r="TK83" s="125"/>
      <c r="TL83" s="125"/>
      <c r="TM83" s="125"/>
      <c r="TN83" s="125"/>
      <c r="TO83" s="125"/>
      <c r="TP83" s="125"/>
      <c r="TQ83" s="125"/>
      <c r="TR83" s="125"/>
      <c r="TS83" s="125"/>
      <c r="TT83" s="125"/>
      <c r="TU83" s="125"/>
      <c r="TV83" s="125"/>
      <c r="TW83" s="125"/>
      <c r="TX83" s="125"/>
      <c r="TY83" s="125"/>
      <c r="TZ83" s="125"/>
      <c r="UA83" s="125"/>
      <c r="UB83" s="125"/>
      <c r="UC83" s="125"/>
      <c r="UD83" s="125"/>
      <c r="UE83" s="125"/>
      <c r="UF83" s="125"/>
      <c r="UG83" s="125"/>
      <c r="UH83" s="125"/>
      <c r="UI83" s="125"/>
      <c r="UJ83" s="125"/>
      <c r="UK83" s="125"/>
      <c r="UL83" s="125"/>
      <c r="UM83" s="125"/>
      <c r="UN83" s="125"/>
      <c r="UO83" s="125"/>
      <c r="UP83" s="125"/>
      <c r="UQ83" s="125"/>
      <c r="UR83" s="125"/>
      <c r="US83" s="125"/>
      <c r="UT83" s="125"/>
      <c r="UU83" s="125"/>
      <c r="UV83" s="125"/>
      <c r="UW83" s="125"/>
      <c r="UX83" s="125"/>
      <c r="UY83" s="125"/>
      <c r="UZ83" s="125"/>
      <c r="VA83" s="125"/>
      <c r="VB83" s="125"/>
      <c r="VC83" s="125"/>
      <c r="VD83" s="125"/>
      <c r="VE83" s="125"/>
      <c r="VF83" s="125"/>
      <c r="VG83" s="125"/>
      <c r="VH83" s="125"/>
      <c r="VI83" s="125"/>
      <c r="VJ83" s="125"/>
      <c r="VK83" s="125"/>
      <c r="VL83" s="125"/>
      <c r="VM83" s="125"/>
      <c r="VN83" s="125"/>
      <c r="VO83" s="125"/>
      <c r="VP83" s="125"/>
      <c r="VQ83" s="125"/>
      <c r="VR83" s="125"/>
      <c r="VS83" s="125"/>
      <c r="VT83" s="125"/>
      <c r="VU83" s="125"/>
      <c r="VV83" s="125"/>
      <c r="VW83" s="125"/>
      <c r="VX83" s="125"/>
      <c r="VY83" s="125"/>
      <c r="VZ83" s="125"/>
      <c r="WA83" s="125"/>
      <c r="WB83" s="125"/>
      <c r="WC83" s="125"/>
      <c r="WD83" s="125"/>
      <c r="WE83" s="125"/>
      <c r="WF83" s="125"/>
      <c r="WG83" s="125"/>
      <c r="WH83" s="125"/>
      <c r="WI83" s="125"/>
      <c r="WJ83" s="125"/>
      <c r="WK83" s="125"/>
      <c r="WL83" s="125"/>
      <c r="WM83" s="125"/>
      <c r="WN83" s="125"/>
      <c r="WO83" s="125"/>
      <c r="WP83" s="125"/>
      <c r="WQ83" s="125"/>
      <c r="WR83" s="125"/>
      <c r="WS83" s="125"/>
      <c r="WT83" s="125"/>
      <c r="WU83" s="125"/>
      <c r="WV83" s="125"/>
      <c r="WW83" s="125"/>
      <c r="WX83" s="125"/>
      <c r="WY83" s="125"/>
      <c r="WZ83" s="125"/>
      <c r="XA83" s="125"/>
      <c r="XB83" s="125"/>
      <c r="XC83" s="125"/>
      <c r="XD83" s="125"/>
      <c r="XE83" s="125"/>
      <c r="XF83" s="125"/>
      <c r="XG83" s="125"/>
      <c r="XH83" s="125"/>
      <c r="XI83" s="125"/>
      <c r="XJ83" s="125"/>
      <c r="XK83" s="125"/>
      <c r="XL83" s="125"/>
      <c r="XM83" s="125"/>
      <c r="XN83" s="125"/>
      <c r="XO83" s="125"/>
      <c r="XP83" s="125"/>
      <c r="XQ83" s="125"/>
      <c r="XR83" s="125"/>
      <c r="XS83" s="125"/>
      <c r="XT83" s="125"/>
      <c r="XU83" s="125"/>
      <c r="XV83" s="125"/>
      <c r="XW83" s="125"/>
      <c r="XX83" s="125"/>
      <c r="XY83" s="125"/>
      <c r="XZ83" s="125"/>
      <c r="YA83" s="125"/>
      <c r="YB83" s="125"/>
      <c r="YC83" s="125"/>
      <c r="YD83" s="125"/>
      <c r="YE83" s="125"/>
      <c r="YF83" s="125"/>
      <c r="YG83" s="125"/>
      <c r="YH83" s="125"/>
      <c r="YI83" s="125"/>
      <c r="YJ83" s="125"/>
      <c r="YK83" s="125"/>
      <c r="YL83" s="125"/>
      <c r="YM83" s="125"/>
      <c r="YN83" s="125"/>
      <c r="YO83" s="125"/>
      <c r="YP83" s="125"/>
      <c r="YQ83" s="125"/>
      <c r="YR83" s="125"/>
      <c r="YS83" s="125"/>
      <c r="YT83" s="125"/>
      <c r="YU83" s="125"/>
      <c r="YV83" s="125"/>
      <c r="YW83" s="125"/>
      <c r="YX83" s="125"/>
      <c r="YY83" s="125"/>
      <c r="YZ83" s="125"/>
      <c r="ZA83" s="125"/>
      <c r="ZB83" s="125"/>
      <c r="ZC83" s="125"/>
      <c r="ZD83" s="125"/>
      <c r="ZE83" s="125"/>
      <c r="ZF83" s="125"/>
      <c r="ZG83" s="125"/>
      <c r="ZH83" s="125"/>
      <c r="ZI83" s="125"/>
      <c r="ZJ83" s="125"/>
      <c r="ZK83" s="125"/>
      <c r="ZL83" s="125"/>
      <c r="ZM83" s="125"/>
      <c r="ZN83" s="125"/>
      <c r="ZO83" s="125"/>
      <c r="ZP83" s="125"/>
      <c r="ZQ83" s="125"/>
      <c r="ZR83" s="125"/>
      <c r="ZS83" s="125"/>
      <c r="ZT83" s="125"/>
      <c r="ZU83" s="125"/>
      <c r="ZV83" s="125"/>
      <c r="ZW83" s="125"/>
      <c r="ZX83" s="125"/>
      <c r="ZY83" s="125"/>
      <c r="ZZ83" s="125"/>
      <c r="AAA83" s="125"/>
      <c r="AAB83" s="125"/>
      <c r="AAC83" s="125"/>
      <c r="AAD83" s="125"/>
      <c r="AAE83" s="125"/>
      <c r="AAF83" s="125"/>
      <c r="AAG83" s="125"/>
      <c r="AAH83" s="125"/>
      <c r="AAI83" s="125"/>
      <c r="AAJ83" s="125"/>
      <c r="AAK83" s="125"/>
      <c r="AAL83" s="125"/>
      <c r="AAM83" s="125"/>
      <c r="AAN83" s="125"/>
      <c r="AAO83" s="125"/>
      <c r="AAP83" s="125"/>
      <c r="AAQ83" s="125"/>
      <c r="AAR83" s="125"/>
      <c r="AAS83" s="125"/>
      <c r="AAT83" s="125"/>
      <c r="AAU83" s="125"/>
      <c r="AAV83" s="125"/>
      <c r="AAW83" s="125"/>
      <c r="AAX83" s="125"/>
      <c r="AAY83" s="125"/>
      <c r="AAZ83" s="125"/>
      <c r="ABA83" s="125"/>
      <c r="ABB83" s="125"/>
      <c r="ABC83" s="125"/>
      <c r="ABD83" s="125"/>
      <c r="ABE83" s="125"/>
      <c r="ABF83" s="125"/>
      <c r="ABG83" s="125"/>
      <c r="ABH83" s="125"/>
      <c r="ABI83" s="125"/>
      <c r="ABJ83" s="125"/>
      <c r="ABK83" s="125"/>
      <c r="ABL83" s="125"/>
      <c r="ABM83" s="125"/>
      <c r="ABN83" s="125"/>
      <c r="ABO83" s="125"/>
      <c r="ABP83" s="125"/>
      <c r="ABQ83" s="125"/>
      <c r="ABR83" s="125"/>
      <c r="ABS83" s="125"/>
      <c r="ABT83" s="125"/>
      <c r="ABU83" s="125"/>
      <c r="ABV83" s="125"/>
      <c r="ABW83" s="125"/>
      <c r="ABX83" s="125"/>
      <c r="ABY83" s="125"/>
      <c r="ABZ83" s="125"/>
      <c r="ACA83" s="125"/>
      <c r="ACB83" s="125"/>
      <c r="ACC83" s="125"/>
      <c r="ACD83" s="125"/>
      <c r="ACE83" s="125"/>
      <c r="ACF83" s="125"/>
      <c r="ACG83" s="125"/>
      <c r="ACH83" s="125"/>
      <c r="ACI83" s="125"/>
      <c r="ACJ83" s="125"/>
      <c r="ACK83" s="125"/>
      <c r="ACL83" s="125"/>
      <c r="ACM83" s="125"/>
      <c r="ACN83" s="125"/>
      <c r="ACO83" s="125"/>
      <c r="ACP83" s="125"/>
      <c r="ACQ83" s="125"/>
      <c r="ACR83" s="125"/>
      <c r="ACS83" s="125"/>
      <c r="ACT83" s="125"/>
      <c r="ACU83" s="125"/>
      <c r="ACV83" s="125"/>
      <c r="ACW83" s="125"/>
      <c r="ACX83" s="125"/>
      <c r="ACY83" s="125"/>
      <c r="ACZ83" s="125"/>
      <c r="ADA83" s="125"/>
      <c r="ADB83" s="125"/>
      <c r="ADC83" s="125"/>
      <c r="ADD83" s="125"/>
      <c r="ADE83" s="125"/>
      <c r="ADF83" s="125"/>
      <c r="ADG83" s="125"/>
      <c r="ADH83" s="125"/>
      <c r="ADI83" s="125"/>
      <c r="ADJ83" s="125"/>
      <c r="ADK83" s="125"/>
      <c r="ADL83" s="125"/>
      <c r="ADM83" s="125"/>
      <c r="ADN83" s="125"/>
      <c r="ADO83" s="125"/>
      <c r="ADP83" s="125"/>
      <c r="ADQ83" s="125"/>
      <c r="ADR83" s="125"/>
      <c r="ADS83" s="125"/>
      <c r="ADT83" s="125"/>
      <c r="ADU83" s="125"/>
      <c r="ADV83" s="125"/>
      <c r="ADW83" s="125"/>
      <c r="ADX83" s="125"/>
      <c r="ADY83" s="125"/>
      <c r="ADZ83" s="125"/>
      <c r="AEA83" s="125"/>
      <c r="AEB83" s="125"/>
      <c r="AEC83" s="125"/>
      <c r="AED83" s="125"/>
      <c r="AEE83" s="125"/>
      <c r="AEF83" s="125"/>
      <c r="AEG83" s="125"/>
      <c r="AEH83" s="125"/>
      <c r="AEI83" s="125"/>
      <c r="AEJ83" s="125"/>
      <c r="AEK83" s="125"/>
      <c r="AEL83" s="125"/>
      <c r="AEM83" s="125"/>
      <c r="AEN83" s="125"/>
      <c r="AEO83" s="125"/>
      <c r="AEP83" s="125"/>
      <c r="AEQ83" s="125"/>
      <c r="AER83" s="125"/>
      <c r="AES83" s="125"/>
      <c r="AET83" s="125"/>
      <c r="AEU83" s="125"/>
      <c r="AEV83" s="125"/>
      <c r="AEW83" s="125"/>
      <c r="AEX83" s="125"/>
      <c r="AEY83" s="125"/>
      <c r="AEZ83" s="125"/>
      <c r="AFA83" s="125"/>
      <c r="AFB83" s="125"/>
      <c r="AFC83" s="125"/>
      <c r="AFD83" s="125"/>
      <c r="AFE83" s="125"/>
      <c r="AFF83" s="125"/>
      <c r="AFG83" s="125"/>
      <c r="AFH83" s="125"/>
      <c r="AFI83" s="125"/>
      <c r="AFJ83" s="125"/>
      <c r="AFK83" s="125"/>
      <c r="AFL83" s="125"/>
      <c r="AFM83" s="125"/>
      <c r="AFN83" s="125"/>
      <c r="AFO83" s="125"/>
      <c r="AFP83" s="125"/>
      <c r="AFQ83" s="125"/>
      <c r="AFR83" s="125"/>
      <c r="AFS83" s="125"/>
      <c r="AFT83" s="125"/>
      <c r="AFU83" s="125"/>
      <c r="AFV83" s="125"/>
      <c r="AFW83" s="125"/>
      <c r="AFX83" s="125"/>
      <c r="AFY83" s="125"/>
      <c r="AFZ83" s="125"/>
      <c r="AGA83" s="125"/>
      <c r="AGB83" s="125"/>
      <c r="AGC83" s="125"/>
      <c r="AGD83" s="125"/>
      <c r="AGE83" s="125"/>
      <c r="AGF83" s="125"/>
      <c r="AGG83" s="125"/>
      <c r="AGH83" s="125"/>
      <c r="AGI83" s="125"/>
      <c r="AGJ83" s="125"/>
      <c r="AGK83" s="125"/>
      <c r="AGL83" s="125"/>
      <c r="AGM83" s="125"/>
      <c r="AGN83" s="125"/>
      <c r="AGO83" s="125"/>
      <c r="AGP83" s="125"/>
      <c r="AGQ83" s="125"/>
      <c r="AGR83" s="125"/>
      <c r="AGS83" s="125"/>
      <c r="AGT83" s="125"/>
      <c r="AGU83" s="125"/>
      <c r="AGV83" s="125"/>
      <c r="AGW83" s="125"/>
      <c r="AGX83" s="125"/>
      <c r="AGY83" s="125"/>
      <c r="AGZ83" s="125"/>
      <c r="AHA83" s="125"/>
      <c r="AHB83" s="125"/>
      <c r="AHC83" s="125"/>
      <c r="AHD83" s="125"/>
      <c r="AHE83" s="125"/>
      <c r="AHF83" s="125"/>
      <c r="AHG83" s="125"/>
      <c r="AHH83" s="125"/>
      <c r="AHI83" s="125"/>
      <c r="AHJ83" s="125"/>
      <c r="AHK83" s="125"/>
      <c r="AHL83" s="125"/>
      <c r="AHM83" s="125"/>
      <c r="AHN83" s="125"/>
      <c r="AHO83" s="125"/>
      <c r="AHP83" s="125"/>
      <c r="AHQ83" s="125"/>
      <c r="AHR83" s="125"/>
      <c r="AHS83" s="125"/>
      <c r="AHT83" s="125"/>
      <c r="AHU83" s="125"/>
      <c r="AHV83" s="125"/>
      <c r="AHW83" s="125"/>
      <c r="AHX83" s="125"/>
      <c r="AHY83" s="125"/>
      <c r="AHZ83" s="125"/>
      <c r="AIA83" s="125"/>
      <c r="AIB83" s="125"/>
      <c r="AIC83" s="125"/>
      <c r="AID83" s="125"/>
      <c r="AIE83" s="125"/>
      <c r="AIF83" s="125"/>
      <c r="AIG83" s="125"/>
      <c r="AIH83" s="125"/>
      <c r="AII83" s="125"/>
      <c r="AIJ83" s="125"/>
      <c r="AIK83" s="125"/>
      <c r="AIL83" s="125"/>
      <c r="AIM83" s="125"/>
      <c r="AIN83" s="125"/>
      <c r="AIO83" s="125"/>
      <c r="AIP83" s="125"/>
      <c r="AIQ83" s="125"/>
      <c r="AIR83" s="125"/>
      <c r="AIS83" s="125"/>
      <c r="AIT83" s="125"/>
      <c r="AIU83" s="125"/>
      <c r="AIV83" s="125"/>
      <c r="AIW83" s="125"/>
      <c r="AIX83" s="125"/>
      <c r="AIY83" s="125"/>
      <c r="AIZ83" s="125"/>
      <c r="AJA83" s="125"/>
      <c r="AJB83" s="125"/>
      <c r="AJC83" s="125"/>
      <c r="AJD83" s="125"/>
      <c r="AJE83" s="125"/>
      <c r="AJF83" s="125"/>
      <c r="AJG83" s="125"/>
      <c r="AJH83" s="125"/>
      <c r="AJI83" s="125"/>
      <c r="AJJ83" s="125"/>
      <c r="AJK83" s="125"/>
      <c r="AJL83" s="125"/>
      <c r="AJM83" s="125"/>
      <c r="AJN83" s="125"/>
      <c r="AJO83" s="125"/>
      <c r="AJP83" s="125"/>
      <c r="AJQ83" s="125"/>
      <c r="AJR83" s="125"/>
      <c r="AJS83" s="125"/>
      <c r="AJT83" s="125"/>
      <c r="AJU83" s="125"/>
      <c r="AJV83" s="125"/>
      <c r="AJW83" s="125"/>
      <c r="AJX83" s="125"/>
      <c r="AJY83" s="125"/>
      <c r="AJZ83" s="125"/>
      <c r="AKA83" s="125"/>
      <c r="AKB83" s="125"/>
      <c r="AKC83" s="125"/>
      <c r="AKD83" s="125"/>
      <c r="AKE83" s="125"/>
      <c r="AKF83" s="125"/>
      <c r="AKG83" s="125"/>
      <c r="AKH83" s="125"/>
      <c r="AKI83" s="125"/>
      <c r="AKJ83" s="125"/>
      <c r="AKK83" s="125"/>
      <c r="AKL83" s="125"/>
      <c r="AKM83" s="125"/>
      <c r="AKN83" s="125"/>
      <c r="AKO83" s="125"/>
      <c r="AKP83" s="125"/>
      <c r="AKQ83" s="125"/>
      <c r="AKR83" s="125"/>
      <c r="AKS83" s="125"/>
      <c r="AKT83" s="125"/>
      <c r="AKU83" s="125"/>
      <c r="AKV83" s="125"/>
      <c r="AKW83" s="125"/>
      <c r="AKX83" s="125"/>
      <c r="AKY83" s="125"/>
      <c r="AKZ83" s="125"/>
      <c r="ALA83" s="125"/>
      <c r="ALB83" s="125"/>
      <c r="ALC83" s="125"/>
      <c r="ALD83" s="125"/>
      <c r="ALE83" s="125"/>
      <c r="ALF83" s="125"/>
      <c r="ALG83" s="125"/>
      <c r="ALH83" s="125"/>
      <c r="ALI83" s="125"/>
      <c r="ALJ83" s="125"/>
      <c r="ALK83" s="125"/>
      <c r="ALL83" s="125"/>
      <c r="ALM83" s="125"/>
      <c r="ALN83" s="125"/>
      <c r="ALO83" s="125"/>
      <c r="ALP83" s="125"/>
      <c r="ALQ83" s="125"/>
      <c r="ALR83" s="125"/>
      <c r="ALS83" s="125"/>
      <c r="ALT83" s="125"/>
      <c r="ALU83" s="125"/>
      <c r="ALV83" s="125"/>
      <c r="ALW83" s="125"/>
      <c r="ALX83" s="125"/>
      <c r="ALY83" s="125"/>
      <c r="ALZ83" s="125"/>
      <c r="AMA83" s="125"/>
      <c r="AMB83" s="125"/>
      <c r="AMC83" s="125"/>
      <c r="AMD83" s="125"/>
      <c r="AME83" s="125"/>
      <c r="AMF83" s="125"/>
      <c r="AMG83" s="125"/>
      <c r="AMH83" s="125"/>
      <c r="AMI83" s="125"/>
      <c r="AMJ83" s="125"/>
      <c r="AMK83" s="125"/>
      <c r="AML83" s="125"/>
      <c r="AMM83" s="125"/>
      <c r="AMN83" s="125"/>
      <c r="AMO83" s="125"/>
      <c r="AMP83" s="125"/>
      <c r="AMQ83" s="125"/>
      <c r="AMR83" s="125"/>
      <c r="AMS83" s="125"/>
      <c r="AMT83" s="125"/>
      <c r="AMU83" s="125"/>
      <c r="AMV83" s="125"/>
      <c r="AMW83" s="125"/>
      <c r="AMX83" s="125"/>
      <c r="AMY83" s="125"/>
      <c r="AMZ83" s="125"/>
      <c r="ANA83" s="125"/>
      <c r="ANB83" s="125"/>
      <c r="ANC83" s="125"/>
      <c r="AND83" s="125"/>
      <c r="ANE83" s="125"/>
      <c r="ANF83" s="125"/>
      <c r="ANG83" s="125"/>
      <c r="ANH83" s="125"/>
      <c r="ANI83" s="125"/>
      <c r="ANJ83" s="125"/>
      <c r="ANK83" s="125"/>
      <c r="ANL83" s="125"/>
      <c r="ANM83" s="125"/>
      <c r="ANN83" s="125"/>
      <c r="ANO83" s="125"/>
      <c r="ANP83" s="125"/>
      <c r="ANQ83" s="125"/>
      <c r="ANR83" s="125"/>
      <c r="ANS83" s="125"/>
      <c r="ANT83" s="125"/>
      <c r="ANU83" s="125"/>
      <c r="ANV83" s="125"/>
      <c r="ANW83" s="125"/>
      <c r="ANX83" s="125"/>
      <c r="ANY83" s="125"/>
      <c r="ANZ83" s="125"/>
      <c r="AOA83" s="125"/>
      <c r="AOB83" s="125"/>
      <c r="AOC83" s="125"/>
      <c r="AOD83" s="125"/>
      <c r="AOE83" s="125"/>
      <c r="AOF83" s="125"/>
      <c r="AOG83" s="125"/>
      <c r="AOH83" s="125"/>
      <c r="AOI83" s="125"/>
      <c r="AOJ83" s="125"/>
      <c r="AOK83" s="125"/>
      <c r="AOL83" s="125"/>
      <c r="AOM83" s="125"/>
      <c r="AON83" s="125"/>
      <c r="AOO83" s="125"/>
      <c r="AOP83" s="125"/>
      <c r="AOQ83" s="125"/>
      <c r="AOR83" s="125"/>
      <c r="AOS83" s="125"/>
      <c r="AOT83" s="125"/>
      <c r="AOU83" s="125"/>
      <c r="AOV83" s="125"/>
      <c r="AOW83" s="125"/>
      <c r="AOX83" s="125"/>
      <c r="AOY83" s="125"/>
      <c r="AOZ83" s="125"/>
      <c r="APA83" s="125"/>
      <c r="APB83" s="125"/>
      <c r="APC83" s="125"/>
      <c r="APD83" s="125"/>
      <c r="APE83" s="125"/>
      <c r="APF83" s="125"/>
      <c r="APG83" s="125"/>
      <c r="APH83" s="125"/>
      <c r="API83" s="125"/>
      <c r="APJ83" s="125"/>
      <c r="APK83" s="125"/>
      <c r="APL83" s="125"/>
      <c r="APM83" s="125"/>
      <c r="APN83" s="125"/>
      <c r="APO83" s="125"/>
      <c r="APP83" s="125"/>
      <c r="APQ83" s="125"/>
      <c r="APR83" s="125"/>
      <c r="APS83" s="125"/>
      <c r="APT83" s="125"/>
      <c r="APU83" s="125"/>
      <c r="APV83" s="125"/>
      <c r="APW83" s="125"/>
      <c r="APX83" s="125"/>
      <c r="APY83" s="125"/>
      <c r="APZ83" s="125"/>
      <c r="AQA83" s="125"/>
      <c r="AQB83" s="125"/>
      <c r="AQC83" s="125"/>
      <c r="AQD83" s="125"/>
      <c r="AQE83" s="125"/>
      <c r="AQF83" s="125"/>
      <c r="AQG83" s="125"/>
      <c r="AQH83" s="125"/>
      <c r="AQI83" s="125"/>
      <c r="AQJ83" s="125"/>
      <c r="AQK83" s="125"/>
      <c r="AQL83" s="125"/>
      <c r="AQM83" s="125"/>
      <c r="AQN83" s="125"/>
      <c r="AQO83" s="125"/>
      <c r="AQP83" s="125"/>
      <c r="AQQ83" s="125"/>
      <c r="AQR83" s="125"/>
      <c r="AQS83" s="125"/>
      <c r="AQT83" s="125"/>
      <c r="AQU83" s="125"/>
      <c r="AQV83" s="125"/>
      <c r="AQW83" s="125"/>
      <c r="AQX83" s="125"/>
      <c r="AQY83" s="125"/>
      <c r="AQZ83" s="125"/>
      <c r="ARA83" s="125"/>
      <c r="ARB83" s="125"/>
      <c r="ARC83" s="125"/>
      <c r="ARD83" s="125"/>
      <c r="ARE83" s="125"/>
      <c r="ARF83" s="125"/>
      <c r="ARG83" s="125"/>
      <c r="ARH83" s="125"/>
      <c r="ARI83" s="125"/>
      <c r="ARJ83" s="125"/>
      <c r="ARK83" s="125"/>
      <c r="ARL83" s="125"/>
      <c r="ARM83" s="125"/>
      <c r="ARN83" s="125"/>
      <c r="ARO83" s="125"/>
      <c r="ARP83" s="125"/>
      <c r="ARQ83" s="125"/>
      <c r="ARR83" s="125"/>
      <c r="ARS83" s="125"/>
      <c r="ART83" s="125"/>
      <c r="ARU83" s="125"/>
      <c r="ARV83" s="125"/>
      <c r="ARW83" s="125"/>
      <c r="ARX83" s="125"/>
      <c r="ARY83" s="125"/>
      <c r="ARZ83" s="125"/>
      <c r="ASA83" s="125"/>
      <c r="ASB83" s="125"/>
      <c r="ASC83" s="125"/>
      <c r="ASD83" s="125"/>
      <c r="ASE83" s="125"/>
      <c r="ASF83" s="125"/>
      <c r="ASG83" s="125"/>
      <c r="ASH83" s="125"/>
      <c r="ASI83" s="125"/>
      <c r="ASJ83" s="125"/>
      <c r="ASK83" s="125"/>
      <c r="ASL83" s="125"/>
      <c r="ASM83" s="125"/>
      <c r="ASN83" s="125"/>
      <c r="ASO83" s="125"/>
      <c r="ASP83" s="125"/>
      <c r="ASQ83" s="125"/>
      <c r="ASR83" s="125"/>
      <c r="ASS83" s="125"/>
      <c r="AST83" s="125"/>
      <c r="ASU83" s="125"/>
      <c r="ASV83" s="125"/>
      <c r="ASW83" s="125"/>
      <c r="ASX83" s="125"/>
      <c r="ASY83" s="125"/>
      <c r="ASZ83" s="125"/>
      <c r="ATA83" s="125"/>
      <c r="ATB83" s="125"/>
      <c r="ATC83" s="125"/>
      <c r="ATD83" s="125"/>
      <c r="ATE83" s="125"/>
      <c r="ATF83" s="125"/>
      <c r="ATG83" s="125"/>
      <c r="ATH83" s="125"/>
      <c r="ATI83" s="125"/>
      <c r="ATJ83" s="125"/>
      <c r="ATK83" s="125"/>
      <c r="ATL83" s="125"/>
      <c r="ATM83" s="125"/>
      <c r="ATN83" s="125"/>
      <c r="ATO83" s="125"/>
      <c r="ATP83" s="125"/>
      <c r="ATQ83" s="125"/>
      <c r="ATR83" s="125"/>
      <c r="ATS83" s="125"/>
      <c r="ATT83" s="125"/>
      <c r="ATU83" s="125"/>
      <c r="ATV83" s="125"/>
      <c r="ATW83" s="125"/>
      <c r="ATX83" s="125"/>
      <c r="ATY83" s="125"/>
      <c r="ATZ83" s="125"/>
      <c r="AUA83" s="125"/>
      <c r="AUB83" s="125"/>
      <c r="AUC83" s="125"/>
      <c r="AUD83" s="125"/>
      <c r="AUE83" s="125"/>
      <c r="AUF83" s="125"/>
      <c r="AUG83" s="125"/>
      <c r="AUH83" s="125"/>
      <c r="AUI83" s="125"/>
      <c r="AUJ83" s="125"/>
      <c r="AUK83" s="125"/>
      <c r="AUL83" s="125"/>
      <c r="AUM83" s="125"/>
      <c r="AUN83" s="125"/>
      <c r="AUO83" s="125"/>
      <c r="AUP83" s="125"/>
      <c r="AUQ83" s="125"/>
      <c r="AUR83" s="125"/>
      <c r="AUS83" s="125"/>
      <c r="AUT83" s="125"/>
      <c r="AUU83" s="125"/>
      <c r="AUV83" s="125"/>
      <c r="AUW83" s="125"/>
      <c r="AUX83" s="125"/>
      <c r="AUY83" s="125"/>
      <c r="AUZ83" s="125"/>
      <c r="AVA83" s="125"/>
      <c r="AVB83" s="125"/>
      <c r="AVC83" s="125"/>
      <c r="AVD83" s="125"/>
      <c r="AVE83" s="125"/>
      <c r="AVF83" s="125"/>
      <c r="AVG83" s="125"/>
      <c r="AVH83" s="125"/>
      <c r="AVI83" s="125"/>
      <c r="AVJ83" s="125"/>
      <c r="AVK83" s="125"/>
      <c r="AVL83" s="125"/>
      <c r="AVM83" s="125"/>
      <c r="AVN83" s="125"/>
      <c r="AVO83" s="125"/>
      <c r="AVP83" s="125"/>
      <c r="AVQ83" s="125"/>
      <c r="AVR83" s="125"/>
      <c r="AVS83" s="125"/>
      <c r="AVT83" s="125"/>
      <c r="AVU83" s="125"/>
      <c r="AVV83" s="125"/>
      <c r="AVW83" s="125"/>
      <c r="AVX83" s="125"/>
      <c r="AVY83" s="125"/>
      <c r="AVZ83" s="125"/>
      <c r="AWA83" s="125"/>
      <c r="AWB83" s="125"/>
      <c r="AWC83" s="125"/>
      <c r="AWD83" s="125"/>
      <c r="AWE83" s="125"/>
      <c r="AWF83" s="125"/>
      <c r="AWG83" s="125"/>
      <c r="AWH83" s="125"/>
      <c r="AWI83" s="125"/>
      <c r="AWJ83" s="125"/>
      <c r="AWK83" s="125"/>
      <c r="AWL83" s="125"/>
      <c r="AWM83" s="125"/>
      <c r="AWN83" s="125"/>
      <c r="AWO83" s="125"/>
      <c r="AWP83" s="125"/>
      <c r="AWQ83" s="125"/>
      <c r="AWR83" s="125"/>
      <c r="AWS83" s="125"/>
      <c r="AWT83" s="125"/>
      <c r="AWU83" s="125"/>
      <c r="AWV83" s="125"/>
      <c r="AWW83" s="125"/>
      <c r="AWX83" s="125"/>
      <c r="AWY83" s="125"/>
      <c r="AWZ83" s="125"/>
      <c r="AXA83" s="125"/>
      <c r="AXB83" s="125"/>
      <c r="AXC83" s="125"/>
      <c r="AXD83" s="125"/>
      <c r="AXE83" s="125"/>
      <c r="AXF83" s="125"/>
      <c r="AXG83" s="125"/>
      <c r="AXH83" s="125"/>
      <c r="AXI83" s="125"/>
      <c r="AXJ83" s="125"/>
      <c r="AXK83" s="125"/>
      <c r="AXL83" s="125"/>
      <c r="AXM83" s="125"/>
      <c r="AXN83" s="125"/>
      <c r="AXO83" s="125"/>
      <c r="AXP83" s="125"/>
      <c r="AXQ83" s="125"/>
      <c r="AXR83" s="125"/>
      <c r="AXS83" s="125"/>
      <c r="AXT83" s="125"/>
      <c r="AXU83" s="125"/>
      <c r="AXV83" s="125"/>
      <c r="AXW83" s="125"/>
      <c r="AXX83" s="125"/>
      <c r="AXY83" s="125"/>
      <c r="AXZ83" s="125"/>
      <c r="AYA83" s="125"/>
      <c r="AYB83" s="125"/>
      <c r="AYC83" s="125"/>
      <c r="AYD83" s="125"/>
      <c r="AYE83" s="125"/>
      <c r="AYF83" s="125"/>
      <c r="AYG83" s="125"/>
      <c r="AYH83" s="125"/>
      <c r="AYI83" s="125"/>
      <c r="AYJ83" s="125"/>
      <c r="AYK83" s="125"/>
      <c r="AYL83" s="125"/>
      <c r="AYM83" s="125"/>
      <c r="AYN83" s="125"/>
      <c r="AYO83" s="125"/>
      <c r="AYP83" s="125"/>
      <c r="AYQ83" s="125"/>
      <c r="AYR83" s="125"/>
      <c r="AYS83" s="125"/>
      <c r="AYT83" s="125"/>
      <c r="AYU83" s="125"/>
      <c r="AYV83" s="125"/>
      <c r="AYW83" s="125"/>
      <c r="AYX83" s="125"/>
      <c r="AYY83" s="125"/>
      <c r="AYZ83" s="125"/>
      <c r="AZA83" s="125"/>
      <c r="AZB83" s="125"/>
      <c r="AZC83" s="125"/>
      <c r="AZD83" s="125"/>
      <c r="AZE83" s="125"/>
      <c r="AZF83" s="125"/>
      <c r="AZG83" s="125"/>
      <c r="AZH83" s="125"/>
      <c r="AZI83" s="125"/>
      <c r="AZJ83" s="125"/>
      <c r="AZK83" s="125"/>
      <c r="AZL83" s="125"/>
      <c r="AZM83" s="125"/>
      <c r="AZN83" s="125"/>
      <c r="AZO83" s="125"/>
      <c r="AZP83" s="125"/>
      <c r="AZQ83" s="125"/>
      <c r="AZR83" s="125"/>
      <c r="AZS83" s="125"/>
      <c r="AZT83" s="125"/>
      <c r="AZU83" s="125"/>
      <c r="AZV83" s="125"/>
      <c r="AZW83" s="125"/>
      <c r="AZX83" s="125"/>
      <c r="AZY83" s="125"/>
      <c r="AZZ83" s="125"/>
      <c r="BAA83" s="125"/>
      <c r="BAB83" s="125"/>
      <c r="BAC83" s="125"/>
      <c r="BAD83" s="125"/>
      <c r="BAE83" s="125"/>
      <c r="BAF83" s="125"/>
      <c r="BAG83" s="125"/>
      <c r="BAH83" s="125"/>
      <c r="BAI83" s="125"/>
      <c r="BAJ83" s="125"/>
      <c r="BAK83" s="125"/>
      <c r="BAL83" s="125"/>
      <c r="BAM83" s="125"/>
      <c r="BAN83" s="125"/>
      <c r="BAO83" s="125"/>
      <c r="BAP83" s="125"/>
      <c r="BAQ83" s="125"/>
      <c r="BAR83" s="125"/>
      <c r="BAS83" s="125"/>
      <c r="BAT83" s="125"/>
      <c r="BAU83" s="125"/>
      <c r="BAV83" s="125"/>
      <c r="BAW83" s="125"/>
      <c r="BAX83" s="125"/>
      <c r="BAY83" s="125"/>
      <c r="BAZ83" s="125"/>
      <c r="BBA83" s="125"/>
      <c r="BBB83" s="125"/>
      <c r="BBC83" s="125"/>
      <c r="BBD83" s="125"/>
      <c r="BBE83" s="125"/>
      <c r="BBF83" s="125"/>
      <c r="BBG83" s="125"/>
      <c r="BBH83" s="125"/>
      <c r="BBI83" s="125"/>
      <c r="BBJ83" s="125"/>
      <c r="BBK83" s="125"/>
      <c r="BBL83" s="125"/>
      <c r="BBM83" s="125"/>
      <c r="BBN83" s="125"/>
      <c r="BBO83" s="125"/>
      <c r="BBP83" s="125"/>
      <c r="BBQ83" s="125"/>
      <c r="BBR83" s="125"/>
      <c r="BBS83" s="125"/>
      <c r="BBT83" s="125"/>
      <c r="BBU83" s="125"/>
      <c r="BBV83" s="125"/>
      <c r="BBW83" s="125"/>
      <c r="BBX83" s="125"/>
      <c r="BBY83" s="125"/>
      <c r="BBZ83" s="125"/>
      <c r="BCA83" s="125"/>
      <c r="BCB83" s="125"/>
      <c r="BCC83" s="125"/>
      <c r="BCD83" s="125"/>
      <c r="BCE83" s="125"/>
      <c r="BCF83" s="125"/>
      <c r="BCG83" s="125"/>
      <c r="BCH83" s="125"/>
      <c r="BCI83" s="125"/>
      <c r="BCJ83" s="125"/>
      <c r="BCK83" s="125"/>
      <c r="BCL83" s="125"/>
      <c r="BCM83" s="125"/>
      <c r="BCN83" s="125"/>
      <c r="BCO83" s="125"/>
      <c r="BCP83" s="125"/>
      <c r="BCQ83" s="125"/>
      <c r="BCR83" s="125"/>
      <c r="BCS83" s="125"/>
      <c r="BCT83" s="125"/>
      <c r="BCU83" s="125"/>
      <c r="BCV83" s="125"/>
      <c r="BCW83" s="125"/>
      <c r="BCX83" s="125"/>
      <c r="BCY83" s="125"/>
      <c r="BCZ83" s="125"/>
      <c r="BDA83" s="125"/>
      <c r="BDB83" s="125"/>
      <c r="BDC83" s="125"/>
      <c r="BDD83" s="125"/>
      <c r="BDE83" s="125"/>
      <c r="BDF83" s="125"/>
      <c r="BDG83" s="125"/>
      <c r="BDH83" s="125"/>
      <c r="BDI83" s="125"/>
      <c r="BDJ83" s="125"/>
      <c r="BDK83" s="125"/>
      <c r="BDL83" s="125"/>
      <c r="BDM83" s="125"/>
      <c r="BDN83" s="125"/>
      <c r="BDO83" s="125"/>
      <c r="BDP83" s="125"/>
      <c r="BDQ83" s="125"/>
      <c r="BDR83" s="125"/>
      <c r="BDS83" s="125"/>
      <c r="BDT83" s="125"/>
      <c r="BDU83" s="125"/>
      <c r="BDV83" s="125"/>
      <c r="BDW83" s="125"/>
      <c r="BDX83" s="125"/>
      <c r="BDY83" s="125"/>
      <c r="BDZ83" s="125"/>
      <c r="BEA83" s="125"/>
      <c r="BEB83" s="125"/>
      <c r="BEC83" s="125"/>
      <c r="BED83" s="125"/>
      <c r="BEE83" s="125"/>
      <c r="BEF83" s="125"/>
      <c r="BEG83" s="125"/>
      <c r="BEH83" s="125"/>
      <c r="BEI83" s="125"/>
      <c r="BEJ83" s="125"/>
      <c r="BEK83" s="125"/>
      <c r="BEL83" s="125"/>
      <c r="BEM83" s="125"/>
      <c r="BEN83" s="125"/>
      <c r="BEO83" s="125"/>
      <c r="BEP83" s="125"/>
      <c r="BEQ83" s="125"/>
      <c r="BER83" s="125"/>
      <c r="BES83" s="125"/>
      <c r="BET83" s="125"/>
      <c r="BEU83" s="125"/>
      <c r="BEV83" s="125"/>
      <c r="BEW83" s="125"/>
      <c r="BEX83" s="125"/>
      <c r="BEY83" s="125"/>
      <c r="BEZ83" s="125"/>
      <c r="BFA83" s="125"/>
      <c r="BFB83" s="125"/>
      <c r="BFC83" s="125"/>
      <c r="BFD83" s="125"/>
      <c r="BFE83" s="125"/>
      <c r="BFF83" s="125"/>
      <c r="BFG83" s="125"/>
      <c r="BFH83" s="125"/>
      <c r="BFI83" s="125"/>
      <c r="BFJ83" s="125"/>
      <c r="BFK83" s="125"/>
      <c r="BFL83" s="125"/>
      <c r="BFM83" s="125"/>
      <c r="BFN83" s="125"/>
      <c r="BFO83" s="125"/>
      <c r="BFP83" s="125"/>
      <c r="BFQ83" s="125"/>
      <c r="BFR83" s="125"/>
      <c r="BFS83" s="125"/>
      <c r="BFT83" s="125"/>
      <c r="BFU83" s="125"/>
      <c r="BFV83" s="125"/>
      <c r="BFW83" s="125"/>
      <c r="BFX83" s="125"/>
      <c r="BFY83" s="125"/>
      <c r="BFZ83" s="125"/>
      <c r="BGA83" s="125"/>
      <c r="BGB83" s="125"/>
      <c r="BGC83" s="125"/>
      <c r="BGD83" s="125"/>
      <c r="BGE83" s="125"/>
      <c r="BGF83" s="125"/>
      <c r="BGG83" s="125"/>
      <c r="BGH83" s="125"/>
      <c r="BGI83" s="125"/>
      <c r="BGJ83" s="125"/>
      <c r="BGK83" s="125"/>
      <c r="BGL83" s="125"/>
      <c r="BGM83" s="125"/>
      <c r="BGN83" s="125"/>
      <c r="BGO83" s="125"/>
      <c r="BGP83" s="125"/>
      <c r="BGQ83" s="125"/>
      <c r="BGR83" s="125"/>
      <c r="BGS83" s="125"/>
      <c r="BGT83" s="125"/>
      <c r="BGU83" s="125"/>
      <c r="BGV83" s="125"/>
      <c r="BGW83" s="125"/>
      <c r="BGX83" s="125"/>
      <c r="BGY83" s="125"/>
      <c r="BGZ83" s="125"/>
      <c r="BHA83" s="125"/>
      <c r="BHB83" s="125"/>
      <c r="BHC83" s="125"/>
      <c r="BHD83" s="125"/>
      <c r="BHE83" s="125"/>
      <c r="BHF83" s="125"/>
      <c r="BHG83" s="125"/>
      <c r="BHH83" s="125"/>
      <c r="BHI83" s="125"/>
      <c r="BHJ83" s="125"/>
      <c r="BHK83" s="125"/>
      <c r="BHL83" s="125"/>
      <c r="BHM83" s="125"/>
      <c r="BHN83" s="125"/>
      <c r="BHO83" s="125"/>
      <c r="BHP83" s="125"/>
      <c r="BHQ83" s="125"/>
      <c r="BHR83" s="125"/>
      <c r="BHS83" s="125"/>
      <c r="BHT83" s="125"/>
      <c r="BHU83" s="125"/>
      <c r="BHV83" s="125"/>
      <c r="BHW83" s="125"/>
      <c r="BHX83" s="125"/>
      <c r="BHY83" s="125"/>
      <c r="BHZ83" s="125"/>
      <c r="BIA83" s="125"/>
      <c r="BIB83" s="125"/>
      <c r="BIC83" s="125"/>
      <c r="BID83" s="125"/>
      <c r="BIE83" s="125"/>
      <c r="BIF83" s="125"/>
      <c r="BIG83" s="125"/>
      <c r="BIH83" s="125"/>
      <c r="BII83" s="125"/>
      <c r="BIJ83" s="125"/>
      <c r="BIK83" s="125"/>
      <c r="BIL83" s="125"/>
      <c r="BIM83" s="125"/>
      <c r="BIN83" s="125"/>
      <c r="BIO83" s="125"/>
      <c r="BIP83" s="125"/>
      <c r="BIQ83" s="125"/>
      <c r="BIR83" s="125"/>
      <c r="BIS83" s="125"/>
      <c r="BIT83" s="125"/>
      <c r="BIU83" s="125"/>
      <c r="BIV83" s="125"/>
      <c r="BIW83" s="125"/>
      <c r="BIX83" s="125"/>
      <c r="BIY83" s="125"/>
      <c r="BIZ83" s="125"/>
      <c r="BJA83" s="125"/>
      <c r="BJB83" s="125"/>
      <c r="BJC83" s="125"/>
      <c r="BJD83" s="125"/>
      <c r="BJE83" s="125"/>
      <c r="BJF83" s="125"/>
      <c r="BJG83" s="125"/>
      <c r="BJH83" s="125"/>
      <c r="BJI83" s="125"/>
      <c r="BJJ83" s="125"/>
      <c r="BJK83" s="125"/>
      <c r="BJL83" s="125"/>
      <c r="BJM83" s="125"/>
      <c r="BJN83" s="125"/>
      <c r="BJO83" s="125"/>
      <c r="BJP83" s="125"/>
      <c r="BJQ83" s="125"/>
      <c r="BJR83" s="125"/>
      <c r="BJS83" s="125"/>
      <c r="BJT83" s="125"/>
      <c r="BJU83" s="125"/>
      <c r="BJV83" s="125"/>
      <c r="BJW83" s="125"/>
      <c r="BJX83" s="125"/>
      <c r="BJY83" s="125"/>
      <c r="BJZ83" s="125"/>
      <c r="BKA83" s="125"/>
      <c r="BKB83" s="125"/>
      <c r="BKC83" s="125"/>
      <c r="BKD83" s="125"/>
      <c r="BKE83" s="125"/>
      <c r="BKF83" s="125"/>
      <c r="BKG83" s="125"/>
      <c r="BKH83" s="125"/>
      <c r="BKI83" s="125"/>
      <c r="BKJ83" s="125"/>
      <c r="BKK83" s="125"/>
      <c r="BKL83" s="125"/>
      <c r="BKM83" s="125"/>
      <c r="BKN83" s="125"/>
      <c r="BKO83" s="125"/>
      <c r="BKP83" s="125"/>
      <c r="BKQ83" s="125"/>
      <c r="BKR83" s="125"/>
      <c r="BKS83" s="125"/>
      <c r="BKT83" s="125"/>
      <c r="BKU83" s="125"/>
      <c r="BKV83" s="125"/>
      <c r="BKW83" s="125"/>
      <c r="BKX83" s="125"/>
      <c r="BKY83" s="125"/>
      <c r="BKZ83" s="125"/>
      <c r="BLA83" s="125"/>
      <c r="BLB83" s="125"/>
      <c r="BLC83" s="125"/>
      <c r="BLD83" s="125"/>
      <c r="BLE83" s="125"/>
      <c r="BLF83" s="125"/>
      <c r="BLG83" s="125"/>
      <c r="BLH83" s="125"/>
      <c r="BLI83" s="125"/>
      <c r="BLJ83" s="125"/>
      <c r="BLK83" s="125"/>
      <c r="BLL83" s="125"/>
      <c r="BLM83" s="125"/>
      <c r="BLN83" s="125"/>
      <c r="BLO83" s="125"/>
      <c r="BLP83" s="125"/>
      <c r="BLQ83" s="125"/>
      <c r="BLR83" s="125"/>
      <c r="BLS83" s="125"/>
      <c r="BLT83" s="125"/>
      <c r="BLU83" s="125"/>
      <c r="BLV83" s="125"/>
      <c r="BLW83" s="125"/>
      <c r="BLX83" s="125"/>
      <c r="BLY83" s="125"/>
      <c r="BLZ83" s="125"/>
      <c r="BMA83" s="125"/>
      <c r="BMB83" s="125"/>
      <c r="BMC83" s="125"/>
      <c r="BMD83" s="125"/>
      <c r="BME83" s="125"/>
      <c r="BMF83" s="125"/>
      <c r="BMG83" s="125"/>
      <c r="BMH83" s="125"/>
      <c r="BMI83" s="125"/>
      <c r="BMJ83" s="125"/>
      <c r="BMK83" s="125"/>
      <c r="BML83" s="125"/>
      <c r="BMM83" s="125"/>
      <c r="BMN83" s="125"/>
      <c r="BMO83" s="125"/>
      <c r="BMP83" s="125"/>
      <c r="BMQ83" s="125"/>
      <c r="BMR83" s="125"/>
      <c r="BMS83" s="125"/>
      <c r="BMT83" s="125"/>
      <c r="BMU83" s="125"/>
      <c r="BMV83" s="125"/>
      <c r="BMW83" s="125"/>
      <c r="BMX83" s="125"/>
      <c r="BMY83" s="125"/>
      <c r="BMZ83" s="125"/>
      <c r="BNA83" s="125"/>
      <c r="BNB83" s="125"/>
      <c r="BNC83" s="125"/>
      <c r="BND83" s="125"/>
      <c r="BNE83" s="125"/>
      <c r="BNF83" s="125"/>
      <c r="BNG83" s="125"/>
      <c r="BNH83" s="125"/>
      <c r="BNI83" s="125"/>
      <c r="BNJ83" s="125"/>
      <c r="BNK83" s="125"/>
      <c r="BNL83" s="125"/>
      <c r="BNM83" s="125"/>
      <c r="BNN83" s="125"/>
      <c r="BNO83" s="125"/>
      <c r="BNP83" s="125"/>
      <c r="BNQ83" s="125"/>
      <c r="BNR83" s="125"/>
      <c r="BNS83" s="125"/>
      <c r="BNT83" s="125"/>
      <c r="BNU83" s="125"/>
      <c r="BNV83" s="125"/>
      <c r="BNW83" s="125"/>
      <c r="BNX83" s="125"/>
      <c r="BNY83" s="125"/>
      <c r="BNZ83" s="125"/>
      <c r="BOA83" s="125"/>
      <c r="BOB83" s="125"/>
      <c r="BOC83" s="125"/>
      <c r="BOD83" s="125"/>
      <c r="BOE83" s="125"/>
      <c r="BOF83" s="125"/>
      <c r="BOG83" s="125"/>
      <c r="BOH83" s="125"/>
      <c r="BOI83" s="125"/>
      <c r="BOJ83" s="125"/>
      <c r="BOK83" s="125"/>
      <c r="BOL83" s="125"/>
      <c r="BOM83" s="125"/>
      <c r="BON83" s="125"/>
      <c r="BOO83" s="125"/>
      <c r="BOP83" s="125"/>
      <c r="BOQ83" s="125"/>
      <c r="BOR83" s="125"/>
      <c r="BOS83" s="125"/>
      <c r="BOT83" s="125"/>
      <c r="BOU83" s="125"/>
      <c r="BOV83" s="125"/>
      <c r="BOW83" s="125"/>
      <c r="BOX83" s="125"/>
      <c r="BOY83" s="125"/>
      <c r="BOZ83" s="125"/>
      <c r="BPA83" s="125"/>
      <c r="BPB83" s="125"/>
      <c r="BPC83" s="125"/>
      <c r="BPD83" s="125"/>
      <c r="BPE83" s="125"/>
      <c r="BPF83" s="125"/>
      <c r="BPG83" s="125"/>
      <c r="BPH83" s="125"/>
      <c r="BPI83" s="125"/>
      <c r="BPJ83" s="125"/>
      <c r="BPK83" s="125"/>
      <c r="BPL83" s="125"/>
      <c r="BPM83" s="125"/>
      <c r="BPN83" s="125"/>
      <c r="BPO83" s="125"/>
      <c r="BPP83" s="125"/>
      <c r="BPQ83" s="125"/>
      <c r="BPR83" s="125"/>
      <c r="BPS83" s="125"/>
      <c r="BPT83" s="125"/>
      <c r="BPU83" s="125"/>
      <c r="BPV83" s="125"/>
      <c r="BPW83" s="125"/>
      <c r="BPX83" s="125"/>
      <c r="BPY83" s="125"/>
      <c r="BPZ83" s="125"/>
      <c r="BQA83" s="125"/>
      <c r="BQB83" s="125"/>
      <c r="BQC83" s="125"/>
      <c r="BQD83" s="125"/>
      <c r="BQE83" s="125"/>
      <c r="BQF83" s="125"/>
      <c r="BQG83" s="125"/>
      <c r="BQH83" s="125"/>
      <c r="BQI83" s="125"/>
      <c r="BQJ83" s="125"/>
      <c r="BQK83" s="125"/>
      <c r="BQL83" s="125"/>
      <c r="BQM83" s="125"/>
      <c r="BQN83" s="125"/>
      <c r="BQO83" s="125"/>
      <c r="BQP83" s="125"/>
      <c r="BQQ83" s="125"/>
      <c r="BQR83" s="125"/>
      <c r="BQS83" s="125"/>
      <c r="BQT83" s="125"/>
      <c r="BQU83" s="125"/>
      <c r="BQV83" s="125"/>
      <c r="BQW83" s="125"/>
      <c r="BQX83" s="125"/>
      <c r="BQY83" s="125"/>
      <c r="BQZ83" s="125"/>
      <c r="BRA83" s="125"/>
      <c r="BRB83" s="125"/>
      <c r="BRC83" s="125"/>
      <c r="BRD83" s="125"/>
      <c r="BRE83" s="125"/>
      <c r="BRF83" s="125"/>
      <c r="BRG83" s="125"/>
      <c r="BRH83" s="125"/>
      <c r="BRI83" s="125"/>
      <c r="BRJ83" s="125"/>
      <c r="BRK83" s="125"/>
      <c r="BRL83" s="125"/>
      <c r="BRM83" s="125"/>
      <c r="BRN83" s="125"/>
      <c r="BRO83" s="125"/>
      <c r="BRP83" s="125"/>
      <c r="BRQ83" s="125"/>
      <c r="BRR83" s="125"/>
      <c r="BRS83" s="125"/>
      <c r="BRT83" s="125"/>
      <c r="BRU83" s="125"/>
      <c r="BRV83" s="125"/>
      <c r="BRW83" s="125"/>
      <c r="BRX83" s="125"/>
      <c r="BRY83" s="125"/>
      <c r="BRZ83" s="125"/>
      <c r="BSA83" s="125"/>
      <c r="BSB83" s="125"/>
      <c r="BSC83" s="125"/>
      <c r="BSD83" s="125"/>
      <c r="BSE83" s="125"/>
      <c r="BSF83" s="125"/>
      <c r="BSG83" s="125"/>
      <c r="BSH83" s="125"/>
      <c r="BSI83" s="125"/>
      <c r="BSJ83" s="125"/>
      <c r="BSK83" s="125"/>
      <c r="BSL83" s="125"/>
      <c r="BSM83" s="125"/>
      <c r="BSN83" s="125"/>
      <c r="BSO83" s="125"/>
      <c r="BSP83" s="125"/>
      <c r="BSQ83" s="125"/>
      <c r="BSR83" s="125"/>
      <c r="BSS83" s="125"/>
      <c r="BST83" s="125"/>
      <c r="BSU83" s="125"/>
      <c r="BSV83" s="125"/>
      <c r="BSW83" s="125"/>
      <c r="BSX83" s="125"/>
      <c r="BSY83" s="125"/>
      <c r="BSZ83" s="125"/>
      <c r="BTA83" s="125"/>
      <c r="BTB83" s="125"/>
      <c r="BTC83" s="125"/>
      <c r="BTD83" s="125"/>
      <c r="BTE83" s="125"/>
      <c r="BTF83" s="125"/>
      <c r="BTG83" s="125"/>
      <c r="BTH83" s="125"/>
      <c r="BTI83" s="125"/>
      <c r="BTJ83" s="125"/>
      <c r="BTK83" s="125"/>
      <c r="BTL83" s="125"/>
      <c r="BTM83" s="125"/>
      <c r="BTN83" s="125"/>
      <c r="BTO83" s="125"/>
      <c r="BTP83" s="125"/>
      <c r="BTQ83" s="125"/>
      <c r="BTR83" s="125"/>
      <c r="BTS83" s="125"/>
      <c r="BTT83" s="125"/>
      <c r="BTU83" s="125"/>
      <c r="BTV83" s="125"/>
      <c r="BTW83" s="125"/>
      <c r="BTX83" s="125"/>
      <c r="BTY83" s="125"/>
      <c r="BTZ83" s="125"/>
      <c r="BUA83" s="125"/>
      <c r="BUB83" s="125"/>
      <c r="BUC83" s="125"/>
      <c r="BUD83" s="125"/>
      <c r="BUE83" s="125"/>
      <c r="BUF83" s="125"/>
      <c r="BUG83" s="125"/>
      <c r="BUH83" s="125"/>
      <c r="BUI83" s="125"/>
      <c r="BUJ83" s="125"/>
      <c r="BUK83" s="125"/>
      <c r="BUL83" s="125"/>
      <c r="BUM83" s="125"/>
      <c r="BUN83" s="125"/>
      <c r="BUO83" s="125"/>
      <c r="BUP83" s="125"/>
      <c r="BUQ83" s="125"/>
      <c r="BUR83" s="125"/>
      <c r="BUS83" s="125"/>
      <c r="BUT83" s="125"/>
      <c r="BUU83" s="125"/>
      <c r="BUV83" s="125"/>
      <c r="BUW83" s="125"/>
      <c r="BUX83" s="125"/>
      <c r="BUY83" s="125"/>
      <c r="BUZ83" s="125"/>
      <c r="BVA83" s="125"/>
      <c r="BVB83" s="125"/>
      <c r="BVC83" s="125"/>
      <c r="BVD83" s="125"/>
      <c r="BVE83" s="125"/>
      <c r="BVF83" s="125"/>
      <c r="BVG83" s="125"/>
      <c r="BVH83" s="125"/>
      <c r="BVI83" s="125"/>
      <c r="BVJ83" s="125"/>
      <c r="BVK83" s="125"/>
      <c r="BVL83" s="125"/>
      <c r="BVM83" s="125"/>
      <c r="BVN83" s="125"/>
      <c r="BVO83" s="125"/>
      <c r="BVP83" s="125"/>
      <c r="BVQ83" s="125"/>
      <c r="BVR83" s="125"/>
      <c r="BVS83" s="125"/>
      <c r="BVT83" s="125"/>
      <c r="BVU83" s="125"/>
      <c r="BVV83" s="125"/>
      <c r="BVW83" s="125"/>
      <c r="BVX83" s="125"/>
      <c r="BVY83" s="125"/>
      <c r="BVZ83" s="125"/>
      <c r="BWA83" s="125"/>
      <c r="BWB83" s="125"/>
      <c r="BWC83" s="125"/>
      <c r="BWD83" s="125"/>
      <c r="BWE83" s="125"/>
      <c r="BWF83" s="125"/>
      <c r="BWG83" s="125"/>
      <c r="BWH83" s="125"/>
      <c r="BWI83" s="125"/>
      <c r="BWJ83" s="125"/>
      <c r="BWK83" s="125"/>
      <c r="BWL83" s="125"/>
      <c r="BWM83" s="125"/>
      <c r="BWN83" s="125"/>
      <c r="BWO83" s="125"/>
      <c r="BWP83" s="125"/>
      <c r="BWQ83" s="125"/>
      <c r="BWR83" s="125"/>
      <c r="BWS83" s="125"/>
      <c r="BWT83" s="125"/>
      <c r="BWU83" s="125"/>
      <c r="BWV83" s="125"/>
      <c r="BWW83" s="125"/>
      <c r="BWX83" s="125"/>
      <c r="BWY83" s="125"/>
      <c r="BWZ83" s="125"/>
      <c r="BXA83" s="125"/>
      <c r="BXB83" s="125"/>
      <c r="BXC83" s="125"/>
      <c r="BXD83" s="125"/>
      <c r="BXE83" s="125"/>
      <c r="BXF83" s="125"/>
      <c r="BXG83" s="125"/>
      <c r="BXH83" s="125"/>
      <c r="BXI83" s="125"/>
      <c r="BXJ83" s="125"/>
      <c r="BXK83" s="125"/>
      <c r="BXL83" s="125"/>
      <c r="BXM83" s="125"/>
      <c r="BXN83" s="125"/>
      <c r="BXO83" s="125"/>
      <c r="BXP83" s="125"/>
      <c r="BXQ83" s="125"/>
      <c r="BXR83" s="125"/>
      <c r="BXS83" s="125"/>
      <c r="BXT83" s="125"/>
      <c r="BXU83" s="125"/>
      <c r="BXV83" s="125"/>
      <c r="BXW83" s="125"/>
      <c r="BXX83" s="125"/>
      <c r="BXY83" s="125"/>
      <c r="BXZ83" s="125"/>
      <c r="BYA83" s="125"/>
      <c r="BYB83" s="125"/>
      <c r="BYC83" s="125"/>
      <c r="BYD83" s="125"/>
      <c r="BYE83" s="125"/>
      <c r="BYF83" s="125"/>
      <c r="BYG83" s="125"/>
      <c r="BYH83" s="125"/>
      <c r="BYI83" s="125"/>
      <c r="BYJ83" s="125"/>
      <c r="BYK83" s="125"/>
      <c r="BYL83" s="125"/>
      <c r="BYM83" s="125"/>
      <c r="BYN83" s="125"/>
      <c r="BYO83" s="125"/>
      <c r="BYP83" s="125"/>
      <c r="BYQ83" s="125"/>
      <c r="BYR83" s="125"/>
      <c r="BYS83" s="125"/>
      <c r="BYT83" s="125"/>
      <c r="BYU83" s="125"/>
      <c r="BYV83" s="125"/>
      <c r="BYW83" s="125"/>
      <c r="BYX83" s="125"/>
      <c r="BYY83" s="125"/>
      <c r="BYZ83" s="125"/>
      <c r="BZA83" s="125"/>
      <c r="BZB83" s="125"/>
      <c r="BZC83" s="125"/>
      <c r="BZD83" s="125"/>
      <c r="BZE83" s="125"/>
      <c r="BZF83" s="125"/>
      <c r="BZG83" s="125"/>
      <c r="BZH83" s="125"/>
      <c r="BZI83" s="125"/>
      <c r="BZJ83" s="125"/>
      <c r="BZK83" s="125"/>
      <c r="BZL83" s="125"/>
      <c r="BZM83" s="125"/>
      <c r="BZN83" s="125"/>
      <c r="BZO83" s="125"/>
      <c r="BZP83" s="125"/>
      <c r="BZQ83" s="125"/>
      <c r="BZR83" s="125"/>
      <c r="BZS83" s="125"/>
      <c r="BZT83" s="125"/>
      <c r="BZU83" s="125"/>
      <c r="BZV83" s="125"/>
      <c r="BZW83" s="125"/>
      <c r="BZX83" s="125"/>
      <c r="BZY83" s="125"/>
      <c r="BZZ83" s="125"/>
      <c r="CAA83" s="125"/>
      <c r="CAB83" s="125"/>
      <c r="CAC83" s="125"/>
      <c r="CAD83" s="125"/>
      <c r="CAE83" s="125"/>
      <c r="CAF83" s="125"/>
      <c r="CAG83" s="125"/>
      <c r="CAH83" s="125"/>
      <c r="CAI83" s="125"/>
      <c r="CAJ83" s="125"/>
      <c r="CAK83" s="125"/>
      <c r="CAL83" s="125"/>
      <c r="CAM83" s="125"/>
      <c r="CAN83" s="125"/>
      <c r="CAO83" s="125"/>
      <c r="CAP83" s="125"/>
      <c r="CAQ83" s="125"/>
      <c r="CAR83" s="125"/>
      <c r="CAS83" s="125"/>
      <c r="CAT83" s="125"/>
      <c r="CAU83" s="125"/>
      <c r="CAV83" s="125"/>
      <c r="CAW83" s="125"/>
      <c r="CAX83" s="125"/>
      <c r="CAY83" s="125"/>
      <c r="CAZ83" s="125"/>
      <c r="CBA83" s="125"/>
      <c r="CBB83" s="125"/>
      <c r="CBC83" s="125"/>
      <c r="CBD83" s="125"/>
      <c r="CBE83" s="125"/>
      <c r="CBF83" s="125"/>
      <c r="CBG83" s="125"/>
      <c r="CBH83" s="125"/>
      <c r="CBI83" s="125"/>
      <c r="CBJ83" s="125"/>
      <c r="CBK83" s="125"/>
      <c r="CBL83" s="125"/>
      <c r="CBM83" s="125"/>
      <c r="CBN83" s="125"/>
      <c r="CBO83" s="125"/>
      <c r="CBP83" s="125"/>
      <c r="CBQ83" s="125"/>
      <c r="CBR83" s="125"/>
      <c r="CBS83" s="125"/>
      <c r="CBT83" s="125"/>
      <c r="CBU83" s="125"/>
      <c r="CBV83" s="125"/>
      <c r="CBW83" s="125"/>
      <c r="CBX83" s="125"/>
      <c r="CBY83" s="125"/>
      <c r="CBZ83" s="125"/>
      <c r="CCA83" s="125"/>
      <c r="CCB83" s="125"/>
      <c r="CCC83" s="125"/>
      <c r="CCD83" s="125"/>
      <c r="CCE83" s="125"/>
      <c r="CCF83" s="125"/>
      <c r="CCG83" s="125"/>
      <c r="CCH83" s="125"/>
      <c r="CCI83" s="125"/>
      <c r="CCJ83" s="125"/>
      <c r="CCK83" s="125"/>
      <c r="CCL83" s="125"/>
      <c r="CCM83" s="125"/>
      <c r="CCN83" s="125"/>
      <c r="CCO83" s="125"/>
      <c r="CCP83" s="125"/>
      <c r="CCQ83" s="125"/>
      <c r="CCR83" s="125"/>
      <c r="CCS83" s="125"/>
      <c r="CCT83" s="125"/>
      <c r="CCU83" s="125"/>
      <c r="CCV83" s="125"/>
      <c r="CCW83" s="125"/>
      <c r="CCX83" s="125"/>
      <c r="CCY83" s="125"/>
      <c r="CCZ83" s="125"/>
      <c r="CDA83" s="125"/>
      <c r="CDB83" s="125"/>
      <c r="CDC83" s="125"/>
      <c r="CDD83" s="125"/>
      <c r="CDE83" s="125"/>
      <c r="CDF83" s="125"/>
      <c r="CDG83" s="125"/>
      <c r="CDH83" s="125"/>
      <c r="CDI83" s="125"/>
      <c r="CDJ83" s="125"/>
      <c r="CDK83" s="125"/>
      <c r="CDL83" s="125"/>
      <c r="CDM83" s="125"/>
      <c r="CDN83" s="125"/>
      <c r="CDO83" s="125"/>
      <c r="CDP83" s="125"/>
      <c r="CDQ83" s="125"/>
      <c r="CDR83" s="125"/>
      <c r="CDS83" s="125"/>
      <c r="CDT83" s="125"/>
      <c r="CDU83" s="125"/>
      <c r="CDV83" s="125"/>
      <c r="CDW83" s="125"/>
      <c r="CDX83" s="125"/>
      <c r="CDY83" s="125"/>
      <c r="CDZ83" s="125"/>
      <c r="CEA83" s="125"/>
      <c r="CEB83" s="125"/>
      <c r="CEC83" s="125"/>
      <c r="CED83" s="125"/>
      <c r="CEE83" s="125"/>
      <c r="CEF83" s="125"/>
      <c r="CEG83" s="125"/>
      <c r="CEH83" s="125"/>
      <c r="CEI83" s="125"/>
      <c r="CEJ83" s="125"/>
      <c r="CEK83" s="125"/>
      <c r="CEL83" s="125"/>
      <c r="CEM83" s="125"/>
      <c r="CEN83" s="125"/>
      <c r="CEO83" s="125"/>
      <c r="CEP83" s="125"/>
      <c r="CEQ83" s="125"/>
      <c r="CER83" s="125"/>
      <c r="CES83" s="125"/>
      <c r="CET83" s="125"/>
      <c r="CEU83" s="125"/>
      <c r="CEV83" s="125"/>
      <c r="CEW83" s="125"/>
      <c r="CEX83" s="125"/>
      <c r="CEY83" s="125"/>
      <c r="CEZ83" s="125"/>
      <c r="CFA83" s="125"/>
      <c r="CFB83" s="125"/>
      <c r="CFC83" s="125"/>
      <c r="CFD83" s="125"/>
      <c r="CFE83" s="125"/>
      <c r="CFF83" s="125"/>
      <c r="CFG83" s="125"/>
      <c r="CFH83" s="125"/>
      <c r="CFI83" s="125"/>
      <c r="CFJ83" s="125"/>
      <c r="CFK83" s="125"/>
      <c r="CFL83" s="125"/>
      <c r="CFM83" s="125"/>
      <c r="CFN83" s="125"/>
      <c r="CFO83" s="125"/>
      <c r="CFP83" s="125"/>
      <c r="CFQ83" s="125"/>
      <c r="CFR83" s="125"/>
      <c r="CFS83" s="125"/>
      <c r="CFT83" s="125"/>
      <c r="CFU83" s="125"/>
      <c r="CFV83" s="125"/>
      <c r="CFW83" s="125"/>
      <c r="CFX83" s="125"/>
      <c r="CFY83" s="125"/>
      <c r="CFZ83" s="125"/>
      <c r="CGA83" s="125"/>
      <c r="CGB83" s="125"/>
      <c r="CGC83" s="125"/>
      <c r="CGD83" s="125"/>
      <c r="CGE83" s="125"/>
      <c r="CGF83" s="125"/>
      <c r="CGG83" s="125"/>
      <c r="CGH83" s="125"/>
      <c r="CGI83" s="125"/>
      <c r="CGJ83" s="125"/>
      <c r="CGK83" s="125"/>
      <c r="CGL83" s="125"/>
      <c r="CGM83" s="125"/>
      <c r="CGN83" s="125"/>
      <c r="CGO83" s="125"/>
      <c r="CGP83" s="125"/>
      <c r="CGQ83" s="125"/>
      <c r="CGR83" s="125"/>
      <c r="CGS83" s="125"/>
      <c r="CGT83" s="125"/>
      <c r="CGU83" s="125"/>
      <c r="CGV83" s="125"/>
      <c r="CGW83" s="125"/>
      <c r="CGX83" s="125"/>
      <c r="CGY83" s="125"/>
      <c r="CGZ83" s="125"/>
      <c r="CHA83" s="125"/>
      <c r="CHB83" s="125"/>
      <c r="CHC83" s="125"/>
      <c r="CHD83" s="125"/>
      <c r="CHE83" s="125"/>
      <c r="CHF83" s="125"/>
      <c r="CHG83" s="125"/>
      <c r="CHH83" s="125"/>
      <c r="CHI83" s="125"/>
      <c r="CHJ83" s="125"/>
      <c r="CHK83" s="125"/>
      <c r="CHL83" s="125"/>
      <c r="CHM83" s="125"/>
      <c r="CHN83" s="125"/>
      <c r="CHO83" s="125"/>
      <c r="CHP83" s="125"/>
      <c r="CHQ83" s="125"/>
      <c r="CHR83" s="125"/>
      <c r="CHS83" s="125"/>
      <c r="CHT83" s="125"/>
      <c r="CHU83" s="125"/>
      <c r="CHV83" s="125"/>
      <c r="CHW83" s="125"/>
      <c r="CHX83" s="125"/>
      <c r="CHY83" s="125"/>
      <c r="CHZ83" s="125"/>
      <c r="CIA83" s="125"/>
      <c r="CIB83" s="125"/>
      <c r="CIC83" s="125"/>
      <c r="CID83" s="125"/>
      <c r="CIE83" s="125"/>
      <c r="CIF83" s="125"/>
      <c r="CIG83" s="125"/>
      <c r="CIH83" s="125"/>
      <c r="CII83" s="125"/>
      <c r="CIJ83" s="125"/>
      <c r="CIK83" s="125"/>
      <c r="CIL83" s="125"/>
      <c r="CIM83" s="125"/>
      <c r="CIN83" s="125"/>
      <c r="CIO83" s="125"/>
      <c r="CIP83" s="125"/>
      <c r="CIQ83" s="125"/>
      <c r="CIR83" s="125"/>
      <c r="CIS83" s="125"/>
      <c r="CIT83" s="125"/>
      <c r="CIU83" s="125"/>
      <c r="CIV83" s="125"/>
      <c r="CIW83" s="125"/>
      <c r="CIX83" s="125"/>
      <c r="CIY83" s="125"/>
      <c r="CIZ83" s="125"/>
      <c r="CJA83" s="125"/>
      <c r="CJB83" s="125"/>
      <c r="CJC83" s="125"/>
      <c r="CJD83" s="125"/>
      <c r="CJE83" s="125"/>
      <c r="CJF83" s="125"/>
      <c r="CJG83" s="125"/>
      <c r="CJH83" s="125"/>
      <c r="CJI83" s="125"/>
      <c r="CJJ83" s="125"/>
      <c r="CJK83" s="125"/>
      <c r="CJL83" s="125"/>
      <c r="CJM83" s="125"/>
      <c r="CJN83" s="125"/>
      <c r="CJO83" s="125"/>
      <c r="CJP83" s="125"/>
      <c r="CJQ83" s="125"/>
      <c r="CJR83" s="125"/>
      <c r="CJS83" s="125"/>
      <c r="CJT83" s="125"/>
      <c r="CJU83" s="125"/>
      <c r="CJV83" s="125"/>
      <c r="CJW83" s="125"/>
      <c r="CJX83" s="125"/>
      <c r="CJY83" s="125"/>
      <c r="CJZ83" s="125"/>
      <c r="CKA83" s="125"/>
      <c r="CKB83" s="125"/>
      <c r="CKC83" s="125"/>
      <c r="CKD83" s="125"/>
      <c r="CKE83" s="125"/>
      <c r="CKF83" s="125"/>
      <c r="CKG83" s="125"/>
      <c r="CKH83" s="125"/>
      <c r="CKI83" s="125"/>
      <c r="CKJ83" s="125"/>
      <c r="CKK83" s="125"/>
      <c r="CKL83" s="125"/>
      <c r="CKM83" s="125"/>
      <c r="CKN83" s="125"/>
      <c r="CKO83" s="125"/>
      <c r="CKP83" s="125"/>
      <c r="CKQ83" s="125"/>
      <c r="CKR83" s="125"/>
      <c r="CKS83" s="125"/>
      <c r="CKT83" s="125"/>
      <c r="CKU83" s="125"/>
      <c r="CKV83" s="125"/>
      <c r="CKW83" s="125"/>
      <c r="CKX83" s="125"/>
      <c r="CKY83" s="125"/>
      <c r="CKZ83" s="125"/>
      <c r="CLA83" s="125"/>
      <c r="CLB83" s="125"/>
      <c r="CLC83" s="125"/>
      <c r="CLD83" s="125"/>
      <c r="CLE83" s="125"/>
      <c r="CLF83" s="125"/>
      <c r="CLG83" s="125"/>
      <c r="CLH83" s="125"/>
      <c r="CLI83" s="125"/>
      <c r="CLJ83" s="125"/>
      <c r="CLK83" s="125"/>
      <c r="CLL83" s="125"/>
      <c r="CLM83" s="125"/>
      <c r="CLN83" s="125"/>
      <c r="CLO83" s="125"/>
      <c r="CLP83" s="125"/>
      <c r="CLQ83" s="125"/>
      <c r="CLR83" s="125"/>
      <c r="CLS83" s="125"/>
      <c r="CLT83" s="125"/>
      <c r="CLU83" s="125"/>
      <c r="CLV83" s="125"/>
      <c r="CLW83" s="125"/>
      <c r="CLX83" s="125"/>
      <c r="CLY83" s="125"/>
      <c r="CLZ83" s="125"/>
      <c r="CMA83" s="125"/>
      <c r="CMB83" s="125"/>
      <c r="CMC83" s="125"/>
      <c r="CMD83" s="125"/>
      <c r="CME83" s="125"/>
      <c r="CMF83" s="125"/>
      <c r="CMG83" s="125"/>
      <c r="CMH83" s="125"/>
      <c r="CMI83" s="125"/>
      <c r="CMJ83" s="125"/>
      <c r="CMK83" s="125"/>
      <c r="CML83" s="125"/>
      <c r="CMM83" s="125"/>
      <c r="CMN83" s="125"/>
      <c r="CMO83" s="125"/>
      <c r="CMP83" s="125"/>
      <c r="CMQ83" s="125"/>
      <c r="CMR83" s="125"/>
      <c r="CMS83" s="125"/>
      <c r="CMT83" s="125"/>
      <c r="CMU83" s="125"/>
      <c r="CMV83" s="125"/>
      <c r="CMW83" s="125"/>
      <c r="CMX83" s="125"/>
      <c r="CMY83" s="125"/>
      <c r="CMZ83" s="125"/>
      <c r="CNA83" s="125"/>
      <c r="CNB83" s="125"/>
      <c r="CNC83" s="125"/>
      <c r="CND83" s="125"/>
      <c r="CNE83" s="125"/>
      <c r="CNF83" s="125"/>
      <c r="CNG83" s="125"/>
      <c r="CNH83" s="125"/>
      <c r="CNI83" s="125"/>
      <c r="CNJ83" s="125"/>
      <c r="CNK83" s="125"/>
      <c r="CNL83" s="125"/>
      <c r="CNM83" s="125"/>
      <c r="CNN83" s="125"/>
      <c r="CNO83" s="125"/>
      <c r="CNP83" s="125"/>
      <c r="CNQ83" s="125"/>
      <c r="CNR83" s="125"/>
      <c r="CNS83" s="125"/>
      <c r="CNT83" s="125"/>
      <c r="CNU83" s="125"/>
      <c r="CNV83" s="125"/>
      <c r="CNW83" s="125"/>
      <c r="CNX83" s="125"/>
      <c r="CNY83" s="125"/>
      <c r="CNZ83" s="125"/>
      <c r="COA83" s="125"/>
      <c r="COB83" s="125"/>
      <c r="COC83" s="125"/>
      <c r="COD83" s="125"/>
      <c r="COE83" s="125"/>
      <c r="COF83" s="125"/>
      <c r="COG83" s="125"/>
      <c r="COH83" s="125"/>
      <c r="COI83" s="125"/>
      <c r="COJ83" s="125"/>
      <c r="COK83" s="125"/>
      <c r="COL83" s="125"/>
      <c r="COM83" s="125"/>
      <c r="CON83" s="125"/>
      <c r="COO83" s="125"/>
      <c r="COP83" s="125"/>
      <c r="COQ83" s="125"/>
      <c r="COR83" s="125"/>
      <c r="COS83" s="125"/>
      <c r="COT83" s="125"/>
      <c r="COU83" s="125"/>
      <c r="COV83" s="125"/>
      <c r="COW83" s="125"/>
      <c r="COX83" s="125"/>
      <c r="COY83" s="125"/>
      <c r="COZ83" s="125"/>
      <c r="CPA83" s="125"/>
      <c r="CPB83" s="125"/>
      <c r="CPC83" s="125"/>
      <c r="CPD83" s="125"/>
      <c r="CPE83" s="125"/>
      <c r="CPF83" s="125"/>
      <c r="CPG83" s="125"/>
      <c r="CPH83" s="125"/>
      <c r="CPI83" s="125"/>
      <c r="CPJ83" s="125"/>
      <c r="CPK83" s="125"/>
      <c r="CPL83" s="125"/>
      <c r="CPM83" s="125"/>
      <c r="CPN83" s="125"/>
      <c r="CPO83" s="125"/>
      <c r="CPP83" s="125"/>
      <c r="CPQ83" s="125"/>
      <c r="CPR83" s="125"/>
      <c r="CPS83" s="125"/>
      <c r="CPT83" s="125"/>
      <c r="CPU83" s="125"/>
      <c r="CPV83" s="125"/>
      <c r="CPW83" s="125"/>
      <c r="CPX83" s="125"/>
      <c r="CPY83" s="125"/>
      <c r="CPZ83" s="125"/>
      <c r="CQA83" s="125"/>
      <c r="CQB83" s="125"/>
      <c r="CQC83" s="125"/>
      <c r="CQD83" s="125"/>
      <c r="CQE83" s="125"/>
      <c r="CQF83" s="125"/>
      <c r="CQG83" s="125"/>
      <c r="CQH83" s="125"/>
      <c r="CQI83" s="125"/>
      <c r="CQJ83" s="125"/>
      <c r="CQK83" s="125"/>
      <c r="CQL83" s="125"/>
      <c r="CQM83" s="125"/>
      <c r="CQN83" s="125"/>
      <c r="CQO83" s="125"/>
      <c r="CQP83" s="125"/>
      <c r="CQQ83" s="125"/>
      <c r="CQR83" s="125"/>
      <c r="CQS83" s="125"/>
      <c r="CQT83" s="125"/>
      <c r="CQU83" s="125"/>
      <c r="CQV83" s="125"/>
      <c r="CQW83" s="125"/>
      <c r="CQX83" s="125"/>
      <c r="CQY83" s="125"/>
      <c r="CQZ83" s="125"/>
      <c r="CRA83" s="125"/>
      <c r="CRB83" s="125"/>
      <c r="CRC83" s="125"/>
      <c r="CRD83" s="125"/>
      <c r="CRE83" s="125"/>
      <c r="CRF83" s="125"/>
      <c r="CRG83" s="125"/>
      <c r="CRH83" s="125"/>
      <c r="CRI83" s="125"/>
      <c r="CRJ83" s="125"/>
      <c r="CRK83" s="125"/>
      <c r="CRL83" s="125"/>
      <c r="CRM83" s="125"/>
      <c r="CRN83" s="125"/>
      <c r="CRO83" s="125"/>
      <c r="CRP83" s="125"/>
      <c r="CRQ83" s="125"/>
      <c r="CRR83" s="125"/>
      <c r="CRS83" s="125"/>
      <c r="CRT83" s="125"/>
      <c r="CRU83" s="125"/>
      <c r="CRV83" s="125"/>
      <c r="CRW83" s="125"/>
      <c r="CRX83" s="125"/>
      <c r="CRY83" s="125"/>
      <c r="CRZ83" s="125"/>
      <c r="CSA83" s="125"/>
      <c r="CSB83" s="125"/>
      <c r="CSC83" s="125"/>
      <c r="CSD83" s="125"/>
      <c r="CSE83" s="125"/>
      <c r="CSF83" s="125"/>
      <c r="CSG83" s="125"/>
      <c r="CSH83" s="125"/>
      <c r="CSI83" s="125"/>
      <c r="CSJ83" s="125"/>
      <c r="CSK83" s="125"/>
      <c r="CSL83" s="125"/>
      <c r="CSM83" s="125"/>
      <c r="CSN83" s="125"/>
      <c r="CSO83" s="125"/>
      <c r="CSP83" s="125"/>
      <c r="CSQ83" s="125"/>
      <c r="CSR83" s="125"/>
      <c r="CSS83" s="125"/>
      <c r="CST83" s="125"/>
      <c r="CSU83" s="125"/>
      <c r="CSV83" s="125"/>
      <c r="CSW83" s="125"/>
      <c r="CSX83" s="125"/>
      <c r="CSY83" s="125"/>
      <c r="CSZ83" s="125"/>
      <c r="CTA83" s="125"/>
      <c r="CTB83" s="125"/>
      <c r="CTC83" s="125"/>
      <c r="CTD83" s="125"/>
      <c r="CTE83" s="125"/>
      <c r="CTF83" s="125"/>
      <c r="CTG83" s="125"/>
      <c r="CTH83" s="125"/>
      <c r="CTI83" s="125"/>
      <c r="CTJ83" s="125"/>
      <c r="CTK83" s="125"/>
      <c r="CTL83" s="125"/>
      <c r="CTM83" s="125"/>
      <c r="CTN83" s="125"/>
      <c r="CTO83" s="125"/>
      <c r="CTP83" s="125"/>
      <c r="CTQ83" s="125"/>
      <c r="CTR83" s="125"/>
      <c r="CTS83" s="125"/>
      <c r="CTT83" s="125"/>
      <c r="CTU83" s="125"/>
      <c r="CTV83" s="125"/>
      <c r="CTW83" s="125"/>
      <c r="CTX83" s="125"/>
      <c r="CTY83" s="125"/>
      <c r="CTZ83" s="125"/>
      <c r="CUA83" s="125"/>
      <c r="CUB83" s="125"/>
      <c r="CUC83" s="125"/>
      <c r="CUD83" s="125"/>
      <c r="CUE83" s="125"/>
      <c r="CUF83" s="125"/>
      <c r="CUG83" s="125"/>
      <c r="CUH83" s="125"/>
      <c r="CUI83" s="125"/>
      <c r="CUJ83" s="125"/>
      <c r="CUK83" s="125"/>
      <c r="CUL83" s="125"/>
      <c r="CUM83" s="125"/>
      <c r="CUN83" s="125"/>
      <c r="CUO83" s="125"/>
      <c r="CUP83" s="125"/>
      <c r="CUQ83" s="125"/>
      <c r="CUR83" s="125"/>
      <c r="CUS83" s="125"/>
      <c r="CUT83" s="125"/>
      <c r="CUU83" s="125"/>
      <c r="CUV83" s="125"/>
      <c r="CUW83" s="125"/>
      <c r="CUX83" s="125"/>
      <c r="CUY83" s="125"/>
      <c r="CUZ83" s="125"/>
      <c r="CVA83" s="125"/>
      <c r="CVB83" s="125"/>
      <c r="CVC83" s="125"/>
      <c r="CVD83" s="125"/>
      <c r="CVE83" s="125"/>
      <c r="CVF83" s="125"/>
      <c r="CVG83" s="125"/>
      <c r="CVH83" s="125"/>
      <c r="CVI83" s="125"/>
      <c r="CVJ83" s="125"/>
      <c r="CVK83" s="125"/>
      <c r="CVL83" s="125"/>
      <c r="CVM83" s="125"/>
      <c r="CVN83" s="125"/>
      <c r="CVO83" s="125"/>
      <c r="CVP83" s="125"/>
      <c r="CVQ83" s="125"/>
      <c r="CVR83" s="125"/>
      <c r="CVS83" s="125"/>
      <c r="CVT83" s="125"/>
      <c r="CVU83" s="125"/>
      <c r="CVV83" s="125"/>
      <c r="CVW83" s="125"/>
      <c r="CVX83" s="125"/>
      <c r="CVY83" s="125"/>
      <c r="CVZ83" s="125"/>
      <c r="CWA83" s="125"/>
      <c r="CWB83" s="125"/>
      <c r="CWC83" s="125"/>
      <c r="CWD83" s="125"/>
      <c r="CWE83" s="125"/>
      <c r="CWF83" s="125"/>
      <c r="CWG83" s="125"/>
      <c r="CWH83" s="125"/>
      <c r="CWI83" s="125"/>
      <c r="CWJ83" s="125"/>
      <c r="CWK83" s="125"/>
      <c r="CWL83" s="125"/>
      <c r="CWM83" s="125"/>
      <c r="CWN83" s="125"/>
      <c r="CWO83" s="125"/>
      <c r="CWP83" s="125"/>
      <c r="CWQ83" s="125"/>
      <c r="CWR83" s="125"/>
      <c r="CWS83" s="125"/>
      <c r="CWT83" s="125"/>
      <c r="CWU83" s="125"/>
      <c r="CWV83" s="125"/>
      <c r="CWW83" s="125"/>
      <c r="CWX83" s="125"/>
      <c r="CWY83" s="125"/>
      <c r="CWZ83" s="125"/>
      <c r="CXA83" s="125"/>
      <c r="CXB83" s="125"/>
      <c r="CXC83" s="125"/>
      <c r="CXD83" s="125"/>
      <c r="CXE83" s="125"/>
      <c r="CXF83" s="125"/>
      <c r="CXG83" s="125"/>
      <c r="CXH83" s="125"/>
      <c r="CXI83" s="125"/>
      <c r="CXJ83" s="125"/>
      <c r="CXK83" s="125"/>
      <c r="CXL83" s="125"/>
      <c r="CXM83" s="125"/>
      <c r="CXN83" s="125"/>
      <c r="CXO83" s="125"/>
      <c r="CXP83" s="125"/>
      <c r="CXQ83" s="125"/>
      <c r="CXR83" s="125"/>
      <c r="CXS83" s="125"/>
      <c r="CXT83" s="125"/>
      <c r="CXU83" s="125"/>
      <c r="CXV83" s="125"/>
      <c r="CXW83" s="125"/>
      <c r="CXX83" s="125"/>
      <c r="CXY83" s="125"/>
      <c r="CXZ83" s="125"/>
      <c r="CYA83" s="125"/>
      <c r="CYB83" s="125"/>
      <c r="CYC83" s="125"/>
      <c r="CYD83" s="125"/>
      <c r="CYE83" s="125"/>
      <c r="CYF83" s="125"/>
      <c r="CYG83" s="125"/>
      <c r="CYH83" s="125"/>
      <c r="CYI83" s="125"/>
      <c r="CYJ83" s="125"/>
      <c r="CYK83" s="125"/>
      <c r="CYL83" s="125"/>
      <c r="CYM83" s="125"/>
      <c r="CYN83" s="125"/>
      <c r="CYO83" s="125"/>
      <c r="CYP83" s="125"/>
      <c r="CYQ83" s="125"/>
      <c r="CYR83" s="125"/>
      <c r="CYS83" s="125"/>
      <c r="CYT83" s="125"/>
      <c r="CYU83" s="125"/>
      <c r="CYV83" s="125"/>
      <c r="CYW83" s="125"/>
      <c r="CYX83" s="125"/>
      <c r="CYY83" s="125"/>
      <c r="CYZ83" s="125"/>
      <c r="CZA83" s="125"/>
      <c r="CZB83" s="125"/>
      <c r="CZC83" s="125"/>
      <c r="CZD83" s="125"/>
      <c r="CZE83" s="125"/>
      <c r="CZF83" s="125"/>
      <c r="CZG83" s="125"/>
      <c r="CZH83" s="125"/>
      <c r="CZI83" s="125"/>
      <c r="CZJ83" s="125"/>
      <c r="CZK83" s="125"/>
      <c r="CZL83" s="125"/>
      <c r="CZM83" s="125"/>
      <c r="CZN83" s="125"/>
      <c r="CZO83" s="125"/>
      <c r="CZP83" s="125"/>
      <c r="CZQ83" s="125"/>
      <c r="CZR83" s="125"/>
      <c r="CZS83" s="125"/>
      <c r="CZT83" s="125"/>
      <c r="CZU83" s="125"/>
      <c r="CZV83" s="125"/>
      <c r="CZW83" s="125"/>
      <c r="CZX83" s="125"/>
      <c r="CZY83" s="125"/>
      <c r="CZZ83" s="125"/>
      <c r="DAA83" s="125"/>
      <c r="DAB83" s="125"/>
      <c r="DAC83" s="125"/>
      <c r="DAD83" s="125"/>
      <c r="DAE83" s="125"/>
      <c r="DAF83" s="125"/>
      <c r="DAG83" s="125"/>
      <c r="DAH83" s="125"/>
      <c r="DAI83" s="125"/>
      <c r="DAJ83" s="125"/>
      <c r="DAK83" s="125"/>
      <c r="DAL83" s="125"/>
      <c r="DAM83" s="125"/>
      <c r="DAN83" s="125"/>
      <c r="DAO83" s="125"/>
      <c r="DAP83" s="125"/>
      <c r="DAQ83" s="125"/>
      <c r="DAR83" s="125"/>
      <c r="DAS83" s="125"/>
      <c r="DAT83" s="125"/>
      <c r="DAU83" s="125"/>
      <c r="DAV83" s="125"/>
      <c r="DAW83" s="125"/>
      <c r="DAX83" s="125"/>
      <c r="DAY83" s="125"/>
      <c r="DAZ83" s="125"/>
      <c r="DBA83" s="125"/>
      <c r="DBB83" s="125"/>
      <c r="DBC83" s="125"/>
      <c r="DBD83" s="125"/>
      <c r="DBE83" s="125"/>
      <c r="DBF83" s="125"/>
      <c r="DBG83" s="125"/>
      <c r="DBH83" s="125"/>
      <c r="DBI83" s="125"/>
      <c r="DBJ83" s="125"/>
      <c r="DBK83" s="125"/>
      <c r="DBL83" s="125"/>
      <c r="DBM83" s="125"/>
      <c r="DBN83" s="125"/>
      <c r="DBO83" s="125"/>
      <c r="DBP83" s="125"/>
      <c r="DBQ83" s="125"/>
      <c r="DBR83" s="125"/>
      <c r="DBS83" s="125"/>
      <c r="DBT83" s="125"/>
      <c r="DBU83" s="125"/>
      <c r="DBV83" s="125"/>
      <c r="DBW83" s="125"/>
      <c r="DBX83" s="125"/>
      <c r="DBY83" s="125"/>
      <c r="DBZ83" s="125"/>
      <c r="DCA83" s="125"/>
      <c r="DCB83" s="125"/>
      <c r="DCC83" s="125"/>
      <c r="DCD83" s="125"/>
      <c r="DCE83" s="125"/>
      <c r="DCF83" s="125"/>
      <c r="DCG83" s="125"/>
      <c r="DCH83" s="125"/>
      <c r="DCI83" s="125"/>
      <c r="DCJ83" s="125"/>
      <c r="DCK83" s="125"/>
      <c r="DCL83" s="125"/>
      <c r="DCM83" s="125"/>
      <c r="DCN83" s="125"/>
      <c r="DCO83" s="125"/>
      <c r="DCP83" s="125"/>
      <c r="DCQ83" s="125"/>
      <c r="DCR83" s="125"/>
      <c r="DCS83" s="125"/>
      <c r="DCT83" s="125"/>
      <c r="DCU83" s="125"/>
      <c r="DCV83" s="125"/>
      <c r="DCW83" s="125"/>
      <c r="DCX83" s="125"/>
      <c r="DCY83" s="125"/>
      <c r="DCZ83" s="125"/>
      <c r="DDA83" s="125"/>
      <c r="DDB83" s="125"/>
      <c r="DDC83" s="125"/>
      <c r="DDD83" s="125"/>
      <c r="DDE83" s="125"/>
      <c r="DDF83" s="125"/>
      <c r="DDG83" s="125"/>
      <c r="DDH83" s="125"/>
      <c r="DDI83" s="125"/>
      <c r="DDJ83" s="125"/>
      <c r="DDK83" s="125"/>
      <c r="DDL83" s="125"/>
      <c r="DDM83" s="125"/>
      <c r="DDN83" s="125"/>
      <c r="DDO83" s="125"/>
      <c r="DDP83" s="125"/>
      <c r="DDQ83" s="125"/>
      <c r="DDR83" s="125"/>
      <c r="DDS83" s="125"/>
      <c r="DDT83" s="125"/>
      <c r="DDU83" s="125"/>
      <c r="DDV83" s="125"/>
      <c r="DDW83" s="125"/>
      <c r="DDX83" s="125"/>
      <c r="DDY83" s="125"/>
      <c r="DDZ83" s="125"/>
      <c r="DEA83" s="125"/>
      <c r="DEB83" s="125"/>
      <c r="DEC83" s="125"/>
      <c r="DED83" s="125"/>
      <c r="DEE83" s="125"/>
      <c r="DEF83" s="125"/>
      <c r="DEG83" s="125"/>
      <c r="DEH83" s="125"/>
      <c r="DEI83" s="125"/>
      <c r="DEJ83" s="125"/>
      <c r="DEK83" s="125"/>
      <c r="DEL83" s="125"/>
      <c r="DEM83" s="125"/>
      <c r="DEN83" s="125"/>
      <c r="DEO83" s="125"/>
      <c r="DEP83" s="125"/>
      <c r="DEQ83" s="125"/>
      <c r="DER83" s="125"/>
      <c r="DES83" s="125"/>
      <c r="DET83" s="125"/>
      <c r="DEU83" s="125"/>
      <c r="DEV83" s="125"/>
      <c r="DEW83" s="125"/>
      <c r="DEX83" s="125"/>
      <c r="DEY83" s="125"/>
      <c r="DEZ83" s="125"/>
      <c r="DFA83" s="125"/>
      <c r="DFB83" s="125"/>
      <c r="DFC83" s="125"/>
      <c r="DFD83" s="125"/>
      <c r="DFE83" s="125"/>
      <c r="DFF83" s="125"/>
      <c r="DFG83" s="125"/>
      <c r="DFH83" s="125"/>
      <c r="DFI83" s="125"/>
      <c r="DFJ83" s="125"/>
      <c r="DFK83" s="125"/>
      <c r="DFL83" s="125"/>
      <c r="DFM83" s="125"/>
      <c r="DFN83" s="125"/>
      <c r="DFO83" s="125"/>
      <c r="DFP83" s="125"/>
      <c r="DFQ83" s="125"/>
      <c r="DFR83" s="125"/>
      <c r="DFS83" s="125"/>
      <c r="DFT83" s="125"/>
      <c r="DFU83" s="125"/>
      <c r="DFV83" s="125"/>
      <c r="DFW83" s="125"/>
      <c r="DFX83" s="125"/>
      <c r="DFY83" s="125"/>
      <c r="DFZ83" s="125"/>
      <c r="DGA83" s="125"/>
      <c r="DGB83" s="125"/>
      <c r="DGC83" s="125"/>
      <c r="DGD83" s="125"/>
      <c r="DGE83" s="125"/>
      <c r="DGF83" s="125"/>
      <c r="DGG83" s="125"/>
      <c r="DGH83" s="125"/>
      <c r="DGI83" s="125"/>
      <c r="DGJ83" s="125"/>
      <c r="DGK83" s="125"/>
      <c r="DGL83" s="125"/>
      <c r="DGM83" s="125"/>
      <c r="DGN83" s="125"/>
      <c r="DGO83" s="125"/>
      <c r="DGP83" s="125"/>
      <c r="DGQ83" s="125"/>
      <c r="DGR83" s="125"/>
      <c r="DGS83" s="125"/>
      <c r="DGT83" s="125"/>
      <c r="DGU83" s="125"/>
      <c r="DGV83" s="125"/>
      <c r="DGW83" s="125"/>
      <c r="DGX83" s="125"/>
      <c r="DGY83" s="125"/>
      <c r="DGZ83" s="125"/>
      <c r="DHA83" s="125"/>
      <c r="DHB83" s="125"/>
      <c r="DHC83" s="125"/>
      <c r="DHD83" s="125"/>
      <c r="DHE83" s="125"/>
      <c r="DHF83" s="125"/>
      <c r="DHG83" s="125"/>
      <c r="DHH83" s="125"/>
      <c r="DHI83" s="125"/>
      <c r="DHJ83" s="125"/>
      <c r="DHK83" s="125"/>
      <c r="DHL83" s="125"/>
      <c r="DHM83" s="125"/>
      <c r="DHN83" s="125"/>
      <c r="DHO83" s="125"/>
      <c r="DHP83" s="125"/>
      <c r="DHQ83" s="125"/>
      <c r="DHR83" s="125"/>
      <c r="DHS83" s="125"/>
      <c r="DHT83" s="125"/>
      <c r="DHU83" s="125"/>
      <c r="DHV83" s="125"/>
      <c r="DHW83" s="125"/>
      <c r="DHX83" s="125"/>
      <c r="DHY83" s="125"/>
      <c r="DHZ83" s="125"/>
      <c r="DIA83" s="125"/>
      <c r="DIB83" s="125"/>
      <c r="DIC83" s="125"/>
      <c r="DID83" s="125"/>
      <c r="DIE83" s="125"/>
      <c r="DIF83" s="125"/>
      <c r="DIG83" s="125"/>
      <c r="DIH83" s="125"/>
      <c r="DII83" s="125"/>
      <c r="DIJ83" s="125"/>
      <c r="DIK83" s="125"/>
      <c r="DIL83" s="125"/>
      <c r="DIM83" s="125"/>
      <c r="DIN83" s="125"/>
      <c r="DIO83" s="125"/>
      <c r="DIP83" s="125"/>
      <c r="DIQ83" s="125"/>
      <c r="DIR83" s="125"/>
      <c r="DIS83" s="125"/>
      <c r="DIT83" s="125"/>
      <c r="DIU83" s="125"/>
      <c r="DIV83" s="125"/>
      <c r="DIW83" s="125"/>
      <c r="DIX83" s="125"/>
      <c r="DIY83" s="125"/>
      <c r="DIZ83" s="125"/>
      <c r="DJA83" s="125"/>
      <c r="DJB83" s="125"/>
      <c r="DJC83" s="125"/>
      <c r="DJD83" s="125"/>
      <c r="DJE83" s="125"/>
      <c r="DJF83" s="125"/>
      <c r="DJG83" s="125"/>
      <c r="DJH83" s="125"/>
      <c r="DJI83" s="125"/>
      <c r="DJJ83" s="125"/>
      <c r="DJK83" s="125"/>
      <c r="DJL83" s="125"/>
      <c r="DJM83" s="125"/>
      <c r="DJN83" s="125"/>
      <c r="DJO83" s="125"/>
      <c r="DJP83" s="125"/>
      <c r="DJQ83" s="125"/>
      <c r="DJR83" s="125"/>
      <c r="DJS83" s="125"/>
      <c r="DJT83" s="125"/>
      <c r="DJU83" s="125"/>
      <c r="DJV83" s="125"/>
      <c r="DJW83" s="125"/>
      <c r="DJX83" s="125"/>
      <c r="DJY83" s="125"/>
      <c r="DJZ83" s="125"/>
      <c r="DKA83" s="125"/>
      <c r="DKB83" s="125"/>
      <c r="DKC83" s="125"/>
      <c r="DKD83" s="125"/>
      <c r="DKE83" s="125"/>
      <c r="DKF83" s="125"/>
      <c r="DKG83" s="125"/>
      <c r="DKH83" s="125"/>
      <c r="DKI83" s="125"/>
      <c r="DKJ83" s="125"/>
      <c r="DKK83" s="125"/>
      <c r="DKL83" s="125"/>
      <c r="DKM83" s="125"/>
      <c r="DKN83" s="125"/>
      <c r="DKO83" s="125"/>
      <c r="DKP83" s="125"/>
      <c r="DKQ83" s="125"/>
      <c r="DKR83" s="125"/>
      <c r="DKS83" s="125"/>
      <c r="DKT83" s="125"/>
      <c r="DKU83" s="125"/>
      <c r="DKV83" s="125"/>
      <c r="DKW83" s="125"/>
      <c r="DKX83" s="125"/>
      <c r="DKY83" s="125"/>
      <c r="DKZ83" s="125"/>
      <c r="DLA83" s="125"/>
      <c r="DLB83" s="125"/>
      <c r="DLC83" s="125"/>
      <c r="DLD83" s="125"/>
      <c r="DLE83" s="125"/>
      <c r="DLF83" s="125"/>
      <c r="DLG83" s="125"/>
      <c r="DLH83" s="125"/>
      <c r="DLI83" s="125"/>
      <c r="DLJ83" s="125"/>
      <c r="DLK83" s="125"/>
      <c r="DLL83" s="125"/>
      <c r="DLM83" s="125"/>
      <c r="DLN83" s="125"/>
      <c r="DLO83" s="125"/>
      <c r="DLP83" s="125"/>
      <c r="DLQ83" s="125"/>
      <c r="DLR83" s="125"/>
      <c r="DLS83" s="125"/>
      <c r="DLT83" s="125"/>
      <c r="DLU83" s="125"/>
      <c r="DLV83" s="125"/>
      <c r="DLW83" s="125"/>
      <c r="DLX83" s="125"/>
      <c r="DLY83" s="125"/>
      <c r="DLZ83" s="125"/>
      <c r="DMA83" s="125"/>
      <c r="DMB83" s="125"/>
      <c r="DMC83" s="125"/>
      <c r="DMD83" s="125"/>
      <c r="DME83" s="125"/>
      <c r="DMF83" s="125"/>
      <c r="DMG83" s="125"/>
      <c r="DMH83" s="125"/>
      <c r="DMI83" s="125"/>
      <c r="DMJ83" s="125"/>
      <c r="DMK83" s="125"/>
      <c r="DML83" s="125"/>
      <c r="DMM83" s="125"/>
      <c r="DMN83" s="125"/>
      <c r="DMO83" s="125"/>
      <c r="DMP83" s="125"/>
      <c r="DMQ83" s="125"/>
      <c r="DMR83" s="125"/>
      <c r="DMS83" s="125"/>
      <c r="DMT83" s="125"/>
      <c r="DMU83" s="125"/>
      <c r="DMV83" s="125"/>
      <c r="DMW83" s="125"/>
      <c r="DMX83" s="125"/>
      <c r="DMY83" s="125"/>
      <c r="DMZ83" s="125"/>
      <c r="DNA83" s="125"/>
      <c r="DNB83" s="125"/>
      <c r="DNC83" s="125"/>
      <c r="DND83" s="125"/>
      <c r="DNE83" s="125"/>
      <c r="DNF83" s="125"/>
      <c r="DNG83" s="125"/>
      <c r="DNH83" s="125"/>
      <c r="DNI83" s="125"/>
      <c r="DNJ83" s="125"/>
      <c r="DNK83" s="125"/>
      <c r="DNL83" s="125"/>
      <c r="DNM83" s="125"/>
      <c r="DNN83" s="125"/>
      <c r="DNO83" s="125"/>
      <c r="DNP83" s="125"/>
      <c r="DNQ83" s="125"/>
      <c r="DNR83" s="125"/>
      <c r="DNS83" s="125"/>
      <c r="DNT83" s="125"/>
      <c r="DNU83" s="125"/>
      <c r="DNV83" s="125"/>
      <c r="DNW83" s="125"/>
      <c r="DNX83" s="125"/>
      <c r="DNY83" s="125"/>
      <c r="DNZ83" s="125"/>
      <c r="DOA83" s="125"/>
      <c r="DOB83" s="125"/>
      <c r="DOC83" s="125"/>
      <c r="DOD83" s="125"/>
      <c r="DOE83" s="125"/>
      <c r="DOF83" s="125"/>
      <c r="DOG83" s="125"/>
      <c r="DOH83" s="125"/>
      <c r="DOI83" s="125"/>
      <c r="DOJ83" s="125"/>
      <c r="DOK83" s="125"/>
      <c r="DOL83" s="125"/>
      <c r="DOM83" s="125"/>
      <c r="DON83" s="125"/>
      <c r="DOO83" s="125"/>
      <c r="DOP83" s="125"/>
      <c r="DOQ83" s="125"/>
      <c r="DOR83" s="125"/>
      <c r="DOS83" s="125"/>
      <c r="DOT83" s="125"/>
      <c r="DOU83" s="125"/>
      <c r="DOV83" s="125"/>
      <c r="DOW83" s="125"/>
      <c r="DOX83" s="125"/>
      <c r="DOY83" s="125"/>
      <c r="DOZ83" s="125"/>
      <c r="DPA83" s="125"/>
      <c r="DPB83" s="125"/>
      <c r="DPC83" s="125"/>
      <c r="DPD83" s="125"/>
      <c r="DPE83" s="125"/>
      <c r="DPF83" s="125"/>
      <c r="DPG83" s="125"/>
      <c r="DPH83" s="125"/>
      <c r="DPI83" s="125"/>
      <c r="DPJ83" s="125"/>
      <c r="DPK83" s="125"/>
      <c r="DPL83" s="125"/>
      <c r="DPM83" s="125"/>
      <c r="DPN83" s="125"/>
      <c r="DPO83" s="125"/>
      <c r="DPP83" s="125"/>
      <c r="DPQ83" s="125"/>
      <c r="DPR83" s="125"/>
      <c r="DPS83" s="125"/>
      <c r="DPT83" s="125"/>
      <c r="DPU83" s="125"/>
      <c r="DPV83" s="125"/>
      <c r="DPW83" s="125"/>
      <c r="DPX83" s="125"/>
      <c r="DPY83" s="125"/>
      <c r="DPZ83" s="125"/>
      <c r="DQA83" s="125"/>
      <c r="DQB83" s="125"/>
      <c r="DQC83" s="125"/>
      <c r="DQD83" s="125"/>
      <c r="DQE83" s="125"/>
      <c r="DQF83" s="125"/>
      <c r="DQG83" s="125"/>
      <c r="DQH83" s="125"/>
      <c r="DQI83" s="125"/>
      <c r="DQJ83" s="125"/>
      <c r="DQK83" s="125"/>
      <c r="DQL83" s="125"/>
      <c r="DQM83" s="125"/>
      <c r="DQN83" s="125"/>
      <c r="DQO83" s="125"/>
      <c r="DQP83" s="125"/>
      <c r="DQQ83" s="125"/>
      <c r="DQR83" s="125"/>
      <c r="DQS83" s="125"/>
      <c r="DQT83" s="125"/>
      <c r="DQU83" s="125"/>
      <c r="DQV83" s="125"/>
      <c r="DQW83" s="125"/>
      <c r="DQX83" s="125"/>
      <c r="DQY83" s="125"/>
      <c r="DQZ83" s="125"/>
      <c r="DRA83" s="125"/>
      <c r="DRB83" s="125"/>
      <c r="DRC83" s="125"/>
      <c r="DRD83" s="125"/>
      <c r="DRE83" s="125"/>
      <c r="DRF83" s="125"/>
      <c r="DRG83" s="125"/>
      <c r="DRH83" s="125"/>
      <c r="DRI83" s="125"/>
      <c r="DRJ83" s="125"/>
      <c r="DRK83" s="125"/>
      <c r="DRL83" s="125"/>
      <c r="DRM83" s="125"/>
      <c r="DRN83" s="125"/>
      <c r="DRO83" s="125"/>
      <c r="DRP83" s="125"/>
      <c r="DRQ83" s="125"/>
      <c r="DRR83" s="125"/>
      <c r="DRS83" s="125"/>
      <c r="DRT83" s="125"/>
      <c r="DRU83" s="125"/>
      <c r="DRV83" s="125"/>
      <c r="DRW83" s="125"/>
      <c r="DRX83" s="125"/>
      <c r="DRY83" s="125"/>
      <c r="DRZ83" s="125"/>
      <c r="DSA83" s="125"/>
      <c r="DSB83" s="125"/>
      <c r="DSC83" s="125"/>
      <c r="DSD83" s="125"/>
      <c r="DSE83" s="125"/>
      <c r="DSF83" s="125"/>
      <c r="DSG83" s="125"/>
      <c r="DSH83" s="125"/>
      <c r="DSI83" s="125"/>
      <c r="DSJ83" s="125"/>
      <c r="DSK83" s="125"/>
      <c r="DSL83" s="125"/>
      <c r="DSM83" s="125"/>
      <c r="DSN83" s="125"/>
      <c r="DSO83" s="125"/>
      <c r="DSP83" s="125"/>
      <c r="DSQ83" s="125"/>
      <c r="DSR83" s="125"/>
      <c r="DSS83" s="125"/>
      <c r="DST83" s="125"/>
      <c r="DSU83" s="125"/>
      <c r="DSV83" s="125"/>
      <c r="DSW83" s="125"/>
      <c r="DSX83" s="125"/>
      <c r="DSY83" s="125"/>
      <c r="DSZ83" s="125"/>
      <c r="DTA83" s="125"/>
      <c r="DTB83" s="125"/>
      <c r="DTC83" s="125"/>
      <c r="DTD83" s="125"/>
      <c r="DTE83" s="125"/>
      <c r="DTF83" s="125"/>
      <c r="DTG83" s="125"/>
      <c r="DTH83" s="125"/>
      <c r="DTI83" s="125"/>
      <c r="DTJ83" s="125"/>
      <c r="DTK83" s="125"/>
      <c r="DTL83" s="125"/>
      <c r="DTM83" s="125"/>
      <c r="DTN83" s="125"/>
      <c r="DTO83" s="125"/>
      <c r="DTP83" s="125"/>
      <c r="DTQ83" s="125"/>
      <c r="DTR83" s="125"/>
      <c r="DTS83" s="125"/>
      <c r="DTT83" s="125"/>
      <c r="DTU83" s="125"/>
      <c r="DTV83" s="125"/>
      <c r="DTW83" s="125"/>
      <c r="DTX83" s="125"/>
      <c r="DTY83" s="125"/>
      <c r="DTZ83" s="125"/>
      <c r="DUA83" s="125"/>
      <c r="DUB83" s="125"/>
      <c r="DUC83" s="125"/>
      <c r="DUD83" s="125"/>
      <c r="DUE83" s="125"/>
      <c r="DUF83" s="125"/>
      <c r="DUG83" s="125"/>
      <c r="DUH83" s="125"/>
      <c r="DUI83" s="125"/>
      <c r="DUJ83" s="125"/>
      <c r="DUK83" s="125"/>
      <c r="DUL83" s="125"/>
      <c r="DUM83" s="125"/>
      <c r="DUN83" s="125"/>
      <c r="DUO83" s="125"/>
      <c r="DUP83" s="125"/>
      <c r="DUQ83" s="125"/>
      <c r="DUR83" s="125"/>
      <c r="DUS83" s="125"/>
      <c r="DUT83" s="125"/>
      <c r="DUU83" s="125"/>
      <c r="DUV83" s="125"/>
      <c r="DUW83" s="125"/>
      <c r="DUX83" s="125"/>
      <c r="DUY83" s="125"/>
      <c r="DUZ83" s="125"/>
      <c r="DVA83" s="125"/>
      <c r="DVB83" s="125"/>
      <c r="DVC83" s="125"/>
      <c r="DVD83" s="125"/>
      <c r="DVE83" s="125"/>
      <c r="DVF83" s="125"/>
      <c r="DVG83" s="125"/>
      <c r="DVH83" s="125"/>
      <c r="DVI83" s="125"/>
      <c r="DVJ83" s="125"/>
      <c r="DVK83" s="125"/>
      <c r="DVL83" s="125"/>
      <c r="DVM83" s="125"/>
      <c r="DVN83" s="125"/>
      <c r="DVO83" s="125"/>
      <c r="DVP83" s="125"/>
      <c r="DVQ83" s="125"/>
      <c r="DVR83" s="125"/>
      <c r="DVS83" s="125"/>
      <c r="DVT83" s="125"/>
      <c r="DVU83" s="125"/>
      <c r="DVV83" s="125"/>
      <c r="DVW83" s="125"/>
      <c r="DVX83" s="125"/>
      <c r="DVY83" s="125"/>
      <c r="DVZ83" s="125"/>
      <c r="DWA83" s="125"/>
      <c r="DWB83" s="125"/>
      <c r="DWC83" s="125"/>
      <c r="DWD83" s="125"/>
      <c r="DWE83" s="125"/>
      <c r="DWF83" s="125"/>
      <c r="DWG83" s="125"/>
      <c r="DWH83" s="125"/>
      <c r="DWI83" s="125"/>
      <c r="DWJ83" s="125"/>
      <c r="DWK83" s="125"/>
      <c r="DWL83" s="125"/>
      <c r="DWM83" s="125"/>
      <c r="DWN83" s="125"/>
      <c r="DWO83" s="125"/>
      <c r="DWP83" s="125"/>
      <c r="DWQ83" s="125"/>
      <c r="DWR83" s="125"/>
      <c r="DWS83" s="125"/>
      <c r="DWT83" s="125"/>
      <c r="DWU83" s="125"/>
      <c r="DWV83" s="125"/>
      <c r="DWW83" s="125"/>
      <c r="DWX83" s="125"/>
      <c r="DWY83" s="125"/>
      <c r="DWZ83" s="125"/>
      <c r="DXA83" s="125"/>
      <c r="DXB83" s="125"/>
      <c r="DXC83" s="125"/>
      <c r="DXD83" s="125"/>
      <c r="DXE83" s="125"/>
      <c r="DXF83" s="125"/>
      <c r="DXG83" s="125"/>
      <c r="DXH83" s="125"/>
      <c r="DXI83" s="125"/>
      <c r="DXJ83" s="125"/>
      <c r="DXK83" s="125"/>
      <c r="DXL83" s="125"/>
      <c r="DXM83" s="125"/>
      <c r="DXN83" s="125"/>
      <c r="DXO83" s="125"/>
      <c r="DXP83" s="125"/>
      <c r="DXQ83" s="125"/>
      <c r="DXR83" s="125"/>
      <c r="DXS83" s="125"/>
      <c r="DXT83" s="125"/>
      <c r="DXU83" s="125"/>
      <c r="DXV83" s="125"/>
      <c r="DXW83" s="125"/>
      <c r="DXX83" s="125"/>
      <c r="DXY83" s="125"/>
      <c r="DXZ83" s="125"/>
      <c r="DYA83" s="125"/>
      <c r="DYB83" s="125"/>
      <c r="DYC83" s="125"/>
      <c r="DYD83" s="125"/>
      <c r="DYE83" s="125"/>
      <c r="DYF83" s="125"/>
      <c r="DYG83" s="125"/>
      <c r="DYH83" s="125"/>
      <c r="DYI83" s="125"/>
      <c r="DYJ83" s="125"/>
      <c r="DYK83" s="125"/>
      <c r="DYL83" s="125"/>
      <c r="DYM83" s="125"/>
      <c r="DYN83" s="125"/>
      <c r="DYO83" s="125"/>
      <c r="DYP83" s="125"/>
      <c r="DYQ83" s="125"/>
      <c r="DYR83" s="125"/>
      <c r="DYS83" s="125"/>
      <c r="DYT83" s="125"/>
      <c r="DYU83" s="125"/>
      <c r="DYV83" s="125"/>
      <c r="DYW83" s="125"/>
      <c r="DYX83" s="125"/>
      <c r="DYY83" s="125"/>
      <c r="DYZ83" s="125"/>
      <c r="DZA83" s="125"/>
      <c r="DZB83" s="125"/>
      <c r="DZC83" s="125"/>
      <c r="DZD83" s="125"/>
      <c r="DZE83" s="125"/>
      <c r="DZF83" s="125"/>
      <c r="DZG83" s="125"/>
      <c r="DZH83" s="125"/>
      <c r="DZI83" s="125"/>
      <c r="DZJ83" s="125"/>
      <c r="DZK83" s="125"/>
      <c r="DZL83" s="125"/>
      <c r="DZM83" s="125"/>
      <c r="DZN83" s="125"/>
      <c r="DZO83" s="125"/>
      <c r="DZP83" s="125"/>
      <c r="DZQ83" s="125"/>
      <c r="DZR83" s="125"/>
      <c r="DZS83" s="125"/>
      <c r="DZT83" s="125"/>
      <c r="DZU83" s="125"/>
      <c r="DZV83" s="125"/>
      <c r="DZW83" s="125"/>
      <c r="DZX83" s="125"/>
      <c r="DZY83" s="125"/>
      <c r="DZZ83" s="125"/>
      <c r="EAA83" s="125"/>
      <c r="EAB83" s="125"/>
      <c r="EAC83" s="125"/>
      <c r="EAD83" s="125"/>
      <c r="EAE83" s="125"/>
      <c r="EAF83" s="125"/>
      <c r="EAG83" s="125"/>
      <c r="EAH83" s="125"/>
      <c r="EAI83" s="125"/>
      <c r="EAJ83" s="125"/>
      <c r="EAK83" s="125"/>
      <c r="EAL83" s="125"/>
      <c r="EAM83" s="125"/>
      <c r="EAN83" s="125"/>
      <c r="EAO83" s="125"/>
      <c r="EAP83" s="125"/>
      <c r="EAQ83" s="125"/>
      <c r="EAR83" s="125"/>
      <c r="EAS83" s="125"/>
      <c r="EAT83" s="125"/>
      <c r="EAU83" s="125"/>
      <c r="EAV83" s="125"/>
      <c r="EAW83" s="125"/>
      <c r="EAX83" s="125"/>
      <c r="EAY83" s="125"/>
      <c r="EAZ83" s="125"/>
      <c r="EBA83" s="125"/>
      <c r="EBB83" s="125"/>
      <c r="EBC83" s="125"/>
      <c r="EBD83" s="125"/>
      <c r="EBE83" s="125"/>
      <c r="EBF83" s="125"/>
      <c r="EBG83" s="125"/>
      <c r="EBH83" s="125"/>
      <c r="EBI83" s="125"/>
      <c r="EBJ83" s="125"/>
      <c r="EBK83" s="125"/>
      <c r="EBL83" s="125"/>
      <c r="EBM83" s="125"/>
      <c r="EBN83" s="125"/>
      <c r="EBO83" s="125"/>
      <c r="EBP83" s="125"/>
      <c r="EBQ83" s="125"/>
      <c r="EBR83" s="125"/>
      <c r="EBS83" s="125"/>
      <c r="EBT83" s="125"/>
      <c r="EBU83" s="125"/>
      <c r="EBV83" s="125"/>
      <c r="EBW83" s="125"/>
      <c r="EBX83" s="125"/>
      <c r="EBY83" s="125"/>
      <c r="EBZ83" s="125"/>
      <c r="ECA83" s="125"/>
      <c r="ECB83" s="125"/>
      <c r="ECC83" s="125"/>
      <c r="ECD83" s="125"/>
      <c r="ECE83" s="125"/>
      <c r="ECF83" s="125"/>
      <c r="ECG83" s="125"/>
      <c r="ECH83" s="125"/>
      <c r="ECI83" s="125"/>
      <c r="ECJ83" s="125"/>
      <c r="ECK83" s="125"/>
      <c r="ECL83" s="125"/>
      <c r="ECM83" s="125"/>
      <c r="ECN83" s="125"/>
      <c r="ECO83" s="125"/>
      <c r="ECP83" s="125"/>
      <c r="ECQ83" s="125"/>
      <c r="ECR83" s="125"/>
      <c r="ECS83" s="125"/>
      <c r="ECT83" s="125"/>
      <c r="ECU83" s="125"/>
      <c r="ECV83" s="125"/>
      <c r="ECW83" s="125"/>
      <c r="ECX83" s="125"/>
      <c r="ECY83" s="125"/>
      <c r="ECZ83" s="125"/>
      <c r="EDA83" s="125"/>
      <c r="EDB83" s="125"/>
      <c r="EDC83" s="125"/>
      <c r="EDD83" s="125"/>
      <c r="EDE83" s="125"/>
      <c r="EDF83" s="125"/>
      <c r="EDG83" s="125"/>
      <c r="EDH83" s="125"/>
      <c r="EDI83" s="125"/>
      <c r="EDJ83" s="125"/>
      <c r="EDK83" s="125"/>
      <c r="EDL83" s="125"/>
      <c r="EDM83" s="125"/>
      <c r="EDN83" s="125"/>
      <c r="EDO83" s="125"/>
      <c r="EDP83" s="125"/>
      <c r="EDQ83" s="125"/>
      <c r="EDR83" s="125"/>
      <c r="EDS83" s="125"/>
      <c r="EDT83" s="125"/>
      <c r="EDU83" s="125"/>
      <c r="EDV83" s="125"/>
      <c r="EDW83" s="125"/>
      <c r="EDX83" s="125"/>
      <c r="EDY83" s="125"/>
      <c r="EDZ83" s="125"/>
      <c r="EEA83" s="125"/>
      <c r="EEB83" s="125"/>
      <c r="EEC83" s="125"/>
      <c r="EED83" s="125"/>
      <c r="EEE83" s="125"/>
      <c r="EEF83" s="125"/>
      <c r="EEG83" s="125"/>
      <c r="EEH83" s="125"/>
      <c r="EEI83" s="125"/>
      <c r="EEJ83" s="125"/>
      <c r="EEK83" s="125"/>
      <c r="EEL83" s="125"/>
      <c r="EEM83" s="125"/>
      <c r="EEN83" s="125"/>
      <c r="EEO83" s="125"/>
      <c r="EEP83" s="125"/>
      <c r="EEQ83" s="125"/>
      <c r="EER83" s="125"/>
      <c r="EES83" s="125"/>
      <c r="EET83" s="125"/>
      <c r="EEU83" s="125"/>
      <c r="EEV83" s="125"/>
      <c r="EEW83" s="125"/>
      <c r="EEX83" s="125"/>
      <c r="EEY83" s="125"/>
      <c r="EEZ83" s="125"/>
      <c r="EFA83" s="125"/>
      <c r="EFB83" s="125"/>
      <c r="EFC83" s="125"/>
      <c r="EFD83" s="125"/>
      <c r="EFE83" s="125"/>
      <c r="EFF83" s="125"/>
      <c r="EFG83" s="125"/>
      <c r="EFH83" s="125"/>
      <c r="EFI83" s="125"/>
      <c r="EFJ83" s="125"/>
      <c r="EFK83" s="125"/>
      <c r="EFL83" s="125"/>
      <c r="EFM83" s="125"/>
      <c r="EFN83" s="125"/>
      <c r="EFO83" s="125"/>
      <c r="EFP83" s="125"/>
      <c r="EFQ83" s="125"/>
      <c r="EFR83" s="125"/>
      <c r="EFS83" s="125"/>
      <c r="EFT83" s="125"/>
      <c r="EFU83" s="125"/>
      <c r="EFV83" s="125"/>
      <c r="EFW83" s="125"/>
      <c r="EFX83" s="125"/>
      <c r="EFY83" s="125"/>
      <c r="EFZ83" s="125"/>
      <c r="EGA83" s="125"/>
      <c r="EGB83" s="125"/>
      <c r="EGC83" s="125"/>
      <c r="EGD83" s="125"/>
      <c r="EGE83" s="125"/>
      <c r="EGF83" s="125"/>
      <c r="EGG83" s="125"/>
      <c r="EGH83" s="125"/>
      <c r="EGI83" s="125"/>
      <c r="EGJ83" s="125"/>
      <c r="EGK83" s="125"/>
      <c r="EGL83" s="125"/>
      <c r="EGM83" s="125"/>
      <c r="EGN83" s="125"/>
      <c r="EGO83" s="125"/>
      <c r="EGP83" s="125"/>
      <c r="EGQ83" s="125"/>
      <c r="EGR83" s="125"/>
      <c r="EGS83" s="125"/>
      <c r="EGT83" s="125"/>
      <c r="EGU83" s="125"/>
      <c r="EGV83" s="125"/>
      <c r="EGW83" s="125"/>
      <c r="EGX83" s="125"/>
      <c r="EGY83" s="125"/>
      <c r="EGZ83" s="125"/>
      <c r="EHA83" s="125"/>
      <c r="EHB83" s="125"/>
      <c r="EHC83" s="125"/>
      <c r="EHD83" s="125"/>
      <c r="EHE83" s="125"/>
      <c r="EHF83" s="125"/>
      <c r="EHG83" s="125"/>
      <c r="EHH83" s="125"/>
      <c r="EHI83" s="125"/>
      <c r="EHJ83" s="125"/>
      <c r="EHK83" s="125"/>
      <c r="EHL83" s="125"/>
      <c r="EHM83" s="125"/>
      <c r="EHN83" s="125"/>
      <c r="EHO83" s="125"/>
      <c r="EHP83" s="125"/>
      <c r="EHQ83" s="125"/>
      <c r="EHR83" s="125"/>
      <c r="EHS83" s="125"/>
      <c r="EHT83" s="125"/>
      <c r="EHU83" s="125"/>
      <c r="EHV83" s="125"/>
      <c r="EHW83" s="125"/>
      <c r="EHX83" s="125"/>
      <c r="EHY83" s="125"/>
      <c r="EHZ83" s="125"/>
      <c r="EIA83" s="125"/>
      <c r="EIB83" s="125"/>
      <c r="EIC83" s="125"/>
      <c r="EID83" s="125"/>
      <c r="EIE83" s="125"/>
      <c r="EIF83" s="125"/>
      <c r="EIG83" s="125"/>
      <c r="EIH83" s="125"/>
      <c r="EII83" s="125"/>
      <c r="EIJ83" s="125"/>
      <c r="EIK83" s="125"/>
      <c r="EIL83" s="125"/>
      <c r="EIM83" s="125"/>
      <c r="EIN83" s="125"/>
      <c r="EIO83" s="125"/>
      <c r="EIP83" s="125"/>
      <c r="EIQ83" s="125"/>
      <c r="EIR83" s="125"/>
      <c r="EIS83" s="125"/>
      <c r="EIT83" s="125"/>
      <c r="EIU83" s="125"/>
      <c r="EIV83" s="125"/>
      <c r="EIW83" s="125"/>
      <c r="EIX83" s="125"/>
      <c r="EIY83" s="125"/>
      <c r="EIZ83" s="125"/>
      <c r="EJA83" s="125"/>
      <c r="EJB83" s="125"/>
      <c r="EJC83" s="125"/>
      <c r="EJD83" s="125"/>
      <c r="EJE83" s="125"/>
      <c r="EJF83" s="125"/>
      <c r="EJG83" s="125"/>
      <c r="EJH83" s="125"/>
      <c r="EJI83" s="125"/>
      <c r="EJJ83" s="125"/>
      <c r="EJK83" s="125"/>
      <c r="EJL83" s="125"/>
      <c r="EJM83" s="125"/>
      <c r="EJN83" s="125"/>
      <c r="EJO83" s="125"/>
      <c r="EJP83" s="125"/>
      <c r="EJQ83" s="125"/>
      <c r="EJR83" s="125"/>
      <c r="EJS83" s="125"/>
      <c r="EJT83" s="125"/>
      <c r="EJU83" s="125"/>
      <c r="EJV83" s="125"/>
      <c r="EJW83" s="125"/>
      <c r="EJX83" s="125"/>
      <c r="EJY83" s="125"/>
      <c r="EJZ83" s="125"/>
      <c r="EKA83" s="125"/>
      <c r="EKB83" s="125"/>
      <c r="EKC83" s="125"/>
      <c r="EKD83" s="125"/>
      <c r="EKE83" s="125"/>
      <c r="EKF83" s="125"/>
      <c r="EKG83" s="125"/>
      <c r="EKH83" s="125"/>
      <c r="EKI83" s="125"/>
      <c r="EKJ83" s="125"/>
      <c r="EKK83" s="125"/>
      <c r="EKL83" s="125"/>
      <c r="EKM83" s="125"/>
      <c r="EKN83" s="125"/>
      <c r="EKO83" s="125"/>
      <c r="EKP83" s="125"/>
      <c r="EKQ83" s="125"/>
      <c r="EKR83" s="125"/>
      <c r="EKS83" s="125"/>
      <c r="EKT83" s="125"/>
      <c r="EKU83" s="125"/>
      <c r="EKV83" s="125"/>
      <c r="EKW83" s="125"/>
      <c r="EKX83" s="125"/>
      <c r="EKY83" s="125"/>
      <c r="EKZ83" s="125"/>
      <c r="ELA83" s="125"/>
      <c r="ELB83" s="125"/>
      <c r="ELC83" s="125"/>
      <c r="ELD83" s="125"/>
      <c r="ELE83" s="125"/>
      <c r="ELF83" s="125"/>
      <c r="ELG83" s="125"/>
      <c r="ELH83" s="125"/>
      <c r="ELI83" s="125"/>
      <c r="ELJ83" s="125"/>
      <c r="ELK83" s="125"/>
      <c r="ELL83" s="125"/>
      <c r="ELM83" s="125"/>
      <c r="ELN83" s="125"/>
      <c r="ELO83" s="125"/>
      <c r="ELP83" s="125"/>
      <c r="ELQ83" s="125"/>
      <c r="ELR83" s="125"/>
      <c r="ELS83" s="125"/>
      <c r="ELT83" s="125"/>
      <c r="ELU83" s="125"/>
      <c r="ELV83" s="125"/>
      <c r="ELW83" s="125"/>
      <c r="ELX83" s="125"/>
      <c r="ELY83" s="125"/>
      <c r="ELZ83" s="125"/>
      <c r="EMA83" s="125"/>
      <c r="EMB83" s="125"/>
      <c r="EMC83" s="125"/>
      <c r="EMD83" s="125"/>
      <c r="EME83" s="125"/>
      <c r="EMF83" s="125"/>
      <c r="EMG83" s="125"/>
      <c r="EMH83" s="125"/>
      <c r="EMI83" s="125"/>
      <c r="EMJ83" s="125"/>
      <c r="EMK83" s="125"/>
      <c r="EML83" s="125"/>
      <c r="EMM83" s="125"/>
      <c r="EMN83" s="125"/>
      <c r="EMO83" s="125"/>
      <c r="EMP83" s="125"/>
      <c r="EMQ83" s="125"/>
      <c r="EMR83" s="125"/>
      <c r="EMS83" s="125"/>
      <c r="EMT83" s="125"/>
      <c r="EMU83" s="125"/>
      <c r="EMV83" s="125"/>
      <c r="EMW83" s="125"/>
      <c r="EMX83" s="125"/>
      <c r="EMY83" s="125"/>
      <c r="EMZ83" s="125"/>
      <c r="ENA83" s="125"/>
      <c r="ENB83" s="125"/>
      <c r="ENC83" s="125"/>
      <c r="END83" s="125"/>
      <c r="ENE83" s="125"/>
      <c r="ENF83" s="125"/>
      <c r="ENG83" s="125"/>
      <c r="ENH83" s="125"/>
      <c r="ENI83" s="125"/>
      <c r="ENJ83" s="125"/>
      <c r="ENK83" s="125"/>
      <c r="ENL83" s="125"/>
      <c r="ENM83" s="125"/>
      <c r="ENN83" s="125"/>
      <c r="ENO83" s="125"/>
      <c r="ENP83" s="125"/>
      <c r="ENQ83" s="125"/>
      <c r="ENR83" s="125"/>
      <c r="ENS83" s="125"/>
      <c r="ENT83" s="125"/>
      <c r="ENU83" s="125"/>
      <c r="ENV83" s="125"/>
      <c r="ENW83" s="125"/>
      <c r="ENX83" s="125"/>
      <c r="ENY83" s="125"/>
      <c r="ENZ83" s="125"/>
      <c r="EOA83" s="125"/>
      <c r="EOB83" s="125"/>
      <c r="EOC83" s="125"/>
      <c r="EOD83" s="125"/>
      <c r="EOE83" s="125"/>
      <c r="EOF83" s="125"/>
      <c r="EOG83" s="125"/>
      <c r="EOH83" s="125"/>
      <c r="EOI83" s="125"/>
      <c r="EOJ83" s="125"/>
      <c r="EOK83" s="125"/>
      <c r="EOL83" s="125"/>
      <c r="EOM83" s="125"/>
      <c r="EON83" s="125"/>
      <c r="EOO83" s="125"/>
      <c r="EOP83" s="125"/>
      <c r="EOQ83" s="125"/>
      <c r="EOR83" s="125"/>
      <c r="EOS83" s="125"/>
      <c r="EOT83" s="125"/>
      <c r="EOU83" s="125"/>
      <c r="EOV83" s="125"/>
      <c r="EOW83" s="125"/>
      <c r="EOX83" s="125"/>
      <c r="EOY83" s="125"/>
      <c r="EOZ83" s="125"/>
      <c r="EPA83" s="125"/>
      <c r="EPB83" s="125"/>
      <c r="EPC83" s="125"/>
      <c r="EPD83" s="125"/>
      <c r="EPE83" s="125"/>
      <c r="EPF83" s="125"/>
      <c r="EPG83" s="125"/>
      <c r="EPH83" s="125"/>
      <c r="EPI83" s="125"/>
      <c r="EPJ83" s="125"/>
      <c r="EPK83" s="125"/>
      <c r="EPL83" s="125"/>
      <c r="EPM83" s="125"/>
      <c r="EPN83" s="125"/>
      <c r="EPO83" s="125"/>
      <c r="EPP83" s="125"/>
      <c r="EPQ83" s="125"/>
      <c r="EPR83" s="125"/>
      <c r="EPS83" s="125"/>
      <c r="EPT83" s="125"/>
      <c r="EPU83" s="125"/>
      <c r="EPV83" s="125"/>
      <c r="EPW83" s="125"/>
      <c r="EPX83" s="125"/>
      <c r="EPY83" s="125"/>
      <c r="EPZ83" s="125"/>
      <c r="EQA83" s="125"/>
      <c r="EQB83" s="125"/>
      <c r="EQC83" s="125"/>
      <c r="EQD83" s="125"/>
      <c r="EQE83" s="125"/>
      <c r="EQF83" s="125"/>
      <c r="EQG83" s="125"/>
      <c r="EQH83" s="125"/>
      <c r="EQI83" s="125"/>
      <c r="EQJ83" s="125"/>
      <c r="EQK83" s="125"/>
      <c r="EQL83" s="125"/>
      <c r="EQM83" s="125"/>
      <c r="EQN83" s="125"/>
      <c r="EQO83" s="125"/>
      <c r="EQP83" s="125"/>
      <c r="EQQ83" s="125"/>
      <c r="EQR83" s="125"/>
      <c r="EQS83" s="125"/>
      <c r="EQT83" s="125"/>
      <c r="EQU83" s="125"/>
      <c r="EQV83" s="125"/>
      <c r="EQW83" s="125"/>
      <c r="EQX83" s="125"/>
      <c r="EQY83" s="125"/>
      <c r="EQZ83" s="125"/>
      <c r="ERA83" s="125"/>
      <c r="ERB83" s="125"/>
      <c r="ERC83" s="125"/>
      <c r="ERD83" s="125"/>
      <c r="ERE83" s="125"/>
      <c r="ERF83" s="125"/>
      <c r="ERG83" s="125"/>
      <c r="ERH83" s="125"/>
      <c r="ERI83" s="125"/>
      <c r="ERJ83" s="125"/>
      <c r="ERK83" s="125"/>
      <c r="ERL83" s="125"/>
      <c r="ERM83" s="125"/>
      <c r="ERN83" s="125"/>
      <c r="ERO83" s="125"/>
      <c r="ERP83" s="125"/>
      <c r="ERQ83" s="125"/>
      <c r="ERR83" s="125"/>
      <c r="ERS83" s="125"/>
      <c r="ERT83" s="125"/>
      <c r="ERU83" s="125"/>
      <c r="ERV83" s="125"/>
      <c r="ERW83" s="125"/>
      <c r="ERX83" s="125"/>
      <c r="ERY83" s="125"/>
      <c r="ERZ83" s="125"/>
      <c r="ESA83" s="125"/>
      <c r="ESB83" s="125"/>
      <c r="ESC83" s="125"/>
      <c r="ESD83" s="125"/>
      <c r="ESE83" s="125"/>
      <c r="ESF83" s="125"/>
      <c r="ESG83" s="125"/>
      <c r="ESH83" s="125"/>
      <c r="ESI83" s="125"/>
      <c r="ESJ83" s="125"/>
      <c r="ESK83" s="125"/>
      <c r="ESL83" s="125"/>
      <c r="ESM83" s="125"/>
      <c r="ESN83" s="125"/>
      <c r="ESO83" s="125"/>
      <c r="ESP83" s="125"/>
      <c r="ESQ83" s="125"/>
      <c r="ESR83" s="125"/>
      <c r="ESS83" s="125"/>
      <c r="EST83" s="125"/>
      <c r="ESU83" s="125"/>
      <c r="ESV83" s="125"/>
      <c r="ESW83" s="125"/>
      <c r="ESX83" s="125"/>
      <c r="ESY83" s="125"/>
      <c r="ESZ83" s="125"/>
      <c r="ETA83" s="125"/>
      <c r="ETB83" s="125"/>
      <c r="ETC83" s="125"/>
      <c r="ETD83" s="125"/>
      <c r="ETE83" s="125"/>
      <c r="ETF83" s="125"/>
      <c r="ETG83" s="125"/>
      <c r="ETH83" s="125"/>
      <c r="ETI83" s="125"/>
      <c r="ETJ83" s="125"/>
      <c r="ETK83" s="125"/>
      <c r="ETL83" s="125"/>
      <c r="ETM83" s="125"/>
      <c r="ETN83" s="125"/>
      <c r="ETO83" s="125"/>
      <c r="ETP83" s="125"/>
      <c r="ETQ83" s="125"/>
      <c r="ETR83" s="125"/>
      <c r="ETS83" s="125"/>
      <c r="ETT83" s="125"/>
      <c r="ETU83" s="125"/>
      <c r="ETV83" s="125"/>
      <c r="ETW83" s="125"/>
      <c r="ETX83" s="125"/>
      <c r="ETY83" s="125"/>
      <c r="ETZ83" s="125"/>
      <c r="EUA83" s="125"/>
      <c r="EUB83" s="125"/>
      <c r="EUC83" s="125"/>
      <c r="EUD83" s="125"/>
      <c r="EUE83" s="125"/>
      <c r="EUF83" s="125"/>
      <c r="EUG83" s="125"/>
      <c r="EUH83" s="125"/>
      <c r="EUI83" s="125"/>
      <c r="EUJ83" s="125"/>
      <c r="EUK83" s="125"/>
      <c r="EUL83" s="125"/>
      <c r="EUM83" s="125"/>
      <c r="EUN83" s="125"/>
      <c r="EUO83" s="125"/>
      <c r="EUP83" s="125"/>
      <c r="EUQ83" s="125"/>
      <c r="EUR83" s="125"/>
      <c r="EUS83" s="125"/>
      <c r="EUT83" s="125"/>
      <c r="EUU83" s="125"/>
      <c r="EUV83" s="125"/>
      <c r="EUW83" s="125"/>
      <c r="EUX83" s="125"/>
      <c r="EUY83" s="125"/>
      <c r="EUZ83" s="125"/>
      <c r="EVA83" s="125"/>
      <c r="EVB83" s="125"/>
      <c r="EVC83" s="125"/>
      <c r="EVD83" s="125"/>
      <c r="EVE83" s="125"/>
      <c r="EVF83" s="125"/>
      <c r="EVG83" s="125"/>
      <c r="EVH83" s="125"/>
      <c r="EVI83" s="125"/>
      <c r="EVJ83" s="125"/>
      <c r="EVK83" s="125"/>
      <c r="EVL83" s="125"/>
      <c r="EVM83" s="125"/>
      <c r="EVN83" s="125"/>
      <c r="EVO83" s="125"/>
      <c r="EVP83" s="125"/>
      <c r="EVQ83" s="125"/>
      <c r="EVR83" s="125"/>
      <c r="EVS83" s="125"/>
      <c r="EVT83" s="125"/>
      <c r="EVU83" s="125"/>
      <c r="EVV83" s="125"/>
      <c r="EVW83" s="125"/>
      <c r="EVX83" s="125"/>
      <c r="EVY83" s="125"/>
      <c r="EVZ83" s="125"/>
      <c r="EWA83" s="125"/>
      <c r="EWB83" s="125"/>
      <c r="EWC83" s="125"/>
      <c r="EWD83" s="125"/>
      <c r="EWE83" s="125"/>
      <c r="EWF83" s="125"/>
      <c r="EWG83" s="125"/>
      <c r="EWH83" s="125"/>
      <c r="EWI83" s="125"/>
      <c r="EWJ83" s="125"/>
      <c r="EWK83" s="125"/>
      <c r="EWL83" s="125"/>
      <c r="EWM83" s="125"/>
      <c r="EWN83" s="125"/>
      <c r="EWO83" s="125"/>
      <c r="EWP83" s="125"/>
      <c r="EWQ83" s="125"/>
      <c r="EWR83" s="125"/>
      <c r="EWS83" s="125"/>
      <c r="EWT83" s="125"/>
      <c r="EWU83" s="125"/>
      <c r="EWV83" s="125"/>
      <c r="EWW83" s="125"/>
      <c r="EWX83" s="125"/>
      <c r="EWY83" s="125"/>
      <c r="EWZ83" s="125"/>
      <c r="EXA83" s="125"/>
      <c r="EXB83" s="125"/>
      <c r="EXC83" s="125"/>
      <c r="EXD83" s="125"/>
      <c r="EXE83" s="125"/>
      <c r="EXF83" s="125"/>
      <c r="EXG83" s="125"/>
      <c r="EXH83" s="125"/>
      <c r="EXI83" s="125"/>
      <c r="EXJ83" s="125"/>
      <c r="EXK83" s="125"/>
      <c r="EXL83" s="125"/>
      <c r="EXM83" s="125"/>
      <c r="EXN83" s="125"/>
      <c r="EXO83" s="125"/>
      <c r="EXP83" s="125"/>
      <c r="EXQ83" s="125"/>
      <c r="EXR83" s="125"/>
      <c r="EXS83" s="125"/>
      <c r="EXT83" s="125"/>
      <c r="EXU83" s="125"/>
      <c r="EXV83" s="125"/>
      <c r="EXW83" s="125"/>
      <c r="EXX83" s="125"/>
      <c r="EXY83" s="125"/>
      <c r="EXZ83" s="125"/>
      <c r="EYA83" s="125"/>
      <c r="EYB83" s="125"/>
      <c r="EYC83" s="125"/>
      <c r="EYD83" s="125"/>
      <c r="EYE83" s="125"/>
      <c r="EYF83" s="125"/>
      <c r="EYG83" s="125"/>
      <c r="EYH83" s="125"/>
      <c r="EYI83" s="125"/>
      <c r="EYJ83" s="125"/>
      <c r="EYK83" s="125"/>
      <c r="EYL83" s="125"/>
      <c r="EYM83" s="125"/>
      <c r="EYN83" s="125"/>
      <c r="EYO83" s="125"/>
      <c r="EYP83" s="125"/>
      <c r="EYQ83" s="125"/>
      <c r="EYR83" s="125"/>
      <c r="EYS83" s="125"/>
      <c r="EYT83" s="125"/>
      <c r="EYU83" s="125"/>
      <c r="EYV83" s="125"/>
      <c r="EYW83" s="125"/>
      <c r="EYX83" s="125"/>
      <c r="EYY83" s="125"/>
      <c r="EYZ83" s="125"/>
      <c r="EZA83" s="125"/>
      <c r="EZB83" s="125"/>
      <c r="EZC83" s="125"/>
      <c r="EZD83" s="125"/>
      <c r="EZE83" s="125"/>
      <c r="EZF83" s="125"/>
      <c r="EZG83" s="125"/>
      <c r="EZH83" s="125"/>
      <c r="EZI83" s="125"/>
      <c r="EZJ83" s="125"/>
      <c r="EZK83" s="125"/>
      <c r="EZL83" s="125"/>
      <c r="EZM83" s="125"/>
      <c r="EZN83" s="125"/>
      <c r="EZO83" s="125"/>
      <c r="EZP83" s="125"/>
      <c r="EZQ83" s="125"/>
      <c r="EZR83" s="125"/>
      <c r="EZS83" s="125"/>
      <c r="EZT83" s="125"/>
      <c r="EZU83" s="125"/>
      <c r="EZV83" s="125"/>
      <c r="EZW83" s="125"/>
      <c r="EZX83" s="125"/>
      <c r="EZY83" s="125"/>
      <c r="EZZ83" s="125"/>
      <c r="FAA83" s="125"/>
      <c r="FAB83" s="125"/>
      <c r="FAC83" s="125"/>
      <c r="FAD83" s="125"/>
      <c r="FAE83" s="125"/>
      <c r="FAF83" s="125"/>
      <c r="FAG83" s="125"/>
      <c r="FAH83" s="125"/>
      <c r="FAI83" s="125"/>
      <c r="FAJ83" s="125"/>
      <c r="FAK83" s="125"/>
      <c r="FAL83" s="125"/>
      <c r="FAM83" s="125"/>
      <c r="FAN83" s="125"/>
      <c r="FAO83" s="125"/>
      <c r="FAP83" s="125"/>
      <c r="FAQ83" s="125"/>
      <c r="FAR83" s="125"/>
      <c r="FAS83" s="125"/>
      <c r="FAT83" s="125"/>
      <c r="FAU83" s="125"/>
      <c r="FAV83" s="125"/>
      <c r="FAW83" s="125"/>
      <c r="FAX83" s="125"/>
      <c r="FAY83" s="125"/>
      <c r="FAZ83" s="125"/>
      <c r="FBA83" s="125"/>
      <c r="FBB83" s="125"/>
      <c r="FBC83" s="125"/>
      <c r="FBD83" s="125"/>
      <c r="FBE83" s="125"/>
      <c r="FBF83" s="125"/>
      <c r="FBG83" s="125"/>
      <c r="FBH83" s="125"/>
      <c r="FBI83" s="125"/>
      <c r="FBJ83" s="125"/>
      <c r="FBK83" s="125"/>
      <c r="FBL83" s="125"/>
      <c r="FBM83" s="125"/>
      <c r="FBN83" s="125"/>
      <c r="FBO83" s="125"/>
      <c r="FBP83" s="125"/>
      <c r="FBQ83" s="125"/>
      <c r="FBR83" s="125"/>
      <c r="FBS83" s="125"/>
      <c r="FBT83" s="125"/>
      <c r="FBU83" s="125"/>
      <c r="FBV83" s="125"/>
      <c r="FBW83" s="125"/>
      <c r="FBX83" s="125"/>
      <c r="FBY83" s="125"/>
      <c r="FBZ83" s="125"/>
      <c r="FCA83" s="125"/>
      <c r="FCB83" s="125"/>
      <c r="FCC83" s="125"/>
      <c r="FCD83" s="125"/>
      <c r="FCE83" s="125"/>
      <c r="FCF83" s="125"/>
      <c r="FCG83" s="125"/>
      <c r="FCH83" s="125"/>
      <c r="FCI83" s="125"/>
      <c r="FCJ83" s="125"/>
      <c r="FCK83" s="125"/>
      <c r="FCL83" s="125"/>
      <c r="FCM83" s="125"/>
      <c r="FCN83" s="125"/>
      <c r="FCO83" s="125"/>
      <c r="FCP83" s="125"/>
      <c r="FCQ83" s="125"/>
      <c r="FCR83" s="125"/>
      <c r="FCS83" s="125"/>
      <c r="FCT83" s="125"/>
      <c r="FCU83" s="125"/>
      <c r="FCV83" s="125"/>
      <c r="FCW83" s="125"/>
      <c r="FCX83" s="125"/>
      <c r="FCY83" s="125"/>
      <c r="FCZ83" s="125"/>
      <c r="FDA83" s="125"/>
      <c r="FDB83" s="125"/>
      <c r="FDC83" s="125"/>
      <c r="FDD83" s="125"/>
      <c r="FDE83" s="125"/>
      <c r="FDF83" s="125"/>
      <c r="FDG83" s="125"/>
      <c r="FDH83" s="125"/>
      <c r="FDI83" s="125"/>
      <c r="FDJ83" s="125"/>
      <c r="FDK83" s="125"/>
      <c r="FDL83" s="125"/>
      <c r="FDM83" s="125"/>
      <c r="FDN83" s="125"/>
      <c r="FDO83" s="125"/>
      <c r="FDP83" s="125"/>
      <c r="FDQ83" s="125"/>
      <c r="FDR83" s="125"/>
      <c r="FDS83" s="125"/>
      <c r="FDT83" s="125"/>
      <c r="FDU83" s="125"/>
      <c r="FDV83" s="125"/>
      <c r="FDW83" s="125"/>
      <c r="FDX83" s="125"/>
      <c r="FDY83" s="125"/>
      <c r="FDZ83" s="125"/>
      <c r="FEA83" s="125"/>
      <c r="FEB83" s="125"/>
      <c r="FEC83" s="125"/>
      <c r="FED83" s="125"/>
      <c r="FEE83" s="125"/>
      <c r="FEF83" s="125"/>
      <c r="FEG83" s="125"/>
      <c r="FEH83" s="125"/>
      <c r="FEI83" s="125"/>
      <c r="FEJ83" s="125"/>
      <c r="FEK83" s="125"/>
      <c r="FEL83" s="125"/>
      <c r="FEM83" s="125"/>
      <c r="FEN83" s="125"/>
      <c r="FEO83" s="125"/>
      <c r="FEP83" s="125"/>
      <c r="FEQ83" s="125"/>
      <c r="FER83" s="125"/>
      <c r="FES83" s="125"/>
      <c r="FET83" s="125"/>
      <c r="FEU83" s="125"/>
      <c r="FEV83" s="125"/>
      <c r="FEW83" s="125"/>
      <c r="FEX83" s="125"/>
      <c r="FEY83" s="125"/>
      <c r="FEZ83" s="125"/>
      <c r="FFA83" s="125"/>
      <c r="FFB83" s="125"/>
      <c r="FFC83" s="125"/>
      <c r="FFD83" s="125"/>
      <c r="FFE83" s="125"/>
      <c r="FFF83" s="125"/>
      <c r="FFG83" s="125"/>
      <c r="FFH83" s="125"/>
      <c r="FFI83" s="125"/>
      <c r="FFJ83" s="125"/>
      <c r="FFK83" s="125"/>
      <c r="FFL83" s="125"/>
      <c r="FFM83" s="125"/>
      <c r="FFN83" s="125"/>
      <c r="FFO83" s="125"/>
      <c r="FFP83" s="125"/>
      <c r="FFQ83" s="125"/>
      <c r="FFR83" s="125"/>
      <c r="FFS83" s="125"/>
      <c r="FFT83" s="125"/>
      <c r="FFU83" s="125"/>
      <c r="FFV83" s="125"/>
      <c r="FFW83" s="125"/>
      <c r="FFX83" s="125"/>
      <c r="FFY83" s="125"/>
      <c r="FFZ83" s="125"/>
      <c r="FGA83" s="125"/>
      <c r="FGB83" s="125"/>
      <c r="FGC83" s="125"/>
      <c r="FGD83" s="125"/>
      <c r="FGE83" s="125"/>
      <c r="FGF83" s="125"/>
      <c r="FGG83" s="125"/>
      <c r="FGH83" s="125"/>
      <c r="FGI83" s="125"/>
      <c r="FGJ83" s="125"/>
      <c r="FGK83" s="125"/>
      <c r="FGL83" s="125"/>
      <c r="FGM83" s="125"/>
      <c r="FGN83" s="125"/>
      <c r="FGO83" s="125"/>
      <c r="FGP83" s="125"/>
      <c r="FGQ83" s="125"/>
      <c r="FGR83" s="125"/>
      <c r="FGS83" s="125"/>
      <c r="FGT83" s="125"/>
      <c r="FGU83" s="125"/>
      <c r="FGV83" s="125"/>
      <c r="FGW83" s="125"/>
      <c r="FGX83" s="125"/>
      <c r="FGY83" s="125"/>
      <c r="FGZ83" s="125"/>
      <c r="FHA83" s="125"/>
      <c r="FHB83" s="125"/>
      <c r="FHC83" s="125"/>
      <c r="FHD83" s="125"/>
      <c r="FHE83" s="125"/>
      <c r="FHF83" s="125"/>
      <c r="FHG83" s="125"/>
      <c r="FHH83" s="125"/>
      <c r="FHI83" s="125"/>
      <c r="FHJ83" s="125"/>
      <c r="FHK83" s="125"/>
      <c r="FHL83" s="125"/>
      <c r="FHM83" s="125"/>
      <c r="FHN83" s="125"/>
      <c r="FHO83" s="125"/>
      <c r="FHP83" s="125"/>
      <c r="FHQ83" s="125"/>
      <c r="FHR83" s="125"/>
      <c r="FHS83" s="125"/>
      <c r="FHT83" s="125"/>
      <c r="FHU83" s="125"/>
      <c r="FHV83" s="125"/>
      <c r="FHW83" s="125"/>
      <c r="FHX83" s="125"/>
      <c r="FHY83" s="125"/>
      <c r="FHZ83" s="125"/>
      <c r="FIA83" s="125"/>
      <c r="FIB83" s="125"/>
      <c r="FIC83" s="125"/>
      <c r="FID83" s="125"/>
      <c r="FIE83" s="125"/>
      <c r="FIF83" s="125"/>
      <c r="FIG83" s="125"/>
      <c r="FIH83" s="125"/>
      <c r="FII83" s="125"/>
      <c r="FIJ83" s="125"/>
      <c r="FIK83" s="125"/>
      <c r="FIL83" s="125"/>
      <c r="FIM83" s="125"/>
      <c r="FIN83" s="125"/>
      <c r="FIO83" s="125"/>
      <c r="FIP83" s="125"/>
      <c r="FIQ83" s="125"/>
      <c r="FIR83" s="125"/>
      <c r="FIS83" s="125"/>
      <c r="FIT83" s="125"/>
      <c r="FIU83" s="125"/>
      <c r="FIV83" s="125"/>
      <c r="FIW83" s="125"/>
      <c r="FIX83" s="125"/>
      <c r="FIY83" s="125"/>
      <c r="FIZ83" s="125"/>
      <c r="FJA83" s="125"/>
      <c r="FJB83" s="125"/>
      <c r="FJC83" s="125"/>
      <c r="FJD83" s="125"/>
      <c r="FJE83" s="125"/>
      <c r="FJF83" s="125"/>
      <c r="FJG83" s="125"/>
      <c r="FJH83" s="125"/>
      <c r="FJI83" s="125"/>
      <c r="FJJ83" s="125"/>
      <c r="FJK83" s="125"/>
      <c r="FJL83" s="125"/>
      <c r="FJM83" s="125"/>
      <c r="FJN83" s="125"/>
      <c r="FJO83" s="125"/>
      <c r="FJP83" s="125"/>
      <c r="FJQ83" s="125"/>
      <c r="FJR83" s="125"/>
      <c r="FJS83" s="125"/>
      <c r="FJT83" s="125"/>
      <c r="FJU83" s="125"/>
      <c r="FJV83" s="125"/>
      <c r="FJW83" s="125"/>
      <c r="FJX83" s="125"/>
      <c r="FJY83" s="125"/>
      <c r="FJZ83" s="125"/>
      <c r="FKA83" s="125"/>
      <c r="FKB83" s="125"/>
      <c r="FKC83" s="125"/>
      <c r="FKD83" s="125"/>
      <c r="FKE83" s="125"/>
      <c r="FKF83" s="125"/>
      <c r="FKG83" s="125"/>
      <c r="FKH83" s="125"/>
      <c r="FKI83" s="125"/>
      <c r="FKJ83" s="125"/>
      <c r="FKK83" s="125"/>
      <c r="FKL83" s="125"/>
      <c r="FKM83" s="125"/>
      <c r="FKN83" s="125"/>
      <c r="FKO83" s="125"/>
      <c r="FKP83" s="125"/>
      <c r="FKQ83" s="125"/>
      <c r="FKR83" s="125"/>
      <c r="FKS83" s="125"/>
      <c r="FKT83" s="125"/>
      <c r="FKU83" s="125"/>
      <c r="FKV83" s="125"/>
      <c r="FKW83" s="125"/>
      <c r="FKX83" s="125"/>
      <c r="FKY83" s="125"/>
      <c r="FKZ83" s="125"/>
      <c r="FLA83" s="125"/>
      <c r="FLB83" s="125"/>
      <c r="FLC83" s="125"/>
      <c r="FLD83" s="125"/>
      <c r="FLE83" s="125"/>
      <c r="FLF83" s="125"/>
      <c r="FLG83" s="125"/>
      <c r="FLH83" s="125"/>
      <c r="FLI83" s="125"/>
      <c r="FLJ83" s="125"/>
      <c r="FLK83" s="125"/>
      <c r="FLL83" s="125"/>
      <c r="FLM83" s="125"/>
      <c r="FLN83" s="125"/>
      <c r="FLO83" s="125"/>
      <c r="FLP83" s="125"/>
      <c r="FLQ83" s="125"/>
      <c r="FLR83" s="125"/>
      <c r="FLS83" s="125"/>
      <c r="FLT83" s="125"/>
      <c r="FLU83" s="125"/>
      <c r="FLV83" s="125"/>
      <c r="FLW83" s="125"/>
      <c r="FLX83" s="125"/>
      <c r="FLY83" s="125"/>
      <c r="FLZ83" s="125"/>
      <c r="FMA83" s="125"/>
      <c r="FMB83" s="125"/>
      <c r="FMC83" s="125"/>
      <c r="FMD83" s="125"/>
      <c r="FME83" s="125"/>
      <c r="FMF83" s="125"/>
      <c r="FMG83" s="125"/>
      <c r="FMH83" s="125"/>
      <c r="FMI83" s="125"/>
      <c r="FMJ83" s="125"/>
      <c r="FMK83" s="125"/>
      <c r="FML83" s="125"/>
      <c r="FMM83" s="125"/>
      <c r="FMN83" s="125"/>
      <c r="FMO83" s="125"/>
      <c r="FMP83" s="125"/>
      <c r="FMQ83" s="125"/>
      <c r="FMR83" s="125"/>
      <c r="FMS83" s="125"/>
      <c r="FMT83" s="125"/>
      <c r="FMU83" s="125"/>
      <c r="FMV83" s="125"/>
      <c r="FMW83" s="125"/>
      <c r="FMX83" s="125"/>
      <c r="FMY83" s="125"/>
      <c r="FMZ83" s="125"/>
      <c r="FNA83" s="125"/>
      <c r="FNB83" s="125"/>
      <c r="FNC83" s="125"/>
      <c r="FND83" s="125"/>
      <c r="FNE83" s="125"/>
      <c r="FNF83" s="125"/>
      <c r="FNG83" s="125"/>
      <c r="FNH83" s="125"/>
      <c r="FNI83" s="125"/>
      <c r="FNJ83" s="125"/>
      <c r="FNK83" s="125"/>
      <c r="FNL83" s="125"/>
      <c r="FNM83" s="125"/>
      <c r="FNN83" s="125"/>
      <c r="FNO83" s="125"/>
      <c r="FNP83" s="125"/>
      <c r="FNQ83" s="125"/>
      <c r="FNR83" s="125"/>
      <c r="FNS83" s="125"/>
      <c r="FNT83" s="125"/>
      <c r="FNU83" s="125"/>
      <c r="FNV83" s="125"/>
      <c r="FNW83" s="125"/>
      <c r="FNX83" s="125"/>
      <c r="FNY83" s="125"/>
      <c r="FNZ83" s="125"/>
      <c r="FOA83" s="125"/>
      <c r="FOB83" s="125"/>
      <c r="FOC83" s="125"/>
      <c r="FOD83" s="125"/>
      <c r="FOE83" s="125"/>
      <c r="FOF83" s="125"/>
      <c r="FOG83" s="125"/>
      <c r="FOH83" s="125"/>
      <c r="FOI83" s="125"/>
      <c r="FOJ83" s="125"/>
      <c r="FOK83" s="125"/>
      <c r="FOL83" s="125"/>
      <c r="FOM83" s="125"/>
      <c r="FON83" s="125"/>
      <c r="FOO83" s="125"/>
      <c r="FOP83" s="125"/>
      <c r="FOQ83" s="125"/>
      <c r="FOR83" s="125"/>
      <c r="FOS83" s="125"/>
      <c r="FOT83" s="125"/>
      <c r="FOU83" s="125"/>
      <c r="FOV83" s="125"/>
      <c r="FOW83" s="125"/>
      <c r="FOX83" s="125"/>
      <c r="FOY83" s="125"/>
      <c r="FOZ83" s="125"/>
      <c r="FPA83" s="125"/>
      <c r="FPB83" s="125"/>
      <c r="FPC83" s="125"/>
      <c r="FPD83" s="125"/>
      <c r="FPE83" s="125"/>
      <c r="FPF83" s="125"/>
      <c r="FPG83" s="125"/>
      <c r="FPH83" s="125"/>
      <c r="FPI83" s="125"/>
      <c r="FPJ83" s="125"/>
      <c r="FPK83" s="125"/>
      <c r="FPL83" s="125"/>
      <c r="FPM83" s="125"/>
      <c r="FPN83" s="125"/>
      <c r="FPO83" s="125"/>
      <c r="FPP83" s="125"/>
      <c r="FPQ83" s="125"/>
      <c r="FPR83" s="125"/>
      <c r="FPS83" s="125"/>
      <c r="FPT83" s="125"/>
      <c r="FPU83" s="125"/>
      <c r="FPV83" s="125"/>
      <c r="FPW83" s="125"/>
      <c r="FPX83" s="125"/>
      <c r="FPY83" s="125"/>
      <c r="FPZ83" s="125"/>
      <c r="FQA83" s="125"/>
      <c r="FQB83" s="125"/>
      <c r="FQC83" s="125"/>
      <c r="FQD83" s="125"/>
      <c r="FQE83" s="125"/>
      <c r="FQF83" s="125"/>
      <c r="FQG83" s="125"/>
      <c r="FQH83" s="125"/>
      <c r="FQI83" s="125"/>
      <c r="FQJ83" s="125"/>
      <c r="FQK83" s="125"/>
      <c r="FQL83" s="125"/>
      <c r="FQM83" s="125"/>
      <c r="FQN83" s="125"/>
      <c r="FQO83" s="125"/>
      <c r="FQP83" s="125"/>
      <c r="FQQ83" s="125"/>
      <c r="FQR83" s="125"/>
      <c r="FQS83" s="125"/>
      <c r="FQT83" s="125"/>
      <c r="FQU83" s="125"/>
      <c r="FQV83" s="125"/>
      <c r="FQW83" s="125"/>
      <c r="FQX83" s="125"/>
      <c r="FQY83" s="125"/>
      <c r="FQZ83" s="125"/>
      <c r="FRA83" s="125"/>
      <c r="FRB83" s="125"/>
      <c r="FRC83" s="125"/>
      <c r="FRD83" s="125"/>
      <c r="FRE83" s="125"/>
      <c r="FRF83" s="125"/>
      <c r="FRG83" s="125"/>
      <c r="FRH83" s="125"/>
      <c r="FRI83" s="125"/>
      <c r="FRJ83" s="125"/>
      <c r="FRK83" s="125"/>
      <c r="FRL83" s="125"/>
      <c r="FRM83" s="125"/>
      <c r="FRN83" s="125"/>
      <c r="FRO83" s="125"/>
      <c r="FRP83" s="125"/>
      <c r="FRQ83" s="125"/>
      <c r="FRR83" s="125"/>
      <c r="FRS83" s="125"/>
      <c r="FRT83" s="125"/>
      <c r="FRU83" s="125"/>
      <c r="FRV83" s="125"/>
      <c r="FRW83" s="125"/>
      <c r="FRX83" s="125"/>
      <c r="FRY83" s="125"/>
      <c r="FRZ83" s="125"/>
      <c r="FSA83" s="125"/>
      <c r="FSB83" s="125"/>
      <c r="FSC83" s="125"/>
      <c r="FSD83" s="125"/>
      <c r="FSE83" s="125"/>
      <c r="FSF83" s="125"/>
      <c r="FSG83" s="125"/>
      <c r="FSH83" s="125"/>
      <c r="FSI83" s="125"/>
      <c r="FSJ83" s="125"/>
      <c r="FSK83" s="125"/>
      <c r="FSL83" s="125"/>
      <c r="FSM83" s="125"/>
      <c r="FSN83" s="125"/>
      <c r="FSO83" s="125"/>
      <c r="FSP83" s="125"/>
      <c r="FSQ83" s="125"/>
      <c r="FSR83" s="125"/>
      <c r="FSS83" s="125"/>
      <c r="FST83" s="125"/>
      <c r="FSU83" s="125"/>
      <c r="FSV83" s="125"/>
      <c r="FSW83" s="125"/>
      <c r="FSX83" s="125"/>
      <c r="FSY83" s="125"/>
      <c r="FSZ83" s="125"/>
      <c r="FTA83" s="125"/>
      <c r="FTB83" s="125"/>
      <c r="FTC83" s="125"/>
      <c r="FTD83" s="125"/>
      <c r="FTE83" s="125"/>
      <c r="FTF83" s="125"/>
      <c r="FTG83" s="125"/>
      <c r="FTH83" s="125"/>
      <c r="FTI83" s="125"/>
      <c r="FTJ83" s="125"/>
      <c r="FTK83" s="125"/>
      <c r="FTL83" s="125"/>
      <c r="FTM83" s="125"/>
      <c r="FTN83" s="125"/>
      <c r="FTO83" s="125"/>
      <c r="FTP83" s="125"/>
      <c r="FTQ83" s="125"/>
      <c r="FTR83" s="125"/>
      <c r="FTS83" s="125"/>
      <c r="FTT83" s="125"/>
      <c r="FTU83" s="125"/>
      <c r="FTV83" s="125"/>
      <c r="FTW83" s="125"/>
      <c r="FTX83" s="125"/>
      <c r="FTY83" s="125"/>
      <c r="FTZ83" s="125"/>
      <c r="FUA83" s="125"/>
      <c r="FUB83" s="125"/>
      <c r="FUC83" s="125"/>
      <c r="FUD83" s="125"/>
      <c r="FUE83" s="125"/>
      <c r="FUF83" s="125"/>
      <c r="FUG83" s="125"/>
      <c r="FUH83" s="125"/>
      <c r="FUI83" s="125"/>
      <c r="FUJ83" s="125"/>
      <c r="FUK83" s="125"/>
      <c r="FUL83" s="125"/>
      <c r="FUM83" s="125"/>
      <c r="FUN83" s="125"/>
      <c r="FUO83" s="125"/>
      <c r="FUP83" s="125"/>
      <c r="FUQ83" s="125"/>
      <c r="FUR83" s="125"/>
      <c r="FUS83" s="125"/>
      <c r="FUT83" s="125"/>
      <c r="FUU83" s="125"/>
      <c r="FUV83" s="125"/>
      <c r="FUW83" s="125"/>
      <c r="FUX83" s="125"/>
      <c r="FUY83" s="125"/>
      <c r="FUZ83" s="125"/>
      <c r="FVA83" s="125"/>
      <c r="FVB83" s="125"/>
      <c r="FVC83" s="125"/>
      <c r="FVD83" s="125"/>
      <c r="FVE83" s="125"/>
      <c r="FVF83" s="125"/>
      <c r="FVG83" s="125"/>
      <c r="FVH83" s="125"/>
      <c r="FVI83" s="125"/>
      <c r="FVJ83" s="125"/>
      <c r="FVK83" s="125"/>
      <c r="FVL83" s="125"/>
      <c r="FVM83" s="125"/>
      <c r="FVN83" s="125"/>
      <c r="FVO83" s="125"/>
      <c r="FVP83" s="125"/>
      <c r="FVQ83" s="125"/>
      <c r="FVR83" s="125"/>
      <c r="FVS83" s="125"/>
      <c r="FVT83" s="125"/>
      <c r="FVU83" s="125"/>
      <c r="FVV83" s="125"/>
      <c r="FVW83" s="125"/>
      <c r="FVX83" s="125"/>
      <c r="FVY83" s="125"/>
      <c r="FVZ83" s="125"/>
      <c r="FWA83" s="125"/>
      <c r="FWB83" s="125"/>
      <c r="FWC83" s="125"/>
      <c r="FWD83" s="125"/>
      <c r="FWE83" s="125"/>
      <c r="FWF83" s="125"/>
      <c r="FWG83" s="125"/>
      <c r="FWH83" s="125"/>
      <c r="FWI83" s="125"/>
      <c r="FWJ83" s="125"/>
      <c r="FWK83" s="125"/>
      <c r="FWL83" s="125"/>
      <c r="FWM83" s="125"/>
      <c r="FWN83" s="125"/>
      <c r="FWO83" s="125"/>
      <c r="FWP83" s="125"/>
      <c r="FWQ83" s="125"/>
      <c r="FWR83" s="125"/>
      <c r="FWS83" s="125"/>
      <c r="FWT83" s="125"/>
      <c r="FWU83" s="125"/>
      <c r="FWV83" s="125"/>
      <c r="FWW83" s="125"/>
      <c r="FWX83" s="125"/>
      <c r="FWY83" s="125"/>
      <c r="FWZ83" s="125"/>
      <c r="FXA83" s="125"/>
      <c r="FXB83" s="125"/>
      <c r="FXC83" s="125"/>
      <c r="FXD83" s="125"/>
      <c r="FXE83" s="125"/>
      <c r="FXF83" s="125"/>
      <c r="FXG83" s="125"/>
      <c r="FXH83" s="125"/>
      <c r="FXI83" s="125"/>
      <c r="FXJ83" s="125"/>
      <c r="FXK83" s="125"/>
      <c r="FXL83" s="125"/>
      <c r="FXM83" s="125"/>
      <c r="FXN83" s="125"/>
      <c r="FXO83" s="125"/>
      <c r="FXP83" s="125"/>
      <c r="FXQ83" s="125"/>
      <c r="FXR83" s="125"/>
      <c r="FXS83" s="125"/>
      <c r="FXT83" s="125"/>
      <c r="FXU83" s="125"/>
      <c r="FXV83" s="125"/>
      <c r="FXW83" s="125"/>
      <c r="FXX83" s="125"/>
      <c r="FXY83" s="125"/>
      <c r="FXZ83" s="125"/>
      <c r="FYA83" s="125"/>
      <c r="FYB83" s="125"/>
      <c r="FYC83" s="125"/>
      <c r="FYD83" s="125"/>
      <c r="FYE83" s="125"/>
      <c r="FYF83" s="125"/>
      <c r="FYG83" s="125"/>
      <c r="FYH83" s="125"/>
      <c r="FYI83" s="125"/>
      <c r="FYJ83" s="125"/>
      <c r="FYK83" s="125"/>
      <c r="FYL83" s="125"/>
      <c r="FYM83" s="125"/>
      <c r="FYN83" s="125"/>
      <c r="FYO83" s="125"/>
      <c r="FYP83" s="125"/>
      <c r="FYQ83" s="125"/>
      <c r="FYR83" s="125"/>
      <c r="FYS83" s="125"/>
      <c r="FYT83" s="125"/>
      <c r="FYU83" s="125"/>
      <c r="FYV83" s="125"/>
      <c r="FYW83" s="125"/>
      <c r="FYX83" s="125"/>
      <c r="FYY83" s="125"/>
      <c r="FYZ83" s="125"/>
      <c r="FZA83" s="125"/>
      <c r="FZB83" s="125"/>
      <c r="FZC83" s="125"/>
      <c r="FZD83" s="125"/>
      <c r="FZE83" s="125"/>
      <c r="FZF83" s="125"/>
      <c r="FZG83" s="125"/>
      <c r="FZH83" s="125"/>
      <c r="FZI83" s="125"/>
      <c r="FZJ83" s="125"/>
      <c r="FZK83" s="125"/>
      <c r="FZL83" s="125"/>
      <c r="FZM83" s="125"/>
      <c r="FZN83" s="125"/>
      <c r="FZO83" s="125"/>
      <c r="FZP83" s="125"/>
      <c r="FZQ83" s="125"/>
      <c r="FZR83" s="125"/>
      <c r="FZS83" s="125"/>
      <c r="FZT83" s="125"/>
      <c r="FZU83" s="125"/>
      <c r="FZV83" s="125"/>
      <c r="FZW83" s="125"/>
      <c r="FZX83" s="125"/>
      <c r="FZY83" s="125"/>
      <c r="FZZ83" s="125"/>
      <c r="GAA83" s="125"/>
      <c r="GAB83" s="125"/>
      <c r="GAC83" s="125"/>
      <c r="GAD83" s="125"/>
      <c r="GAE83" s="125"/>
      <c r="GAF83" s="125"/>
      <c r="GAG83" s="125"/>
      <c r="GAH83" s="125"/>
      <c r="GAI83" s="125"/>
      <c r="GAJ83" s="125"/>
      <c r="GAK83" s="125"/>
      <c r="GAL83" s="125"/>
      <c r="GAM83" s="125"/>
      <c r="GAN83" s="125"/>
      <c r="GAO83" s="125"/>
      <c r="GAP83" s="125"/>
      <c r="GAQ83" s="125"/>
      <c r="GAR83" s="125"/>
      <c r="GAS83" s="125"/>
      <c r="GAT83" s="125"/>
      <c r="GAU83" s="125"/>
      <c r="GAV83" s="125"/>
      <c r="GAW83" s="125"/>
      <c r="GAX83" s="125"/>
      <c r="GAY83" s="125"/>
      <c r="GAZ83" s="125"/>
      <c r="GBA83" s="125"/>
      <c r="GBB83" s="125"/>
      <c r="GBC83" s="125"/>
      <c r="GBD83" s="125"/>
      <c r="GBE83" s="125"/>
      <c r="GBF83" s="125"/>
      <c r="GBG83" s="125"/>
      <c r="GBH83" s="125"/>
      <c r="GBI83" s="125"/>
      <c r="GBJ83" s="125"/>
      <c r="GBK83" s="125"/>
      <c r="GBL83" s="125"/>
      <c r="GBM83" s="125"/>
      <c r="GBN83" s="125"/>
      <c r="GBO83" s="125"/>
      <c r="GBP83" s="125"/>
      <c r="GBQ83" s="125"/>
      <c r="GBR83" s="125"/>
      <c r="GBS83" s="125"/>
      <c r="GBT83" s="125"/>
      <c r="GBU83" s="125"/>
      <c r="GBV83" s="125"/>
      <c r="GBW83" s="125"/>
      <c r="GBX83" s="125"/>
      <c r="GBY83" s="125"/>
      <c r="GBZ83" s="125"/>
      <c r="GCA83" s="125"/>
      <c r="GCB83" s="125"/>
      <c r="GCC83" s="125"/>
      <c r="GCD83" s="125"/>
      <c r="GCE83" s="125"/>
      <c r="GCF83" s="125"/>
      <c r="GCG83" s="125"/>
      <c r="GCH83" s="125"/>
      <c r="GCI83" s="125"/>
      <c r="GCJ83" s="125"/>
      <c r="GCK83" s="125"/>
      <c r="GCL83" s="125"/>
      <c r="GCM83" s="125"/>
      <c r="GCN83" s="125"/>
      <c r="GCO83" s="125"/>
      <c r="GCP83" s="125"/>
      <c r="GCQ83" s="125"/>
      <c r="GCR83" s="125"/>
      <c r="GCS83" s="125"/>
      <c r="GCT83" s="125"/>
      <c r="GCU83" s="125"/>
      <c r="GCV83" s="125"/>
      <c r="GCW83" s="125"/>
      <c r="GCX83" s="125"/>
      <c r="GCY83" s="125"/>
      <c r="GCZ83" s="125"/>
      <c r="GDA83" s="125"/>
      <c r="GDB83" s="125"/>
      <c r="GDC83" s="125"/>
      <c r="GDD83" s="125"/>
      <c r="GDE83" s="125"/>
      <c r="GDF83" s="125"/>
      <c r="GDG83" s="125"/>
      <c r="GDH83" s="125"/>
      <c r="GDI83" s="125"/>
      <c r="GDJ83" s="125"/>
      <c r="GDK83" s="125"/>
      <c r="GDL83" s="125"/>
      <c r="GDM83" s="125"/>
      <c r="GDN83" s="125"/>
      <c r="GDO83" s="125"/>
      <c r="GDP83" s="125"/>
      <c r="GDQ83" s="125"/>
      <c r="GDR83" s="125"/>
      <c r="GDS83" s="125"/>
      <c r="GDT83" s="125"/>
      <c r="GDU83" s="125"/>
      <c r="GDV83" s="125"/>
      <c r="GDW83" s="125"/>
      <c r="GDX83" s="125"/>
      <c r="GDY83" s="125"/>
    </row>
    <row r="84" spans="1:4861" s="69" customFormat="1" ht="27" customHeight="1">
      <c r="A84" s="101"/>
      <c r="B84" s="122" t="s">
        <v>57</v>
      </c>
      <c r="C84" s="101"/>
      <c r="D84" s="73"/>
      <c r="E84" s="86" t="s">
        <v>60</v>
      </c>
      <c r="F84" s="73"/>
      <c r="G84" s="73"/>
      <c r="H84" s="86"/>
      <c r="I84" s="73"/>
      <c r="J84" s="73"/>
      <c r="K84" s="73"/>
      <c r="L84" s="73"/>
      <c r="M84" s="73"/>
      <c r="N84" s="73"/>
      <c r="O84" s="86"/>
      <c r="P84" s="73"/>
      <c r="Q84" s="126"/>
      <c r="R84" s="73"/>
      <c r="S84" s="73"/>
      <c r="T84" s="73"/>
      <c r="U84" s="73"/>
      <c r="V84" s="101"/>
      <c r="W84" s="122" t="s">
        <v>57</v>
      </c>
      <c r="X84" s="101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101"/>
      <c r="AQ84" s="122" t="s">
        <v>57</v>
      </c>
      <c r="AR84" s="101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101"/>
      <c r="BK84" s="122" t="s">
        <v>57</v>
      </c>
      <c r="BL84" s="101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101"/>
      <c r="CE84" s="122" t="s">
        <v>57</v>
      </c>
      <c r="CF84" s="101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101"/>
      <c r="CY84" s="122" t="s">
        <v>57</v>
      </c>
      <c r="CZ84" s="101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101"/>
      <c r="DS84" s="122" t="s">
        <v>57</v>
      </c>
      <c r="DT84" s="101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101"/>
      <c r="EM84" s="122" t="s">
        <v>57</v>
      </c>
      <c r="EN84" s="101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/>
      <c r="GO84" s="125"/>
      <c r="GP84" s="125"/>
      <c r="GQ84" s="125"/>
      <c r="GR84" s="125"/>
      <c r="GS84" s="125"/>
      <c r="GT84" s="125"/>
      <c r="GU84" s="125"/>
      <c r="GV84" s="125"/>
      <c r="GW84" s="125"/>
      <c r="GX84" s="125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  <c r="HY84" s="125"/>
      <c r="HZ84" s="125"/>
      <c r="IA84" s="125"/>
      <c r="IB84" s="125"/>
      <c r="IC84" s="125"/>
      <c r="ID84" s="125"/>
      <c r="IE84" s="125"/>
      <c r="IF84" s="125"/>
      <c r="IG84" s="125"/>
      <c r="IH84" s="125"/>
      <c r="II84" s="125"/>
      <c r="IJ84" s="125"/>
      <c r="IK84" s="125"/>
      <c r="IL84" s="125"/>
      <c r="IM84" s="125"/>
      <c r="IN84" s="125"/>
      <c r="IO84" s="125"/>
      <c r="IP84" s="125"/>
      <c r="IQ84" s="125"/>
      <c r="IR84" s="125"/>
      <c r="IS84" s="125"/>
      <c r="IT84" s="125"/>
      <c r="IU84" s="125"/>
      <c r="IV84" s="125"/>
      <c r="IW84" s="125"/>
      <c r="IX84" s="125"/>
      <c r="IY84" s="125"/>
      <c r="IZ84" s="125"/>
      <c r="JA84" s="125"/>
      <c r="JB84" s="125"/>
      <c r="JC84" s="125"/>
      <c r="JD84" s="125"/>
      <c r="JE84" s="125"/>
      <c r="JF84" s="125"/>
      <c r="JG84" s="125"/>
      <c r="JH84" s="125"/>
      <c r="JI84" s="125"/>
      <c r="JJ84" s="125"/>
      <c r="JK84" s="125"/>
      <c r="JL84" s="125"/>
      <c r="JM84" s="125"/>
      <c r="JN84" s="125"/>
      <c r="JO84" s="125"/>
      <c r="JP84" s="125"/>
      <c r="JQ84" s="125"/>
      <c r="JR84" s="125"/>
      <c r="JS84" s="125"/>
      <c r="JT84" s="125"/>
      <c r="JU84" s="125"/>
      <c r="JV84" s="125"/>
      <c r="JW84" s="125"/>
      <c r="JX84" s="125"/>
      <c r="JY84" s="125"/>
      <c r="JZ84" s="125"/>
      <c r="KA84" s="125"/>
      <c r="KB84" s="125"/>
      <c r="KC84" s="125"/>
      <c r="KD84" s="125"/>
      <c r="KE84" s="125"/>
      <c r="KF84" s="125"/>
      <c r="KG84" s="125"/>
      <c r="KH84" s="125"/>
      <c r="KI84" s="125"/>
      <c r="KJ84" s="125"/>
      <c r="KK84" s="125"/>
      <c r="KL84" s="125"/>
      <c r="KM84" s="125"/>
      <c r="KN84" s="125"/>
      <c r="KO84" s="125"/>
      <c r="KP84" s="125"/>
      <c r="KQ84" s="125"/>
      <c r="KR84" s="125"/>
      <c r="KS84" s="125"/>
      <c r="KT84" s="125"/>
      <c r="KU84" s="125"/>
      <c r="KV84" s="125"/>
      <c r="KW84" s="125"/>
      <c r="KX84" s="125"/>
      <c r="KY84" s="125"/>
      <c r="KZ84" s="125"/>
      <c r="LA84" s="125"/>
      <c r="LB84" s="125"/>
      <c r="LC84" s="125"/>
      <c r="LD84" s="125"/>
      <c r="LE84" s="125"/>
      <c r="LF84" s="125"/>
      <c r="LG84" s="125"/>
      <c r="LH84" s="125"/>
      <c r="LI84" s="125"/>
      <c r="LJ84" s="125"/>
      <c r="LK84" s="125"/>
      <c r="LL84" s="125"/>
      <c r="LM84" s="125"/>
      <c r="LN84" s="125"/>
      <c r="LO84" s="125"/>
      <c r="LP84" s="125"/>
      <c r="LQ84" s="125"/>
      <c r="LR84" s="125"/>
      <c r="LS84" s="125"/>
      <c r="LT84" s="125"/>
      <c r="LU84" s="125"/>
      <c r="LV84" s="125"/>
      <c r="LW84" s="125"/>
      <c r="LX84" s="125"/>
      <c r="LY84" s="125"/>
      <c r="LZ84" s="125"/>
      <c r="MA84" s="125"/>
      <c r="MB84" s="125"/>
      <c r="MC84" s="125"/>
      <c r="MD84" s="125"/>
      <c r="ME84" s="125"/>
      <c r="MF84" s="125"/>
      <c r="MG84" s="125"/>
      <c r="MH84" s="125"/>
      <c r="MI84" s="125"/>
      <c r="MJ84" s="125"/>
      <c r="MK84" s="125"/>
      <c r="ML84" s="125"/>
      <c r="MM84" s="125"/>
      <c r="MN84" s="125"/>
      <c r="MO84" s="125"/>
      <c r="MP84" s="125"/>
      <c r="MQ84" s="125"/>
      <c r="MR84" s="125"/>
      <c r="MS84" s="125"/>
      <c r="MT84" s="125"/>
      <c r="MU84" s="125"/>
      <c r="MV84" s="125"/>
      <c r="MW84" s="125"/>
      <c r="MX84" s="125"/>
      <c r="MY84" s="125"/>
      <c r="MZ84" s="125"/>
      <c r="NA84" s="125"/>
      <c r="NB84" s="125"/>
      <c r="NC84" s="125"/>
      <c r="ND84" s="125"/>
      <c r="NE84" s="125"/>
      <c r="NF84" s="125"/>
      <c r="NG84" s="125"/>
      <c r="NH84" s="125"/>
      <c r="NI84" s="125"/>
      <c r="NJ84" s="125"/>
      <c r="NK84" s="125"/>
      <c r="NL84" s="125"/>
      <c r="NM84" s="125"/>
      <c r="NN84" s="125"/>
      <c r="NO84" s="125"/>
      <c r="NP84" s="125"/>
      <c r="NQ84" s="125"/>
      <c r="NR84" s="125"/>
      <c r="NS84" s="125"/>
      <c r="NT84" s="125"/>
      <c r="NU84" s="125"/>
      <c r="NV84" s="125"/>
      <c r="NW84" s="125"/>
      <c r="NX84" s="125"/>
      <c r="NY84" s="125"/>
      <c r="NZ84" s="125"/>
      <c r="OA84" s="125"/>
      <c r="OB84" s="125"/>
      <c r="OC84" s="125"/>
      <c r="OD84" s="125"/>
      <c r="OE84" s="125"/>
      <c r="OF84" s="125"/>
      <c r="OG84" s="125"/>
      <c r="OH84" s="125"/>
      <c r="OI84" s="125"/>
      <c r="OJ84" s="125"/>
      <c r="OK84" s="125"/>
      <c r="OL84" s="125"/>
      <c r="OM84" s="125"/>
      <c r="ON84" s="125"/>
      <c r="OO84" s="125"/>
      <c r="OP84" s="125"/>
      <c r="OQ84" s="125"/>
      <c r="OR84" s="125"/>
      <c r="OS84" s="125"/>
      <c r="OT84" s="125"/>
      <c r="OU84" s="125"/>
      <c r="OV84" s="125"/>
      <c r="OW84" s="125"/>
      <c r="OX84" s="125"/>
      <c r="OY84" s="125"/>
      <c r="OZ84" s="125"/>
      <c r="PA84" s="125"/>
      <c r="PB84" s="125"/>
      <c r="PC84" s="125"/>
      <c r="PD84" s="125"/>
      <c r="PE84" s="125"/>
      <c r="PF84" s="125"/>
      <c r="PG84" s="125"/>
      <c r="PH84" s="125"/>
      <c r="PI84" s="125"/>
      <c r="PJ84" s="125"/>
      <c r="PK84" s="125"/>
      <c r="PL84" s="125"/>
      <c r="PM84" s="125"/>
      <c r="PN84" s="125"/>
      <c r="PO84" s="125"/>
      <c r="PP84" s="125"/>
      <c r="PQ84" s="125"/>
      <c r="PR84" s="125"/>
      <c r="PS84" s="125"/>
      <c r="PT84" s="125"/>
      <c r="PU84" s="125"/>
      <c r="PV84" s="125"/>
      <c r="PW84" s="125"/>
      <c r="PX84" s="125"/>
      <c r="PY84" s="125"/>
      <c r="PZ84" s="125"/>
      <c r="QA84" s="125"/>
      <c r="QB84" s="125"/>
      <c r="QC84" s="125"/>
      <c r="QD84" s="125"/>
      <c r="QE84" s="125"/>
      <c r="QF84" s="125"/>
      <c r="QG84" s="125"/>
      <c r="QH84" s="125"/>
      <c r="QI84" s="125"/>
      <c r="QJ84" s="125"/>
      <c r="QK84" s="125"/>
      <c r="QL84" s="125"/>
      <c r="QM84" s="125"/>
      <c r="QN84" s="125"/>
      <c r="QO84" s="125"/>
      <c r="QP84" s="125"/>
      <c r="QQ84" s="125"/>
      <c r="QR84" s="125"/>
      <c r="QS84" s="125"/>
      <c r="QT84" s="125"/>
      <c r="QU84" s="125"/>
      <c r="QV84" s="125"/>
      <c r="QW84" s="125"/>
      <c r="QX84" s="125"/>
      <c r="QY84" s="125"/>
      <c r="QZ84" s="125"/>
      <c r="RA84" s="125"/>
      <c r="RB84" s="125"/>
      <c r="RC84" s="125"/>
      <c r="RD84" s="125"/>
      <c r="RE84" s="125"/>
      <c r="RF84" s="125"/>
      <c r="RG84" s="125"/>
      <c r="RH84" s="125"/>
      <c r="RI84" s="125"/>
      <c r="RJ84" s="125"/>
      <c r="RK84" s="125"/>
      <c r="RL84" s="125"/>
      <c r="RM84" s="125"/>
      <c r="RN84" s="125"/>
      <c r="RO84" s="125"/>
      <c r="RP84" s="125"/>
      <c r="RQ84" s="125"/>
      <c r="RR84" s="125"/>
      <c r="RS84" s="125"/>
      <c r="RT84" s="125"/>
      <c r="RU84" s="125"/>
      <c r="RV84" s="125"/>
      <c r="RW84" s="125"/>
      <c r="RX84" s="125"/>
      <c r="RY84" s="125"/>
      <c r="RZ84" s="125"/>
      <c r="SA84" s="125"/>
      <c r="SB84" s="125"/>
      <c r="SC84" s="125"/>
      <c r="SD84" s="125"/>
      <c r="SE84" s="125"/>
      <c r="SF84" s="125"/>
      <c r="SG84" s="125"/>
      <c r="SH84" s="125"/>
      <c r="SI84" s="125"/>
      <c r="SJ84" s="125"/>
      <c r="SK84" s="125"/>
      <c r="SL84" s="125"/>
      <c r="SM84" s="125"/>
      <c r="SN84" s="125"/>
      <c r="SO84" s="125"/>
      <c r="SP84" s="125"/>
      <c r="SQ84" s="125"/>
      <c r="SR84" s="125"/>
      <c r="SS84" s="125"/>
      <c r="ST84" s="125"/>
      <c r="SU84" s="125"/>
      <c r="SV84" s="125"/>
      <c r="SW84" s="125"/>
      <c r="SX84" s="125"/>
      <c r="SY84" s="125"/>
      <c r="SZ84" s="125"/>
      <c r="TA84" s="125"/>
      <c r="TB84" s="125"/>
      <c r="TC84" s="125"/>
      <c r="TD84" s="125"/>
      <c r="TE84" s="125"/>
      <c r="TF84" s="125"/>
      <c r="TG84" s="125"/>
      <c r="TH84" s="125"/>
      <c r="TI84" s="125"/>
      <c r="TJ84" s="125"/>
      <c r="TK84" s="125"/>
      <c r="TL84" s="125"/>
      <c r="TM84" s="125"/>
      <c r="TN84" s="125"/>
      <c r="TO84" s="125"/>
      <c r="TP84" s="125"/>
      <c r="TQ84" s="125"/>
      <c r="TR84" s="125"/>
      <c r="TS84" s="125"/>
      <c r="TT84" s="125"/>
      <c r="TU84" s="125"/>
      <c r="TV84" s="125"/>
      <c r="TW84" s="125"/>
      <c r="TX84" s="125"/>
      <c r="TY84" s="125"/>
      <c r="TZ84" s="125"/>
      <c r="UA84" s="125"/>
      <c r="UB84" s="125"/>
      <c r="UC84" s="125"/>
      <c r="UD84" s="125"/>
      <c r="UE84" s="125"/>
      <c r="UF84" s="125"/>
      <c r="UG84" s="125"/>
      <c r="UH84" s="125"/>
      <c r="UI84" s="125"/>
      <c r="UJ84" s="125"/>
      <c r="UK84" s="125"/>
      <c r="UL84" s="125"/>
      <c r="UM84" s="125"/>
      <c r="UN84" s="125"/>
      <c r="UO84" s="125"/>
      <c r="UP84" s="125"/>
      <c r="UQ84" s="125"/>
      <c r="UR84" s="125"/>
      <c r="US84" s="125"/>
      <c r="UT84" s="125"/>
      <c r="UU84" s="125"/>
      <c r="UV84" s="125"/>
      <c r="UW84" s="125"/>
      <c r="UX84" s="125"/>
      <c r="UY84" s="125"/>
      <c r="UZ84" s="125"/>
      <c r="VA84" s="125"/>
      <c r="VB84" s="125"/>
      <c r="VC84" s="125"/>
      <c r="VD84" s="125"/>
      <c r="VE84" s="125"/>
      <c r="VF84" s="125"/>
      <c r="VG84" s="125"/>
      <c r="VH84" s="125"/>
      <c r="VI84" s="125"/>
      <c r="VJ84" s="125"/>
      <c r="VK84" s="125"/>
      <c r="VL84" s="125"/>
      <c r="VM84" s="125"/>
      <c r="VN84" s="125"/>
      <c r="VO84" s="125"/>
      <c r="VP84" s="125"/>
      <c r="VQ84" s="125"/>
      <c r="VR84" s="125"/>
      <c r="VS84" s="125"/>
      <c r="VT84" s="125"/>
      <c r="VU84" s="125"/>
      <c r="VV84" s="125"/>
      <c r="VW84" s="125"/>
      <c r="VX84" s="125"/>
      <c r="VY84" s="125"/>
      <c r="VZ84" s="125"/>
      <c r="WA84" s="125"/>
      <c r="WB84" s="125"/>
      <c r="WC84" s="125"/>
      <c r="WD84" s="125"/>
      <c r="WE84" s="125"/>
      <c r="WF84" s="125"/>
      <c r="WG84" s="125"/>
      <c r="WH84" s="125"/>
      <c r="WI84" s="125"/>
      <c r="WJ84" s="125"/>
      <c r="WK84" s="125"/>
      <c r="WL84" s="125"/>
      <c r="WM84" s="125"/>
      <c r="WN84" s="125"/>
      <c r="WO84" s="125"/>
      <c r="WP84" s="125"/>
      <c r="WQ84" s="125"/>
      <c r="WR84" s="125"/>
      <c r="WS84" s="125"/>
      <c r="WT84" s="125"/>
      <c r="WU84" s="125"/>
      <c r="WV84" s="125"/>
      <c r="WW84" s="125"/>
      <c r="WX84" s="125"/>
      <c r="WY84" s="125"/>
      <c r="WZ84" s="125"/>
      <c r="XA84" s="125"/>
      <c r="XB84" s="125"/>
      <c r="XC84" s="125"/>
      <c r="XD84" s="125"/>
      <c r="XE84" s="125"/>
      <c r="XF84" s="125"/>
      <c r="XG84" s="125"/>
      <c r="XH84" s="125"/>
      <c r="XI84" s="125"/>
      <c r="XJ84" s="125"/>
      <c r="XK84" s="125"/>
      <c r="XL84" s="125"/>
      <c r="XM84" s="125"/>
      <c r="XN84" s="125"/>
      <c r="XO84" s="125"/>
      <c r="XP84" s="125"/>
      <c r="XQ84" s="125"/>
      <c r="XR84" s="125"/>
      <c r="XS84" s="125"/>
      <c r="XT84" s="125"/>
      <c r="XU84" s="125"/>
      <c r="XV84" s="125"/>
      <c r="XW84" s="125"/>
      <c r="XX84" s="125"/>
      <c r="XY84" s="125"/>
      <c r="XZ84" s="125"/>
      <c r="YA84" s="125"/>
      <c r="YB84" s="125"/>
      <c r="YC84" s="125"/>
      <c r="YD84" s="125"/>
      <c r="YE84" s="125"/>
      <c r="YF84" s="125"/>
      <c r="YG84" s="125"/>
      <c r="YH84" s="125"/>
      <c r="YI84" s="125"/>
      <c r="YJ84" s="125"/>
      <c r="YK84" s="125"/>
      <c r="YL84" s="125"/>
      <c r="YM84" s="125"/>
      <c r="YN84" s="125"/>
      <c r="YO84" s="125"/>
      <c r="YP84" s="125"/>
      <c r="YQ84" s="125"/>
      <c r="YR84" s="125"/>
      <c r="YS84" s="125"/>
      <c r="YT84" s="125"/>
      <c r="YU84" s="125"/>
      <c r="YV84" s="125"/>
      <c r="YW84" s="125"/>
      <c r="YX84" s="125"/>
      <c r="YY84" s="125"/>
      <c r="YZ84" s="125"/>
      <c r="ZA84" s="125"/>
      <c r="ZB84" s="125"/>
      <c r="ZC84" s="125"/>
      <c r="ZD84" s="125"/>
      <c r="ZE84" s="125"/>
      <c r="ZF84" s="125"/>
      <c r="ZG84" s="125"/>
      <c r="ZH84" s="125"/>
      <c r="ZI84" s="125"/>
      <c r="ZJ84" s="125"/>
      <c r="ZK84" s="125"/>
      <c r="ZL84" s="125"/>
      <c r="ZM84" s="125"/>
      <c r="ZN84" s="125"/>
      <c r="ZO84" s="125"/>
      <c r="ZP84" s="125"/>
      <c r="ZQ84" s="125"/>
      <c r="ZR84" s="125"/>
      <c r="ZS84" s="125"/>
      <c r="ZT84" s="125"/>
      <c r="ZU84" s="125"/>
      <c r="ZV84" s="125"/>
      <c r="ZW84" s="125"/>
      <c r="ZX84" s="125"/>
      <c r="ZY84" s="125"/>
      <c r="ZZ84" s="125"/>
      <c r="AAA84" s="125"/>
      <c r="AAB84" s="125"/>
      <c r="AAC84" s="125"/>
      <c r="AAD84" s="125"/>
      <c r="AAE84" s="125"/>
      <c r="AAF84" s="125"/>
      <c r="AAG84" s="125"/>
      <c r="AAH84" s="125"/>
      <c r="AAI84" s="125"/>
      <c r="AAJ84" s="125"/>
      <c r="AAK84" s="125"/>
      <c r="AAL84" s="125"/>
      <c r="AAM84" s="125"/>
      <c r="AAN84" s="125"/>
      <c r="AAO84" s="125"/>
      <c r="AAP84" s="125"/>
      <c r="AAQ84" s="125"/>
      <c r="AAR84" s="125"/>
      <c r="AAS84" s="125"/>
      <c r="AAT84" s="125"/>
      <c r="AAU84" s="125"/>
      <c r="AAV84" s="125"/>
      <c r="AAW84" s="125"/>
      <c r="AAX84" s="125"/>
      <c r="AAY84" s="125"/>
      <c r="AAZ84" s="125"/>
      <c r="ABA84" s="125"/>
      <c r="ABB84" s="125"/>
      <c r="ABC84" s="125"/>
      <c r="ABD84" s="125"/>
      <c r="ABE84" s="125"/>
      <c r="ABF84" s="125"/>
      <c r="ABG84" s="125"/>
      <c r="ABH84" s="125"/>
      <c r="ABI84" s="125"/>
      <c r="ABJ84" s="125"/>
      <c r="ABK84" s="125"/>
      <c r="ABL84" s="125"/>
      <c r="ABM84" s="125"/>
      <c r="ABN84" s="125"/>
      <c r="ABO84" s="125"/>
      <c r="ABP84" s="125"/>
      <c r="ABQ84" s="125"/>
      <c r="ABR84" s="125"/>
      <c r="ABS84" s="125"/>
      <c r="ABT84" s="125"/>
      <c r="ABU84" s="125"/>
      <c r="ABV84" s="125"/>
      <c r="ABW84" s="125"/>
      <c r="ABX84" s="125"/>
      <c r="ABY84" s="125"/>
      <c r="ABZ84" s="125"/>
      <c r="ACA84" s="125"/>
      <c r="ACB84" s="125"/>
      <c r="ACC84" s="125"/>
      <c r="ACD84" s="125"/>
      <c r="ACE84" s="125"/>
      <c r="ACF84" s="125"/>
      <c r="ACG84" s="125"/>
      <c r="ACH84" s="125"/>
      <c r="ACI84" s="125"/>
      <c r="ACJ84" s="125"/>
      <c r="ACK84" s="125"/>
      <c r="ACL84" s="125"/>
      <c r="ACM84" s="125"/>
      <c r="ACN84" s="125"/>
      <c r="ACO84" s="125"/>
      <c r="ACP84" s="125"/>
      <c r="ACQ84" s="125"/>
      <c r="ACR84" s="125"/>
      <c r="ACS84" s="125"/>
      <c r="ACT84" s="125"/>
      <c r="ACU84" s="125"/>
      <c r="ACV84" s="125"/>
      <c r="ACW84" s="125"/>
      <c r="ACX84" s="125"/>
      <c r="ACY84" s="125"/>
      <c r="ACZ84" s="125"/>
      <c r="ADA84" s="125"/>
      <c r="ADB84" s="125"/>
      <c r="ADC84" s="125"/>
      <c r="ADD84" s="125"/>
      <c r="ADE84" s="125"/>
      <c r="ADF84" s="125"/>
      <c r="ADG84" s="125"/>
      <c r="ADH84" s="125"/>
      <c r="ADI84" s="125"/>
      <c r="ADJ84" s="125"/>
      <c r="ADK84" s="125"/>
      <c r="ADL84" s="125"/>
      <c r="ADM84" s="125"/>
      <c r="ADN84" s="125"/>
      <c r="ADO84" s="125"/>
      <c r="ADP84" s="125"/>
      <c r="ADQ84" s="125"/>
      <c r="ADR84" s="125"/>
      <c r="ADS84" s="125"/>
      <c r="ADT84" s="125"/>
      <c r="ADU84" s="125"/>
      <c r="ADV84" s="125"/>
      <c r="ADW84" s="125"/>
      <c r="ADX84" s="125"/>
      <c r="ADY84" s="125"/>
      <c r="ADZ84" s="125"/>
      <c r="AEA84" s="125"/>
      <c r="AEB84" s="125"/>
      <c r="AEC84" s="125"/>
      <c r="AED84" s="125"/>
      <c r="AEE84" s="125"/>
      <c r="AEF84" s="125"/>
      <c r="AEG84" s="125"/>
      <c r="AEH84" s="125"/>
      <c r="AEI84" s="125"/>
      <c r="AEJ84" s="125"/>
      <c r="AEK84" s="125"/>
      <c r="AEL84" s="125"/>
      <c r="AEM84" s="125"/>
      <c r="AEN84" s="125"/>
      <c r="AEO84" s="125"/>
      <c r="AEP84" s="125"/>
      <c r="AEQ84" s="125"/>
      <c r="AER84" s="125"/>
      <c r="AES84" s="125"/>
      <c r="AET84" s="125"/>
      <c r="AEU84" s="125"/>
      <c r="AEV84" s="125"/>
      <c r="AEW84" s="125"/>
      <c r="AEX84" s="125"/>
      <c r="AEY84" s="125"/>
      <c r="AEZ84" s="125"/>
      <c r="AFA84" s="125"/>
      <c r="AFB84" s="125"/>
      <c r="AFC84" s="125"/>
      <c r="AFD84" s="125"/>
      <c r="AFE84" s="125"/>
      <c r="AFF84" s="125"/>
      <c r="AFG84" s="125"/>
      <c r="AFH84" s="125"/>
      <c r="AFI84" s="125"/>
      <c r="AFJ84" s="125"/>
      <c r="AFK84" s="125"/>
      <c r="AFL84" s="125"/>
      <c r="AFM84" s="125"/>
      <c r="AFN84" s="125"/>
      <c r="AFO84" s="125"/>
      <c r="AFP84" s="125"/>
      <c r="AFQ84" s="125"/>
      <c r="AFR84" s="125"/>
      <c r="AFS84" s="125"/>
      <c r="AFT84" s="125"/>
      <c r="AFU84" s="125"/>
      <c r="AFV84" s="125"/>
      <c r="AFW84" s="125"/>
      <c r="AFX84" s="125"/>
      <c r="AFY84" s="125"/>
      <c r="AFZ84" s="125"/>
      <c r="AGA84" s="125"/>
      <c r="AGB84" s="125"/>
      <c r="AGC84" s="125"/>
      <c r="AGD84" s="125"/>
      <c r="AGE84" s="125"/>
      <c r="AGF84" s="125"/>
      <c r="AGG84" s="125"/>
      <c r="AGH84" s="125"/>
      <c r="AGI84" s="125"/>
      <c r="AGJ84" s="125"/>
      <c r="AGK84" s="125"/>
      <c r="AGL84" s="125"/>
      <c r="AGM84" s="125"/>
      <c r="AGN84" s="125"/>
      <c r="AGO84" s="125"/>
      <c r="AGP84" s="125"/>
      <c r="AGQ84" s="125"/>
      <c r="AGR84" s="125"/>
      <c r="AGS84" s="125"/>
      <c r="AGT84" s="125"/>
      <c r="AGU84" s="125"/>
      <c r="AGV84" s="125"/>
      <c r="AGW84" s="125"/>
      <c r="AGX84" s="125"/>
      <c r="AGY84" s="125"/>
      <c r="AGZ84" s="125"/>
      <c r="AHA84" s="125"/>
      <c r="AHB84" s="125"/>
      <c r="AHC84" s="125"/>
      <c r="AHD84" s="125"/>
      <c r="AHE84" s="125"/>
      <c r="AHF84" s="125"/>
      <c r="AHG84" s="125"/>
      <c r="AHH84" s="125"/>
      <c r="AHI84" s="125"/>
      <c r="AHJ84" s="125"/>
      <c r="AHK84" s="125"/>
      <c r="AHL84" s="125"/>
      <c r="AHM84" s="125"/>
      <c r="AHN84" s="125"/>
      <c r="AHO84" s="125"/>
      <c r="AHP84" s="125"/>
      <c r="AHQ84" s="125"/>
      <c r="AHR84" s="125"/>
      <c r="AHS84" s="125"/>
      <c r="AHT84" s="125"/>
      <c r="AHU84" s="125"/>
      <c r="AHV84" s="125"/>
      <c r="AHW84" s="125"/>
      <c r="AHX84" s="125"/>
      <c r="AHY84" s="125"/>
      <c r="AHZ84" s="125"/>
      <c r="AIA84" s="125"/>
      <c r="AIB84" s="125"/>
      <c r="AIC84" s="125"/>
      <c r="AID84" s="125"/>
      <c r="AIE84" s="125"/>
      <c r="AIF84" s="125"/>
      <c r="AIG84" s="125"/>
      <c r="AIH84" s="125"/>
      <c r="AII84" s="125"/>
      <c r="AIJ84" s="125"/>
      <c r="AIK84" s="125"/>
      <c r="AIL84" s="125"/>
      <c r="AIM84" s="125"/>
      <c r="AIN84" s="125"/>
      <c r="AIO84" s="125"/>
      <c r="AIP84" s="125"/>
      <c r="AIQ84" s="125"/>
      <c r="AIR84" s="125"/>
      <c r="AIS84" s="125"/>
      <c r="AIT84" s="125"/>
      <c r="AIU84" s="125"/>
      <c r="AIV84" s="125"/>
      <c r="AIW84" s="125"/>
      <c r="AIX84" s="125"/>
      <c r="AIY84" s="125"/>
      <c r="AIZ84" s="125"/>
      <c r="AJA84" s="125"/>
      <c r="AJB84" s="125"/>
      <c r="AJC84" s="125"/>
      <c r="AJD84" s="125"/>
      <c r="AJE84" s="125"/>
      <c r="AJF84" s="125"/>
      <c r="AJG84" s="125"/>
      <c r="AJH84" s="125"/>
      <c r="AJI84" s="125"/>
      <c r="AJJ84" s="125"/>
      <c r="AJK84" s="125"/>
      <c r="AJL84" s="125"/>
      <c r="AJM84" s="125"/>
      <c r="AJN84" s="125"/>
      <c r="AJO84" s="125"/>
      <c r="AJP84" s="125"/>
      <c r="AJQ84" s="125"/>
      <c r="AJR84" s="125"/>
      <c r="AJS84" s="125"/>
      <c r="AJT84" s="125"/>
      <c r="AJU84" s="125"/>
      <c r="AJV84" s="125"/>
      <c r="AJW84" s="125"/>
      <c r="AJX84" s="125"/>
      <c r="AJY84" s="125"/>
      <c r="AJZ84" s="125"/>
      <c r="AKA84" s="125"/>
      <c r="AKB84" s="125"/>
      <c r="AKC84" s="125"/>
      <c r="AKD84" s="125"/>
      <c r="AKE84" s="125"/>
      <c r="AKF84" s="125"/>
      <c r="AKG84" s="125"/>
      <c r="AKH84" s="125"/>
      <c r="AKI84" s="125"/>
      <c r="AKJ84" s="125"/>
      <c r="AKK84" s="125"/>
      <c r="AKL84" s="125"/>
      <c r="AKM84" s="125"/>
      <c r="AKN84" s="125"/>
      <c r="AKO84" s="125"/>
      <c r="AKP84" s="125"/>
      <c r="AKQ84" s="125"/>
      <c r="AKR84" s="125"/>
      <c r="AKS84" s="125"/>
      <c r="AKT84" s="125"/>
      <c r="AKU84" s="125"/>
      <c r="AKV84" s="125"/>
      <c r="AKW84" s="125"/>
      <c r="AKX84" s="125"/>
      <c r="AKY84" s="125"/>
      <c r="AKZ84" s="125"/>
      <c r="ALA84" s="125"/>
      <c r="ALB84" s="125"/>
      <c r="ALC84" s="125"/>
      <c r="ALD84" s="125"/>
      <c r="ALE84" s="125"/>
      <c r="ALF84" s="125"/>
      <c r="ALG84" s="125"/>
      <c r="ALH84" s="125"/>
      <c r="ALI84" s="125"/>
      <c r="ALJ84" s="125"/>
      <c r="ALK84" s="125"/>
      <c r="ALL84" s="125"/>
      <c r="ALM84" s="125"/>
      <c r="ALN84" s="125"/>
      <c r="ALO84" s="125"/>
      <c r="ALP84" s="125"/>
      <c r="ALQ84" s="125"/>
      <c r="ALR84" s="125"/>
      <c r="ALS84" s="125"/>
      <c r="ALT84" s="125"/>
      <c r="ALU84" s="125"/>
      <c r="ALV84" s="125"/>
      <c r="ALW84" s="125"/>
      <c r="ALX84" s="125"/>
      <c r="ALY84" s="125"/>
      <c r="ALZ84" s="125"/>
      <c r="AMA84" s="125"/>
      <c r="AMB84" s="125"/>
      <c r="AMC84" s="125"/>
      <c r="AMD84" s="125"/>
      <c r="AME84" s="125"/>
      <c r="AMF84" s="125"/>
      <c r="AMG84" s="125"/>
      <c r="AMH84" s="125"/>
      <c r="AMI84" s="125"/>
      <c r="AMJ84" s="125"/>
      <c r="AMK84" s="125"/>
      <c r="AML84" s="125"/>
      <c r="AMM84" s="125"/>
      <c r="AMN84" s="125"/>
      <c r="AMO84" s="125"/>
      <c r="AMP84" s="125"/>
      <c r="AMQ84" s="125"/>
      <c r="AMR84" s="125"/>
      <c r="AMS84" s="125"/>
      <c r="AMT84" s="125"/>
      <c r="AMU84" s="125"/>
      <c r="AMV84" s="125"/>
      <c r="AMW84" s="125"/>
      <c r="AMX84" s="125"/>
      <c r="AMY84" s="125"/>
      <c r="AMZ84" s="125"/>
      <c r="ANA84" s="125"/>
      <c r="ANB84" s="125"/>
      <c r="ANC84" s="125"/>
      <c r="AND84" s="125"/>
      <c r="ANE84" s="125"/>
      <c r="ANF84" s="125"/>
      <c r="ANG84" s="125"/>
      <c r="ANH84" s="125"/>
      <c r="ANI84" s="125"/>
      <c r="ANJ84" s="125"/>
      <c r="ANK84" s="125"/>
      <c r="ANL84" s="125"/>
      <c r="ANM84" s="125"/>
      <c r="ANN84" s="125"/>
      <c r="ANO84" s="125"/>
      <c r="ANP84" s="125"/>
      <c r="ANQ84" s="125"/>
      <c r="ANR84" s="125"/>
      <c r="ANS84" s="125"/>
      <c r="ANT84" s="125"/>
      <c r="ANU84" s="125"/>
      <c r="ANV84" s="125"/>
      <c r="ANW84" s="125"/>
      <c r="ANX84" s="125"/>
      <c r="ANY84" s="125"/>
      <c r="ANZ84" s="125"/>
      <c r="AOA84" s="125"/>
      <c r="AOB84" s="125"/>
      <c r="AOC84" s="125"/>
      <c r="AOD84" s="125"/>
      <c r="AOE84" s="125"/>
      <c r="AOF84" s="125"/>
      <c r="AOG84" s="125"/>
      <c r="AOH84" s="125"/>
      <c r="AOI84" s="125"/>
      <c r="AOJ84" s="125"/>
      <c r="AOK84" s="125"/>
      <c r="AOL84" s="125"/>
      <c r="AOM84" s="125"/>
      <c r="AON84" s="125"/>
      <c r="AOO84" s="125"/>
      <c r="AOP84" s="125"/>
      <c r="AOQ84" s="125"/>
      <c r="AOR84" s="125"/>
      <c r="AOS84" s="125"/>
      <c r="AOT84" s="125"/>
      <c r="AOU84" s="125"/>
      <c r="AOV84" s="125"/>
      <c r="AOW84" s="125"/>
      <c r="AOX84" s="125"/>
      <c r="AOY84" s="125"/>
      <c r="AOZ84" s="125"/>
      <c r="APA84" s="125"/>
      <c r="APB84" s="125"/>
      <c r="APC84" s="125"/>
      <c r="APD84" s="125"/>
      <c r="APE84" s="125"/>
      <c r="APF84" s="125"/>
      <c r="APG84" s="125"/>
      <c r="APH84" s="125"/>
      <c r="API84" s="125"/>
      <c r="APJ84" s="125"/>
      <c r="APK84" s="125"/>
      <c r="APL84" s="125"/>
      <c r="APM84" s="125"/>
      <c r="APN84" s="125"/>
      <c r="APO84" s="125"/>
      <c r="APP84" s="125"/>
      <c r="APQ84" s="125"/>
      <c r="APR84" s="125"/>
      <c r="APS84" s="125"/>
      <c r="APT84" s="125"/>
      <c r="APU84" s="125"/>
      <c r="APV84" s="125"/>
      <c r="APW84" s="125"/>
      <c r="APX84" s="125"/>
      <c r="APY84" s="125"/>
      <c r="APZ84" s="125"/>
      <c r="AQA84" s="125"/>
      <c r="AQB84" s="125"/>
      <c r="AQC84" s="125"/>
      <c r="AQD84" s="125"/>
      <c r="AQE84" s="125"/>
      <c r="AQF84" s="125"/>
      <c r="AQG84" s="125"/>
      <c r="AQH84" s="125"/>
      <c r="AQI84" s="125"/>
      <c r="AQJ84" s="125"/>
      <c r="AQK84" s="125"/>
      <c r="AQL84" s="125"/>
      <c r="AQM84" s="125"/>
      <c r="AQN84" s="125"/>
      <c r="AQO84" s="125"/>
      <c r="AQP84" s="125"/>
      <c r="AQQ84" s="125"/>
      <c r="AQR84" s="125"/>
      <c r="AQS84" s="125"/>
      <c r="AQT84" s="125"/>
      <c r="AQU84" s="125"/>
      <c r="AQV84" s="125"/>
      <c r="AQW84" s="125"/>
      <c r="AQX84" s="125"/>
      <c r="AQY84" s="125"/>
      <c r="AQZ84" s="125"/>
      <c r="ARA84" s="125"/>
      <c r="ARB84" s="125"/>
      <c r="ARC84" s="125"/>
      <c r="ARD84" s="125"/>
      <c r="ARE84" s="125"/>
      <c r="ARF84" s="125"/>
      <c r="ARG84" s="125"/>
      <c r="ARH84" s="125"/>
      <c r="ARI84" s="125"/>
      <c r="ARJ84" s="125"/>
      <c r="ARK84" s="125"/>
      <c r="ARL84" s="125"/>
      <c r="ARM84" s="125"/>
      <c r="ARN84" s="125"/>
      <c r="ARO84" s="125"/>
      <c r="ARP84" s="125"/>
      <c r="ARQ84" s="125"/>
      <c r="ARR84" s="125"/>
      <c r="ARS84" s="125"/>
      <c r="ART84" s="125"/>
      <c r="ARU84" s="125"/>
      <c r="ARV84" s="125"/>
      <c r="ARW84" s="125"/>
      <c r="ARX84" s="125"/>
      <c r="ARY84" s="125"/>
      <c r="ARZ84" s="125"/>
      <c r="ASA84" s="125"/>
      <c r="ASB84" s="125"/>
      <c r="ASC84" s="125"/>
      <c r="ASD84" s="125"/>
      <c r="ASE84" s="125"/>
      <c r="ASF84" s="125"/>
      <c r="ASG84" s="125"/>
      <c r="ASH84" s="125"/>
      <c r="ASI84" s="125"/>
      <c r="ASJ84" s="125"/>
      <c r="ASK84" s="125"/>
      <c r="ASL84" s="125"/>
      <c r="ASM84" s="125"/>
      <c r="ASN84" s="125"/>
      <c r="ASO84" s="125"/>
      <c r="ASP84" s="125"/>
      <c r="ASQ84" s="125"/>
      <c r="ASR84" s="125"/>
      <c r="ASS84" s="125"/>
      <c r="AST84" s="125"/>
      <c r="ASU84" s="125"/>
      <c r="ASV84" s="125"/>
      <c r="ASW84" s="125"/>
      <c r="ASX84" s="125"/>
      <c r="ASY84" s="125"/>
      <c r="ASZ84" s="125"/>
      <c r="ATA84" s="125"/>
      <c r="ATB84" s="125"/>
      <c r="ATC84" s="125"/>
      <c r="ATD84" s="125"/>
      <c r="ATE84" s="125"/>
      <c r="ATF84" s="125"/>
      <c r="ATG84" s="125"/>
      <c r="ATH84" s="125"/>
      <c r="ATI84" s="125"/>
      <c r="ATJ84" s="125"/>
      <c r="ATK84" s="125"/>
      <c r="ATL84" s="125"/>
      <c r="ATM84" s="125"/>
      <c r="ATN84" s="125"/>
      <c r="ATO84" s="125"/>
      <c r="ATP84" s="125"/>
      <c r="ATQ84" s="125"/>
      <c r="ATR84" s="125"/>
      <c r="ATS84" s="125"/>
      <c r="ATT84" s="125"/>
      <c r="ATU84" s="125"/>
      <c r="ATV84" s="125"/>
      <c r="ATW84" s="125"/>
      <c r="ATX84" s="125"/>
      <c r="ATY84" s="125"/>
      <c r="ATZ84" s="125"/>
      <c r="AUA84" s="125"/>
      <c r="AUB84" s="125"/>
      <c r="AUC84" s="125"/>
      <c r="AUD84" s="125"/>
      <c r="AUE84" s="125"/>
      <c r="AUF84" s="125"/>
      <c r="AUG84" s="125"/>
      <c r="AUH84" s="125"/>
      <c r="AUI84" s="125"/>
      <c r="AUJ84" s="125"/>
      <c r="AUK84" s="125"/>
      <c r="AUL84" s="125"/>
      <c r="AUM84" s="125"/>
      <c r="AUN84" s="125"/>
      <c r="AUO84" s="125"/>
      <c r="AUP84" s="125"/>
      <c r="AUQ84" s="125"/>
      <c r="AUR84" s="125"/>
      <c r="AUS84" s="125"/>
      <c r="AUT84" s="125"/>
      <c r="AUU84" s="125"/>
      <c r="AUV84" s="125"/>
      <c r="AUW84" s="125"/>
      <c r="AUX84" s="125"/>
      <c r="AUY84" s="125"/>
      <c r="AUZ84" s="125"/>
      <c r="AVA84" s="125"/>
      <c r="AVB84" s="125"/>
      <c r="AVC84" s="125"/>
      <c r="AVD84" s="125"/>
      <c r="AVE84" s="125"/>
      <c r="AVF84" s="125"/>
      <c r="AVG84" s="125"/>
      <c r="AVH84" s="125"/>
      <c r="AVI84" s="125"/>
      <c r="AVJ84" s="125"/>
      <c r="AVK84" s="125"/>
      <c r="AVL84" s="125"/>
      <c r="AVM84" s="125"/>
      <c r="AVN84" s="125"/>
      <c r="AVO84" s="125"/>
      <c r="AVP84" s="125"/>
      <c r="AVQ84" s="125"/>
      <c r="AVR84" s="125"/>
      <c r="AVS84" s="125"/>
      <c r="AVT84" s="125"/>
      <c r="AVU84" s="125"/>
      <c r="AVV84" s="125"/>
      <c r="AVW84" s="125"/>
      <c r="AVX84" s="125"/>
      <c r="AVY84" s="125"/>
      <c r="AVZ84" s="125"/>
      <c r="AWA84" s="125"/>
      <c r="AWB84" s="125"/>
      <c r="AWC84" s="125"/>
      <c r="AWD84" s="125"/>
      <c r="AWE84" s="125"/>
      <c r="AWF84" s="125"/>
      <c r="AWG84" s="125"/>
      <c r="AWH84" s="125"/>
      <c r="AWI84" s="125"/>
      <c r="AWJ84" s="125"/>
      <c r="AWK84" s="125"/>
      <c r="AWL84" s="125"/>
      <c r="AWM84" s="125"/>
      <c r="AWN84" s="125"/>
      <c r="AWO84" s="125"/>
      <c r="AWP84" s="125"/>
      <c r="AWQ84" s="125"/>
      <c r="AWR84" s="125"/>
      <c r="AWS84" s="125"/>
      <c r="AWT84" s="125"/>
      <c r="AWU84" s="125"/>
      <c r="AWV84" s="125"/>
      <c r="AWW84" s="125"/>
      <c r="AWX84" s="125"/>
      <c r="AWY84" s="125"/>
      <c r="AWZ84" s="125"/>
      <c r="AXA84" s="125"/>
      <c r="AXB84" s="125"/>
      <c r="AXC84" s="125"/>
      <c r="AXD84" s="125"/>
      <c r="AXE84" s="125"/>
      <c r="AXF84" s="125"/>
      <c r="AXG84" s="125"/>
      <c r="AXH84" s="125"/>
      <c r="AXI84" s="125"/>
      <c r="AXJ84" s="125"/>
      <c r="AXK84" s="125"/>
      <c r="AXL84" s="125"/>
      <c r="AXM84" s="125"/>
      <c r="AXN84" s="125"/>
      <c r="AXO84" s="125"/>
      <c r="AXP84" s="125"/>
      <c r="AXQ84" s="125"/>
      <c r="AXR84" s="125"/>
      <c r="AXS84" s="125"/>
      <c r="AXT84" s="125"/>
      <c r="AXU84" s="125"/>
      <c r="AXV84" s="125"/>
      <c r="AXW84" s="125"/>
      <c r="AXX84" s="125"/>
      <c r="AXY84" s="125"/>
      <c r="AXZ84" s="125"/>
      <c r="AYA84" s="125"/>
      <c r="AYB84" s="125"/>
      <c r="AYC84" s="125"/>
      <c r="AYD84" s="125"/>
      <c r="AYE84" s="125"/>
      <c r="AYF84" s="125"/>
      <c r="AYG84" s="125"/>
      <c r="AYH84" s="125"/>
      <c r="AYI84" s="125"/>
      <c r="AYJ84" s="125"/>
      <c r="AYK84" s="125"/>
      <c r="AYL84" s="125"/>
      <c r="AYM84" s="125"/>
      <c r="AYN84" s="125"/>
      <c r="AYO84" s="125"/>
      <c r="AYP84" s="125"/>
      <c r="AYQ84" s="125"/>
      <c r="AYR84" s="125"/>
      <c r="AYS84" s="125"/>
      <c r="AYT84" s="125"/>
      <c r="AYU84" s="125"/>
      <c r="AYV84" s="125"/>
      <c r="AYW84" s="125"/>
      <c r="AYX84" s="125"/>
      <c r="AYY84" s="125"/>
      <c r="AYZ84" s="125"/>
      <c r="AZA84" s="125"/>
      <c r="AZB84" s="125"/>
      <c r="AZC84" s="125"/>
      <c r="AZD84" s="125"/>
      <c r="AZE84" s="125"/>
      <c r="AZF84" s="125"/>
      <c r="AZG84" s="125"/>
      <c r="AZH84" s="125"/>
      <c r="AZI84" s="125"/>
      <c r="AZJ84" s="125"/>
      <c r="AZK84" s="125"/>
      <c r="AZL84" s="125"/>
      <c r="AZM84" s="125"/>
      <c r="AZN84" s="125"/>
      <c r="AZO84" s="125"/>
      <c r="AZP84" s="125"/>
      <c r="AZQ84" s="125"/>
      <c r="AZR84" s="125"/>
      <c r="AZS84" s="125"/>
      <c r="AZT84" s="125"/>
      <c r="AZU84" s="125"/>
      <c r="AZV84" s="125"/>
      <c r="AZW84" s="125"/>
      <c r="AZX84" s="125"/>
      <c r="AZY84" s="125"/>
      <c r="AZZ84" s="125"/>
      <c r="BAA84" s="125"/>
      <c r="BAB84" s="125"/>
      <c r="BAC84" s="125"/>
      <c r="BAD84" s="125"/>
      <c r="BAE84" s="125"/>
      <c r="BAF84" s="125"/>
      <c r="BAG84" s="125"/>
      <c r="BAH84" s="125"/>
      <c r="BAI84" s="125"/>
      <c r="BAJ84" s="125"/>
      <c r="BAK84" s="125"/>
      <c r="BAL84" s="125"/>
      <c r="BAM84" s="125"/>
      <c r="BAN84" s="125"/>
      <c r="BAO84" s="125"/>
      <c r="BAP84" s="125"/>
      <c r="BAQ84" s="125"/>
      <c r="BAR84" s="125"/>
      <c r="BAS84" s="125"/>
      <c r="BAT84" s="125"/>
      <c r="BAU84" s="125"/>
      <c r="BAV84" s="125"/>
      <c r="BAW84" s="125"/>
      <c r="BAX84" s="125"/>
      <c r="BAY84" s="125"/>
      <c r="BAZ84" s="125"/>
      <c r="BBA84" s="125"/>
      <c r="BBB84" s="125"/>
      <c r="BBC84" s="125"/>
      <c r="BBD84" s="125"/>
      <c r="BBE84" s="125"/>
      <c r="BBF84" s="125"/>
      <c r="BBG84" s="125"/>
      <c r="BBH84" s="125"/>
      <c r="BBI84" s="125"/>
      <c r="BBJ84" s="125"/>
      <c r="BBK84" s="125"/>
      <c r="BBL84" s="125"/>
      <c r="BBM84" s="125"/>
      <c r="BBN84" s="125"/>
      <c r="BBO84" s="125"/>
      <c r="BBP84" s="125"/>
      <c r="BBQ84" s="125"/>
      <c r="BBR84" s="125"/>
      <c r="BBS84" s="125"/>
      <c r="BBT84" s="125"/>
      <c r="BBU84" s="125"/>
      <c r="BBV84" s="125"/>
      <c r="BBW84" s="125"/>
      <c r="BBX84" s="125"/>
      <c r="BBY84" s="125"/>
      <c r="BBZ84" s="125"/>
      <c r="BCA84" s="125"/>
      <c r="BCB84" s="125"/>
      <c r="BCC84" s="125"/>
      <c r="BCD84" s="125"/>
      <c r="BCE84" s="125"/>
      <c r="BCF84" s="125"/>
      <c r="BCG84" s="125"/>
      <c r="BCH84" s="125"/>
      <c r="BCI84" s="125"/>
      <c r="BCJ84" s="125"/>
      <c r="BCK84" s="125"/>
      <c r="BCL84" s="125"/>
      <c r="BCM84" s="125"/>
      <c r="BCN84" s="125"/>
      <c r="BCO84" s="125"/>
      <c r="BCP84" s="125"/>
      <c r="BCQ84" s="125"/>
      <c r="BCR84" s="125"/>
      <c r="BCS84" s="125"/>
      <c r="BCT84" s="125"/>
      <c r="BCU84" s="125"/>
      <c r="BCV84" s="125"/>
      <c r="BCW84" s="125"/>
      <c r="BCX84" s="125"/>
      <c r="BCY84" s="125"/>
      <c r="BCZ84" s="125"/>
      <c r="BDA84" s="125"/>
      <c r="BDB84" s="125"/>
      <c r="BDC84" s="125"/>
      <c r="BDD84" s="125"/>
      <c r="BDE84" s="125"/>
      <c r="BDF84" s="125"/>
      <c r="BDG84" s="125"/>
      <c r="BDH84" s="125"/>
      <c r="BDI84" s="125"/>
      <c r="BDJ84" s="125"/>
      <c r="BDK84" s="125"/>
      <c r="BDL84" s="125"/>
      <c r="BDM84" s="125"/>
      <c r="BDN84" s="125"/>
      <c r="BDO84" s="125"/>
      <c r="BDP84" s="125"/>
      <c r="BDQ84" s="125"/>
      <c r="BDR84" s="125"/>
      <c r="BDS84" s="125"/>
      <c r="BDT84" s="125"/>
      <c r="BDU84" s="125"/>
      <c r="BDV84" s="125"/>
      <c r="BDW84" s="125"/>
      <c r="BDX84" s="125"/>
      <c r="BDY84" s="125"/>
      <c r="BDZ84" s="125"/>
      <c r="BEA84" s="125"/>
      <c r="BEB84" s="125"/>
      <c r="BEC84" s="125"/>
      <c r="BED84" s="125"/>
      <c r="BEE84" s="125"/>
      <c r="BEF84" s="125"/>
      <c r="BEG84" s="125"/>
      <c r="BEH84" s="125"/>
      <c r="BEI84" s="125"/>
      <c r="BEJ84" s="125"/>
      <c r="BEK84" s="125"/>
      <c r="BEL84" s="125"/>
      <c r="BEM84" s="125"/>
      <c r="BEN84" s="125"/>
      <c r="BEO84" s="125"/>
      <c r="BEP84" s="125"/>
      <c r="BEQ84" s="125"/>
      <c r="BER84" s="125"/>
      <c r="BES84" s="125"/>
      <c r="BET84" s="125"/>
      <c r="BEU84" s="125"/>
      <c r="BEV84" s="125"/>
      <c r="BEW84" s="125"/>
      <c r="BEX84" s="125"/>
      <c r="BEY84" s="125"/>
      <c r="BEZ84" s="125"/>
      <c r="BFA84" s="125"/>
      <c r="BFB84" s="125"/>
      <c r="BFC84" s="125"/>
      <c r="BFD84" s="125"/>
      <c r="BFE84" s="125"/>
      <c r="BFF84" s="125"/>
      <c r="BFG84" s="125"/>
      <c r="BFH84" s="125"/>
      <c r="BFI84" s="125"/>
      <c r="BFJ84" s="125"/>
      <c r="BFK84" s="125"/>
      <c r="BFL84" s="125"/>
      <c r="BFM84" s="125"/>
      <c r="BFN84" s="125"/>
      <c r="BFO84" s="125"/>
      <c r="BFP84" s="125"/>
      <c r="BFQ84" s="125"/>
      <c r="BFR84" s="125"/>
      <c r="BFS84" s="125"/>
      <c r="BFT84" s="125"/>
      <c r="BFU84" s="125"/>
      <c r="BFV84" s="125"/>
      <c r="BFW84" s="125"/>
      <c r="BFX84" s="125"/>
      <c r="BFY84" s="125"/>
      <c r="BFZ84" s="125"/>
      <c r="BGA84" s="125"/>
      <c r="BGB84" s="125"/>
      <c r="BGC84" s="125"/>
      <c r="BGD84" s="125"/>
      <c r="BGE84" s="125"/>
      <c r="BGF84" s="125"/>
      <c r="BGG84" s="125"/>
      <c r="BGH84" s="125"/>
      <c r="BGI84" s="125"/>
      <c r="BGJ84" s="125"/>
      <c r="BGK84" s="125"/>
      <c r="BGL84" s="125"/>
      <c r="BGM84" s="125"/>
      <c r="BGN84" s="125"/>
      <c r="BGO84" s="125"/>
      <c r="BGP84" s="125"/>
      <c r="BGQ84" s="125"/>
      <c r="BGR84" s="125"/>
      <c r="BGS84" s="125"/>
      <c r="BGT84" s="125"/>
      <c r="BGU84" s="125"/>
      <c r="BGV84" s="125"/>
      <c r="BGW84" s="125"/>
      <c r="BGX84" s="125"/>
      <c r="BGY84" s="125"/>
      <c r="BGZ84" s="125"/>
      <c r="BHA84" s="125"/>
      <c r="BHB84" s="125"/>
      <c r="BHC84" s="125"/>
      <c r="BHD84" s="125"/>
      <c r="BHE84" s="125"/>
      <c r="BHF84" s="125"/>
      <c r="BHG84" s="125"/>
      <c r="BHH84" s="125"/>
      <c r="BHI84" s="125"/>
      <c r="BHJ84" s="125"/>
      <c r="BHK84" s="125"/>
      <c r="BHL84" s="125"/>
      <c r="BHM84" s="125"/>
      <c r="BHN84" s="125"/>
      <c r="BHO84" s="125"/>
      <c r="BHP84" s="125"/>
      <c r="BHQ84" s="125"/>
      <c r="BHR84" s="125"/>
      <c r="BHS84" s="125"/>
      <c r="BHT84" s="125"/>
      <c r="BHU84" s="125"/>
      <c r="BHV84" s="125"/>
      <c r="BHW84" s="125"/>
      <c r="BHX84" s="125"/>
      <c r="BHY84" s="125"/>
      <c r="BHZ84" s="125"/>
      <c r="BIA84" s="125"/>
      <c r="BIB84" s="125"/>
      <c r="BIC84" s="125"/>
      <c r="BID84" s="125"/>
      <c r="BIE84" s="125"/>
      <c r="BIF84" s="125"/>
      <c r="BIG84" s="125"/>
      <c r="BIH84" s="125"/>
      <c r="BII84" s="125"/>
      <c r="BIJ84" s="125"/>
      <c r="BIK84" s="125"/>
      <c r="BIL84" s="125"/>
      <c r="BIM84" s="125"/>
      <c r="BIN84" s="125"/>
      <c r="BIO84" s="125"/>
      <c r="BIP84" s="125"/>
      <c r="BIQ84" s="125"/>
      <c r="BIR84" s="125"/>
      <c r="BIS84" s="125"/>
      <c r="BIT84" s="125"/>
      <c r="BIU84" s="125"/>
      <c r="BIV84" s="125"/>
      <c r="BIW84" s="125"/>
      <c r="BIX84" s="125"/>
      <c r="BIY84" s="125"/>
      <c r="BIZ84" s="125"/>
      <c r="BJA84" s="125"/>
      <c r="BJB84" s="125"/>
      <c r="BJC84" s="125"/>
      <c r="BJD84" s="125"/>
      <c r="BJE84" s="125"/>
      <c r="BJF84" s="125"/>
      <c r="BJG84" s="125"/>
      <c r="BJH84" s="125"/>
      <c r="BJI84" s="125"/>
      <c r="BJJ84" s="125"/>
      <c r="BJK84" s="125"/>
      <c r="BJL84" s="125"/>
      <c r="BJM84" s="125"/>
      <c r="BJN84" s="125"/>
      <c r="BJO84" s="125"/>
      <c r="BJP84" s="125"/>
      <c r="BJQ84" s="125"/>
      <c r="BJR84" s="125"/>
      <c r="BJS84" s="125"/>
      <c r="BJT84" s="125"/>
      <c r="BJU84" s="125"/>
      <c r="BJV84" s="125"/>
      <c r="BJW84" s="125"/>
      <c r="BJX84" s="125"/>
      <c r="BJY84" s="125"/>
      <c r="BJZ84" s="125"/>
      <c r="BKA84" s="125"/>
      <c r="BKB84" s="125"/>
      <c r="BKC84" s="125"/>
      <c r="BKD84" s="125"/>
      <c r="BKE84" s="125"/>
      <c r="BKF84" s="125"/>
      <c r="BKG84" s="125"/>
      <c r="BKH84" s="125"/>
      <c r="BKI84" s="125"/>
      <c r="BKJ84" s="125"/>
      <c r="BKK84" s="125"/>
      <c r="BKL84" s="125"/>
      <c r="BKM84" s="125"/>
      <c r="BKN84" s="125"/>
      <c r="BKO84" s="125"/>
      <c r="BKP84" s="125"/>
      <c r="BKQ84" s="125"/>
      <c r="BKR84" s="125"/>
      <c r="BKS84" s="125"/>
      <c r="BKT84" s="125"/>
      <c r="BKU84" s="125"/>
      <c r="BKV84" s="125"/>
      <c r="BKW84" s="125"/>
      <c r="BKX84" s="125"/>
      <c r="BKY84" s="125"/>
      <c r="BKZ84" s="125"/>
      <c r="BLA84" s="125"/>
      <c r="BLB84" s="125"/>
      <c r="BLC84" s="125"/>
      <c r="BLD84" s="125"/>
      <c r="BLE84" s="125"/>
      <c r="BLF84" s="125"/>
      <c r="BLG84" s="125"/>
      <c r="BLH84" s="125"/>
      <c r="BLI84" s="125"/>
      <c r="BLJ84" s="125"/>
      <c r="BLK84" s="125"/>
      <c r="BLL84" s="125"/>
      <c r="BLM84" s="125"/>
      <c r="BLN84" s="125"/>
      <c r="BLO84" s="125"/>
      <c r="BLP84" s="125"/>
      <c r="BLQ84" s="125"/>
      <c r="BLR84" s="125"/>
      <c r="BLS84" s="125"/>
      <c r="BLT84" s="125"/>
      <c r="BLU84" s="125"/>
      <c r="BLV84" s="125"/>
      <c r="BLW84" s="125"/>
      <c r="BLX84" s="125"/>
      <c r="BLY84" s="125"/>
      <c r="BLZ84" s="125"/>
      <c r="BMA84" s="125"/>
      <c r="BMB84" s="125"/>
      <c r="BMC84" s="125"/>
      <c r="BMD84" s="125"/>
      <c r="BME84" s="125"/>
      <c r="BMF84" s="125"/>
      <c r="BMG84" s="125"/>
      <c r="BMH84" s="125"/>
      <c r="BMI84" s="125"/>
      <c r="BMJ84" s="125"/>
      <c r="BMK84" s="125"/>
      <c r="BML84" s="125"/>
      <c r="BMM84" s="125"/>
      <c r="BMN84" s="125"/>
      <c r="BMO84" s="125"/>
      <c r="BMP84" s="125"/>
      <c r="BMQ84" s="125"/>
      <c r="BMR84" s="125"/>
      <c r="BMS84" s="125"/>
      <c r="BMT84" s="125"/>
      <c r="BMU84" s="125"/>
      <c r="BMV84" s="125"/>
      <c r="BMW84" s="125"/>
      <c r="BMX84" s="125"/>
      <c r="BMY84" s="125"/>
      <c r="BMZ84" s="125"/>
      <c r="BNA84" s="125"/>
      <c r="BNB84" s="125"/>
      <c r="BNC84" s="125"/>
      <c r="BND84" s="125"/>
      <c r="BNE84" s="125"/>
      <c r="BNF84" s="125"/>
      <c r="BNG84" s="125"/>
      <c r="BNH84" s="125"/>
      <c r="BNI84" s="125"/>
      <c r="BNJ84" s="125"/>
      <c r="BNK84" s="125"/>
      <c r="BNL84" s="125"/>
      <c r="BNM84" s="125"/>
      <c r="BNN84" s="125"/>
      <c r="BNO84" s="125"/>
      <c r="BNP84" s="125"/>
      <c r="BNQ84" s="125"/>
      <c r="BNR84" s="125"/>
      <c r="BNS84" s="125"/>
      <c r="BNT84" s="125"/>
      <c r="BNU84" s="125"/>
      <c r="BNV84" s="125"/>
      <c r="BNW84" s="125"/>
      <c r="BNX84" s="125"/>
      <c r="BNY84" s="125"/>
      <c r="BNZ84" s="125"/>
      <c r="BOA84" s="125"/>
      <c r="BOB84" s="125"/>
      <c r="BOC84" s="125"/>
      <c r="BOD84" s="125"/>
      <c r="BOE84" s="125"/>
      <c r="BOF84" s="125"/>
      <c r="BOG84" s="125"/>
      <c r="BOH84" s="125"/>
      <c r="BOI84" s="125"/>
      <c r="BOJ84" s="125"/>
      <c r="BOK84" s="125"/>
      <c r="BOL84" s="125"/>
      <c r="BOM84" s="125"/>
      <c r="BON84" s="125"/>
      <c r="BOO84" s="125"/>
      <c r="BOP84" s="125"/>
      <c r="BOQ84" s="125"/>
      <c r="BOR84" s="125"/>
      <c r="BOS84" s="125"/>
      <c r="BOT84" s="125"/>
      <c r="BOU84" s="125"/>
      <c r="BOV84" s="125"/>
      <c r="BOW84" s="125"/>
      <c r="BOX84" s="125"/>
      <c r="BOY84" s="125"/>
      <c r="BOZ84" s="125"/>
      <c r="BPA84" s="125"/>
      <c r="BPB84" s="125"/>
      <c r="BPC84" s="125"/>
      <c r="BPD84" s="125"/>
      <c r="BPE84" s="125"/>
      <c r="BPF84" s="125"/>
      <c r="BPG84" s="125"/>
      <c r="BPH84" s="125"/>
      <c r="BPI84" s="125"/>
      <c r="BPJ84" s="125"/>
      <c r="BPK84" s="125"/>
      <c r="BPL84" s="125"/>
      <c r="BPM84" s="125"/>
      <c r="BPN84" s="125"/>
      <c r="BPO84" s="125"/>
      <c r="BPP84" s="125"/>
      <c r="BPQ84" s="125"/>
      <c r="BPR84" s="125"/>
      <c r="BPS84" s="125"/>
      <c r="BPT84" s="125"/>
      <c r="BPU84" s="125"/>
      <c r="BPV84" s="125"/>
      <c r="BPW84" s="125"/>
      <c r="BPX84" s="125"/>
      <c r="BPY84" s="125"/>
      <c r="BPZ84" s="125"/>
      <c r="BQA84" s="125"/>
      <c r="BQB84" s="125"/>
      <c r="BQC84" s="125"/>
      <c r="BQD84" s="125"/>
      <c r="BQE84" s="125"/>
      <c r="BQF84" s="125"/>
      <c r="BQG84" s="125"/>
      <c r="BQH84" s="125"/>
      <c r="BQI84" s="125"/>
      <c r="BQJ84" s="125"/>
      <c r="BQK84" s="125"/>
      <c r="BQL84" s="125"/>
      <c r="BQM84" s="125"/>
      <c r="BQN84" s="125"/>
      <c r="BQO84" s="125"/>
      <c r="BQP84" s="125"/>
      <c r="BQQ84" s="125"/>
      <c r="BQR84" s="125"/>
      <c r="BQS84" s="125"/>
      <c r="BQT84" s="125"/>
      <c r="BQU84" s="125"/>
      <c r="BQV84" s="125"/>
      <c r="BQW84" s="125"/>
      <c r="BQX84" s="125"/>
      <c r="BQY84" s="125"/>
      <c r="BQZ84" s="125"/>
      <c r="BRA84" s="125"/>
      <c r="BRB84" s="125"/>
      <c r="BRC84" s="125"/>
      <c r="BRD84" s="125"/>
      <c r="BRE84" s="125"/>
      <c r="BRF84" s="125"/>
      <c r="BRG84" s="125"/>
      <c r="BRH84" s="125"/>
      <c r="BRI84" s="125"/>
      <c r="BRJ84" s="125"/>
      <c r="BRK84" s="125"/>
      <c r="BRL84" s="125"/>
      <c r="BRM84" s="125"/>
      <c r="BRN84" s="125"/>
      <c r="BRO84" s="125"/>
      <c r="BRP84" s="125"/>
      <c r="BRQ84" s="125"/>
      <c r="BRR84" s="125"/>
      <c r="BRS84" s="125"/>
      <c r="BRT84" s="125"/>
      <c r="BRU84" s="125"/>
      <c r="BRV84" s="125"/>
      <c r="BRW84" s="125"/>
      <c r="BRX84" s="125"/>
      <c r="BRY84" s="125"/>
      <c r="BRZ84" s="125"/>
      <c r="BSA84" s="125"/>
      <c r="BSB84" s="125"/>
      <c r="BSC84" s="125"/>
      <c r="BSD84" s="125"/>
      <c r="BSE84" s="125"/>
      <c r="BSF84" s="125"/>
      <c r="BSG84" s="125"/>
      <c r="BSH84" s="125"/>
      <c r="BSI84" s="125"/>
      <c r="BSJ84" s="125"/>
      <c r="BSK84" s="125"/>
      <c r="BSL84" s="125"/>
      <c r="BSM84" s="125"/>
      <c r="BSN84" s="125"/>
      <c r="BSO84" s="125"/>
      <c r="BSP84" s="125"/>
      <c r="BSQ84" s="125"/>
      <c r="BSR84" s="125"/>
      <c r="BSS84" s="125"/>
      <c r="BST84" s="125"/>
      <c r="BSU84" s="125"/>
      <c r="BSV84" s="125"/>
      <c r="BSW84" s="125"/>
      <c r="BSX84" s="125"/>
      <c r="BSY84" s="125"/>
      <c r="BSZ84" s="125"/>
      <c r="BTA84" s="125"/>
      <c r="BTB84" s="125"/>
      <c r="BTC84" s="125"/>
      <c r="BTD84" s="125"/>
      <c r="BTE84" s="125"/>
      <c r="BTF84" s="125"/>
      <c r="BTG84" s="125"/>
      <c r="BTH84" s="125"/>
      <c r="BTI84" s="125"/>
      <c r="BTJ84" s="125"/>
      <c r="BTK84" s="125"/>
      <c r="BTL84" s="125"/>
      <c r="BTM84" s="125"/>
      <c r="BTN84" s="125"/>
      <c r="BTO84" s="125"/>
      <c r="BTP84" s="125"/>
      <c r="BTQ84" s="125"/>
      <c r="BTR84" s="125"/>
      <c r="BTS84" s="125"/>
      <c r="BTT84" s="125"/>
      <c r="BTU84" s="125"/>
      <c r="BTV84" s="125"/>
      <c r="BTW84" s="125"/>
      <c r="BTX84" s="125"/>
      <c r="BTY84" s="125"/>
      <c r="BTZ84" s="125"/>
      <c r="BUA84" s="125"/>
      <c r="BUB84" s="125"/>
      <c r="BUC84" s="125"/>
      <c r="BUD84" s="125"/>
      <c r="BUE84" s="125"/>
      <c r="BUF84" s="125"/>
      <c r="BUG84" s="125"/>
      <c r="BUH84" s="125"/>
      <c r="BUI84" s="125"/>
      <c r="BUJ84" s="125"/>
      <c r="BUK84" s="125"/>
      <c r="BUL84" s="125"/>
      <c r="BUM84" s="125"/>
      <c r="BUN84" s="125"/>
      <c r="BUO84" s="125"/>
      <c r="BUP84" s="125"/>
      <c r="BUQ84" s="125"/>
      <c r="BUR84" s="125"/>
      <c r="BUS84" s="125"/>
      <c r="BUT84" s="125"/>
      <c r="BUU84" s="125"/>
      <c r="BUV84" s="125"/>
      <c r="BUW84" s="125"/>
      <c r="BUX84" s="125"/>
      <c r="BUY84" s="125"/>
      <c r="BUZ84" s="125"/>
      <c r="BVA84" s="125"/>
      <c r="BVB84" s="125"/>
      <c r="BVC84" s="125"/>
      <c r="BVD84" s="125"/>
      <c r="BVE84" s="125"/>
      <c r="BVF84" s="125"/>
      <c r="BVG84" s="125"/>
      <c r="BVH84" s="125"/>
      <c r="BVI84" s="125"/>
      <c r="BVJ84" s="125"/>
      <c r="BVK84" s="125"/>
      <c r="BVL84" s="125"/>
      <c r="BVM84" s="125"/>
      <c r="BVN84" s="125"/>
      <c r="BVO84" s="125"/>
      <c r="BVP84" s="125"/>
      <c r="BVQ84" s="125"/>
      <c r="BVR84" s="125"/>
      <c r="BVS84" s="125"/>
      <c r="BVT84" s="125"/>
      <c r="BVU84" s="125"/>
      <c r="BVV84" s="125"/>
      <c r="BVW84" s="125"/>
      <c r="BVX84" s="125"/>
      <c r="BVY84" s="125"/>
      <c r="BVZ84" s="125"/>
      <c r="BWA84" s="125"/>
      <c r="BWB84" s="125"/>
      <c r="BWC84" s="125"/>
      <c r="BWD84" s="125"/>
      <c r="BWE84" s="125"/>
      <c r="BWF84" s="125"/>
      <c r="BWG84" s="125"/>
      <c r="BWH84" s="125"/>
      <c r="BWI84" s="125"/>
      <c r="BWJ84" s="125"/>
      <c r="BWK84" s="125"/>
      <c r="BWL84" s="125"/>
      <c r="BWM84" s="125"/>
      <c r="BWN84" s="125"/>
      <c r="BWO84" s="125"/>
      <c r="BWP84" s="125"/>
      <c r="BWQ84" s="125"/>
      <c r="BWR84" s="125"/>
      <c r="BWS84" s="125"/>
      <c r="BWT84" s="125"/>
      <c r="BWU84" s="125"/>
      <c r="BWV84" s="125"/>
      <c r="BWW84" s="125"/>
      <c r="BWX84" s="125"/>
      <c r="BWY84" s="125"/>
      <c r="BWZ84" s="125"/>
      <c r="BXA84" s="125"/>
      <c r="BXB84" s="125"/>
      <c r="BXC84" s="125"/>
      <c r="BXD84" s="125"/>
      <c r="BXE84" s="125"/>
      <c r="BXF84" s="125"/>
      <c r="BXG84" s="125"/>
      <c r="BXH84" s="125"/>
      <c r="BXI84" s="125"/>
      <c r="BXJ84" s="125"/>
      <c r="BXK84" s="125"/>
      <c r="BXL84" s="125"/>
      <c r="BXM84" s="125"/>
      <c r="BXN84" s="125"/>
      <c r="BXO84" s="125"/>
      <c r="BXP84" s="125"/>
      <c r="BXQ84" s="125"/>
      <c r="BXR84" s="125"/>
      <c r="BXS84" s="125"/>
      <c r="BXT84" s="125"/>
      <c r="BXU84" s="125"/>
      <c r="BXV84" s="125"/>
      <c r="BXW84" s="125"/>
      <c r="BXX84" s="125"/>
      <c r="BXY84" s="125"/>
      <c r="BXZ84" s="125"/>
      <c r="BYA84" s="125"/>
      <c r="BYB84" s="125"/>
      <c r="BYC84" s="125"/>
      <c r="BYD84" s="125"/>
      <c r="BYE84" s="125"/>
      <c r="BYF84" s="125"/>
      <c r="BYG84" s="125"/>
      <c r="BYH84" s="125"/>
      <c r="BYI84" s="125"/>
      <c r="BYJ84" s="125"/>
      <c r="BYK84" s="125"/>
      <c r="BYL84" s="125"/>
      <c r="BYM84" s="125"/>
      <c r="BYN84" s="125"/>
      <c r="BYO84" s="125"/>
      <c r="BYP84" s="125"/>
      <c r="BYQ84" s="125"/>
      <c r="BYR84" s="125"/>
      <c r="BYS84" s="125"/>
      <c r="BYT84" s="125"/>
      <c r="BYU84" s="125"/>
      <c r="BYV84" s="125"/>
      <c r="BYW84" s="125"/>
      <c r="BYX84" s="125"/>
      <c r="BYY84" s="125"/>
      <c r="BYZ84" s="125"/>
      <c r="BZA84" s="125"/>
      <c r="BZB84" s="125"/>
      <c r="BZC84" s="125"/>
      <c r="BZD84" s="125"/>
      <c r="BZE84" s="125"/>
      <c r="BZF84" s="125"/>
      <c r="BZG84" s="125"/>
      <c r="BZH84" s="125"/>
      <c r="BZI84" s="125"/>
      <c r="BZJ84" s="125"/>
      <c r="BZK84" s="125"/>
      <c r="BZL84" s="125"/>
      <c r="BZM84" s="125"/>
      <c r="BZN84" s="125"/>
      <c r="BZO84" s="125"/>
      <c r="BZP84" s="125"/>
      <c r="BZQ84" s="125"/>
      <c r="BZR84" s="125"/>
      <c r="BZS84" s="125"/>
      <c r="BZT84" s="125"/>
      <c r="BZU84" s="125"/>
      <c r="BZV84" s="125"/>
      <c r="BZW84" s="125"/>
      <c r="BZX84" s="125"/>
      <c r="BZY84" s="125"/>
      <c r="BZZ84" s="125"/>
      <c r="CAA84" s="125"/>
      <c r="CAB84" s="125"/>
      <c r="CAC84" s="125"/>
      <c r="CAD84" s="125"/>
      <c r="CAE84" s="125"/>
      <c r="CAF84" s="125"/>
      <c r="CAG84" s="125"/>
      <c r="CAH84" s="125"/>
      <c r="CAI84" s="125"/>
      <c r="CAJ84" s="125"/>
      <c r="CAK84" s="125"/>
      <c r="CAL84" s="125"/>
      <c r="CAM84" s="125"/>
      <c r="CAN84" s="125"/>
      <c r="CAO84" s="125"/>
      <c r="CAP84" s="125"/>
      <c r="CAQ84" s="125"/>
      <c r="CAR84" s="125"/>
      <c r="CAS84" s="125"/>
      <c r="CAT84" s="125"/>
      <c r="CAU84" s="125"/>
      <c r="CAV84" s="125"/>
      <c r="CAW84" s="125"/>
      <c r="CAX84" s="125"/>
      <c r="CAY84" s="125"/>
      <c r="CAZ84" s="125"/>
      <c r="CBA84" s="125"/>
      <c r="CBB84" s="125"/>
      <c r="CBC84" s="125"/>
      <c r="CBD84" s="125"/>
      <c r="CBE84" s="125"/>
      <c r="CBF84" s="125"/>
      <c r="CBG84" s="125"/>
      <c r="CBH84" s="125"/>
      <c r="CBI84" s="125"/>
      <c r="CBJ84" s="125"/>
      <c r="CBK84" s="125"/>
      <c r="CBL84" s="125"/>
      <c r="CBM84" s="125"/>
      <c r="CBN84" s="125"/>
      <c r="CBO84" s="125"/>
      <c r="CBP84" s="125"/>
      <c r="CBQ84" s="125"/>
      <c r="CBR84" s="125"/>
      <c r="CBS84" s="125"/>
      <c r="CBT84" s="125"/>
      <c r="CBU84" s="125"/>
      <c r="CBV84" s="125"/>
      <c r="CBW84" s="125"/>
      <c r="CBX84" s="125"/>
      <c r="CBY84" s="125"/>
      <c r="CBZ84" s="125"/>
      <c r="CCA84" s="125"/>
      <c r="CCB84" s="125"/>
      <c r="CCC84" s="125"/>
      <c r="CCD84" s="125"/>
      <c r="CCE84" s="125"/>
      <c r="CCF84" s="125"/>
      <c r="CCG84" s="125"/>
      <c r="CCH84" s="125"/>
      <c r="CCI84" s="125"/>
      <c r="CCJ84" s="125"/>
      <c r="CCK84" s="125"/>
      <c r="CCL84" s="125"/>
      <c r="CCM84" s="125"/>
      <c r="CCN84" s="125"/>
      <c r="CCO84" s="125"/>
      <c r="CCP84" s="125"/>
      <c r="CCQ84" s="125"/>
      <c r="CCR84" s="125"/>
      <c r="CCS84" s="125"/>
      <c r="CCT84" s="125"/>
      <c r="CCU84" s="125"/>
      <c r="CCV84" s="125"/>
      <c r="CCW84" s="125"/>
      <c r="CCX84" s="125"/>
      <c r="CCY84" s="125"/>
      <c r="CCZ84" s="125"/>
      <c r="CDA84" s="125"/>
      <c r="CDB84" s="125"/>
      <c r="CDC84" s="125"/>
      <c r="CDD84" s="125"/>
      <c r="CDE84" s="125"/>
      <c r="CDF84" s="125"/>
      <c r="CDG84" s="125"/>
      <c r="CDH84" s="125"/>
      <c r="CDI84" s="125"/>
      <c r="CDJ84" s="125"/>
      <c r="CDK84" s="125"/>
      <c r="CDL84" s="125"/>
      <c r="CDM84" s="125"/>
      <c r="CDN84" s="125"/>
      <c r="CDO84" s="125"/>
      <c r="CDP84" s="125"/>
      <c r="CDQ84" s="125"/>
      <c r="CDR84" s="125"/>
      <c r="CDS84" s="125"/>
      <c r="CDT84" s="125"/>
      <c r="CDU84" s="125"/>
      <c r="CDV84" s="125"/>
      <c r="CDW84" s="125"/>
      <c r="CDX84" s="125"/>
      <c r="CDY84" s="125"/>
      <c r="CDZ84" s="125"/>
      <c r="CEA84" s="125"/>
      <c r="CEB84" s="125"/>
      <c r="CEC84" s="125"/>
      <c r="CED84" s="125"/>
      <c r="CEE84" s="125"/>
      <c r="CEF84" s="125"/>
      <c r="CEG84" s="125"/>
      <c r="CEH84" s="125"/>
      <c r="CEI84" s="125"/>
      <c r="CEJ84" s="125"/>
      <c r="CEK84" s="125"/>
      <c r="CEL84" s="125"/>
      <c r="CEM84" s="125"/>
      <c r="CEN84" s="125"/>
      <c r="CEO84" s="125"/>
      <c r="CEP84" s="125"/>
      <c r="CEQ84" s="125"/>
      <c r="CER84" s="125"/>
      <c r="CES84" s="125"/>
      <c r="CET84" s="125"/>
      <c r="CEU84" s="125"/>
      <c r="CEV84" s="125"/>
      <c r="CEW84" s="125"/>
      <c r="CEX84" s="125"/>
      <c r="CEY84" s="125"/>
      <c r="CEZ84" s="125"/>
      <c r="CFA84" s="125"/>
      <c r="CFB84" s="125"/>
      <c r="CFC84" s="125"/>
      <c r="CFD84" s="125"/>
      <c r="CFE84" s="125"/>
      <c r="CFF84" s="125"/>
      <c r="CFG84" s="125"/>
      <c r="CFH84" s="125"/>
      <c r="CFI84" s="125"/>
      <c r="CFJ84" s="125"/>
      <c r="CFK84" s="125"/>
      <c r="CFL84" s="125"/>
      <c r="CFM84" s="125"/>
      <c r="CFN84" s="125"/>
      <c r="CFO84" s="125"/>
      <c r="CFP84" s="125"/>
      <c r="CFQ84" s="125"/>
      <c r="CFR84" s="125"/>
      <c r="CFS84" s="125"/>
      <c r="CFT84" s="125"/>
      <c r="CFU84" s="125"/>
      <c r="CFV84" s="125"/>
      <c r="CFW84" s="125"/>
      <c r="CFX84" s="125"/>
      <c r="CFY84" s="125"/>
      <c r="CFZ84" s="125"/>
      <c r="CGA84" s="125"/>
      <c r="CGB84" s="125"/>
      <c r="CGC84" s="125"/>
      <c r="CGD84" s="125"/>
      <c r="CGE84" s="125"/>
      <c r="CGF84" s="125"/>
      <c r="CGG84" s="125"/>
      <c r="CGH84" s="125"/>
      <c r="CGI84" s="125"/>
      <c r="CGJ84" s="125"/>
      <c r="CGK84" s="125"/>
      <c r="CGL84" s="125"/>
      <c r="CGM84" s="125"/>
      <c r="CGN84" s="125"/>
      <c r="CGO84" s="125"/>
      <c r="CGP84" s="125"/>
      <c r="CGQ84" s="125"/>
      <c r="CGR84" s="125"/>
      <c r="CGS84" s="125"/>
      <c r="CGT84" s="125"/>
      <c r="CGU84" s="125"/>
      <c r="CGV84" s="125"/>
      <c r="CGW84" s="125"/>
      <c r="CGX84" s="125"/>
      <c r="CGY84" s="125"/>
      <c r="CGZ84" s="125"/>
      <c r="CHA84" s="125"/>
      <c r="CHB84" s="125"/>
      <c r="CHC84" s="125"/>
      <c r="CHD84" s="125"/>
      <c r="CHE84" s="125"/>
      <c r="CHF84" s="125"/>
      <c r="CHG84" s="125"/>
      <c r="CHH84" s="125"/>
      <c r="CHI84" s="125"/>
      <c r="CHJ84" s="125"/>
      <c r="CHK84" s="125"/>
      <c r="CHL84" s="125"/>
      <c r="CHM84" s="125"/>
      <c r="CHN84" s="125"/>
      <c r="CHO84" s="125"/>
      <c r="CHP84" s="125"/>
      <c r="CHQ84" s="125"/>
      <c r="CHR84" s="125"/>
      <c r="CHS84" s="125"/>
      <c r="CHT84" s="125"/>
      <c r="CHU84" s="125"/>
      <c r="CHV84" s="125"/>
      <c r="CHW84" s="125"/>
      <c r="CHX84" s="125"/>
      <c r="CHY84" s="125"/>
      <c r="CHZ84" s="125"/>
      <c r="CIA84" s="125"/>
      <c r="CIB84" s="125"/>
      <c r="CIC84" s="125"/>
      <c r="CID84" s="125"/>
      <c r="CIE84" s="125"/>
      <c r="CIF84" s="125"/>
      <c r="CIG84" s="125"/>
      <c r="CIH84" s="125"/>
      <c r="CII84" s="125"/>
      <c r="CIJ84" s="125"/>
      <c r="CIK84" s="125"/>
      <c r="CIL84" s="125"/>
      <c r="CIM84" s="125"/>
      <c r="CIN84" s="125"/>
      <c r="CIO84" s="125"/>
      <c r="CIP84" s="125"/>
      <c r="CIQ84" s="125"/>
      <c r="CIR84" s="125"/>
      <c r="CIS84" s="125"/>
      <c r="CIT84" s="125"/>
      <c r="CIU84" s="125"/>
      <c r="CIV84" s="125"/>
      <c r="CIW84" s="125"/>
      <c r="CIX84" s="125"/>
      <c r="CIY84" s="125"/>
      <c r="CIZ84" s="125"/>
      <c r="CJA84" s="125"/>
      <c r="CJB84" s="125"/>
      <c r="CJC84" s="125"/>
      <c r="CJD84" s="125"/>
      <c r="CJE84" s="125"/>
      <c r="CJF84" s="125"/>
      <c r="CJG84" s="125"/>
      <c r="CJH84" s="125"/>
      <c r="CJI84" s="125"/>
      <c r="CJJ84" s="125"/>
      <c r="CJK84" s="125"/>
      <c r="CJL84" s="125"/>
      <c r="CJM84" s="125"/>
      <c r="CJN84" s="125"/>
      <c r="CJO84" s="125"/>
      <c r="CJP84" s="125"/>
      <c r="CJQ84" s="125"/>
      <c r="CJR84" s="125"/>
      <c r="CJS84" s="125"/>
      <c r="CJT84" s="125"/>
      <c r="CJU84" s="125"/>
      <c r="CJV84" s="125"/>
      <c r="CJW84" s="125"/>
      <c r="CJX84" s="125"/>
      <c r="CJY84" s="125"/>
      <c r="CJZ84" s="125"/>
      <c r="CKA84" s="125"/>
      <c r="CKB84" s="125"/>
      <c r="CKC84" s="125"/>
      <c r="CKD84" s="125"/>
      <c r="CKE84" s="125"/>
      <c r="CKF84" s="125"/>
      <c r="CKG84" s="125"/>
      <c r="CKH84" s="125"/>
      <c r="CKI84" s="125"/>
      <c r="CKJ84" s="125"/>
      <c r="CKK84" s="125"/>
      <c r="CKL84" s="125"/>
      <c r="CKM84" s="125"/>
      <c r="CKN84" s="125"/>
      <c r="CKO84" s="125"/>
      <c r="CKP84" s="125"/>
      <c r="CKQ84" s="125"/>
      <c r="CKR84" s="125"/>
      <c r="CKS84" s="125"/>
      <c r="CKT84" s="125"/>
      <c r="CKU84" s="125"/>
      <c r="CKV84" s="125"/>
      <c r="CKW84" s="125"/>
      <c r="CKX84" s="125"/>
      <c r="CKY84" s="125"/>
      <c r="CKZ84" s="125"/>
      <c r="CLA84" s="125"/>
      <c r="CLB84" s="125"/>
      <c r="CLC84" s="125"/>
      <c r="CLD84" s="125"/>
      <c r="CLE84" s="125"/>
      <c r="CLF84" s="125"/>
      <c r="CLG84" s="125"/>
      <c r="CLH84" s="125"/>
      <c r="CLI84" s="125"/>
      <c r="CLJ84" s="125"/>
      <c r="CLK84" s="125"/>
      <c r="CLL84" s="125"/>
      <c r="CLM84" s="125"/>
      <c r="CLN84" s="125"/>
      <c r="CLO84" s="125"/>
      <c r="CLP84" s="125"/>
      <c r="CLQ84" s="125"/>
      <c r="CLR84" s="125"/>
      <c r="CLS84" s="125"/>
      <c r="CLT84" s="125"/>
      <c r="CLU84" s="125"/>
      <c r="CLV84" s="125"/>
      <c r="CLW84" s="125"/>
      <c r="CLX84" s="125"/>
      <c r="CLY84" s="125"/>
      <c r="CLZ84" s="125"/>
      <c r="CMA84" s="125"/>
      <c r="CMB84" s="125"/>
      <c r="CMC84" s="125"/>
      <c r="CMD84" s="125"/>
      <c r="CME84" s="125"/>
      <c r="CMF84" s="125"/>
      <c r="CMG84" s="125"/>
      <c r="CMH84" s="125"/>
      <c r="CMI84" s="125"/>
      <c r="CMJ84" s="125"/>
      <c r="CMK84" s="125"/>
      <c r="CML84" s="125"/>
      <c r="CMM84" s="125"/>
      <c r="CMN84" s="125"/>
      <c r="CMO84" s="125"/>
      <c r="CMP84" s="125"/>
      <c r="CMQ84" s="125"/>
      <c r="CMR84" s="125"/>
      <c r="CMS84" s="125"/>
      <c r="CMT84" s="125"/>
      <c r="CMU84" s="125"/>
      <c r="CMV84" s="125"/>
      <c r="CMW84" s="125"/>
      <c r="CMX84" s="125"/>
      <c r="CMY84" s="125"/>
      <c r="CMZ84" s="125"/>
      <c r="CNA84" s="125"/>
      <c r="CNB84" s="125"/>
      <c r="CNC84" s="125"/>
      <c r="CND84" s="125"/>
      <c r="CNE84" s="125"/>
      <c r="CNF84" s="125"/>
      <c r="CNG84" s="125"/>
      <c r="CNH84" s="125"/>
      <c r="CNI84" s="125"/>
      <c r="CNJ84" s="125"/>
      <c r="CNK84" s="125"/>
      <c r="CNL84" s="125"/>
      <c r="CNM84" s="125"/>
      <c r="CNN84" s="125"/>
      <c r="CNO84" s="125"/>
      <c r="CNP84" s="125"/>
      <c r="CNQ84" s="125"/>
      <c r="CNR84" s="125"/>
      <c r="CNS84" s="125"/>
      <c r="CNT84" s="125"/>
      <c r="CNU84" s="125"/>
      <c r="CNV84" s="125"/>
      <c r="CNW84" s="125"/>
      <c r="CNX84" s="125"/>
      <c r="CNY84" s="125"/>
      <c r="CNZ84" s="125"/>
      <c r="COA84" s="125"/>
      <c r="COB84" s="125"/>
      <c r="COC84" s="125"/>
      <c r="COD84" s="125"/>
      <c r="COE84" s="125"/>
      <c r="COF84" s="125"/>
      <c r="COG84" s="125"/>
      <c r="COH84" s="125"/>
      <c r="COI84" s="125"/>
      <c r="COJ84" s="125"/>
      <c r="COK84" s="125"/>
      <c r="COL84" s="125"/>
      <c r="COM84" s="125"/>
      <c r="CON84" s="125"/>
      <c r="COO84" s="125"/>
      <c r="COP84" s="125"/>
      <c r="COQ84" s="125"/>
      <c r="COR84" s="125"/>
      <c r="COS84" s="125"/>
      <c r="COT84" s="125"/>
      <c r="COU84" s="125"/>
      <c r="COV84" s="125"/>
      <c r="COW84" s="125"/>
      <c r="COX84" s="125"/>
      <c r="COY84" s="125"/>
      <c r="COZ84" s="125"/>
      <c r="CPA84" s="125"/>
      <c r="CPB84" s="125"/>
      <c r="CPC84" s="125"/>
      <c r="CPD84" s="125"/>
      <c r="CPE84" s="125"/>
      <c r="CPF84" s="125"/>
      <c r="CPG84" s="125"/>
      <c r="CPH84" s="125"/>
      <c r="CPI84" s="125"/>
      <c r="CPJ84" s="125"/>
      <c r="CPK84" s="125"/>
      <c r="CPL84" s="125"/>
      <c r="CPM84" s="125"/>
      <c r="CPN84" s="125"/>
      <c r="CPO84" s="125"/>
      <c r="CPP84" s="125"/>
      <c r="CPQ84" s="125"/>
      <c r="CPR84" s="125"/>
      <c r="CPS84" s="125"/>
      <c r="CPT84" s="125"/>
      <c r="CPU84" s="125"/>
      <c r="CPV84" s="125"/>
      <c r="CPW84" s="125"/>
      <c r="CPX84" s="125"/>
      <c r="CPY84" s="125"/>
      <c r="CPZ84" s="125"/>
      <c r="CQA84" s="125"/>
      <c r="CQB84" s="125"/>
      <c r="CQC84" s="125"/>
      <c r="CQD84" s="125"/>
      <c r="CQE84" s="125"/>
      <c r="CQF84" s="125"/>
      <c r="CQG84" s="125"/>
      <c r="CQH84" s="125"/>
      <c r="CQI84" s="125"/>
      <c r="CQJ84" s="125"/>
      <c r="CQK84" s="125"/>
      <c r="CQL84" s="125"/>
      <c r="CQM84" s="125"/>
      <c r="CQN84" s="125"/>
      <c r="CQO84" s="125"/>
      <c r="CQP84" s="125"/>
      <c r="CQQ84" s="125"/>
      <c r="CQR84" s="125"/>
      <c r="CQS84" s="125"/>
      <c r="CQT84" s="125"/>
      <c r="CQU84" s="125"/>
      <c r="CQV84" s="125"/>
      <c r="CQW84" s="125"/>
      <c r="CQX84" s="125"/>
      <c r="CQY84" s="125"/>
      <c r="CQZ84" s="125"/>
      <c r="CRA84" s="125"/>
      <c r="CRB84" s="125"/>
      <c r="CRC84" s="125"/>
      <c r="CRD84" s="125"/>
      <c r="CRE84" s="125"/>
      <c r="CRF84" s="125"/>
      <c r="CRG84" s="125"/>
      <c r="CRH84" s="125"/>
      <c r="CRI84" s="125"/>
      <c r="CRJ84" s="125"/>
      <c r="CRK84" s="125"/>
      <c r="CRL84" s="125"/>
      <c r="CRM84" s="125"/>
      <c r="CRN84" s="125"/>
      <c r="CRO84" s="125"/>
      <c r="CRP84" s="125"/>
      <c r="CRQ84" s="125"/>
      <c r="CRR84" s="125"/>
      <c r="CRS84" s="125"/>
      <c r="CRT84" s="125"/>
      <c r="CRU84" s="125"/>
      <c r="CRV84" s="125"/>
      <c r="CRW84" s="125"/>
      <c r="CRX84" s="125"/>
      <c r="CRY84" s="125"/>
      <c r="CRZ84" s="125"/>
      <c r="CSA84" s="125"/>
      <c r="CSB84" s="125"/>
      <c r="CSC84" s="125"/>
      <c r="CSD84" s="125"/>
      <c r="CSE84" s="125"/>
      <c r="CSF84" s="125"/>
      <c r="CSG84" s="125"/>
      <c r="CSH84" s="125"/>
      <c r="CSI84" s="125"/>
      <c r="CSJ84" s="125"/>
      <c r="CSK84" s="125"/>
      <c r="CSL84" s="125"/>
      <c r="CSM84" s="125"/>
      <c r="CSN84" s="125"/>
      <c r="CSO84" s="125"/>
      <c r="CSP84" s="125"/>
      <c r="CSQ84" s="125"/>
      <c r="CSR84" s="125"/>
      <c r="CSS84" s="125"/>
      <c r="CST84" s="125"/>
      <c r="CSU84" s="125"/>
      <c r="CSV84" s="125"/>
      <c r="CSW84" s="125"/>
      <c r="CSX84" s="125"/>
      <c r="CSY84" s="125"/>
      <c r="CSZ84" s="125"/>
      <c r="CTA84" s="125"/>
      <c r="CTB84" s="125"/>
      <c r="CTC84" s="125"/>
      <c r="CTD84" s="125"/>
      <c r="CTE84" s="125"/>
      <c r="CTF84" s="125"/>
      <c r="CTG84" s="125"/>
      <c r="CTH84" s="125"/>
      <c r="CTI84" s="125"/>
      <c r="CTJ84" s="125"/>
      <c r="CTK84" s="125"/>
      <c r="CTL84" s="125"/>
      <c r="CTM84" s="125"/>
      <c r="CTN84" s="125"/>
      <c r="CTO84" s="125"/>
      <c r="CTP84" s="125"/>
      <c r="CTQ84" s="125"/>
      <c r="CTR84" s="125"/>
      <c r="CTS84" s="125"/>
      <c r="CTT84" s="125"/>
      <c r="CTU84" s="125"/>
      <c r="CTV84" s="125"/>
      <c r="CTW84" s="125"/>
      <c r="CTX84" s="125"/>
      <c r="CTY84" s="125"/>
      <c r="CTZ84" s="125"/>
      <c r="CUA84" s="125"/>
      <c r="CUB84" s="125"/>
      <c r="CUC84" s="125"/>
      <c r="CUD84" s="125"/>
      <c r="CUE84" s="125"/>
      <c r="CUF84" s="125"/>
      <c r="CUG84" s="125"/>
      <c r="CUH84" s="125"/>
      <c r="CUI84" s="125"/>
      <c r="CUJ84" s="125"/>
      <c r="CUK84" s="125"/>
      <c r="CUL84" s="125"/>
      <c r="CUM84" s="125"/>
      <c r="CUN84" s="125"/>
      <c r="CUO84" s="125"/>
      <c r="CUP84" s="125"/>
      <c r="CUQ84" s="125"/>
      <c r="CUR84" s="125"/>
      <c r="CUS84" s="125"/>
      <c r="CUT84" s="125"/>
      <c r="CUU84" s="125"/>
      <c r="CUV84" s="125"/>
      <c r="CUW84" s="125"/>
      <c r="CUX84" s="125"/>
      <c r="CUY84" s="125"/>
      <c r="CUZ84" s="125"/>
      <c r="CVA84" s="125"/>
      <c r="CVB84" s="125"/>
      <c r="CVC84" s="125"/>
      <c r="CVD84" s="125"/>
      <c r="CVE84" s="125"/>
      <c r="CVF84" s="125"/>
      <c r="CVG84" s="125"/>
      <c r="CVH84" s="125"/>
      <c r="CVI84" s="125"/>
      <c r="CVJ84" s="125"/>
      <c r="CVK84" s="125"/>
      <c r="CVL84" s="125"/>
      <c r="CVM84" s="125"/>
      <c r="CVN84" s="125"/>
      <c r="CVO84" s="125"/>
      <c r="CVP84" s="125"/>
      <c r="CVQ84" s="125"/>
      <c r="CVR84" s="125"/>
      <c r="CVS84" s="125"/>
      <c r="CVT84" s="125"/>
      <c r="CVU84" s="125"/>
      <c r="CVV84" s="125"/>
      <c r="CVW84" s="125"/>
      <c r="CVX84" s="125"/>
      <c r="CVY84" s="125"/>
      <c r="CVZ84" s="125"/>
      <c r="CWA84" s="125"/>
      <c r="CWB84" s="125"/>
      <c r="CWC84" s="125"/>
      <c r="CWD84" s="125"/>
      <c r="CWE84" s="125"/>
      <c r="CWF84" s="125"/>
      <c r="CWG84" s="125"/>
      <c r="CWH84" s="125"/>
      <c r="CWI84" s="125"/>
      <c r="CWJ84" s="125"/>
      <c r="CWK84" s="125"/>
      <c r="CWL84" s="125"/>
      <c r="CWM84" s="125"/>
      <c r="CWN84" s="125"/>
      <c r="CWO84" s="125"/>
      <c r="CWP84" s="125"/>
      <c r="CWQ84" s="125"/>
      <c r="CWR84" s="125"/>
      <c r="CWS84" s="125"/>
      <c r="CWT84" s="125"/>
      <c r="CWU84" s="125"/>
      <c r="CWV84" s="125"/>
      <c r="CWW84" s="125"/>
      <c r="CWX84" s="125"/>
      <c r="CWY84" s="125"/>
      <c r="CWZ84" s="125"/>
      <c r="CXA84" s="125"/>
      <c r="CXB84" s="125"/>
      <c r="CXC84" s="125"/>
      <c r="CXD84" s="125"/>
      <c r="CXE84" s="125"/>
      <c r="CXF84" s="125"/>
      <c r="CXG84" s="125"/>
      <c r="CXH84" s="125"/>
      <c r="CXI84" s="125"/>
      <c r="CXJ84" s="125"/>
      <c r="CXK84" s="125"/>
      <c r="CXL84" s="125"/>
      <c r="CXM84" s="125"/>
      <c r="CXN84" s="125"/>
      <c r="CXO84" s="125"/>
      <c r="CXP84" s="125"/>
      <c r="CXQ84" s="125"/>
      <c r="CXR84" s="125"/>
      <c r="CXS84" s="125"/>
      <c r="CXT84" s="125"/>
      <c r="CXU84" s="125"/>
      <c r="CXV84" s="125"/>
      <c r="CXW84" s="125"/>
      <c r="CXX84" s="125"/>
      <c r="CXY84" s="125"/>
      <c r="CXZ84" s="125"/>
      <c r="CYA84" s="125"/>
      <c r="CYB84" s="125"/>
      <c r="CYC84" s="125"/>
      <c r="CYD84" s="125"/>
      <c r="CYE84" s="125"/>
      <c r="CYF84" s="125"/>
      <c r="CYG84" s="125"/>
      <c r="CYH84" s="125"/>
      <c r="CYI84" s="125"/>
      <c r="CYJ84" s="125"/>
      <c r="CYK84" s="125"/>
      <c r="CYL84" s="125"/>
      <c r="CYM84" s="125"/>
      <c r="CYN84" s="125"/>
      <c r="CYO84" s="125"/>
      <c r="CYP84" s="125"/>
      <c r="CYQ84" s="125"/>
      <c r="CYR84" s="125"/>
      <c r="CYS84" s="125"/>
      <c r="CYT84" s="125"/>
      <c r="CYU84" s="125"/>
      <c r="CYV84" s="125"/>
      <c r="CYW84" s="125"/>
      <c r="CYX84" s="125"/>
      <c r="CYY84" s="125"/>
      <c r="CYZ84" s="125"/>
      <c r="CZA84" s="125"/>
      <c r="CZB84" s="125"/>
      <c r="CZC84" s="125"/>
      <c r="CZD84" s="125"/>
      <c r="CZE84" s="125"/>
      <c r="CZF84" s="125"/>
      <c r="CZG84" s="125"/>
      <c r="CZH84" s="125"/>
      <c r="CZI84" s="125"/>
      <c r="CZJ84" s="125"/>
      <c r="CZK84" s="125"/>
      <c r="CZL84" s="125"/>
      <c r="CZM84" s="125"/>
      <c r="CZN84" s="125"/>
      <c r="CZO84" s="125"/>
      <c r="CZP84" s="125"/>
      <c r="CZQ84" s="125"/>
      <c r="CZR84" s="125"/>
      <c r="CZS84" s="125"/>
      <c r="CZT84" s="125"/>
      <c r="CZU84" s="125"/>
      <c r="CZV84" s="125"/>
      <c r="CZW84" s="125"/>
      <c r="CZX84" s="125"/>
      <c r="CZY84" s="125"/>
      <c r="CZZ84" s="125"/>
      <c r="DAA84" s="125"/>
      <c r="DAB84" s="125"/>
      <c r="DAC84" s="125"/>
      <c r="DAD84" s="125"/>
      <c r="DAE84" s="125"/>
      <c r="DAF84" s="125"/>
      <c r="DAG84" s="125"/>
      <c r="DAH84" s="125"/>
      <c r="DAI84" s="125"/>
      <c r="DAJ84" s="125"/>
      <c r="DAK84" s="125"/>
      <c r="DAL84" s="125"/>
      <c r="DAM84" s="125"/>
      <c r="DAN84" s="125"/>
      <c r="DAO84" s="125"/>
      <c r="DAP84" s="125"/>
      <c r="DAQ84" s="125"/>
      <c r="DAR84" s="125"/>
      <c r="DAS84" s="125"/>
      <c r="DAT84" s="125"/>
      <c r="DAU84" s="125"/>
      <c r="DAV84" s="125"/>
      <c r="DAW84" s="125"/>
      <c r="DAX84" s="125"/>
      <c r="DAY84" s="125"/>
      <c r="DAZ84" s="125"/>
      <c r="DBA84" s="125"/>
      <c r="DBB84" s="125"/>
      <c r="DBC84" s="125"/>
      <c r="DBD84" s="125"/>
      <c r="DBE84" s="125"/>
      <c r="DBF84" s="125"/>
      <c r="DBG84" s="125"/>
      <c r="DBH84" s="125"/>
      <c r="DBI84" s="125"/>
      <c r="DBJ84" s="125"/>
      <c r="DBK84" s="125"/>
      <c r="DBL84" s="125"/>
      <c r="DBM84" s="125"/>
      <c r="DBN84" s="125"/>
      <c r="DBO84" s="125"/>
      <c r="DBP84" s="125"/>
      <c r="DBQ84" s="125"/>
      <c r="DBR84" s="125"/>
      <c r="DBS84" s="125"/>
      <c r="DBT84" s="125"/>
      <c r="DBU84" s="125"/>
      <c r="DBV84" s="125"/>
      <c r="DBW84" s="125"/>
      <c r="DBX84" s="125"/>
      <c r="DBY84" s="125"/>
      <c r="DBZ84" s="125"/>
      <c r="DCA84" s="125"/>
      <c r="DCB84" s="125"/>
      <c r="DCC84" s="125"/>
      <c r="DCD84" s="125"/>
      <c r="DCE84" s="125"/>
      <c r="DCF84" s="125"/>
      <c r="DCG84" s="125"/>
      <c r="DCH84" s="125"/>
      <c r="DCI84" s="125"/>
      <c r="DCJ84" s="125"/>
      <c r="DCK84" s="125"/>
      <c r="DCL84" s="125"/>
      <c r="DCM84" s="125"/>
      <c r="DCN84" s="125"/>
      <c r="DCO84" s="125"/>
      <c r="DCP84" s="125"/>
      <c r="DCQ84" s="125"/>
      <c r="DCR84" s="125"/>
      <c r="DCS84" s="125"/>
      <c r="DCT84" s="125"/>
      <c r="DCU84" s="125"/>
      <c r="DCV84" s="125"/>
      <c r="DCW84" s="125"/>
      <c r="DCX84" s="125"/>
      <c r="DCY84" s="125"/>
      <c r="DCZ84" s="125"/>
      <c r="DDA84" s="125"/>
      <c r="DDB84" s="125"/>
      <c r="DDC84" s="125"/>
      <c r="DDD84" s="125"/>
      <c r="DDE84" s="125"/>
      <c r="DDF84" s="125"/>
      <c r="DDG84" s="125"/>
      <c r="DDH84" s="125"/>
      <c r="DDI84" s="125"/>
      <c r="DDJ84" s="125"/>
      <c r="DDK84" s="125"/>
      <c r="DDL84" s="125"/>
      <c r="DDM84" s="125"/>
      <c r="DDN84" s="125"/>
      <c r="DDO84" s="125"/>
      <c r="DDP84" s="125"/>
      <c r="DDQ84" s="125"/>
      <c r="DDR84" s="125"/>
      <c r="DDS84" s="125"/>
      <c r="DDT84" s="125"/>
      <c r="DDU84" s="125"/>
      <c r="DDV84" s="125"/>
      <c r="DDW84" s="125"/>
      <c r="DDX84" s="125"/>
      <c r="DDY84" s="125"/>
      <c r="DDZ84" s="125"/>
      <c r="DEA84" s="125"/>
      <c r="DEB84" s="125"/>
      <c r="DEC84" s="125"/>
      <c r="DED84" s="125"/>
      <c r="DEE84" s="125"/>
      <c r="DEF84" s="125"/>
      <c r="DEG84" s="125"/>
      <c r="DEH84" s="125"/>
      <c r="DEI84" s="125"/>
      <c r="DEJ84" s="125"/>
      <c r="DEK84" s="125"/>
      <c r="DEL84" s="125"/>
      <c r="DEM84" s="125"/>
      <c r="DEN84" s="125"/>
      <c r="DEO84" s="125"/>
      <c r="DEP84" s="125"/>
      <c r="DEQ84" s="125"/>
      <c r="DER84" s="125"/>
      <c r="DES84" s="125"/>
      <c r="DET84" s="125"/>
      <c r="DEU84" s="125"/>
      <c r="DEV84" s="125"/>
      <c r="DEW84" s="125"/>
      <c r="DEX84" s="125"/>
      <c r="DEY84" s="125"/>
      <c r="DEZ84" s="125"/>
      <c r="DFA84" s="125"/>
      <c r="DFB84" s="125"/>
      <c r="DFC84" s="125"/>
      <c r="DFD84" s="125"/>
      <c r="DFE84" s="125"/>
      <c r="DFF84" s="125"/>
      <c r="DFG84" s="125"/>
      <c r="DFH84" s="125"/>
      <c r="DFI84" s="125"/>
      <c r="DFJ84" s="125"/>
      <c r="DFK84" s="125"/>
      <c r="DFL84" s="125"/>
      <c r="DFM84" s="125"/>
      <c r="DFN84" s="125"/>
      <c r="DFO84" s="125"/>
      <c r="DFP84" s="125"/>
      <c r="DFQ84" s="125"/>
      <c r="DFR84" s="125"/>
      <c r="DFS84" s="125"/>
      <c r="DFT84" s="125"/>
      <c r="DFU84" s="125"/>
      <c r="DFV84" s="125"/>
      <c r="DFW84" s="125"/>
      <c r="DFX84" s="125"/>
      <c r="DFY84" s="125"/>
      <c r="DFZ84" s="125"/>
      <c r="DGA84" s="125"/>
      <c r="DGB84" s="125"/>
      <c r="DGC84" s="125"/>
      <c r="DGD84" s="125"/>
      <c r="DGE84" s="125"/>
      <c r="DGF84" s="125"/>
      <c r="DGG84" s="125"/>
      <c r="DGH84" s="125"/>
      <c r="DGI84" s="125"/>
      <c r="DGJ84" s="125"/>
      <c r="DGK84" s="125"/>
      <c r="DGL84" s="125"/>
      <c r="DGM84" s="125"/>
      <c r="DGN84" s="125"/>
      <c r="DGO84" s="125"/>
      <c r="DGP84" s="125"/>
      <c r="DGQ84" s="125"/>
      <c r="DGR84" s="125"/>
      <c r="DGS84" s="125"/>
      <c r="DGT84" s="125"/>
      <c r="DGU84" s="125"/>
      <c r="DGV84" s="125"/>
      <c r="DGW84" s="125"/>
      <c r="DGX84" s="125"/>
      <c r="DGY84" s="125"/>
      <c r="DGZ84" s="125"/>
      <c r="DHA84" s="125"/>
      <c r="DHB84" s="125"/>
      <c r="DHC84" s="125"/>
      <c r="DHD84" s="125"/>
      <c r="DHE84" s="125"/>
      <c r="DHF84" s="125"/>
      <c r="DHG84" s="125"/>
      <c r="DHH84" s="125"/>
      <c r="DHI84" s="125"/>
      <c r="DHJ84" s="125"/>
      <c r="DHK84" s="125"/>
      <c r="DHL84" s="125"/>
      <c r="DHM84" s="125"/>
      <c r="DHN84" s="125"/>
      <c r="DHO84" s="125"/>
      <c r="DHP84" s="125"/>
      <c r="DHQ84" s="125"/>
      <c r="DHR84" s="125"/>
      <c r="DHS84" s="125"/>
      <c r="DHT84" s="125"/>
      <c r="DHU84" s="125"/>
      <c r="DHV84" s="125"/>
      <c r="DHW84" s="125"/>
      <c r="DHX84" s="125"/>
      <c r="DHY84" s="125"/>
      <c r="DHZ84" s="125"/>
      <c r="DIA84" s="125"/>
      <c r="DIB84" s="125"/>
      <c r="DIC84" s="125"/>
      <c r="DID84" s="125"/>
      <c r="DIE84" s="125"/>
      <c r="DIF84" s="125"/>
      <c r="DIG84" s="125"/>
      <c r="DIH84" s="125"/>
      <c r="DII84" s="125"/>
      <c r="DIJ84" s="125"/>
      <c r="DIK84" s="125"/>
      <c r="DIL84" s="125"/>
      <c r="DIM84" s="125"/>
      <c r="DIN84" s="125"/>
      <c r="DIO84" s="125"/>
      <c r="DIP84" s="125"/>
      <c r="DIQ84" s="125"/>
      <c r="DIR84" s="125"/>
      <c r="DIS84" s="125"/>
      <c r="DIT84" s="125"/>
      <c r="DIU84" s="125"/>
      <c r="DIV84" s="125"/>
      <c r="DIW84" s="125"/>
      <c r="DIX84" s="125"/>
      <c r="DIY84" s="125"/>
      <c r="DIZ84" s="125"/>
      <c r="DJA84" s="125"/>
      <c r="DJB84" s="125"/>
      <c r="DJC84" s="125"/>
      <c r="DJD84" s="125"/>
      <c r="DJE84" s="125"/>
      <c r="DJF84" s="125"/>
      <c r="DJG84" s="125"/>
      <c r="DJH84" s="125"/>
      <c r="DJI84" s="125"/>
      <c r="DJJ84" s="125"/>
      <c r="DJK84" s="125"/>
      <c r="DJL84" s="125"/>
      <c r="DJM84" s="125"/>
      <c r="DJN84" s="125"/>
      <c r="DJO84" s="125"/>
      <c r="DJP84" s="125"/>
      <c r="DJQ84" s="125"/>
      <c r="DJR84" s="125"/>
      <c r="DJS84" s="125"/>
      <c r="DJT84" s="125"/>
      <c r="DJU84" s="125"/>
      <c r="DJV84" s="125"/>
      <c r="DJW84" s="125"/>
      <c r="DJX84" s="125"/>
      <c r="DJY84" s="125"/>
      <c r="DJZ84" s="125"/>
      <c r="DKA84" s="125"/>
      <c r="DKB84" s="125"/>
      <c r="DKC84" s="125"/>
      <c r="DKD84" s="125"/>
      <c r="DKE84" s="125"/>
      <c r="DKF84" s="125"/>
      <c r="DKG84" s="125"/>
      <c r="DKH84" s="125"/>
      <c r="DKI84" s="125"/>
      <c r="DKJ84" s="125"/>
      <c r="DKK84" s="125"/>
      <c r="DKL84" s="125"/>
      <c r="DKM84" s="125"/>
      <c r="DKN84" s="125"/>
      <c r="DKO84" s="125"/>
      <c r="DKP84" s="125"/>
      <c r="DKQ84" s="125"/>
      <c r="DKR84" s="125"/>
      <c r="DKS84" s="125"/>
      <c r="DKT84" s="125"/>
      <c r="DKU84" s="125"/>
      <c r="DKV84" s="125"/>
      <c r="DKW84" s="125"/>
      <c r="DKX84" s="125"/>
      <c r="DKY84" s="125"/>
      <c r="DKZ84" s="125"/>
      <c r="DLA84" s="125"/>
      <c r="DLB84" s="125"/>
      <c r="DLC84" s="125"/>
      <c r="DLD84" s="125"/>
      <c r="DLE84" s="125"/>
      <c r="DLF84" s="125"/>
      <c r="DLG84" s="125"/>
      <c r="DLH84" s="125"/>
      <c r="DLI84" s="125"/>
      <c r="DLJ84" s="125"/>
      <c r="DLK84" s="125"/>
      <c r="DLL84" s="125"/>
      <c r="DLM84" s="125"/>
      <c r="DLN84" s="125"/>
      <c r="DLO84" s="125"/>
      <c r="DLP84" s="125"/>
      <c r="DLQ84" s="125"/>
      <c r="DLR84" s="125"/>
      <c r="DLS84" s="125"/>
      <c r="DLT84" s="125"/>
      <c r="DLU84" s="125"/>
      <c r="DLV84" s="125"/>
      <c r="DLW84" s="125"/>
      <c r="DLX84" s="125"/>
      <c r="DLY84" s="125"/>
      <c r="DLZ84" s="125"/>
      <c r="DMA84" s="125"/>
      <c r="DMB84" s="125"/>
      <c r="DMC84" s="125"/>
      <c r="DMD84" s="125"/>
      <c r="DME84" s="125"/>
      <c r="DMF84" s="125"/>
      <c r="DMG84" s="125"/>
      <c r="DMH84" s="125"/>
      <c r="DMI84" s="125"/>
      <c r="DMJ84" s="125"/>
      <c r="DMK84" s="125"/>
      <c r="DML84" s="125"/>
      <c r="DMM84" s="125"/>
      <c r="DMN84" s="125"/>
      <c r="DMO84" s="125"/>
      <c r="DMP84" s="125"/>
      <c r="DMQ84" s="125"/>
      <c r="DMR84" s="125"/>
      <c r="DMS84" s="125"/>
      <c r="DMT84" s="125"/>
      <c r="DMU84" s="125"/>
      <c r="DMV84" s="125"/>
      <c r="DMW84" s="125"/>
      <c r="DMX84" s="125"/>
      <c r="DMY84" s="125"/>
      <c r="DMZ84" s="125"/>
      <c r="DNA84" s="125"/>
      <c r="DNB84" s="125"/>
      <c r="DNC84" s="125"/>
      <c r="DND84" s="125"/>
      <c r="DNE84" s="125"/>
      <c r="DNF84" s="125"/>
      <c r="DNG84" s="125"/>
      <c r="DNH84" s="125"/>
      <c r="DNI84" s="125"/>
      <c r="DNJ84" s="125"/>
      <c r="DNK84" s="125"/>
      <c r="DNL84" s="125"/>
      <c r="DNM84" s="125"/>
      <c r="DNN84" s="125"/>
      <c r="DNO84" s="125"/>
      <c r="DNP84" s="125"/>
      <c r="DNQ84" s="125"/>
      <c r="DNR84" s="125"/>
      <c r="DNS84" s="125"/>
      <c r="DNT84" s="125"/>
      <c r="DNU84" s="125"/>
      <c r="DNV84" s="125"/>
      <c r="DNW84" s="125"/>
      <c r="DNX84" s="125"/>
      <c r="DNY84" s="125"/>
      <c r="DNZ84" s="125"/>
      <c r="DOA84" s="125"/>
      <c r="DOB84" s="125"/>
      <c r="DOC84" s="125"/>
      <c r="DOD84" s="125"/>
      <c r="DOE84" s="125"/>
      <c r="DOF84" s="125"/>
      <c r="DOG84" s="125"/>
      <c r="DOH84" s="125"/>
      <c r="DOI84" s="125"/>
      <c r="DOJ84" s="125"/>
      <c r="DOK84" s="125"/>
      <c r="DOL84" s="125"/>
      <c r="DOM84" s="125"/>
      <c r="DON84" s="125"/>
      <c r="DOO84" s="125"/>
      <c r="DOP84" s="125"/>
      <c r="DOQ84" s="125"/>
      <c r="DOR84" s="125"/>
      <c r="DOS84" s="125"/>
      <c r="DOT84" s="125"/>
      <c r="DOU84" s="125"/>
      <c r="DOV84" s="125"/>
      <c r="DOW84" s="125"/>
      <c r="DOX84" s="125"/>
      <c r="DOY84" s="125"/>
      <c r="DOZ84" s="125"/>
      <c r="DPA84" s="125"/>
      <c r="DPB84" s="125"/>
      <c r="DPC84" s="125"/>
      <c r="DPD84" s="125"/>
      <c r="DPE84" s="125"/>
      <c r="DPF84" s="125"/>
      <c r="DPG84" s="125"/>
      <c r="DPH84" s="125"/>
      <c r="DPI84" s="125"/>
      <c r="DPJ84" s="125"/>
      <c r="DPK84" s="125"/>
      <c r="DPL84" s="125"/>
      <c r="DPM84" s="125"/>
      <c r="DPN84" s="125"/>
      <c r="DPO84" s="125"/>
      <c r="DPP84" s="125"/>
      <c r="DPQ84" s="125"/>
      <c r="DPR84" s="125"/>
      <c r="DPS84" s="125"/>
      <c r="DPT84" s="125"/>
      <c r="DPU84" s="125"/>
      <c r="DPV84" s="125"/>
      <c r="DPW84" s="125"/>
      <c r="DPX84" s="125"/>
      <c r="DPY84" s="125"/>
      <c r="DPZ84" s="125"/>
      <c r="DQA84" s="125"/>
      <c r="DQB84" s="125"/>
      <c r="DQC84" s="125"/>
      <c r="DQD84" s="125"/>
      <c r="DQE84" s="125"/>
      <c r="DQF84" s="125"/>
      <c r="DQG84" s="125"/>
      <c r="DQH84" s="125"/>
      <c r="DQI84" s="125"/>
      <c r="DQJ84" s="125"/>
      <c r="DQK84" s="125"/>
      <c r="DQL84" s="125"/>
      <c r="DQM84" s="125"/>
      <c r="DQN84" s="125"/>
      <c r="DQO84" s="125"/>
      <c r="DQP84" s="125"/>
      <c r="DQQ84" s="125"/>
      <c r="DQR84" s="125"/>
      <c r="DQS84" s="125"/>
      <c r="DQT84" s="125"/>
      <c r="DQU84" s="125"/>
      <c r="DQV84" s="125"/>
      <c r="DQW84" s="125"/>
      <c r="DQX84" s="125"/>
      <c r="DQY84" s="125"/>
      <c r="DQZ84" s="125"/>
      <c r="DRA84" s="125"/>
      <c r="DRB84" s="125"/>
      <c r="DRC84" s="125"/>
      <c r="DRD84" s="125"/>
      <c r="DRE84" s="125"/>
      <c r="DRF84" s="125"/>
      <c r="DRG84" s="125"/>
      <c r="DRH84" s="125"/>
      <c r="DRI84" s="125"/>
      <c r="DRJ84" s="125"/>
      <c r="DRK84" s="125"/>
      <c r="DRL84" s="125"/>
      <c r="DRM84" s="125"/>
      <c r="DRN84" s="125"/>
      <c r="DRO84" s="125"/>
      <c r="DRP84" s="125"/>
      <c r="DRQ84" s="125"/>
      <c r="DRR84" s="125"/>
      <c r="DRS84" s="125"/>
      <c r="DRT84" s="125"/>
      <c r="DRU84" s="125"/>
      <c r="DRV84" s="125"/>
      <c r="DRW84" s="125"/>
      <c r="DRX84" s="125"/>
      <c r="DRY84" s="125"/>
      <c r="DRZ84" s="125"/>
      <c r="DSA84" s="125"/>
      <c r="DSB84" s="125"/>
      <c r="DSC84" s="125"/>
      <c r="DSD84" s="125"/>
      <c r="DSE84" s="125"/>
      <c r="DSF84" s="125"/>
      <c r="DSG84" s="125"/>
      <c r="DSH84" s="125"/>
      <c r="DSI84" s="125"/>
      <c r="DSJ84" s="125"/>
      <c r="DSK84" s="125"/>
      <c r="DSL84" s="125"/>
      <c r="DSM84" s="125"/>
      <c r="DSN84" s="125"/>
      <c r="DSO84" s="125"/>
      <c r="DSP84" s="125"/>
      <c r="DSQ84" s="125"/>
      <c r="DSR84" s="125"/>
      <c r="DSS84" s="125"/>
      <c r="DST84" s="125"/>
      <c r="DSU84" s="125"/>
      <c r="DSV84" s="125"/>
      <c r="DSW84" s="125"/>
      <c r="DSX84" s="125"/>
      <c r="DSY84" s="125"/>
      <c r="DSZ84" s="125"/>
      <c r="DTA84" s="125"/>
      <c r="DTB84" s="125"/>
      <c r="DTC84" s="125"/>
      <c r="DTD84" s="125"/>
      <c r="DTE84" s="125"/>
      <c r="DTF84" s="125"/>
      <c r="DTG84" s="125"/>
      <c r="DTH84" s="125"/>
      <c r="DTI84" s="125"/>
      <c r="DTJ84" s="125"/>
      <c r="DTK84" s="125"/>
      <c r="DTL84" s="125"/>
      <c r="DTM84" s="125"/>
      <c r="DTN84" s="125"/>
      <c r="DTO84" s="125"/>
      <c r="DTP84" s="125"/>
      <c r="DTQ84" s="125"/>
      <c r="DTR84" s="125"/>
      <c r="DTS84" s="125"/>
      <c r="DTT84" s="125"/>
      <c r="DTU84" s="125"/>
      <c r="DTV84" s="125"/>
      <c r="DTW84" s="125"/>
      <c r="DTX84" s="125"/>
      <c r="DTY84" s="125"/>
      <c r="DTZ84" s="125"/>
      <c r="DUA84" s="125"/>
      <c r="DUB84" s="125"/>
      <c r="DUC84" s="125"/>
      <c r="DUD84" s="125"/>
      <c r="DUE84" s="125"/>
      <c r="DUF84" s="125"/>
      <c r="DUG84" s="125"/>
      <c r="DUH84" s="125"/>
      <c r="DUI84" s="125"/>
      <c r="DUJ84" s="125"/>
      <c r="DUK84" s="125"/>
      <c r="DUL84" s="125"/>
      <c r="DUM84" s="125"/>
      <c r="DUN84" s="125"/>
      <c r="DUO84" s="125"/>
      <c r="DUP84" s="125"/>
      <c r="DUQ84" s="125"/>
      <c r="DUR84" s="125"/>
      <c r="DUS84" s="125"/>
      <c r="DUT84" s="125"/>
      <c r="DUU84" s="125"/>
      <c r="DUV84" s="125"/>
      <c r="DUW84" s="125"/>
      <c r="DUX84" s="125"/>
      <c r="DUY84" s="125"/>
      <c r="DUZ84" s="125"/>
      <c r="DVA84" s="125"/>
      <c r="DVB84" s="125"/>
      <c r="DVC84" s="125"/>
      <c r="DVD84" s="125"/>
      <c r="DVE84" s="125"/>
      <c r="DVF84" s="125"/>
      <c r="DVG84" s="125"/>
      <c r="DVH84" s="125"/>
      <c r="DVI84" s="125"/>
      <c r="DVJ84" s="125"/>
      <c r="DVK84" s="125"/>
      <c r="DVL84" s="125"/>
      <c r="DVM84" s="125"/>
      <c r="DVN84" s="125"/>
      <c r="DVO84" s="125"/>
      <c r="DVP84" s="125"/>
      <c r="DVQ84" s="125"/>
      <c r="DVR84" s="125"/>
      <c r="DVS84" s="125"/>
      <c r="DVT84" s="125"/>
      <c r="DVU84" s="125"/>
      <c r="DVV84" s="125"/>
      <c r="DVW84" s="125"/>
      <c r="DVX84" s="125"/>
      <c r="DVY84" s="125"/>
      <c r="DVZ84" s="125"/>
      <c r="DWA84" s="125"/>
      <c r="DWB84" s="125"/>
      <c r="DWC84" s="125"/>
      <c r="DWD84" s="125"/>
      <c r="DWE84" s="125"/>
      <c r="DWF84" s="125"/>
      <c r="DWG84" s="125"/>
      <c r="DWH84" s="125"/>
      <c r="DWI84" s="125"/>
      <c r="DWJ84" s="125"/>
      <c r="DWK84" s="125"/>
      <c r="DWL84" s="125"/>
      <c r="DWM84" s="125"/>
      <c r="DWN84" s="125"/>
      <c r="DWO84" s="125"/>
      <c r="DWP84" s="125"/>
      <c r="DWQ84" s="125"/>
      <c r="DWR84" s="125"/>
      <c r="DWS84" s="125"/>
      <c r="DWT84" s="125"/>
      <c r="DWU84" s="125"/>
      <c r="DWV84" s="125"/>
      <c r="DWW84" s="125"/>
      <c r="DWX84" s="125"/>
      <c r="DWY84" s="125"/>
      <c r="DWZ84" s="125"/>
      <c r="DXA84" s="125"/>
      <c r="DXB84" s="125"/>
      <c r="DXC84" s="125"/>
      <c r="DXD84" s="125"/>
      <c r="DXE84" s="125"/>
      <c r="DXF84" s="125"/>
      <c r="DXG84" s="125"/>
      <c r="DXH84" s="125"/>
      <c r="DXI84" s="125"/>
      <c r="DXJ84" s="125"/>
      <c r="DXK84" s="125"/>
      <c r="DXL84" s="125"/>
      <c r="DXM84" s="125"/>
      <c r="DXN84" s="125"/>
      <c r="DXO84" s="125"/>
      <c r="DXP84" s="125"/>
      <c r="DXQ84" s="125"/>
      <c r="DXR84" s="125"/>
      <c r="DXS84" s="125"/>
      <c r="DXT84" s="125"/>
      <c r="DXU84" s="125"/>
      <c r="DXV84" s="125"/>
      <c r="DXW84" s="125"/>
      <c r="DXX84" s="125"/>
      <c r="DXY84" s="125"/>
      <c r="DXZ84" s="125"/>
      <c r="DYA84" s="125"/>
      <c r="DYB84" s="125"/>
      <c r="DYC84" s="125"/>
      <c r="DYD84" s="125"/>
      <c r="DYE84" s="125"/>
      <c r="DYF84" s="125"/>
      <c r="DYG84" s="125"/>
      <c r="DYH84" s="125"/>
      <c r="DYI84" s="125"/>
      <c r="DYJ84" s="125"/>
      <c r="DYK84" s="125"/>
      <c r="DYL84" s="125"/>
      <c r="DYM84" s="125"/>
      <c r="DYN84" s="125"/>
      <c r="DYO84" s="125"/>
      <c r="DYP84" s="125"/>
      <c r="DYQ84" s="125"/>
      <c r="DYR84" s="125"/>
      <c r="DYS84" s="125"/>
      <c r="DYT84" s="125"/>
      <c r="DYU84" s="125"/>
      <c r="DYV84" s="125"/>
      <c r="DYW84" s="125"/>
      <c r="DYX84" s="125"/>
      <c r="DYY84" s="125"/>
      <c r="DYZ84" s="125"/>
      <c r="DZA84" s="125"/>
      <c r="DZB84" s="125"/>
      <c r="DZC84" s="125"/>
      <c r="DZD84" s="125"/>
      <c r="DZE84" s="125"/>
      <c r="DZF84" s="125"/>
      <c r="DZG84" s="125"/>
      <c r="DZH84" s="125"/>
      <c r="DZI84" s="125"/>
      <c r="DZJ84" s="125"/>
      <c r="DZK84" s="125"/>
      <c r="DZL84" s="125"/>
      <c r="DZM84" s="125"/>
      <c r="DZN84" s="125"/>
      <c r="DZO84" s="125"/>
      <c r="DZP84" s="125"/>
      <c r="DZQ84" s="125"/>
      <c r="DZR84" s="125"/>
      <c r="DZS84" s="125"/>
      <c r="DZT84" s="125"/>
      <c r="DZU84" s="125"/>
      <c r="DZV84" s="125"/>
      <c r="DZW84" s="125"/>
      <c r="DZX84" s="125"/>
      <c r="DZY84" s="125"/>
      <c r="DZZ84" s="125"/>
      <c r="EAA84" s="125"/>
      <c r="EAB84" s="125"/>
      <c r="EAC84" s="125"/>
      <c r="EAD84" s="125"/>
      <c r="EAE84" s="125"/>
      <c r="EAF84" s="125"/>
      <c r="EAG84" s="125"/>
      <c r="EAH84" s="125"/>
      <c r="EAI84" s="125"/>
      <c r="EAJ84" s="125"/>
      <c r="EAK84" s="125"/>
      <c r="EAL84" s="125"/>
      <c r="EAM84" s="125"/>
      <c r="EAN84" s="125"/>
      <c r="EAO84" s="125"/>
      <c r="EAP84" s="125"/>
      <c r="EAQ84" s="125"/>
      <c r="EAR84" s="125"/>
      <c r="EAS84" s="125"/>
      <c r="EAT84" s="125"/>
      <c r="EAU84" s="125"/>
      <c r="EAV84" s="125"/>
      <c r="EAW84" s="125"/>
      <c r="EAX84" s="125"/>
      <c r="EAY84" s="125"/>
      <c r="EAZ84" s="125"/>
      <c r="EBA84" s="125"/>
      <c r="EBB84" s="125"/>
      <c r="EBC84" s="125"/>
      <c r="EBD84" s="125"/>
      <c r="EBE84" s="125"/>
      <c r="EBF84" s="125"/>
      <c r="EBG84" s="125"/>
      <c r="EBH84" s="125"/>
      <c r="EBI84" s="125"/>
      <c r="EBJ84" s="125"/>
      <c r="EBK84" s="125"/>
      <c r="EBL84" s="125"/>
      <c r="EBM84" s="125"/>
      <c r="EBN84" s="125"/>
      <c r="EBO84" s="125"/>
      <c r="EBP84" s="125"/>
      <c r="EBQ84" s="125"/>
      <c r="EBR84" s="125"/>
      <c r="EBS84" s="125"/>
      <c r="EBT84" s="125"/>
      <c r="EBU84" s="125"/>
      <c r="EBV84" s="125"/>
      <c r="EBW84" s="125"/>
      <c r="EBX84" s="125"/>
      <c r="EBY84" s="125"/>
      <c r="EBZ84" s="125"/>
      <c r="ECA84" s="125"/>
      <c r="ECB84" s="125"/>
      <c r="ECC84" s="125"/>
      <c r="ECD84" s="125"/>
      <c r="ECE84" s="125"/>
      <c r="ECF84" s="125"/>
      <c r="ECG84" s="125"/>
      <c r="ECH84" s="125"/>
      <c r="ECI84" s="125"/>
      <c r="ECJ84" s="125"/>
      <c r="ECK84" s="125"/>
      <c r="ECL84" s="125"/>
      <c r="ECM84" s="125"/>
      <c r="ECN84" s="125"/>
      <c r="ECO84" s="125"/>
      <c r="ECP84" s="125"/>
      <c r="ECQ84" s="125"/>
      <c r="ECR84" s="125"/>
      <c r="ECS84" s="125"/>
      <c r="ECT84" s="125"/>
      <c r="ECU84" s="125"/>
      <c r="ECV84" s="125"/>
      <c r="ECW84" s="125"/>
      <c r="ECX84" s="125"/>
      <c r="ECY84" s="125"/>
      <c r="ECZ84" s="125"/>
      <c r="EDA84" s="125"/>
      <c r="EDB84" s="125"/>
      <c r="EDC84" s="125"/>
      <c r="EDD84" s="125"/>
      <c r="EDE84" s="125"/>
      <c r="EDF84" s="125"/>
      <c r="EDG84" s="125"/>
      <c r="EDH84" s="125"/>
      <c r="EDI84" s="125"/>
      <c r="EDJ84" s="125"/>
      <c r="EDK84" s="125"/>
      <c r="EDL84" s="125"/>
      <c r="EDM84" s="125"/>
      <c r="EDN84" s="125"/>
      <c r="EDO84" s="125"/>
      <c r="EDP84" s="125"/>
      <c r="EDQ84" s="125"/>
      <c r="EDR84" s="125"/>
      <c r="EDS84" s="125"/>
      <c r="EDT84" s="125"/>
      <c r="EDU84" s="125"/>
      <c r="EDV84" s="125"/>
      <c r="EDW84" s="125"/>
      <c r="EDX84" s="125"/>
      <c r="EDY84" s="125"/>
      <c r="EDZ84" s="125"/>
      <c r="EEA84" s="125"/>
      <c r="EEB84" s="125"/>
      <c r="EEC84" s="125"/>
      <c r="EED84" s="125"/>
      <c r="EEE84" s="125"/>
      <c r="EEF84" s="125"/>
      <c r="EEG84" s="125"/>
      <c r="EEH84" s="125"/>
      <c r="EEI84" s="125"/>
      <c r="EEJ84" s="125"/>
      <c r="EEK84" s="125"/>
      <c r="EEL84" s="125"/>
      <c r="EEM84" s="125"/>
      <c r="EEN84" s="125"/>
      <c r="EEO84" s="125"/>
      <c r="EEP84" s="125"/>
      <c r="EEQ84" s="125"/>
      <c r="EER84" s="125"/>
      <c r="EES84" s="125"/>
      <c r="EET84" s="125"/>
      <c r="EEU84" s="125"/>
      <c r="EEV84" s="125"/>
      <c r="EEW84" s="125"/>
      <c r="EEX84" s="125"/>
      <c r="EEY84" s="125"/>
      <c r="EEZ84" s="125"/>
      <c r="EFA84" s="125"/>
      <c r="EFB84" s="125"/>
      <c r="EFC84" s="125"/>
      <c r="EFD84" s="125"/>
      <c r="EFE84" s="125"/>
      <c r="EFF84" s="125"/>
      <c r="EFG84" s="125"/>
      <c r="EFH84" s="125"/>
      <c r="EFI84" s="125"/>
      <c r="EFJ84" s="125"/>
      <c r="EFK84" s="125"/>
      <c r="EFL84" s="125"/>
      <c r="EFM84" s="125"/>
      <c r="EFN84" s="125"/>
      <c r="EFO84" s="125"/>
      <c r="EFP84" s="125"/>
      <c r="EFQ84" s="125"/>
      <c r="EFR84" s="125"/>
      <c r="EFS84" s="125"/>
      <c r="EFT84" s="125"/>
      <c r="EFU84" s="125"/>
      <c r="EFV84" s="125"/>
      <c r="EFW84" s="125"/>
      <c r="EFX84" s="125"/>
      <c r="EFY84" s="125"/>
      <c r="EFZ84" s="125"/>
      <c r="EGA84" s="125"/>
      <c r="EGB84" s="125"/>
      <c r="EGC84" s="125"/>
      <c r="EGD84" s="125"/>
      <c r="EGE84" s="125"/>
      <c r="EGF84" s="125"/>
      <c r="EGG84" s="125"/>
      <c r="EGH84" s="125"/>
      <c r="EGI84" s="125"/>
      <c r="EGJ84" s="125"/>
      <c r="EGK84" s="125"/>
      <c r="EGL84" s="125"/>
      <c r="EGM84" s="125"/>
      <c r="EGN84" s="125"/>
      <c r="EGO84" s="125"/>
      <c r="EGP84" s="125"/>
      <c r="EGQ84" s="125"/>
      <c r="EGR84" s="125"/>
      <c r="EGS84" s="125"/>
      <c r="EGT84" s="125"/>
      <c r="EGU84" s="125"/>
      <c r="EGV84" s="125"/>
      <c r="EGW84" s="125"/>
      <c r="EGX84" s="125"/>
      <c r="EGY84" s="125"/>
      <c r="EGZ84" s="125"/>
      <c r="EHA84" s="125"/>
      <c r="EHB84" s="125"/>
      <c r="EHC84" s="125"/>
      <c r="EHD84" s="125"/>
      <c r="EHE84" s="125"/>
      <c r="EHF84" s="125"/>
      <c r="EHG84" s="125"/>
      <c r="EHH84" s="125"/>
      <c r="EHI84" s="125"/>
      <c r="EHJ84" s="125"/>
      <c r="EHK84" s="125"/>
      <c r="EHL84" s="125"/>
      <c r="EHM84" s="125"/>
      <c r="EHN84" s="125"/>
      <c r="EHO84" s="125"/>
      <c r="EHP84" s="125"/>
      <c r="EHQ84" s="125"/>
      <c r="EHR84" s="125"/>
      <c r="EHS84" s="125"/>
      <c r="EHT84" s="125"/>
      <c r="EHU84" s="125"/>
      <c r="EHV84" s="125"/>
      <c r="EHW84" s="125"/>
      <c r="EHX84" s="125"/>
      <c r="EHY84" s="125"/>
      <c r="EHZ84" s="125"/>
      <c r="EIA84" s="125"/>
      <c r="EIB84" s="125"/>
      <c r="EIC84" s="125"/>
      <c r="EID84" s="125"/>
      <c r="EIE84" s="125"/>
      <c r="EIF84" s="125"/>
      <c r="EIG84" s="125"/>
      <c r="EIH84" s="125"/>
      <c r="EII84" s="125"/>
      <c r="EIJ84" s="125"/>
      <c r="EIK84" s="125"/>
      <c r="EIL84" s="125"/>
      <c r="EIM84" s="125"/>
      <c r="EIN84" s="125"/>
      <c r="EIO84" s="125"/>
      <c r="EIP84" s="125"/>
      <c r="EIQ84" s="125"/>
      <c r="EIR84" s="125"/>
      <c r="EIS84" s="125"/>
      <c r="EIT84" s="125"/>
      <c r="EIU84" s="125"/>
      <c r="EIV84" s="125"/>
      <c r="EIW84" s="125"/>
      <c r="EIX84" s="125"/>
      <c r="EIY84" s="125"/>
      <c r="EIZ84" s="125"/>
      <c r="EJA84" s="125"/>
      <c r="EJB84" s="125"/>
      <c r="EJC84" s="125"/>
      <c r="EJD84" s="125"/>
      <c r="EJE84" s="125"/>
      <c r="EJF84" s="125"/>
      <c r="EJG84" s="125"/>
      <c r="EJH84" s="125"/>
      <c r="EJI84" s="125"/>
      <c r="EJJ84" s="125"/>
      <c r="EJK84" s="125"/>
      <c r="EJL84" s="125"/>
      <c r="EJM84" s="125"/>
      <c r="EJN84" s="125"/>
      <c r="EJO84" s="125"/>
      <c r="EJP84" s="125"/>
      <c r="EJQ84" s="125"/>
      <c r="EJR84" s="125"/>
      <c r="EJS84" s="125"/>
      <c r="EJT84" s="125"/>
      <c r="EJU84" s="125"/>
      <c r="EJV84" s="125"/>
      <c r="EJW84" s="125"/>
      <c r="EJX84" s="125"/>
      <c r="EJY84" s="125"/>
      <c r="EJZ84" s="125"/>
      <c r="EKA84" s="125"/>
      <c r="EKB84" s="125"/>
      <c r="EKC84" s="125"/>
      <c r="EKD84" s="125"/>
      <c r="EKE84" s="125"/>
      <c r="EKF84" s="125"/>
      <c r="EKG84" s="125"/>
      <c r="EKH84" s="125"/>
      <c r="EKI84" s="125"/>
      <c r="EKJ84" s="125"/>
      <c r="EKK84" s="125"/>
      <c r="EKL84" s="125"/>
      <c r="EKM84" s="125"/>
      <c r="EKN84" s="125"/>
      <c r="EKO84" s="125"/>
      <c r="EKP84" s="125"/>
      <c r="EKQ84" s="125"/>
      <c r="EKR84" s="125"/>
      <c r="EKS84" s="125"/>
      <c r="EKT84" s="125"/>
      <c r="EKU84" s="125"/>
      <c r="EKV84" s="125"/>
      <c r="EKW84" s="125"/>
      <c r="EKX84" s="125"/>
      <c r="EKY84" s="125"/>
      <c r="EKZ84" s="125"/>
      <c r="ELA84" s="125"/>
      <c r="ELB84" s="125"/>
      <c r="ELC84" s="125"/>
      <c r="ELD84" s="125"/>
      <c r="ELE84" s="125"/>
      <c r="ELF84" s="125"/>
      <c r="ELG84" s="125"/>
      <c r="ELH84" s="125"/>
      <c r="ELI84" s="125"/>
      <c r="ELJ84" s="125"/>
      <c r="ELK84" s="125"/>
      <c r="ELL84" s="125"/>
      <c r="ELM84" s="125"/>
      <c r="ELN84" s="125"/>
      <c r="ELO84" s="125"/>
      <c r="ELP84" s="125"/>
      <c r="ELQ84" s="125"/>
      <c r="ELR84" s="125"/>
      <c r="ELS84" s="125"/>
      <c r="ELT84" s="125"/>
      <c r="ELU84" s="125"/>
      <c r="ELV84" s="125"/>
      <c r="ELW84" s="125"/>
      <c r="ELX84" s="125"/>
      <c r="ELY84" s="125"/>
      <c r="ELZ84" s="125"/>
      <c r="EMA84" s="125"/>
      <c r="EMB84" s="125"/>
      <c r="EMC84" s="125"/>
      <c r="EMD84" s="125"/>
      <c r="EME84" s="125"/>
      <c r="EMF84" s="125"/>
      <c r="EMG84" s="125"/>
      <c r="EMH84" s="125"/>
      <c r="EMI84" s="125"/>
      <c r="EMJ84" s="125"/>
      <c r="EMK84" s="125"/>
      <c r="EML84" s="125"/>
      <c r="EMM84" s="125"/>
      <c r="EMN84" s="125"/>
      <c r="EMO84" s="125"/>
      <c r="EMP84" s="125"/>
      <c r="EMQ84" s="125"/>
      <c r="EMR84" s="125"/>
      <c r="EMS84" s="125"/>
      <c r="EMT84" s="125"/>
      <c r="EMU84" s="125"/>
      <c r="EMV84" s="125"/>
      <c r="EMW84" s="125"/>
      <c r="EMX84" s="125"/>
      <c r="EMY84" s="125"/>
      <c r="EMZ84" s="125"/>
      <c r="ENA84" s="125"/>
      <c r="ENB84" s="125"/>
      <c r="ENC84" s="125"/>
      <c r="END84" s="125"/>
      <c r="ENE84" s="125"/>
      <c r="ENF84" s="125"/>
      <c r="ENG84" s="125"/>
      <c r="ENH84" s="125"/>
      <c r="ENI84" s="125"/>
      <c r="ENJ84" s="125"/>
      <c r="ENK84" s="125"/>
      <c r="ENL84" s="125"/>
      <c r="ENM84" s="125"/>
      <c r="ENN84" s="125"/>
      <c r="ENO84" s="125"/>
      <c r="ENP84" s="125"/>
      <c r="ENQ84" s="125"/>
      <c r="ENR84" s="125"/>
      <c r="ENS84" s="125"/>
      <c r="ENT84" s="125"/>
      <c r="ENU84" s="125"/>
      <c r="ENV84" s="125"/>
      <c r="ENW84" s="125"/>
      <c r="ENX84" s="125"/>
      <c r="ENY84" s="125"/>
      <c r="ENZ84" s="125"/>
      <c r="EOA84" s="125"/>
      <c r="EOB84" s="125"/>
      <c r="EOC84" s="125"/>
      <c r="EOD84" s="125"/>
      <c r="EOE84" s="125"/>
      <c r="EOF84" s="125"/>
      <c r="EOG84" s="125"/>
      <c r="EOH84" s="125"/>
      <c r="EOI84" s="125"/>
      <c r="EOJ84" s="125"/>
      <c r="EOK84" s="125"/>
      <c r="EOL84" s="125"/>
      <c r="EOM84" s="125"/>
      <c r="EON84" s="125"/>
      <c r="EOO84" s="125"/>
      <c r="EOP84" s="125"/>
      <c r="EOQ84" s="125"/>
      <c r="EOR84" s="125"/>
      <c r="EOS84" s="125"/>
      <c r="EOT84" s="125"/>
      <c r="EOU84" s="125"/>
      <c r="EOV84" s="125"/>
      <c r="EOW84" s="125"/>
      <c r="EOX84" s="125"/>
      <c r="EOY84" s="125"/>
      <c r="EOZ84" s="125"/>
      <c r="EPA84" s="125"/>
      <c r="EPB84" s="125"/>
      <c r="EPC84" s="125"/>
      <c r="EPD84" s="125"/>
      <c r="EPE84" s="125"/>
      <c r="EPF84" s="125"/>
      <c r="EPG84" s="125"/>
      <c r="EPH84" s="125"/>
      <c r="EPI84" s="125"/>
      <c r="EPJ84" s="125"/>
      <c r="EPK84" s="125"/>
      <c r="EPL84" s="125"/>
      <c r="EPM84" s="125"/>
      <c r="EPN84" s="125"/>
      <c r="EPO84" s="125"/>
      <c r="EPP84" s="125"/>
      <c r="EPQ84" s="125"/>
      <c r="EPR84" s="125"/>
      <c r="EPS84" s="125"/>
      <c r="EPT84" s="125"/>
      <c r="EPU84" s="125"/>
      <c r="EPV84" s="125"/>
      <c r="EPW84" s="125"/>
      <c r="EPX84" s="125"/>
      <c r="EPY84" s="125"/>
      <c r="EPZ84" s="125"/>
      <c r="EQA84" s="125"/>
      <c r="EQB84" s="125"/>
      <c r="EQC84" s="125"/>
      <c r="EQD84" s="125"/>
      <c r="EQE84" s="125"/>
      <c r="EQF84" s="125"/>
      <c r="EQG84" s="125"/>
      <c r="EQH84" s="125"/>
      <c r="EQI84" s="125"/>
      <c r="EQJ84" s="125"/>
      <c r="EQK84" s="125"/>
      <c r="EQL84" s="125"/>
      <c r="EQM84" s="125"/>
      <c r="EQN84" s="125"/>
      <c r="EQO84" s="125"/>
      <c r="EQP84" s="125"/>
      <c r="EQQ84" s="125"/>
      <c r="EQR84" s="125"/>
      <c r="EQS84" s="125"/>
      <c r="EQT84" s="125"/>
      <c r="EQU84" s="125"/>
      <c r="EQV84" s="125"/>
      <c r="EQW84" s="125"/>
      <c r="EQX84" s="125"/>
      <c r="EQY84" s="125"/>
      <c r="EQZ84" s="125"/>
      <c r="ERA84" s="125"/>
      <c r="ERB84" s="125"/>
      <c r="ERC84" s="125"/>
      <c r="ERD84" s="125"/>
      <c r="ERE84" s="125"/>
      <c r="ERF84" s="125"/>
      <c r="ERG84" s="125"/>
      <c r="ERH84" s="125"/>
      <c r="ERI84" s="125"/>
      <c r="ERJ84" s="125"/>
      <c r="ERK84" s="125"/>
      <c r="ERL84" s="125"/>
      <c r="ERM84" s="125"/>
      <c r="ERN84" s="125"/>
      <c r="ERO84" s="125"/>
      <c r="ERP84" s="125"/>
      <c r="ERQ84" s="125"/>
      <c r="ERR84" s="125"/>
      <c r="ERS84" s="125"/>
      <c r="ERT84" s="125"/>
      <c r="ERU84" s="125"/>
      <c r="ERV84" s="125"/>
      <c r="ERW84" s="125"/>
      <c r="ERX84" s="125"/>
      <c r="ERY84" s="125"/>
      <c r="ERZ84" s="125"/>
      <c r="ESA84" s="125"/>
      <c r="ESB84" s="125"/>
      <c r="ESC84" s="125"/>
      <c r="ESD84" s="125"/>
      <c r="ESE84" s="125"/>
      <c r="ESF84" s="125"/>
      <c r="ESG84" s="125"/>
      <c r="ESH84" s="125"/>
      <c r="ESI84" s="125"/>
      <c r="ESJ84" s="125"/>
      <c r="ESK84" s="125"/>
      <c r="ESL84" s="125"/>
      <c r="ESM84" s="125"/>
      <c r="ESN84" s="125"/>
      <c r="ESO84" s="125"/>
      <c r="ESP84" s="125"/>
      <c r="ESQ84" s="125"/>
      <c r="ESR84" s="125"/>
      <c r="ESS84" s="125"/>
      <c r="EST84" s="125"/>
      <c r="ESU84" s="125"/>
      <c r="ESV84" s="125"/>
      <c r="ESW84" s="125"/>
      <c r="ESX84" s="125"/>
      <c r="ESY84" s="125"/>
      <c r="ESZ84" s="125"/>
      <c r="ETA84" s="125"/>
      <c r="ETB84" s="125"/>
      <c r="ETC84" s="125"/>
      <c r="ETD84" s="125"/>
      <c r="ETE84" s="125"/>
      <c r="ETF84" s="125"/>
      <c r="ETG84" s="125"/>
      <c r="ETH84" s="125"/>
      <c r="ETI84" s="125"/>
      <c r="ETJ84" s="125"/>
      <c r="ETK84" s="125"/>
      <c r="ETL84" s="125"/>
      <c r="ETM84" s="125"/>
      <c r="ETN84" s="125"/>
      <c r="ETO84" s="125"/>
      <c r="ETP84" s="125"/>
      <c r="ETQ84" s="125"/>
      <c r="ETR84" s="125"/>
      <c r="ETS84" s="125"/>
      <c r="ETT84" s="125"/>
      <c r="ETU84" s="125"/>
      <c r="ETV84" s="125"/>
      <c r="ETW84" s="125"/>
      <c r="ETX84" s="125"/>
      <c r="ETY84" s="125"/>
      <c r="ETZ84" s="125"/>
      <c r="EUA84" s="125"/>
      <c r="EUB84" s="125"/>
      <c r="EUC84" s="125"/>
      <c r="EUD84" s="125"/>
      <c r="EUE84" s="125"/>
      <c r="EUF84" s="125"/>
      <c r="EUG84" s="125"/>
      <c r="EUH84" s="125"/>
      <c r="EUI84" s="125"/>
      <c r="EUJ84" s="125"/>
      <c r="EUK84" s="125"/>
      <c r="EUL84" s="125"/>
      <c r="EUM84" s="125"/>
      <c r="EUN84" s="125"/>
      <c r="EUO84" s="125"/>
      <c r="EUP84" s="125"/>
      <c r="EUQ84" s="125"/>
      <c r="EUR84" s="125"/>
      <c r="EUS84" s="125"/>
      <c r="EUT84" s="125"/>
      <c r="EUU84" s="125"/>
      <c r="EUV84" s="125"/>
      <c r="EUW84" s="125"/>
      <c r="EUX84" s="125"/>
      <c r="EUY84" s="125"/>
      <c r="EUZ84" s="125"/>
      <c r="EVA84" s="125"/>
      <c r="EVB84" s="125"/>
      <c r="EVC84" s="125"/>
      <c r="EVD84" s="125"/>
      <c r="EVE84" s="125"/>
      <c r="EVF84" s="125"/>
      <c r="EVG84" s="125"/>
      <c r="EVH84" s="125"/>
      <c r="EVI84" s="125"/>
      <c r="EVJ84" s="125"/>
      <c r="EVK84" s="125"/>
      <c r="EVL84" s="125"/>
      <c r="EVM84" s="125"/>
      <c r="EVN84" s="125"/>
      <c r="EVO84" s="125"/>
      <c r="EVP84" s="125"/>
      <c r="EVQ84" s="125"/>
      <c r="EVR84" s="125"/>
      <c r="EVS84" s="125"/>
      <c r="EVT84" s="125"/>
      <c r="EVU84" s="125"/>
      <c r="EVV84" s="125"/>
      <c r="EVW84" s="125"/>
      <c r="EVX84" s="125"/>
      <c r="EVY84" s="125"/>
      <c r="EVZ84" s="125"/>
      <c r="EWA84" s="125"/>
      <c r="EWB84" s="125"/>
      <c r="EWC84" s="125"/>
      <c r="EWD84" s="125"/>
      <c r="EWE84" s="125"/>
      <c r="EWF84" s="125"/>
      <c r="EWG84" s="125"/>
      <c r="EWH84" s="125"/>
      <c r="EWI84" s="125"/>
      <c r="EWJ84" s="125"/>
      <c r="EWK84" s="125"/>
      <c r="EWL84" s="125"/>
      <c r="EWM84" s="125"/>
      <c r="EWN84" s="125"/>
      <c r="EWO84" s="125"/>
      <c r="EWP84" s="125"/>
      <c r="EWQ84" s="125"/>
      <c r="EWR84" s="125"/>
      <c r="EWS84" s="125"/>
      <c r="EWT84" s="125"/>
      <c r="EWU84" s="125"/>
      <c r="EWV84" s="125"/>
      <c r="EWW84" s="125"/>
      <c r="EWX84" s="125"/>
      <c r="EWY84" s="125"/>
      <c r="EWZ84" s="125"/>
      <c r="EXA84" s="125"/>
      <c r="EXB84" s="125"/>
      <c r="EXC84" s="125"/>
      <c r="EXD84" s="125"/>
      <c r="EXE84" s="125"/>
      <c r="EXF84" s="125"/>
      <c r="EXG84" s="125"/>
      <c r="EXH84" s="125"/>
      <c r="EXI84" s="125"/>
      <c r="EXJ84" s="125"/>
      <c r="EXK84" s="125"/>
      <c r="EXL84" s="125"/>
      <c r="EXM84" s="125"/>
      <c r="EXN84" s="125"/>
      <c r="EXO84" s="125"/>
      <c r="EXP84" s="125"/>
      <c r="EXQ84" s="125"/>
      <c r="EXR84" s="125"/>
      <c r="EXS84" s="125"/>
      <c r="EXT84" s="125"/>
      <c r="EXU84" s="125"/>
      <c r="EXV84" s="125"/>
      <c r="EXW84" s="125"/>
      <c r="EXX84" s="125"/>
      <c r="EXY84" s="125"/>
      <c r="EXZ84" s="125"/>
      <c r="EYA84" s="125"/>
      <c r="EYB84" s="125"/>
      <c r="EYC84" s="125"/>
      <c r="EYD84" s="125"/>
      <c r="EYE84" s="125"/>
      <c r="EYF84" s="125"/>
      <c r="EYG84" s="125"/>
      <c r="EYH84" s="125"/>
      <c r="EYI84" s="125"/>
      <c r="EYJ84" s="125"/>
      <c r="EYK84" s="125"/>
      <c r="EYL84" s="125"/>
      <c r="EYM84" s="125"/>
      <c r="EYN84" s="125"/>
      <c r="EYO84" s="125"/>
      <c r="EYP84" s="125"/>
      <c r="EYQ84" s="125"/>
      <c r="EYR84" s="125"/>
      <c r="EYS84" s="125"/>
      <c r="EYT84" s="125"/>
      <c r="EYU84" s="125"/>
      <c r="EYV84" s="125"/>
      <c r="EYW84" s="125"/>
      <c r="EYX84" s="125"/>
      <c r="EYY84" s="125"/>
      <c r="EYZ84" s="125"/>
      <c r="EZA84" s="125"/>
      <c r="EZB84" s="125"/>
      <c r="EZC84" s="125"/>
      <c r="EZD84" s="125"/>
      <c r="EZE84" s="125"/>
      <c r="EZF84" s="125"/>
      <c r="EZG84" s="125"/>
      <c r="EZH84" s="125"/>
      <c r="EZI84" s="125"/>
      <c r="EZJ84" s="125"/>
      <c r="EZK84" s="125"/>
      <c r="EZL84" s="125"/>
      <c r="EZM84" s="125"/>
      <c r="EZN84" s="125"/>
      <c r="EZO84" s="125"/>
      <c r="EZP84" s="125"/>
      <c r="EZQ84" s="125"/>
      <c r="EZR84" s="125"/>
      <c r="EZS84" s="125"/>
      <c r="EZT84" s="125"/>
      <c r="EZU84" s="125"/>
      <c r="EZV84" s="125"/>
      <c r="EZW84" s="125"/>
      <c r="EZX84" s="125"/>
      <c r="EZY84" s="125"/>
      <c r="EZZ84" s="125"/>
      <c r="FAA84" s="125"/>
      <c r="FAB84" s="125"/>
      <c r="FAC84" s="125"/>
      <c r="FAD84" s="125"/>
      <c r="FAE84" s="125"/>
      <c r="FAF84" s="125"/>
      <c r="FAG84" s="125"/>
      <c r="FAH84" s="125"/>
      <c r="FAI84" s="125"/>
      <c r="FAJ84" s="125"/>
      <c r="FAK84" s="125"/>
      <c r="FAL84" s="125"/>
      <c r="FAM84" s="125"/>
      <c r="FAN84" s="125"/>
      <c r="FAO84" s="125"/>
      <c r="FAP84" s="125"/>
      <c r="FAQ84" s="125"/>
      <c r="FAR84" s="125"/>
      <c r="FAS84" s="125"/>
      <c r="FAT84" s="125"/>
      <c r="FAU84" s="125"/>
      <c r="FAV84" s="125"/>
      <c r="FAW84" s="125"/>
      <c r="FAX84" s="125"/>
      <c r="FAY84" s="125"/>
      <c r="FAZ84" s="125"/>
      <c r="FBA84" s="125"/>
      <c r="FBB84" s="125"/>
      <c r="FBC84" s="125"/>
      <c r="FBD84" s="125"/>
      <c r="FBE84" s="125"/>
      <c r="FBF84" s="125"/>
      <c r="FBG84" s="125"/>
      <c r="FBH84" s="125"/>
      <c r="FBI84" s="125"/>
      <c r="FBJ84" s="125"/>
      <c r="FBK84" s="125"/>
      <c r="FBL84" s="125"/>
      <c r="FBM84" s="125"/>
      <c r="FBN84" s="125"/>
      <c r="FBO84" s="125"/>
      <c r="FBP84" s="125"/>
      <c r="FBQ84" s="125"/>
      <c r="FBR84" s="125"/>
      <c r="FBS84" s="125"/>
      <c r="FBT84" s="125"/>
      <c r="FBU84" s="125"/>
      <c r="FBV84" s="125"/>
      <c r="FBW84" s="125"/>
      <c r="FBX84" s="125"/>
      <c r="FBY84" s="125"/>
      <c r="FBZ84" s="125"/>
      <c r="FCA84" s="125"/>
      <c r="FCB84" s="125"/>
      <c r="FCC84" s="125"/>
      <c r="FCD84" s="125"/>
      <c r="FCE84" s="125"/>
      <c r="FCF84" s="125"/>
      <c r="FCG84" s="125"/>
      <c r="FCH84" s="125"/>
      <c r="FCI84" s="125"/>
      <c r="FCJ84" s="125"/>
      <c r="FCK84" s="125"/>
      <c r="FCL84" s="125"/>
      <c r="FCM84" s="125"/>
      <c r="FCN84" s="125"/>
      <c r="FCO84" s="125"/>
      <c r="FCP84" s="125"/>
      <c r="FCQ84" s="125"/>
      <c r="FCR84" s="125"/>
      <c r="FCS84" s="125"/>
      <c r="FCT84" s="125"/>
      <c r="FCU84" s="125"/>
      <c r="FCV84" s="125"/>
      <c r="FCW84" s="125"/>
      <c r="FCX84" s="125"/>
      <c r="FCY84" s="125"/>
      <c r="FCZ84" s="125"/>
      <c r="FDA84" s="125"/>
      <c r="FDB84" s="125"/>
      <c r="FDC84" s="125"/>
      <c r="FDD84" s="125"/>
      <c r="FDE84" s="125"/>
      <c r="FDF84" s="125"/>
      <c r="FDG84" s="125"/>
      <c r="FDH84" s="125"/>
      <c r="FDI84" s="125"/>
      <c r="FDJ84" s="125"/>
      <c r="FDK84" s="125"/>
      <c r="FDL84" s="125"/>
      <c r="FDM84" s="125"/>
      <c r="FDN84" s="125"/>
      <c r="FDO84" s="125"/>
      <c r="FDP84" s="125"/>
      <c r="FDQ84" s="125"/>
      <c r="FDR84" s="125"/>
      <c r="FDS84" s="125"/>
      <c r="FDT84" s="125"/>
      <c r="FDU84" s="125"/>
      <c r="FDV84" s="125"/>
      <c r="FDW84" s="125"/>
      <c r="FDX84" s="125"/>
      <c r="FDY84" s="125"/>
      <c r="FDZ84" s="125"/>
      <c r="FEA84" s="125"/>
      <c r="FEB84" s="125"/>
      <c r="FEC84" s="125"/>
      <c r="FED84" s="125"/>
      <c r="FEE84" s="125"/>
      <c r="FEF84" s="125"/>
      <c r="FEG84" s="125"/>
      <c r="FEH84" s="125"/>
      <c r="FEI84" s="125"/>
      <c r="FEJ84" s="125"/>
      <c r="FEK84" s="125"/>
      <c r="FEL84" s="125"/>
      <c r="FEM84" s="125"/>
      <c r="FEN84" s="125"/>
      <c r="FEO84" s="125"/>
      <c r="FEP84" s="125"/>
      <c r="FEQ84" s="125"/>
      <c r="FER84" s="125"/>
      <c r="FES84" s="125"/>
      <c r="FET84" s="125"/>
      <c r="FEU84" s="125"/>
      <c r="FEV84" s="125"/>
      <c r="FEW84" s="125"/>
      <c r="FEX84" s="125"/>
      <c r="FEY84" s="125"/>
      <c r="FEZ84" s="125"/>
      <c r="FFA84" s="125"/>
      <c r="FFB84" s="125"/>
      <c r="FFC84" s="125"/>
      <c r="FFD84" s="125"/>
      <c r="FFE84" s="125"/>
      <c r="FFF84" s="125"/>
      <c r="FFG84" s="125"/>
      <c r="FFH84" s="125"/>
      <c r="FFI84" s="125"/>
      <c r="FFJ84" s="125"/>
      <c r="FFK84" s="125"/>
      <c r="FFL84" s="125"/>
      <c r="FFM84" s="125"/>
      <c r="FFN84" s="125"/>
      <c r="FFO84" s="125"/>
      <c r="FFP84" s="125"/>
      <c r="FFQ84" s="125"/>
      <c r="FFR84" s="125"/>
      <c r="FFS84" s="125"/>
      <c r="FFT84" s="125"/>
      <c r="FFU84" s="125"/>
      <c r="FFV84" s="125"/>
      <c r="FFW84" s="125"/>
      <c r="FFX84" s="125"/>
      <c r="FFY84" s="125"/>
      <c r="FFZ84" s="125"/>
      <c r="FGA84" s="125"/>
      <c r="FGB84" s="125"/>
      <c r="FGC84" s="125"/>
      <c r="FGD84" s="125"/>
      <c r="FGE84" s="125"/>
      <c r="FGF84" s="125"/>
      <c r="FGG84" s="125"/>
      <c r="FGH84" s="125"/>
      <c r="FGI84" s="125"/>
      <c r="FGJ84" s="125"/>
      <c r="FGK84" s="125"/>
      <c r="FGL84" s="125"/>
      <c r="FGM84" s="125"/>
      <c r="FGN84" s="125"/>
      <c r="FGO84" s="125"/>
      <c r="FGP84" s="125"/>
      <c r="FGQ84" s="125"/>
      <c r="FGR84" s="125"/>
      <c r="FGS84" s="125"/>
      <c r="FGT84" s="125"/>
      <c r="FGU84" s="125"/>
      <c r="FGV84" s="125"/>
      <c r="FGW84" s="125"/>
      <c r="FGX84" s="125"/>
      <c r="FGY84" s="125"/>
      <c r="FGZ84" s="125"/>
      <c r="FHA84" s="125"/>
      <c r="FHB84" s="125"/>
      <c r="FHC84" s="125"/>
      <c r="FHD84" s="125"/>
      <c r="FHE84" s="125"/>
      <c r="FHF84" s="125"/>
      <c r="FHG84" s="125"/>
      <c r="FHH84" s="125"/>
      <c r="FHI84" s="125"/>
      <c r="FHJ84" s="125"/>
      <c r="FHK84" s="125"/>
      <c r="FHL84" s="125"/>
      <c r="FHM84" s="125"/>
      <c r="FHN84" s="125"/>
      <c r="FHO84" s="125"/>
      <c r="FHP84" s="125"/>
      <c r="FHQ84" s="125"/>
      <c r="FHR84" s="125"/>
      <c r="FHS84" s="125"/>
      <c r="FHT84" s="125"/>
      <c r="FHU84" s="125"/>
      <c r="FHV84" s="125"/>
      <c r="FHW84" s="125"/>
      <c r="FHX84" s="125"/>
      <c r="FHY84" s="125"/>
      <c r="FHZ84" s="125"/>
      <c r="FIA84" s="125"/>
      <c r="FIB84" s="125"/>
      <c r="FIC84" s="125"/>
      <c r="FID84" s="125"/>
      <c r="FIE84" s="125"/>
      <c r="FIF84" s="125"/>
      <c r="FIG84" s="125"/>
      <c r="FIH84" s="125"/>
      <c r="FII84" s="125"/>
      <c r="FIJ84" s="125"/>
      <c r="FIK84" s="125"/>
      <c r="FIL84" s="125"/>
      <c r="FIM84" s="125"/>
      <c r="FIN84" s="125"/>
      <c r="FIO84" s="125"/>
      <c r="FIP84" s="125"/>
      <c r="FIQ84" s="125"/>
      <c r="FIR84" s="125"/>
      <c r="FIS84" s="125"/>
      <c r="FIT84" s="125"/>
      <c r="FIU84" s="125"/>
      <c r="FIV84" s="125"/>
      <c r="FIW84" s="125"/>
      <c r="FIX84" s="125"/>
      <c r="FIY84" s="125"/>
      <c r="FIZ84" s="125"/>
      <c r="FJA84" s="125"/>
      <c r="FJB84" s="125"/>
      <c r="FJC84" s="125"/>
      <c r="FJD84" s="125"/>
      <c r="FJE84" s="125"/>
      <c r="FJF84" s="125"/>
      <c r="FJG84" s="125"/>
      <c r="FJH84" s="125"/>
      <c r="FJI84" s="125"/>
      <c r="FJJ84" s="125"/>
      <c r="FJK84" s="125"/>
      <c r="FJL84" s="125"/>
      <c r="FJM84" s="125"/>
      <c r="FJN84" s="125"/>
      <c r="FJO84" s="125"/>
      <c r="FJP84" s="125"/>
      <c r="FJQ84" s="125"/>
      <c r="FJR84" s="125"/>
      <c r="FJS84" s="125"/>
      <c r="FJT84" s="125"/>
      <c r="FJU84" s="125"/>
      <c r="FJV84" s="125"/>
      <c r="FJW84" s="125"/>
      <c r="FJX84" s="125"/>
      <c r="FJY84" s="125"/>
      <c r="FJZ84" s="125"/>
      <c r="FKA84" s="125"/>
      <c r="FKB84" s="125"/>
      <c r="FKC84" s="125"/>
      <c r="FKD84" s="125"/>
      <c r="FKE84" s="125"/>
      <c r="FKF84" s="125"/>
      <c r="FKG84" s="125"/>
      <c r="FKH84" s="125"/>
      <c r="FKI84" s="125"/>
      <c r="FKJ84" s="125"/>
      <c r="FKK84" s="125"/>
      <c r="FKL84" s="125"/>
      <c r="FKM84" s="125"/>
      <c r="FKN84" s="125"/>
      <c r="FKO84" s="125"/>
      <c r="FKP84" s="125"/>
      <c r="FKQ84" s="125"/>
      <c r="FKR84" s="125"/>
      <c r="FKS84" s="125"/>
      <c r="FKT84" s="125"/>
      <c r="FKU84" s="125"/>
      <c r="FKV84" s="125"/>
      <c r="FKW84" s="125"/>
      <c r="FKX84" s="125"/>
      <c r="FKY84" s="125"/>
      <c r="FKZ84" s="125"/>
      <c r="FLA84" s="125"/>
      <c r="FLB84" s="125"/>
      <c r="FLC84" s="125"/>
      <c r="FLD84" s="125"/>
      <c r="FLE84" s="125"/>
      <c r="FLF84" s="125"/>
      <c r="FLG84" s="125"/>
      <c r="FLH84" s="125"/>
      <c r="FLI84" s="125"/>
      <c r="FLJ84" s="125"/>
      <c r="FLK84" s="125"/>
      <c r="FLL84" s="125"/>
      <c r="FLM84" s="125"/>
      <c r="FLN84" s="125"/>
      <c r="FLO84" s="125"/>
      <c r="FLP84" s="125"/>
      <c r="FLQ84" s="125"/>
      <c r="FLR84" s="125"/>
      <c r="FLS84" s="125"/>
      <c r="FLT84" s="125"/>
      <c r="FLU84" s="125"/>
      <c r="FLV84" s="125"/>
      <c r="FLW84" s="125"/>
      <c r="FLX84" s="125"/>
      <c r="FLY84" s="125"/>
      <c r="FLZ84" s="125"/>
      <c r="FMA84" s="125"/>
      <c r="FMB84" s="125"/>
      <c r="FMC84" s="125"/>
      <c r="FMD84" s="125"/>
      <c r="FME84" s="125"/>
      <c r="FMF84" s="125"/>
      <c r="FMG84" s="125"/>
      <c r="FMH84" s="125"/>
      <c r="FMI84" s="125"/>
      <c r="FMJ84" s="125"/>
      <c r="FMK84" s="125"/>
      <c r="FML84" s="125"/>
      <c r="FMM84" s="125"/>
      <c r="FMN84" s="125"/>
      <c r="FMO84" s="125"/>
      <c r="FMP84" s="125"/>
      <c r="FMQ84" s="125"/>
      <c r="FMR84" s="125"/>
      <c r="FMS84" s="125"/>
      <c r="FMT84" s="125"/>
      <c r="FMU84" s="125"/>
      <c r="FMV84" s="125"/>
      <c r="FMW84" s="125"/>
      <c r="FMX84" s="125"/>
      <c r="FMY84" s="125"/>
      <c r="FMZ84" s="125"/>
      <c r="FNA84" s="125"/>
      <c r="FNB84" s="125"/>
      <c r="FNC84" s="125"/>
      <c r="FND84" s="125"/>
      <c r="FNE84" s="125"/>
      <c r="FNF84" s="125"/>
      <c r="FNG84" s="125"/>
      <c r="FNH84" s="125"/>
      <c r="FNI84" s="125"/>
      <c r="FNJ84" s="125"/>
      <c r="FNK84" s="125"/>
      <c r="FNL84" s="125"/>
      <c r="FNM84" s="125"/>
      <c r="FNN84" s="125"/>
      <c r="FNO84" s="125"/>
      <c r="FNP84" s="125"/>
      <c r="FNQ84" s="125"/>
      <c r="FNR84" s="125"/>
      <c r="FNS84" s="125"/>
      <c r="FNT84" s="125"/>
      <c r="FNU84" s="125"/>
      <c r="FNV84" s="125"/>
      <c r="FNW84" s="125"/>
      <c r="FNX84" s="125"/>
      <c r="FNY84" s="125"/>
      <c r="FNZ84" s="125"/>
      <c r="FOA84" s="125"/>
      <c r="FOB84" s="125"/>
      <c r="FOC84" s="125"/>
      <c r="FOD84" s="125"/>
      <c r="FOE84" s="125"/>
      <c r="FOF84" s="125"/>
      <c r="FOG84" s="125"/>
      <c r="FOH84" s="125"/>
      <c r="FOI84" s="125"/>
      <c r="FOJ84" s="125"/>
      <c r="FOK84" s="125"/>
      <c r="FOL84" s="125"/>
      <c r="FOM84" s="125"/>
      <c r="FON84" s="125"/>
      <c r="FOO84" s="125"/>
      <c r="FOP84" s="125"/>
      <c r="FOQ84" s="125"/>
      <c r="FOR84" s="125"/>
      <c r="FOS84" s="125"/>
      <c r="FOT84" s="125"/>
      <c r="FOU84" s="125"/>
      <c r="FOV84" s="125"/>
      <c r="FOW84" s="125"/>
      <c r="FOX84" s="125"/>
      <c r="FOY84" s="125"/>
      <c r="FOZ84" s="125"/>
      <c r="FPA84" s="125"/>
      <c r="FPB84" s="125"/>
      <c r="FPC84" s="125"/>
      <c r="FPD84" s="125"/>
      <c r="FPE84" s="125"/>
      <c r="FPF84" s="125"/>
      <c r="FPG84" s="125"/>
      <c r="FPH84" s="125"/>
      <c r="FPI84" s="125"/>
      <c r="FPJ84" s="125"/>
      <c r="FPK84" s="125"/>
      <c r="FPL84" s="125"/>
      <c r="FPM84" s="125"/>
      <c r="FPN84" s="125"/>
      <c r="FPO84" s="125"/>
      <c r="FPP84" s="125"/>
      <c r="FPQ84" s="125"/>
      <c r="FPR84" s="125"/>
      <c r="FPS84" s="125"/>
      <c r="FPT84" s="125"/>
      <c r="FPU84" s="125"/>
      <c r="FPV84" s="125"/>
      <c r="FPW84" s="125"/>
      <c r="FPX84" s="125"/>
      <c r="FPY84" s="125"/>
      <c r="FPZ84" s="125"/>
      <c r="FQA84" s="125"/>
      <c r="FQB84" s="125"/>
      <c r="FQC84" s="125"/>
      <c r="FQD84" s="125"/>
      <c r="FQE84" s="125"/>
      <c r="FQF84" s="125"/>
      <c r="FQG84" s="125"/>
      <c r="FQH84" s="125"/>
      <c r="FQI84" s="125"/>
      <c r="FQJ84" s="125"/>
      <c r="FQK84" s="125"/>
      <c r="FQL84" s="125"/>
      <c r="FQM84" s="125"/>
      <c r="FQN84" s="125"/>
      <c r="FQO84" s="125"/>
      <c r="FQP84" s="125"/>
      <c r="FQQ84" s="125"/>
      <c r="FQR84" s="125"/>
      <c r="FQS84" s="125"/>
      <c r="FQT84" s="125"/>
      <c r="FQU84" s="125"/>
      <c r="FQV84" s="125"/>
      <c r="FQW84" s="125"/>
      <c r="FQX84" s="125"/>
      <c r="FQY84" s="125"/>
      <c r="FQZ84" s="125"/>
      <c r="FRA84" s="125"/>
      <c r="FRB84" s="125"/>
      <c r="FRC84" s="125"/>
      <c r="FRD84" s="125"/>
      <c r="FRE84" s="125"/>
      <c r="FRF84" s="125"/>
      <c r="FRG84" s="125"/>
      <c r="FRH84" s="125"/>
      <c r="FRI84" s="125"/>
      <c r="FRJ84" s="125"/>
      <c r="FRK84" s="125"/>
      <c r="FRL84" s="125"/>
      <c r="FRM84" s="125"/>
      <c r="FRN84" s="125"/>
      <c r="FRO84" s="125"/>
      <c r="FRP84" s="125"/>
      <c r="FRQ84" s="125"/>
      <c r="FRR84" s="125"/>
      <c r="FRS84" s="125"/>
      <c r="FRT84" s="125"/>
      <c r="FRU84" s="125"/>
      <c r="FRV84" s="125"/>
      <c r="FRW84" s="125"/>
      <c r="FRX84" s="125"/>
      <c r="FRY84" s="125"/>
      <c r="FRZ84" s="125"/>
      <c r="FSA84" s="125"/>
      <c r="FSB84" s="125"/>
      <c r="FSC84" s="125"/>
      <c r="FSD84" s="125"/>
      <c r="FSE84" s="125"/>
      <c r="FSF84" s="125"/>
      <c r="FSG84" s="125"/>
      <c r="FSH84" s="125"/>
      <c r="FSI84" s="125"/>
      <c r="FSJ84" s="125"/>
      <c r="FSK84" s="125"/>
      <c r="FSL84" s="125"/>
      <c r="FSM84" s="125"/>
      <c r="FSN84" s="125"/>
      <c r="FSO84" s="125"/>
      <c r="FSP84" s="125"/>
      <c r="FSQ84" s="125"/>
      <c r="FSR84" s="125"/>
      <c r="FSS84" s="125"/>
      <c r="FST84" s="125"/>
      <c r="FSU84" s="125"/>
      <c r="FSV84" s="125"/>
      <c r="FSW84" s="125"/>
      <c r="FSX84" s="125"/>
      <c r="FSY84" s="125"/>
      <c r="FSZ84" s="125"/>
      <c r="FTA84" s="125"/>
      <c r="FTB84" s="125"/>
      <c r="FTC84" s="125"/>
      <c r="FTD84" s="125"/>
      <c r="FTE84" s="125"/>
      <c r="FTF84" s="125"/>
      <c r="FTG84" s="125"/>
      <c r="FTH84" s="125"/>
      <c r="FTI84" s="125"/>
      <c r="FTJ84" s="125"/>
      <c r="FTK84" s="125"/>
      <c r="FTL84" s="125"/>
      <c r="FTM84" s="125"/>
      <c r="FTN84" s="125"/>
      <c r="FTO84" s="125"/>
      <c r="FTP84" s="125"/>
      <c r="FTQ84" s="125"/>
      <c r="FTR84" s="125"/>
      <c r="FTS84" s="125"/>
      <c r="FTT84" s="125"/>
      <c r="FTU84" s="125"/>
      <c r="FTV84" s="125"/>
      <c r="FTW84" s="125"/>
      <c r="FTX84" s="125"/>
      <c r="FTY84" s="125"/>
      <c r="FTZ84" s="125"/>
      <c r="FUA84" s="125"/>
      <c r="FUB84" s="125"/>
      <c r="FUC84" s="125"/>
      <c r="FUD84" s="125"/>
      <c r="FUE84" s="125"/>
      <c r="FUF84" s="125"/>
      <c r="FUG84" s="125"/>
      <c r="FUH84" s="125"/>
      <c r="FUI84" s="125"/>
      <c r="FUJ84" s="125"/>
      <c r="FUK84" s="125"/>
      <c r="FUL84" s="125"/>
      <c r="FUM84" s="125"/>
      <c r="FUN84" s="125"/>
      <c r="FUO84" s="125"/>
      <c r="FUP84" s="125"/>
      <c r="FUQ84" s="125"/>
      <c r="FUR84" s="125"/>
      <c r="FUS84" s="125"/>
      <c r="FUT84" s="125"/>
      <c r="FUU84" s="125"/>
      <c r="FUV84" s="125"/>
      <c r="FUW84" s="125"/>
      <c r="FUX84" s="125"/>
      <c r="FUY84" s="125"/>
      <c r="FUZ84" s="125"/>
      <c r="FVA84" s="125"/>
      <c r="FVB84" s="125"/>
      <c r="FVC84" s="125"/>
      <c r="FVD84" s="125"/>
      <c r="FVE84" s="125"/>
      <c r="FVF84" s="125"/>
      <c r="FVG84" s="125"/>
      <c r="FVH84" s="125"/>
      <c r="FVI84" s="125"/>
      <c r="FVJ84" s="125"/>
      <c r="FVK84" s="125"/>
      <c r="FVL84" s="125"/>
      <c r="FVM84" s="125"/>
      <c r="FVN84" s="125"/>
      <c r="FVO84" s="125"/>
      <c r="FVP84" s="125"/>
      <c r="FVQ84" s="125"/>
      <c r="FVR84" s="125"/>
      <c r="FVS84" s="125"/>
      <c r="FVT84" s="125"/>
      <c r="FVU84" s="125"/>
      <c r="FVV84" s="125"/>
      <c r="FVW84" s="125"/>
      <c r="FVX84" s="125"/>
      <c r="FVY84" s="125"/>
      <c r="FVZ84" s="125"/>
      <c r="FWA84" s="125"/>
      <c r="FWB84" s="125"/>
      <c r="FWC84" s="125"/>
      <c r="FWD84" s="125"/>
      <c r="FWE84" s="125"/>
      <c r="FWF84" s="125"/>
      <c r="FWG84" s="125"/>
      <c r="FWH84" s="125"/>
      <c r="FWI84" s="125"/>
      <c r="FWJ84" s="125"/>
      <c r="FWK84" s="125"/>
      <c r="FWL84" s="125"/>
      <c r="FWM84" s="125"/>
      <c r="FWN84" s="125"/>
      <c r="FWO84" s="125"/>
      <c r="FWP84" s="125"/>
      <c r="FWQ84" s="125"/>
      <c r="FWR84" s="125"/>
      <c r="FWS84" s="125"/>
      <c r="FWT84" s="125"/>
      <c r="FWU84" s="125"/>
      <c r="FWV84" s="125"/>
      <c r="FWW84" s="125"/>
      <c r="FWX84" s="125"/>
      <c r="FWY84" s="125"/>
      <c r="FWZ84" s="125"/>
      <c r="FXA84" s="125"/>
      <c r="FXB84" s="125"/>
      <c r="FXC84" s="125"/>
      <c r="FXD84" s="125"/>
      <c r="FXE84" s="125"/>
      <c r="FXF84" s="125"/>
      <c r="FXG84" s="125"/>
      <c r="FXH84" s="125"/>
      <c r="FXI84" s="125"/>
      <c r="FXJ84" s="125"/>
      <c r="FXK84" s="125"/>
      <c r="FXL84" s="125"/>
      <c r="FXM84" s="125"/>
      <c r="FXN84" s="125"/>
      <c r="FXO84" s="125"/>
      <c r="FXP84" s="125"/>
      <c r="FXQ84" s="125"/>
      <c r="FXR84" s="125"/>
      <c r="FXS84" s="125"/>
      <c r="FXT84" s="125"/>
      <c r="FXU84" s="125"/>
      <c r="FXV84" s="125"/>
      <c r="FXW84" s="125"/>
      <c r="FXX84" s="125"/>
      <c r="FXY84" s="125"/>
      <c r="FXZ84" s="125"/>
      <c r="FYA84" s="125"/>
      <c r="FYB84" s="125"/>
      <c r="FYC84" s="125"/>
      <c r="FYD84" s="125"/>
      <c r="FYE84" s="125"/>
      <c r="FYF84" s="125"/>
      <c r="FYG84" s="125"/>
      <c r="FYH84" s="125"/>
      <c r="FYI84" s="125"/>
      <c r="FYJ84" s="125"/>
      <c r="FYK84" s="125"/>
      <c r="FYL84" s="125"/>
      <c r="FYM84" s="125"/>
      <c r="FYN84" s="125"/>
      <c r="FYO84" s="125"/>
      <c r="FYP84" s="125"/>
      <c r="FYQ84" s="125"/>
      <c r="FYR84" s="125"/>
      <c r="FYS84" s="125"/>
      <c r="FYT84" s="125"/>
      <c r="FYU84" s="125"/>
      <c r="FYV84" s="125"/>
      <c r="FYW84" s="125"/>
      <c r="FYX84" s="125"/>
      <c r="FYY84" s="125"/>
      <c r="FYZ84" s="125"/>
      <c r="FZA84" s="125"/>
      <c r="FZB84" s="125"/>
      <c r="FZC84" s="125"/>
      <c r="FZD84" s="125"/>
      <c r="FZE84" s="125"/>
      <c r="FZF84" s="125"/>
      <c r="FZG84" s="125"/>
      <c r="FZH84" s="125"/>
      <c r="FZI84" s="125"/>
      <c r="FZJ84" s="125"/>
      <c r="FZK84" s="125"/>
      <c r="FZL84" s="125"/>
      <c r="FZM84" s="125"/>
      <c r="FZN84" s="125"/>
      <c r="FZO84" s="125"/>
      <c r="FZP84" s="125"/>
      <c r="FZQ84" s="125"/>
      <c r="FZR84" s="125"/>
      <c r="FZS84" s="125"/>
      <c r="FZT84" s="125"/>
      <c r="FZU84" s="125"/>
      <c r="FZV84" s="125"/>
      <c r="FZW84" s="125"/>
      <c r="FZX84" s="125"/>
      <c r="FZY84" s="125"/>
      <c r="FZZ84" s="125"/>
      <c r="GAA84" s="125"/>
      <c r="GAB84" s="125"/>
      <c r="GAC84" s="125"/>
      <c r="GAD84" s="125"/>
      <c r="GAE84" s="125"/>
      <c r="GAF84" s="125"/>
      <c r="GAG84" s="125"/>
      <c r="GAH84" s="125"/>
      <c r="GAI84" s="125"/>
      <c r="GAJ84" s="125"/>
      <c r="GAK84" s="125"/>
      <c r="GAL84" s="125"/>
      <c r="GAM84" s="125"/>
      <c r="GAN84" s="125"/>
      <c r="GAO84" s="125"/>
      <c r="GAP84" s="125"/>
      <c r="GAQ84" s="125"/>
      <c r="GAR84" s="125"/>
      <c r="GAS84" s="125"/>
      <c r="GAT84" s="125"/>
      <c r="GAU84" s="125"/>
      <c r="GAV84" s="125"/>
      <c r="GAW84" s="125"/>
      <c r="GAX84" s="125"/>
      <c r="GAY84" s="125"/>
      <c r="GAZ84" s="125"/>
      <c r="GBA84" s="125"/>
      <c r="GBB84" s="125"/>
      <c r="GBC84" s="125"/>
      <c r="GBD84" s="125"/>
      <c r="GBE84" s="125"/>
      <c r="GBF84" s="125"/>
      <c r="GBG84" s="125"/>
      <c r="GBH84" s="125"/>
      <c r="GBI84" s="125"/>
      <c r="GBJ84" s="125"/>
      <c r="GBK84" s="125"/>
      <c r="GBL84" s="125"/>
      <c r="GBM84" s="125"/>
      <c r="GBN84" s="125"/>
      <c r="GBO84" s="125"/>
      <c r="GBP84" s="125"/>
      <c r="GBQ84" s="125"/>
      <c r="GBR84" s="125"/>
      <c r="GBS84" s="125"/>
      <c r="GBT84" s="125"/>
      <c r="GBU84" s="125"/>
      <c r="GBV84" s="125"/>
      <c r="GBW84" s="125"/>
      <c r="GBX84" s="125"/>
      <c r="GBY84" s="125"/>
      <c r="GBZ84" s="125"/>
      <c r="GCA84" s="125"/>
      <c r="GCB84" s="125"/>
      <c r="GCC84" s="125"/>
      <c r="GCD84" s="125"/>
      <c r="GCE84" s="125"/>
      <c r="GCF84" s="125"/>
      <c r="GCG84" s="125"/>
      <c r="GCH84" s="125"/>
      <c r="GCI84" s="125"/>
      <c r="GCJ84" s="125"/>
      <c r="GCK84" s="125"/>
      <c r="GCL84" s="125"/>
      <c r="GCM84" s="125"/>
      <c r="GCN84" s="125"/>
      <c r="GCO84" s="125"/>
      <c r="GCP84" s="125"/>
      <c r="GCQ84" s="125"/>
      <c r="GCR84" s="125"/>
      <c r="GCS84" s="125"/>
      <c r="GCT84" s="125"/>
      <c r="GCU84" s="125"/>
      <c r="GCV84" s="125"/>
      <c r="GCW84" s="125"/>
      <c r="GCX84" s="125"/>
      <c r="GCY84" s="125"/>
      <c r="GCZ84" s="125"/>
      <c r="GDA84" s="125"/>
      <c r="GDB84" s="125"/>
      <c r="GDC84" s="125"/>
      <c r="GDD84" s="125"/>
      <c r="GDE84" s="125"/>
      <c r="GDF84" s="125"/>
      <c r="GDG84" s="125"/>
      <c r="GDH84" s="125"/>
      <c r="GDI84" s="125"/>
      <c r="GDJ84" s="125"/>
      <c r="GDK84" s="125"/>
      <c r="GDL84" s="125"/>
      <c r="GDM84" s="125"/>
      <c r="GDN84" s="125"/>
      <c r="GDO84" s="125"/>
      <c r="GDP84" s="125"/>
      <c r="GDQ84" s="125"/>
      <c r="GDR84" s="125"/>
      <c r="GDS84" s="125"/>
      <c r="GDT84" s="125"/>
      <c r="GDU84" s="125"/>
      <c r="GDV84" s="125"/>
      <c r="GDW84" s="125"/>
      <c r="GDX84" s="125"/>
      <c r="GDY84" s="125"/>
    </row>
    <row r="85" spans="1:4861" s="130" customFormat="1" ht="35.25" customHeight="1">
      <c r="A85" s="101"/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9"/>
      <c r="T85" s="128"/>
      <c r="U85" s="128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  <c r="HY85" s="125"/>
      <c r="HZ85" s="125"/>
      <c r="IA85" s="125"/>
      <c r="IB85" s="125"/>
      <c r="IC85" s="125"/>
      <c r="ID85" s="125"/>
      <c r="IE85" s="125"/>
      <c r="IF85" s="125"/>
      <c r="IG85" s="125"/>
      <c r="IH85" s="125"/>
      <c r="II85" s="125"/>
      <c r="IJ85" s="125"/>
      <c r="IK85" s="125"/>
      <c r="IL85" s="125"/>
      <c r="IM85" s="125"/>
      <c r="IN85" s="125"/>
      <c r="IO85" s="125"/>
      <c r="IP85" s="125"/>
      <c r="IQ85" s="125"/>
      <c r="IR85" s="125"/>
      <c r="IS85" s="125"/>
      <c r="IT85" s="125"/>
      <c r="IU85" s="125"/>
      <c r="IV85" s="125"/>
      <c r="IW85" s="125"/>
      <c r="IX85" s="125"/>
      <c r="IY85" s="125"/>
      <c r="IZ85" s="125"/>
      <c r="JA85" s="125"/>
      <c r="JB85" s="125"/>
      <c r="JC85" s="125"/>
      <c r="JD85" s="125"/>
      <c r="JE85" s="125"/>
      <c r="JF85" s="125"/>
      <c r="JG85" s="125"/>
      <c r="JH85" s="125"/>
      <c r="JI85" s="125"/>
      <c r="JJ85" s="125"/>
      <c r="JK85" s="125"/>
      <c r="JL85" s="125"/>
      <c r="JM85" s="125"/>
      <c r="JN85" s="125"/>
      <c r="JO85" s="125"/>
      <c r="JP85" s="125"/>
      <c r="JQ85" s="125"/>
      <c r="JR85" s="125"/>
      <c r="JS85" s="125"/>
      <c r="JT85" s="125"/>
      <c r="JU85" s="125"/>
      <c r="JV85" s="125"/>
      <c r="JW85" s="125"/>
      <c r="JX85" s="125"/>
      <c r="JY85" s="125"/>
      <c r="JZ85" s="125"/>
      <c r="KA85" s="125"/>
      <c r="KB85" s="125"/>
      <c r="KC85" s="125"/>
      <c r="KD85" s="125"/>
      <c r="KE85" s="125"/>
      <c r="KF85" s="125"/>
      <c r="KG85" s="125"/>
      <c r="KH85" s="125"/>
      <c r="KI85" s="125"/>
      <c r="KJ85" s="125"/>
      <c r="KK85" s="125"/>
      <c r="KL85" s="125"/>
      <c r="KM85" s="125"/>
      <c r="KN85" s="125"/>
      <c r="KO85" s="125"/>
      <c r="KP85" s="125"/>
      <c r="KQ85" s="125"/>
      <c r="KR85" s="125"/>
      <c r="KS85" s="125"/>
      <c r="KT85" s="125"/>
      <c r="KU85" s="125"/>
      <c r="KV85" s="125"/>
      <c r="KW85" s="125"/>
      <c r="KX85" s="125"/>
      <c r="KY85" s="125"/>
      <c r="KZ85" s="125"/>
      <c r="LA85" s="125"/>
      <c r="LB85" s="125"/>
      <c r="LC85" s="125"/>
      <c r="LD85" s="125"/>
      <c r="LE85" s="125"/>
      <c r="LF85" s="125"/>
      <c r="LG85" s="125"/>
      <c r="LH85" s="125"/>
      <c r="LI85" s="125"/>
      <c r="LJ85" s="125"/>
      <c r="LK85" s="125"/>
      <c r="LL85" s="125"/>
      <c r="LM85" s="125"/>
      <c r="LN85" s="125"/>
      <c r="LO85" s="125"/>
      <c r="LP85" s="125"/>
      <c r="LQ85" s="125"/>
      <c r="LR85" s="125"/>
      <c r="LS85" s="125"/>
      <c r="LT85" s="125"/>
      <c r="LU85" s="125"/>
      <c r="LV85" s="125"/>
      <c r="LW85" s="125"/>
      <c r="LX85" s="125"/>
      <c r="LY85" s="125"/>
      <c r="LZ85" s="125"/>
      <c r="MA85" s="125"/>
      <c r="MB85" s="125"/>
      <c r="MC85" s="125"/>
      <c r="MD85" s="125"/>
      <c r="ME85" s="125"/>
      <c r="MF85" s="125"/>
      <c r="MG85" s="125"/>
      <c r="MH85" s="125"/>
      <c r="MI85" s="125"/>
      <c r="MJ85" s="125"/>
      <c r="MK85" s="125"/>
      <c r="ML85" s="125"/>
      <c r="MM85" s="125"/>
      <c r="MN85" s="125"/>
      <c r="MO85" s="125"/>
      <c r="MP85" s="125"/>
      <c r="MQ85" s="125"/>
      <c r="MR85" s="125"/>
      <c r="MS85" s="125"/>
      <c r="MT85" s="125"/>
      <c r="MU85" s="125"/>
      <c r="MV85" s="125"/>
      <c r="MW85" s="125"/>
      <c r="MX85" s="125"/>
      <c r="MY85" s="125"/>
      <c r="MZ85" s="125"/>
      <c r="NA85" s="125"/>
      <c r="NB85" s="125"/>
      <c r="NC85" s="125"/>
      <c r="ND85" s="125"/>
      <c r="NE85" s="125"/>
      <c r="NF85" s="125"/>
      <c r="NG85" s="125"/>
      <c r="NH85" s="125"/>
      <c r="NI85" s="125"/>
      <c r="NJ85" s="125"/>
      <c r="NK85" s="125"/>
      <c r="NL85" s="125"/>
      <c r="NM85" s="125"/>
      <c r="NN85" s="125"/>
      <c r="NO85" s="125"/>
      <c r="NP85" s="125"/>
      <c r="NQ85" s="125"/>
      <c r="NR85" s="125"/>
      <c r="NS85" s="125"/>
      <c r="NT85" s="125"/>
      <c r="NU85" s="125"/>
      <c r="NV85" s="125"/>
      <c r="NW85" s="125"/>
      <c r="NX85" s="125"/>
      <c r="NY85" s="125"/>
      <c r="NZ85" s="125"/>
      <c r="OA85" s="125"/>
      <c r="OB85" s="125"/>
      <c r="OC85" s="125"/>
      <c r="OD85" s="125"/>
      <c r="OE85" s="125"/>
      <c r="OF85" s="125"/>
      <c r="OG85" s="125"/>
      <c r="OH85" s="125"/>
      <c r="OI85" s="125"/>
      <c r="OJ85" s="125"/>
      <c r="OK85" s="125"/>
      <c r="OL85" s="125"/>
      <c r="OM85" s="125"/>
      <c r="ON85" s="125"/>
      <c r="OO85" s="125"/>
      <c r="OP85" s="125"/>
      <c r="OQ85" s="125"/>
      <c r="OR85" s="125"/>
      <c r="OS85" s="125"/>
      <c r="OT85" s="125"/>
      <c r="OU85" s="125"/>
      <c r="OV85" s="125"/>
      <c r="OW85" s="125"/>
      <c r="OX85" s="125"/>
      <c r="OY85" s="125"/>
      <c r="OZ85" s="125"/>
      <c r="PA85" s="125"/>
      <c r="PB85" s="125"/>
      <c r="PC85" s="125"/>
      <c r="PD85" s="125"/>
      <c r="PE85" s="125"/>
      <c r="PF85" s="125"/>
      <c r="PG85" s="125"/>
      <c r="PH85" s="125"/>
      <c r="PI85" s="125"/>
      <c r="PJ85" s="125"/>
      <c r="PK85" s="125"/>
      <c r="PL85" s="125"/>
      <c r="PM85" s="125"/>
      <c r="PN85" s="125"/>
      <c r="PO85" s="125"/>
      <c r="PP85" s="125"/>
      <c r="PQ85" s="125"/>
      <c r="PR85" s="125"/>
      <c r="PS85" s="125"/>
      <c r="PT85" s="125"/>
      <c r="PU85" s="125"/>
      <c r="PV85" s="125"/>
      <c r="PW85" s="125"/>
      <c r="PX85" s="125"/>
      <c r="PY85" s="125"/>
      <c r="PZ85" s="125"/>
      <c r="QA85" s="125"/>
      <c r="QB85" s="125"/>
      <c r="QC85" s="125"/>
      <c r="QD85" s="125"/>
      <c r="QE85" s="125"/>
      <c r="QF85" s="125"/>
      <c r="QG85" s="125"/>
      <c r="QH85" s="125"/>
      <c r="QI85" s="125"/>
      <c r="QJ85" s="125"/>
      <c r="QK85" s="125"/>
      <c r="QL85" s="125"/>
      <c r="QM85" s="125"/>
      <c r="QN85" s="125"/>
      <c r="QO85" s="125"/>
      <c r="QP85" s="125"/>
      <c r="QQ85" s="125"/>
      <c r="QR85" s="125"/>
      <c r="QS85" s="125"/>
      <c r="QT85" s="125"/>
      <c r="QU85" s="125"/>
      <c r="QV85" s="125"/>
      <c r="QW85" s="125"/>
      <c r="QX85" s="125"/>
      <c r="QY85" s="125"/>
      <c r="QZ85" s="125"/>
      <c r="RA85" s="125"/>
      <c r="RB85" s="125"/>
      <c r="RC85" s="125"/>
      <c r="RD85" s="125"/>
      <c r="RE85" s="125"/>
      <c r="RF85" s="125"/>
      <c r="RG85" s="125"/>
      <c r="RH85" s="125"/>
      <c r="RI85" s="125"/>
      <c r="RJ85" s="125"/>
      <c r="RK85" s="125"/>
      <c r="RL85" s="125"/>
      <c r="RM85" s="125"/>
      <c r="RN85" s="125"/>
      <c r="RO85" s="125"/>
      <c r="RP85" s="125"/>
      <c r="RQ85" s="125"/>
      <c r="RR85" s="125"/>
      <c r="RS85" s="125"/>
      <c r="RT85" s="125"/>
      <c r="RU85" s="125"/>
      <c r="RV85" s="125"/>
      <c r="RW85" s="125"/>
      <c r="RX85" s="125"/>
      <c r="RY85" s="125"/>
      <c r="RZ85" s="125"/>
      <c r="SA85" s="125"/>
      <c r="SB85" s="125"/>
      <c r="SC85" s="125"/>
      <c r="SD85" s="125"/>
      <c r="SE85" s="125"/>
      <c r="SF85" s="125"/>
      <c r="SG85" s="125"/>
      <c r="SH85" s="125"/>
      <c r="SI85" s="125"/>
      <c r="SJ85" s="125"/>
      <c r="SK85" s="125"/>
      <c r="SL85" s="125"/>
      <c r="SM85" s="125"/>
      <c r="SN85" s="125"/>
      <c r="SO85" s="125"/>
      <c r="SP85" s="125"/>
      <c r="SQ85" s="125"/>
      <c r="SR85" s="125"/>
      <c r="SS85" s="125"/>
      <c r="ST85" s="125"/>
      <c r="SU85" s="125"/>
      <c r="SV85" s="125"/>
      <c r="SW85" s="125"/>
      <c r="SX85" s="125"/>
      <c r="SY85" s="125"/>
      <c r="SZ85" s="125"/>
      <c r="TA85" s="125"/>
      <c r="TB85" s="125"/>
      <c r="TC85" s="125"/>
      <c r="TD85" s="125"/>
      <c r="TE85" s="125"/>
      <c r="TF85" s="125"/>
      <c r="TG85" s="125"/>
      <c r="TH85" s="125"/>
      <c r="TI85" s="125"/>
      <c r="TJ85" s="125"/>
      <c r="TK85" s="125"/>
      <c r="TL85" s="125"/>
      <c r="TM85" s="125"/>
      <c r="TN85" s="125"/>
      <c r="TO85" s="125"/>
      <c r="TP85" s="125"/>
      <c r="TQ85" s="125"/>
      <c r="TR85" s="125"/>
      <c r="TS85" s="125"/>
      <c r="TT85" s="125"/>
      <c r="TU85" s="125"/>
      <c r="TV85" s="125"/>
      <c r="TW85" s="125"/>
      <c r="TX85" s="125"/>
      <c r="TY85" s="125"/>
      <c r="TZ85" s="125"/>
      <c r="UA85" s="125"/>
      <c r="UB85" s="125"/>
      <c r="UC85" s="125"/>
      <c r="UD85" s="125"/>
      <c r="UE85" s="125"/>
      <c r="UF85" s="125"/>
      <c r="UG85" s="125"/>
      <c r="UH85" s="125"/>
      <c r="UI85" s="125"/>
      <c r="UJ85" s="125"/>
      <c r="UK85" s="125"/>
      <c r="UL85" s="125"/>
      <c r="UM85" s="125"/>
      <c r="UN85" s="125"/>
      <c r="UO85" s="125"/>
      <c r="UP85" s="125"/>
      <c r="UQ85" s="125"/>
      <c r="UR85" s="125"/>
      <c r="US85" s="125"/>
      <c r="UT85" s="125"/>
      <c r="UU85" s="125"/>
      <c r="UV85" s="125"/>
      <c r="UW85" s="125"/>
      <c r="UX85" s="125"/>
      <c r="UY85" s="125"/>
      <c r="UZ85" s="125"/>
      <c r="VA85" s="125"/>
      <c r="VB85" s="125"/>
      <c r="VC85" s="125"/>
      <c r="VD85" s="125"/>
      <c r="VE85" s="125"/>
      <c r="VF85" s="125"/>
      <c r="VG85" s="125"/>
      <c r="VH85" s="125"/>
      <c r="VI85" s="125"/>
      <c r="VJ85" s="125"/>
      <c r="VK85" s="125"/>
      <c r="VL85" s="125"/>
      <c r="VM85" s="125"/>
      <c r="VN85" s="125"/>
      <c r="VO85" s="125"/>
      <c r="VP85" s="125"/>
      <c r="VQ85" s="125"/>
      <c r="VR85" s="125"/>
      <c r="VS85" s="125"/>
      <c r="VT85" s="125"/>
      <c r="VU85" s="125"/>
      <c r="VV85" s="125"/>
      <c r="VW85" s="125"/>
      <c r="VX85" s="125"/>
      <c r="VY85" s="125"/>
      <c r="VZ85" s="125"/>
      <c r="WA85" s="125"/>
      <c r="WB85" s="125"/>
      <c r="WC85" s="125"/>
      <c r="WD85" s="125"/>
      <c r="WE85" s="125"/>
      <c r="WF85" s="125"/>
      <c r="WG85" s="125"/>
      <c r="WH85" s="125"/>
      <c r="WI85" s="125"/>
      <c r="WJ85" s="125"/>
      <c r="WK85" s="125"/>
      <c r="WL85" s="125"/>
      <c r="WM85" s="125"/>
      <c r="WN85" s="125"/>
      <c r="WO85" s="125"/>
      <c r="WP85" s="125"/>
      <c r="WQ85" s="125"/>
      <c r="WR85" s="125"/>
      <c r="WS85" s="125"/>
      <c r="WT85" s="125"/>
      <c r="WU85" s="125"/>
      <c r="WV85" s="125"/>
      <c r="WW85" s="125"/>
      <c r="WX85" s="125"/>
      <c r="WY85" s="125"/>
      <c r="WZ85" s="125"/>
      <c r="XA85" s="125"/>
      <c r="XB85" s="125"/>
      <c r="XC85" s="125"/>
      <c r="XD85" s="125"/>
      <c r="XE85" s="125"/>
      <c r="XF85" s="125"/>
      <c r="XG85" s="125"/>
      <c r="XH85" s="125"/>
      <c r="XI85" s="125"/>
      <c r="XJ85" s="125"/>
      <c r="XK85" s="125"/>
      <c r="XL85" s="125"/>
      <c r="XM85" s="125"/>
      <c r="XN85" s="125"/>
      <c r="XO85" s="125"/>
      <c r="XP85" s="125"/>
      <c r="XQ85" s="125"/>
      <c r="XR85" s="125"/>
      <c r="XS85" s="125"/>
      <c r="XT85" s="125"/>
      <c r="XU85" s="125"/>
      <c r="XV85" s="125"/>
      <c r="XW85" s="125"/>
      <c r="XX85" s="125"/>
      <c r="XY85" s="125"/>
      <c r="XZ85" s="125"/>
      <c r="YA85" s="125"/>
      <c r="YB85" s="125"/>
      <c r="YC85" s="125"/>
      <c r="YD85" s="125"/>
      <c r="YE85" s="125"/>
      <c r="YF85" s="125"/>
      <c r="YG85" s="125"/>
      <c r="YH85" s="125"/>
      <c r="YI85" s="125"/>
      <c r="YJ85" s="125"/>
      <c r="YK85" s="125"/>
      <c r="YL85" s="125"/>
      <c r="YM85" s="125"/>
      <c r="YN85" s="125"/>
      <c r="YO85" s="125"/>
      <c r="YP85" s="125"/>
      <c r="YQ85" s="125"/>
      <c r="YR85" s="125"/>
      <c r="YS85" s="125"/>
      <c r="YT85" s="125"/>
      <c r="YU85" s="125"/>
      <c r="YV85" s="125"/>
      <c r="YW85" s="125"/>
      <c r="YX85" s="125"/>
      <c r="YY85" s="125"/>
      <c r="YZ85" s="125"/>
      <c r="ZA85" s="125"/>
      <c r="ZB85" s="125"/>
      <c r="ZC85" s="125"/>
      <c r="ZD85" s="125"/>
      <c r="ZE85" s="125"/>
      <c r="ZF85" s="125"/>
      <c r="ZG85" s="125"/>
      <c r="ZH85" s="125"/>
      <c r="ZI85" s="125"/>
      <c r="ZJ85" s="125"/>
      <c r="ZK85" s="125"/>
      <c r="ZL85" s="125"/>
      <c r="ZM85" s="125"/>
      <c r="ZN85" s="125"/>
      <c r="ZO85" s="125"/>
      <c r="ZP85" s="125"/>
      <c r="ZQ85" s="125"/>
      <c r="ZR85" s="125"/>
      <c r="ZS85" s="125"/>
      <c r="ZT85" s="125"/>
      <c r="ZU85" s="125"/>
      <c r="ZV85" s="125"/>
      <c r="ZW85" s="125"/>
      <c r="ZX85" s="125"/>
      <c r="ZY85" s="125"/>
      <c r="ZZ85" s="125"/>
      <c r="AAA85" s="125"/>
      <c r="AAB85" s="125"/>
      <c r="AAC85" s="125"/>
      <c r="AAD85" s="125"/>
      <c r="AAE85" s="125"/>
      <c r="AAF85" s="125"/>
      <c r="AAG85" s="125"/>
      <c r="AAH85" s="125"/>
      <c r="AAI85" s="125"/>
      <c r="AAJ85" s="125"/>
      <c r="AAK85" s="125"/>
      <c r="AAL85" s="125"/>
      <c r="AAM85" s="125"/>
      <c r="AAN85" s="125"/>
      <c r="AAO85" s="125"/>
      <c r="AAP85" s="125"/>
      <c r="AAQ85" s="125"/>
      <c r="AAR85" s="125"/>
      <c r="AAS85" s="125"/>
      <c r="AAT85" s="125"/>
      <c r="AAU85" s="125"/>
      <c r="AAV85" s="125"/>
      <c r="AAW85" s="125"/>
      <c r="AAX85" s="125"/>
      <c r="AAY85" s="125"/>
      <c r="AAZ85" s="125"/>
      <c r="ABA85" s="125"/>
      <c r="ABB85" s="125"/>
      <c r="ABC85" s="125"/>
      <c r="ABD85" s="125"/>
      <c r="ABE85" s="125"/>
      <c r="ABF85" s="125"/>
      <c r="ABG85" s="125"/>
      <c r="ABH85" s="125"/>
      <c r="ABI85" s="125"/>
      <c r="ABJ85" s="125"/>
      <c r="ABK85" s="125"/>
      <c r="ABL85" s="125"/>
      <c r="ABM85" s="125"/>
      <c r="ABN85" s="125"/>
      <c r="ABO85" s="125"/>
      <c r="ABP85" s="125"/>
      <c r="ABQ85" s="125"/>
      <c r="ABR85" s="125"/>
      <c r="ABS85" s="125"/>
      <c r="ABT85" s="125"/>
      <c r="ABU85" s="125"/>
      <c r="ABV85" s="125"/>
      <c r="ABW85" s="125"/>
      <c r="ABX85" s="125"/>
      <c r="ABY85" s="125"/>
      <c r="ABZ85" s="125"/>
      <c r="ACA85" s="125"/>
      <c r="ACB85" s="125"/>
      <c r="ACC85" s="125"/>
      <c r="ACD85" s="125"/>
      <c r="ACE85" s="125"/>
      <c r="ACF85" s="125"/>
      <c r="ACG85" s="125"/>
      <c r="ACH85" s="125"/>
      <c r="ACI85" s="125"/>
      <c r="ACJ85" s="125"/>
      <c r="ACK85" s="125"/>
      <c r="ACL85" s="125"/>
      <c r="ACM85" s="125"/>
      <c r="ACN85" s="125"/>
      <c r="ACO85" s="125"/>
      <c r="ACP85" s="125"/>
      <c r="ACQ85" s="125"/>
      <c r="ACR85" s="125"/>
      <c r="ACS85" s="125"/>
      <c r="ACT85" s="125"/>
      <c r="ACU85" s="125"/>
      <c r="ACV85" s="125"/>
      <c r="ACW85" s="125"/>
      <c r="ACX85" s="125"/>
      <c r="ACY85" s="125"/>
      <c r="ACZ85" s="125"/>
      <c r="ADA85" s="125"/>
      <c r="ADB85" s="125"/>
      <c r="ADC85" s="125"/>
      <c r="ADD85" s="125"/>
      <c r="ADE85" s="125"/>
      <c r="ADF85" s="125"/>
      <c r="ADG85" s="125"/>
      <c r="ADH85" s="125"/>
      <c r="ADI85" s="125"/>
      <c r="ADJ85" s="125"/>
      <c r="ADK85" s="125"/>
      <c r="ADL85" s="125"/>
      <c r="ADM85" s="125"/>
      <c r="ADN85" s="125"/>
      <c r="ADO85" s="125"/>
      <c r="ADP85" s="125"/>
      <c r="ADQ85" s="125"/>
      <c r="ADR85" s="125"/>
      <c r="ADS85" s="125"/>
      <c r="ADT85" s="125"/>
      <c r="ADU85" s="125"/>
      <c r="ADV85" s="125"/>
      <c r="ADW85" s="125"/>
      <c r="ADX85" s="125"/>
      <c r="ADY85" s="125"/>
      <c r="ADZ85" s="125"/>
      <c r="AEA85" s="125"/>
      <c r="AEB85" s="125"/>
      <c r="AEC85" s="125"/>
      <c r="AED85" s="125"/>
      <c r="AEE85" s="125"/>
      <c r="AEF85" s="125"/>
      <c r="AEG85" s="125"/>
      <c r="AEH85" s="125"/>
      <c r="AEI85" s="125"/>
      <c r="AEJ85" s="125"/>
      <c r="AEK85" s="125"/>
      <c r="AEL85" s="125"/>
      <c r="AEM85" s="125"/>
      <c r="AEN85" s="125"/>
      <c r="AEO85" s="125"/>
      <c r="AEP85" s="125"/>
      <c r="AEQ85" s="125"/>
      <c r="AER85" s="125"/>
      <c r="AES85" s="125"/>
      <c r="AET85" s="125"/>
      <c r="AEU85" s="125"/>
      <c r="AEV85" s="125"/>
      <c r="AEW85" s="125"/>
      <c r="AEX85" s="125"/>
      <c r="AEY85" s="125"/>
      <c r="AEZ85" s="125"/>
      <c r="AFA85" s="125"/>
      <c r="AFB85" s="125"/>
      <c r="AFC85" s="125"/>
      <c r="AFD85" s="125"/>
      <c r="AFE85" s="125"/>
      <c r="AFF85" s="125"/>
      <c r="AFG85" s="125"/>
      <c r="AFH85" s="125"/>
      <c r="AFI85" s="125"/>
      <c r="AFJ85" s="125"/>
      <c r="AFK85" s="125"/>
      <c r="AFL85" s="125"/>
      <c r="AFM85" s="125"/>
      <c r="AFN85" s="125"/>
      <c r="AFO85" s="125"/>
      <c r="AFP85" s="125"/>
      <c r="AFQ85" s="125"/>
      <c r="AFR85" s="125"/>
      <c r="AFS85" s="125"/>
      <c r="AFT85" s="125"/>
      <c r="AFU85" s="125"/>
      <c r="AFV85" s="125"/>
      <c r="AFW85" s="125"/>
      <c r="AFX85" s="125"/>
      <c r="AFY85" s="125"/>
      <c r="AFZ85" s="125"/>
      <c r="AGA85" s="125"/>
      <c r="AGB85" s="125"/>
      <c r="AGC85" s="125"/>
      <c r="AGD85" s="125"/>
      <c r="AGE85" s="125"/>
      <c r="AGF85" s="125"/>
      <c r="AGG85" s="125"/>
      <c r="AGH85" s="125"/>
      <c r="AGI85" s="125"/>
      <c r="AGJ85" s="125"/>
      <c r="AGK85" s="125"/>
      <c r="AGL85" s="125"/>
      <c r="AGM85" s="125"/>
      <c r="AGN85" s="125"/>
      <c r="AGO85" s="125"/>
      <c r="AGP85" s="125"/>
      <c r="AGQ85" s="125"/>
      <c r="AGR85" s="125"/>
      <c r="AGS85" s="125"/>
      <c r="AGT85" s="125"/>
      <c r="AGU85" s="125"/>
      <c r="AGV85" s="125"/>
      <c r="AGW85" s="125"/>
      <c r="AGX85" s="125"/>
      <c r="AGY85" s="125"/>
      <c r="AGZ85" s="125"/>
      <c r="AHA85" s="125"/>
      <c r="AHB85" s="125"/>
      <c r="AHC85" s="125"/>
      <c r="AHD85" s="125"/>
      <c r="AHE85" s="125"/>
      <c r="AHF85" s="125"/>
      <c r="AHG85" s="125"/>
      <c r="AHH85" s="125"/>
      <c r="AHI85" s="125"/>
      <c r="AHJ85" s="125"/>
      <c r="AHK85" s="125"/>
      <c r="AHL85" s="125"/>
      <c r="AHM85" s="125"/>
      <c r="AHN85" s="125"/>
      <c r="AHO85" s="125"/>
      <c r="AHP85" s="125"/>
      <c r="AHQ85" s="125"/>
      <c r="AHR85" s="125"/>
      <c r="AHS85" s="125"/>
      <c r="AHT85" s="125"/>
      <c r="AHU85" s="125"/>
      <c r="AHV85" s="125"/>
      <c r="AHW85" s="125"/>
      <c r="AHX85" s="125"/>
      <c r="AHY85" s="125"/>
      <c r="AHZ85" s="125"/>
      <c r="AIA85" s="125"/>
      <c r="AIB85" s="125"/>
      <c r="AIC85" s="125"/>
      <c r="AID85" s="125"/>
      <c r="AIE85" s="125"/>
      <c r="AIF85" s="125"/>
      <c r="AIG85" s="125"/>
      <c r="AIH85" s="125"/>
      <c r="AII85" s="125"/>
      <c r="AIJ85" s="125"/>
      <c r="AIK85" s="125"/>
      <c r="AIL85" s="125"/>
      <c r="AIM85" s="125"/>
      <c r="AIN85" s="125"/>
      <c r="AIO85" s="125"/>
      <c r="AIP85" s="125"/>
      <c r="AIQ85" s="125"/>
      <c r="AIR85" s="125"/>
      <c r="AIS85" s="125"/>
      <c r="AIT85" s="125"/>
      <c r="AIU85" s="125"/>
      <c r="AIV85" s="125"/>
      <c r="AIW85" s="125"/>
      <c r="AIX85" s="125"/>
      <c r="AIY85" s="125"/>
      <c r="AIZ85" s="125"/>
      <c r="AJA85" s="125"/>
      <c r="AJB85" s="125"/>
      <c r="AJC85" s="125"/>
      <c r="AJD85" s="125"/>
      <c r="AJE85" s="125"/>
      <c r="AJF85" s="125"/>
      <c r="AJG85" s="125"/>
      <c r="AJH85" s="125"/>
      <c r="AJI85" s="125"/>
      <c r="AJJ85" s="125"/>
      <c r="AJK85" s="125"/>
      <c r="AJL85" s="125"/>
      <c r="AJM85" s="125"/>
      <c r="AJN85" s="125"/>
      <c r="AJO85" s="125"/>
      <c r="AJP85" s="125"/>
      <c r="AJQ85" s="125"/>
      <c r="AJR85" s="125"/>
      <c r="AJS85" s="125"/>
      <c r="AJT85" s="125"/>
      <c r="AJU85" s="125"/>
      <c r="AJV85" s="125"/>
      <c r="AJW85" s="125"/>
      <c r="AJX85" s="125"/>
      <c r="AJY85" s="125"/>
      <c r="AJZ85" s="125"/>
      <c r="AKA85" s="125"/>
      <c r="AKB85" s="125"/>
      <c r="AKC85" s="125"/>
      <c r="AKD85" s="125"/>
      <c r="AKE85" s="125"/>
      <c r="AKF85" s="125"/>
      <c r="AKG85" s="125"/>
      <c r="AKH85" s="125"/>
      <c r="AKI85" s="125"/>
      <c r="AKJ85" s="125"/>
      <c r="AKK85" s="125"/>
      <c r="AKL85" s="125"/>
      <c r="AKM85" s="125"/>
      <c r="AKN85" s="125"/>
      <c r="AKO85" s="125"/>
      <c r="AKP85" s="125"/>
      <c r="AKQ85" s="125"/>
      <c r="AKR85" s="125"/>
      <c r="AKS85" s="125"/>
      <c r="AKT85" s="125"/>
      <c r="AKU85" s="125"/>
      <c r="AKV85" s="125"/>
      <c r="AKW85" s="125"/>
      <c r="AKX85" s="125"/>
      <c r="AKY85" s="125"/>
      <c r="AKZ85" s="125"/>
      <c r="ALA85" s="125"/>
      <c r="ALB85" s="125"/>
      <c r="ALC85" s="125"/>
      <c r="ALD85" s="125"/>
      <c r="ALE85" s="125"/>
      <c r="ALF85" s="125"/>
      <c r="ALG85" s="125"/>
      <c r="ALH85" s="125"/>
      <c r="ALI85" s="125"/>
      <c r="ALJ85" s="125"/>
      <c r="ALK85" s="125"/>
      <c r="ALL85" s="125"/>
      <c r="ALM85" s="125"/>
      <c r="ALN85" s="125"/>
      <c r="ALO85" s="125"/>
      <c r="ALP85" s="125"/>
      <c r="ALQ85" s="125"/>
      <c r="ALR85" s="125"/>
      <c r="ALS85" s="125"/>
      <c r="ALT85" s="125"/>
      <c r="ALU85" s="125"/>
      <c r="ALV85" s="125"/>
      <c r="ALW85" s="125"/>
      <c r="ALX85" s="125"/>
      <c r="ALY85" s="125"/>
      <c r="ALZ85" s="125"/>
      <c r="AMA85" s="125"/>
      <c r="AMB85" s="125"/>
      <c r="AMC85" s="125"/>
      <c r="AMD85" s="125"/>
      <c r="AME85" s="125"/>
      <c r="AMF85" s="125"/>
      <c r="AMG85" s="125"/>
      <c r="AMH85" s="125"/>
      <c r="AMI85" s="125"/>
      <c r="AMJ85" s="125"/>
      <c r="AMK85" s="125"/>
      <c r="AML85" s="125"/>
      <c r="AMM85" s="125"/>
      <c r="AMN85" s="125"/>
      <c r="AMO85" s="125"/>
      <c r="AMP85" s="125"/>
      <c r="AMQ85" s="125"/>
      <c r="AMR85" s="125"/>
      <c r="AMS85" s="125"/>
      <c r="AMT85" s="125"/>
      <c r="AMU85" s="125"/>
      <c r="AMV85" s="125"/>
      <c r="AMW85" s="125"/>
      <c r="AMX85" s="125"/>
      <c r="AMY85" s="125"/>
      <c r="AMZ85" s="125"/>
      <c r="ANA85" s="125"/>
      <c r="ANB85" s="125"/>
      <c r="ANC85" s="125"/>
      <c r="AND85" s="125"/>
      <c r="ANE85" s="125"/>
      <c r="ANF85" s="125"/>
      <c r="ANG85" s="125"/>
      <c r="ANH85" s="125"/>
      <c r="ANI85" s="125"/>
      <c r="ANJ85" s="125"/>
      <c r="ANK85" s="125"/>
      <c r="ANL85" s="125"/>
      <c r="ANM85" s="125"/>
      <c r="ANN85" s="125"/>
      <c r="ANO85" s="125"/>
      <c r="ANP85" s="125"/>
      <c r="ANQ85" s="125"/>
      <c r="ANR85" s="125"/>
      <c r="ANS85" s="125"/>
      <c r="ANT85" s="125"/>
      <c r="ANU85" s="125"/>
      <c r="ANV85" s="125"/>
      <c r="ANW85" s="125"/>
      <c r="ANX85" s="125"/>
      <c r="ANY85" s="125"/>
      <c r="ANZ85" s="125"/>
      <c r="AOA85" s="125"/>
      <c r="AOB85" s="125"/>
      <c r="AOC85" s="125"/>
      <c r="AOD85" s="125"/>
      <c r="AOE85" s="125"/>
      <c r="AOF85" s="125"/>
      <c r="AOG85" s="125"/>
      <c r="AOH85" s="125"/>
      <c r="AOI85" s="125"/>
      <c r="AOJ85" s="125"/>
      <c r="AOK85" s="125"/>
      <c r="AOL85" s="125"/>
      <c r="AOM85" s="125"/>
      <c r="AON85" s="125"/>
      <c r="AOO85" s="125"/>
      <c r="AOP85" s="125"/>
      <c r="AOQ85" s="125"/>
      <c r="AOR85" s="125"/>
      <c r="AOS85" s="125"/>
      <c r="AOT85" s="125"/>
      <c r="AOU85" s="125"/>
      <c r="AOV85" s="125"/>
      <c r="AOW85" s="125"/>
      <c r="AOX85" s="125"/>
      <c r="AOY85" s="125"/>
      <c r="AOZ85" s="125"/>
      <c r="APA85" s="125"/>
      <c r="APB85" s="125"/>
      <c r="APC85" s="125"/>
      <c r="APD85" s="125"/>
      <c r="APE85" s="125"/>
      <c r="APF85" s="125"/>
      <c r="APG85" s="125"/>
      <c r="APH85" s="125"/>
      <c r="API85" s="125"/>
      <c r="APJ85" s="125"/>
      <c r="APK85" s="125"/>
      <c r="APL85" s="125"/>
      <c r="APM85" s="125"/>
      <c r="APN85" s="125"/>
      <c r="APO85" s="125"/>
      <c r="APP85" s="125"/>
      <c r="APQ85" s="125"/>
      <c r="APR85" s="125"/>
      <c r="APS85" s="125"/>
      <c r="APT85" s="125"/>
      <c r="APU85" s="125"/>
      <c r="APV85" s="125"/>
      <c r="APW85" s="125"/>
      <c r="APX85" s="125"/>
      <c r="APY85" s="125"/>
      <c r="APZ85" s="125"/>
      <c r="AQA85" s="125"/>
      <c r="AQB85" s="125"/>
      <c r="AQC85" s="125"/>
      <c r="AQD85" s="125"/>
      <c r="AQE85" s="125"/>
      <c r="AQF85" s="125"/>
      <c r="AQG85" s="125"/>
      <c r="AQH85" s="125"/>
      <c r="AQI85" s="125"/>
      <c r="AQJ85" s="125"/>
      <c r="AQK85" s="125"/>
      <c r="AQL85" s="125"/>
      <c r="AQM85" s="125"/>
      <c r="AQN85" s="125"/>
      <c r="AQO85" s="125"/>
      <c r="AQP85" s="125"/>
      <c r="AQQ85" s="125"/>
      <c r="AQR85" s="125"/>
      <c r="AQS85" s="125"/>
      <c r="AQT85" s="125"/>
      <c r="AQU85" s="125"/>
      <c r="AQV85" s="125"/>
      <c r="AQW85" s="125"/>
      <c r="AQX85" s="125"/>
      <c r="AQY85" s="125"/>
      <c r="AQZ85" s="125"/>
      <c r="ARA85" s="125"/>
      <c r="ARB85" s="125"/>
      <c r="ARC85" s="125"/>
      <c r="ARD85" s="125"/>
      <c r="ARE85" s="125"/>
      <c r="ARF85" s="125"/>
      <c r="ARG85" s="125"/>
      <c r="ARH85" s="125"/>
      <c r="ARI85" s="125"/>
      <c r="ARJ85" s="125"/>
      <c r="ARK85" s="125"/>
      <c r="ARL85" s="125"/>
      <c r="ARM85" s="125"/>
      <c r="ARN85" s="125"/>
      <c r="ARO85" s="125"/>
      <c r="ARP85" s="125"/>
      <c r="ARQ85" s="125"/>
      <c r="ARR85" s="125"/>
      <c r="ARS85" s="125"/>
      <c r="ART85" s="125"/>
      <c r="ARU85" s="125"/>
      <c r="ARV85" s="125"/>
      <c r="ARW85" s="125"/>
      <c r="ARX85" s="125"/>
      <c r="ARY85" s="125"/>
      <c r="ARZ85" s="125"/>
      <c r="ASA85" s="125"/>
      <c r="ASB85" s="125"/>
      <c r="ASC85" s="125"/>
      <c r="ASD85" s="125"/>
      <c r="ASE85" s="125"/>
      <c r="ASF85" s="125"/>
      <c r="ASG85" s="125"/>
      <c r="ASH85" s="125"/>
      <c r="ASI85" s="125"/>
      <c r="ASJ85" s="125"/>
      <c r="ASK85" s="125"/>
      <c r="ASL85" s="125"/>
      <c r="ASM85" s="125"/>
      <c r="ASN85" s="125"/>
      <c r="ASO85" s="125"/>
      <c r="ASP85" s="125"/>
      <c r="ASQ85" s="125"/>
      <c r="ASR85" s="125"/>
      <c r="ASS85" s="125"/>
      <c r="AST85" s="125"/>
      <c r="ASU85" s="125"/>
      <c r="ASV85" s="125"/>
      <c r="ASW85" s="125"/>
      <c r="ASX85" s="125"/>
      <c r="ASY85" s="125"/>
      <c r="ASZ85" s="125"/>
      <c r="ATA85" s="125"/>
      <c r="ATB85" s="125"/>
      <c r="ATC85" s="125"/>
      <c r="ATD85" s="125"/>
      <c r="ATE85" s="125"/>
      <c r="ATF85" s="125"/>
      <c r="ATG85" s="125"/>
      <c r="ATH85" s="125"/>
      <c r="ATI85" s="125"/>
      <c r="ATJ85" s="125"/>
      <c r="ATK85" s="125"/>
      <c r="ATL85" s="125"/>
      <c r="ATM85" s="125"/>
      <c r="ATN85" s="125"/>
      <c r="ATO85" s="125"/>
      <c r="ATP85" s="125"/>
      <c r="ATQ85" s="125"/>
      <c r="ATR85" s="125"/>
      <c r="ATS85" s="125"/>
      <c r="ATT85" s="125"/>
      <c r="ATU85" s="125"/>
      <c r="ATV85" s="125"/>
      <c r="ATW85" s="125"/>
      <c r="ATX85" s="125"/>
      <c r="ATY85" s="125"/>
      <c r="ATZ85" s="125"/>
      <c r="AUA85" s="125"/>
      <c r="AUB85" s="125"/>
      <c r="AUC85" s="125"/>
      <c r="AUD85" s="125"/>
      <c r="AUE85" s="125"/>
      <c r="AUF85" s="125"/>
      <c r="AUG85" s="125"/>
      <c r="AUH85" s="125"/>
      <c r="AUI85" s="125"/>
      <c r="AUJ85" s="125"/>
      <c r="AUK85" s="125"/>
      <c r="AUL85" s="125"/>
      <c r="AUM85" s="125"/>
      <c r="AUN85" s="125"/>
      <c r="AUO85" s="125"/>
      <c r="AUP85" s="125"/>
      <c r="AUQ85" s="125"/>
      <c r="AUR85" s="125"/>
      <c r="AUS85" s="125"/>
      <c r="AUT85" s="125"/>
      <c r="AUU85" s="125"/>
      <c r="AUV85" s="125"/>
      <c r="AUW85" s="125"/>
      <c r="AUX85" s="125"/>
      <c r="AUY85" s="125"/>
      <c r="AUZ85" s="125"/>
      <c r="AVA85" s="125"/>
      <c r="AVB85" s="125"/>
      <c r="AVC85" s="125"/>
      <c r="AVD85" s="125"/>
      <c r="AVE85" s="125"/>
      <c r="AVF85" s="125"/>
      <c r="AVG85" s="125"/>
      <c r="AVH85" s="125"/>
      <c r="AVI85" s="125"/>
      <c r="AVJ85" s="125"/>
      <c r="AVK85" s="125"/>
      <c r="AVL85" s="125"/>
      <c r="AVM85" s="125"/>
      <c r="AVN85" s="125"/>
      <c r="AVO85" s="125"/>
      <c r="AVP85" s="125"/>
      <c r="AVQ85" s="125"/>
      <c r="AVR85" s="125"/>
      <c r="AVS85" s="125"/>
      <c r="AVT85" s="125"/>
      <c r="AVU85" s="125"/>
      <c r="AVV85" s="125"/>
      <c r="AVW85" s="125"/>
      <c r="AVX85" s="125"/>
      <c r="AVY85" s="125"/>
      <c r="AVZ85" s="125"/>
      <c r="AWA85" s="125"/>
      <c r="AWB85" s="125"/>
      <c r="AWC85" s="125"/>
      <c r="AWD85" s="125"/>
      <c r="AWE85" s="125"/>
      <c r="AWF85" s="125"/>
      <c r="AWG85" s="125"/>
      <c r="AWH85" s="125"/>
      <c r="AWI85" s="125"/>
      <c r="AWJ85" s="125"/>
      <c r="AWK85" s="125"/>
      <c r="AWL85" s="125"/>
      <c r="AWM85" s="125"/>
      <c r="AWN85" s="125"/>
      <c r="AWO85" s="125"/>
      <c r="AWP85" s="125"/>
      <c r="AWQ85" s="125"/>
      <c r="AWR85" s="125"/>
      <c r="AWS85" s="125"/>
      <c r="AWT85" s="125"/>
      <c r="AWU85" s="125"/>
      <c r="AWV85" s="125"/>
      <c r="AWW85" s="125"/>
      <c r="AWX85" s="125"/>
      <c r="AWY85" s="125"/>
      <c r="AWZ85" s="125"/>
      <c r="AXA85" s="125"/>
      <c r="AXB85" s="125"/>
      <c r="AXC85" s="125"/>
      <c r="AXD85" s="125"/>
      <c r="AXE85" s="125"/>
      <c r="AXF85" s="125"/>
      <c r="AXG85" s="125"/>
      <c r="AXH85" s="125"/>
      <c r="AXI85" s="125"/>
      <c r="AXJ85" s="125"/>
      <c r="AXK85" s="125"/>
      <c r="AXL85" s="125"/>
      <c r="AXM85" s="125"/>
      <c r="AXN85" s="125"/>
      <c r="AXO85" s="125"/>
      <c r="AXP85" s="125"/>
      <c r="AXQ85" s="125"/>
      <c r="AXR85" s="125"/>
      <c r="AXS85" s="125"/>
      <c r="AXT85" s="125"/>
      <c r="AXU85" s="125"/>
      <c r="AXV85" s="125"/>
      <c r="AXW85" s="125"/>
      <c r="AXX85" s="125"/>
      <c r="AXY85" s="125"/>
      <c r="AXZ85" s="125"/>
      <c r="AYA85" s="125"/>
      <c r="AYB85" s="125"/>
      <c r="AYC85" s="125"/>
      <c r="AYD85" s="125"/>
      <c r="AYE85" s="125"/>
      <c r="AYF85" s="125"/>
      <c r="AYG85" s="125"/>
      <c r="AYH85" s="125"/>
      <c r="AYI85" s="125"/>
      <c r="AYJ85" s="125"/>
      <c r="AYK85" s="125"/>
      <c r="AYL85" s="125"/>
      <c r="AYM85" s="125"/>
      <c r="AYN85" s="125"/>
      <c r="AYO85" s="125"/>
      <c r="AYP85" s="125"/>
      <c r="AYQ85" s="125"/>
      <c r="AYR85" s="125"/>
      <c r="AYS85" s="125"/>
      <c r="AYT85" s="125"/>
      <c r="AYU85" s="125"/>
      <c r="AYV85" s="125"/>
      <c r="AYW85" s="125"/>
      <c r="AYX85" s="125"/>
      <c r="AYY85" s="125"/>
      <c r="AYZ85" s="125"/>
      <c r="AZA85" s="125"/>
      <c r="AZB85" s="125"/>
      <c r="AZC85" s="125"/>
      <c r="AZD85" s="125"/>
      <c r="AZE85" s="125"/>
      <c r="AZF85" s="125"/>
      <c r="AZG85" s="125"/>
      <c r="AZH85" s="125"/>
      <c r="AZI85" s="125"/>
      <c r="AZJ85" s="125"/>
      <c r="AZK85" s="125"/>
      <c r="AZL85" s="125"/>
      <c r="AZM85" s="125"/>
      <c r="AZN85" s="125"/>
      <c r="AZO85" s="125"/>
      <c r="AZP85" s="125"/>
      <c r="AZQ85" s="125"/>
      <c r="AZR85" s="125"/>
      <c r="AZS85" s="125"/>
      <c r="AZT85" s="125"/>
      <c r="AZU85" s="125"/>
      <c r="AZV85" s="125"/>
      <c r="AZW85" s="125"/>
      <c r="AZX85" s="125"/>
      <c r="AZY85" s="125"/>
      <c r="AZZ85" s="125"/>
      <c r="BAA85" s="125"/>
      <c r="BAB85" s="125"/>
      <c r="BAC85" s="125"/>
      <c r="BAD85" s="125"/>
      <c r="BAE85" s="125"/>
      <c r="BAF85" s="125"/>
      <c r="BAG85" s="125"/>
      <c r="BAH85" s="125"/>
      <c r="BAI85" s="125"/>
      <c r="BAJ85" s="125"/>
      <c r="BAK85" s="125"/>
      <c r="BAL85" s="125"/>
      <c r="BAM85" s="125"/>
      <c r="BAN85" s="125"/>
      <c r="BAO85" s="125"/>
      <c r="BAP85" s="125"/>
      <c r="BAQ85" s="125"/>
      <c r="BAR85" s="125"/>
      <c r="BAS85" s="125"/>
      <c r="BAT85" s="125"/>
      <c r="BAU85" s="125"/>
      <c r="BAV85" s="125"/>
      <c r="BAW85" s="125"/>
      <c r="BAX85" s="125"/>
      <c r="BAY85" s="125"/>
      <c r="BAZ85" s="125"/>
      <c r="BBA85" s="125"/>
      <c r="BBB85" s="125"/>
      <c r="BBC85" s="125"/>
      <c r="BBD85" s="125"/>
      <c r="BBE85" s="125"/>
      <c r="BBF85" s="125"/>
      <c r="BBG85" s="125"/>
      <c r="BBH85" s="125"/>
      <c r="BBI85" s="125"/>
      <c r="BBJ85" s="125"/>
      <c r="BBK85" s="125"/>
      <c r="BBL85" s="125"/>
      <c r="BBM85" s="125"/>
      <c r="BBN85" s="125"/>
      <c r="BBO85" s="125"/>
      <c r="BBP85" s="125"/>
      <c r="BBQ85" s="125"/>
      <c r="BBR85" s="125"/>
      <c r="BBS85" s="125"/>
      <c r="BBT85" s="125"/>
      <c r="BBU85" s="125"/>
      <c r="BBV85" s="125"/>
      <c r="BBW85" s="125"/>
      <c r="BBX85" s="125"/>
      <c r="BBY85" s="125"/>
      <c r="BBZ85" s="125"/>
      <c r="BCA85" s="125"/>
      <c r="BCB85" s="125"/>
      <c r="BCC85" s="125"/>
      <c r="BCD85" s="125"/>
      <c r="BCE85" s="125"/>
      <c r="BCF85" s="125"/>
      <c r="BCG85" s="125"/>
      <c r="BCH85" s="125"/>
      <c r="BCI85" s="125"/>
      <c r="BCJ85" s="125"/>
      <c r="BCK85" s="125"/>
      <c r="BCL85" s="125"/>
      <c r="BCM85" s="125"/>
      <c r="BCN85" s="125"/>
      <c r="BCO85" s="125"/>
      <c r="BCP85" s="125"/>
      <c r="BCQ85" s="125"/>
      <c r="BCR85" s="125"/>
      <c r="BCS85" s="125"/>
      <c r="BCT85" s="125"/>
      <c r="BCU85" s="125"/>
      <c r="BCV85" s="125"/>
      <c r="BCW85" s="125"/>
      <c r="BCX85" s="125"/>
      <c r="BCY85" s="125"/>
      <c r="BCZ85" s="125"/>
      <c r="BDA85" s="125"/>
      <c r="BDB85" s="125"/>
      <c r="BDC85" s="125"/>
      <c r="BDD85" s="125"/>
      <c r="BDE85" s="125"/>
      <c r="BDF85" s="125"/>
      <c r="BDG85" s="125"/>
      <c r="BDH85" s="125"/>
      <c r="BDI85" s="125"/>
      <c r="BDJ85" s="125"/>
      <c r="BDK85" s="125"/>
      <c r="BDL85" s="125"/>
      <c r="BDM85" s="125"/>
      <c r="BDN85" s="125"/>
      <c r="BDO85" s="125"/>
      <c r="BDP85" s="125"/>
      <c r="BDQ85" s="125"/>
      <c r="BDR85" s="125"/>
      <c r="BDS85" s="125"/>
      <c r="BDT85" s="125"/>
      <c r="BDU85" s="125"/>
      <c r="BDV85" s="125"/>
      <c r="BDW85" s="125"/>
      <c r="BDX85" s="125"/>
      <c r="BDY85" s="125"/>
      <c r="BDZ85" s="125"/>
      <c r="BEA85" s="125"/>
      <c r="BEB85" s="125"/>
      <c r="BEC85" s="125"/>
      <c r="BED85" s="125"/>
      <c r="BEE85" s="125"/>
      <c r="BEF85" s="125"/>
      <c r="BEG85" s="125"/>
      <c r="BEH85" s="125"/>
      <c r="BEI85" s="125"/>
      <c r="BEJ85" s="125"/>
      <c r="BEK85" s="125"/>
      <c r="BEL85" s="125"/>
      <c r="BEM85" s="125"/>
      <c r="BEN85" s="125"/>
      <c r="BEO85" s="125"/>
      <c r="BEP85" s="125"/>
      <c r="BEQ85" s="125"/>
      <c r="BER85" s="125"/>
      <c r="BES85" s="125"/>
      <c r="BET85" s="125"/>
      <c r="BEU85" s="125"/>
      <c r="BEV85" s="125"/>
      <c r="BEW85" s="125"/>
      <c r="BEX85" s="125"/>
      <c r="BEY85" s="125"/>
      <c r="BEZ85" s="125"/>
      <c r="BFA85" s="125"/>
      <c r="BFB85" s="125"/>
      <c r="BFC85" s="125"/>
      <c r="BFD85" s="125"/>
      <c r="BFE85" s="125"/>
      <c r="BFF85" s="125"/>
      <c r="BFG85" s="125"/>
      <c r="BFH85" s="125"/>
      <c r="BFI85" s="125"/>
      <c r="BFJ85" s="125"/>
      <c r="BFK85" s="125"/>
      <c r="BFL85" s="125"/>
      <c r="BFM85" s="125"/>
      <c r="BFN85" s="125"/>
      <c r="BFO85" s="125"/>
      <c r="BFP85" s="125"/>
      <c r="BFQ85" s="125"/>
      <c r="BFR85" s="125"/>
      <c r="BFS85" s="125"/>
      <c r="BFT85" s="125"/>
      <c r="BFU85" s="125"/>
      <c r="BFV85" s="125"/>
      <c r="BFW85" s="125"/>
      <c r="BFX85" s="125"/>
      <c r="BFY85" s="125"/>
      <c r="BFZ85" s="125"/>
      <c r="BGA85" s="125"/>
      <c r="BGB85" s="125"/>
      <c r="BGC85" s="125"/>
      <c r="BGD85" s="125"/>
      <c r="BGE85" s="125"/>
      <c r="BGF85" s="125"/>
      <c r="BGG85" s="125"/>
      <c r="BGH85" s="125"/>
      <c r="BGI85" s="125"/>
      <c r="BGJ85" s="125"/>
      <c r="BGK85" s="125"/>
      <c r="BGL85" s="125"/>
      <c r="BGM85" s="125"/>
      <c r="BGN85" s="125"/>
      <c r="BGO85" s="125"/>
      <c r="BGP85" s="125"/>
      <c r="BGQ85" s="125"/>
      <c r="BGR85" s="125"/>
      <c r="BGS85" s="125"/>
      <c r="BGT85" s="125"/>
      <c r="BGU85" s="125"/>
      <c r="BGV85" s="125"/>
      <c r="BGW85" s="125"/>
      <c r="BGX85" s="125"/>
      <c r="BGY85" s="125"/>
      <c r="BGZ85" s="125"/>
      <c r="BHA85" s="125"/>
      <c r="BHB85" s="125"/>
      <c r="BHC85" s="125"/>
      <c r="BHD85" s="125"/>
      <c r="BHE85" s="125"/>
      <c r="BHF85" s="125"/>
      <c r="BHG85" s="125"/>
      <c r="BHH85" s="125"/>
      <c r="BHI85" s="125"/>
      <c r="BHJ85" s="125"/>
      <c r="BHK85" s="125"/>
      <c r="BHL85" s="125"/>
      <c r="BHM85" s="125"/>
      <c r="BHN85" s="125"/>
      <c r="BHO85" s="125"/>
      <c r="BHP85" s="125"/>
      <c r="BHQ85" s="125"/>
      <c r="BHR85" s="125"/>
      <c r="BHS85" s="125"/>
      <c r="BHT85" s="125"/>
      <c r="BHU85" s="125"/>
      <c r="BHV85" s="125"/>
      <c r="BHW85" s="125"/>
      <c r="BHX85" s="125"/>
      <c r="BHY85" s="125"/>
      <c r="BHZ85" s="125"/>
      <c r="BIA85" s="125"/>
      <c r="BIB85" s="125"/>
      <c r="BIC85" s="125"/>
      <c r="BID85" s="125"/>
      <c r="BIE85" s="125"/>
      <c r="BIF85" s="125"/>
      <c r="BIG85" s="125"/>
      <c r="BIH85" s="125"/>
      <c r="BII85" s="125"/>
      <c r="BIJ85" s="125"/>
      <c r="BIK85" s="125"/>
      <c r="BIL85" s="125"/>
      <c r="BIM85" s="125"/>
      <c r="BIN85" s="125"/>
      <c r="BIO85" s="125"/>
      <c r="BIP85" s="125"/>
      <c r="BIQ85" s="125"/>
      <c r="BIR85" s="125"/>
      <c r="BIS85" s="125"/>
      <c r="BIT85" s="125"/>
      <c r="BIU85" s="125"/>
      <c r="BIV85" s="125"/>
      <c r="BIW85" s="125"/>
      <c r="BIX85" s="125"/>
      <c r="BIY85" s="125"/>
      <c r="BIZ85" s="125"/>
      <c r="BJA85" s="125"/>
      <c r="BJB85" s="125"/>
      <c r="BJC85" s="125"/>
      <c r="BJD85" s="125"/>
      <c r="BJE85" s="125"/>
      <c r="BJF85" s="125"/>
      <c r="BJG85" s="125"/>
      <c r="BJH85" s="125"/>
      <c r="BJI85" s="125"/>
      <c r="BJJ85" s="125"/>
      <c r="BJK85" s="125"/>
      <c r="BJL85" s="125"/>
      <c r="BJM85" s="125"/>
      <c r="BJN85" s="125"/>
      <c r="BJO85" s="125"/>
      <c r="BJP85" s="125"/>
      <c r="BJQ85" s="125"/>
      <c r="BJR85" s="125"/>
      <c r="BJS85" s="125"/>
      <c r="BJT85" s="125"/>
      <c r="BJU85" s="125"/>
      <c r="BJV85" s="125"/>
      <c r="BJW85" s="125"/>
      <c r="BJX85" s="125"/>
      <c r="BJY85" s="125"/>
      <c r="BJZ85" s="125"/>
      <c r="BKA85" s="125"/>
      <c r="BKB85" s="125"/>
      <c r="BKC85" s="125"/>
      <c r="BKD85" s="125"/>
      <c r="BKE85" s="125"/>
      <c r="BKF85" s="125"/>
      <c r="BKG85" s="125"/>
      <c r="BKH85" s="125"/>
      <c r="BKI85" s="125"/>
      <c r="BKJ85" s="125"/>
      <c r="BKK85" s="125"/>
      <c r="BKL85" s="125"/>
      <c r="BKM85" s="125"/>
      <c r="BKN85" s="125"/>
      <c r="BKO85" s="125"/>
      <c r="BKP85" s="125"/>
      <c r="BKQ85" s="125"/>
      <c r="BKR85" s="125"/>
      <c r="BKS85" s="125"/>
      <c r="BKT85" s="125"/>
      <c r="BKU85" s="125"/>
      <c r="BKV85" s="125"/>
      <c r="BKW85" s="125"/>
      <c r="BKX85" s="125"/>
      <c r="BKY85" s="125"/>
      <c r="BKZ85" s="125"/>
      <c r="BLA85" s="125"/>
      <c r="BLB85" s="125"/>
      <c r="BLC85" s="125"/>
      <c r="BLD85" s="125"/>
      <c r="BLE85" s="125"/>
      <c r="BLF85" s="125"/>
      <c r="BLG85" s="125"/>
      <c r="BLH85" s="125"/>
      <c r="BLI85" s="125"/>
      <c r="BLJ85" s="125"/>
      <c r="BLK85" s="125"/>
      <c r="BLL85" s="125"/>
      <c r="BLM85" s="125"/>
      <c r="BLN85" s="125"/>
      <c r="BLO85" s="125"/>
      <c r="BLP85" s="125"/>
      <c r="BLQ85" s="125"/>
      <c r="BLR85" s="125"/>
      <c r="BLS85" s="125"/>
      <c r="BLT85" s="125"/>
      <c r="BLU85" s="125"/>
      <c r="BLV85" s="125"/>
      <c r="BLW85" s="125"/>
      <c r="BLX85" s="125"/>
      <c r="BLY85" s="125"/>
      <c r="BLZ85" s="125"/>
      <c r="BMA85" s="125"/>
      <c r="BMB85" s="125"/>
      <c r="BMC85" s="125"/>
      <c r="BMD85" s="125"/>
      <c r="BME85" s="125"/>
      <c r="BMF85" s="125"/>
      <c r="BMG85" s="125"/>
      <c r="BMH85" s="125"/>
      <c r="BMI85" s="125"/>
      <c r="BMJ85" s="125"/>
      <c r="BMK85" s="125"/>
      <c r="BML85" s="125"/>
      <c r="BMM85" s="125"/>
      <c r="BMN85" s="125"/>
      <c r="BMO85" s="125"/>
      <c r="BMP85" s="125"/>
      <c r="BMQ85" s="125"/>
      <c r="BMR85" s="125"/>
      <c r="BMS85" s="125"/>
      <c r="BMT85" s="125"/>
      <c r="BMU85" s="125"/>
      <c r="BMV85" s="125"/>
      <c r="BMW85" s="125"/>
      <c r="BMX85" s="125"/>
      <c r="BMY85" s="125"/>
      <c r="BMZ85" s="125"/>
      <c r="BNA85" s="125"/>
      <c r="BNB85" s="125"/>
      <c r="BNC85" s="125"/>
      <c r="BND85" s="125"/>
      <c r="BNE85" s="125"/>
      <c r="BNF85" s="125"/>
      <c r="BNG85" s="125"/>
      <c r="BNH85" s="125"/>
      <c r="BNI85" s="125"/>
      <c r="BNJ85" s="125"/>
      <c r="BNK85" s="125"/>
      <c r="BNL85" s="125"/>
      <c r="BNM85" s="125"/>
      <c r="BNN85" s="125"/>
      <c r="BNO85" s="125"/>
      <c r="BNP85" s="125"/>
      <c r="BNQ85" s="125"/>
      <c r="BNR85" s="125"/>
      <c r="BNS85" s="125"/>
      <c r="BNT85" s="125"/>
      <c r="BNU85" s="125"/>
      <c r="BNV85" s="125"/>
      <c r="BNW85" s="125"/>
      <c r="BNX85" s="125"/>
      <c r="BNY85" s="125"/>
      <c r="BNZ85" s="125"/>
      <c r="BOA85" s="125"/>
      <c r="BOB85" s="125"/>
      <c r="BOC85" s="125"/>
      <c r="BOD85" s="125"/>
      <c r="BOE85" s="125"/>
      <c r="BOF85" s="125"/>
      <c r="BOG85" s="125"/>
      <c r="BOH85" s="125"/>
      <c r="BOI85" s="125"/>
      <c r="BOJ85" s="125"/>
      <c r="BOK85" s="125"/>
      <c r="BOL85" s="125"/>
      <c r="BOM85" s="125"/>
      <c r="BON85" s="125"/>
      <c r="BOO85" s="125"/>
      <c r="BOP85" s="125"/>
      <c r="BOQ85" s="125"/>
      <c r="BOR85" s="125"/>
      <c r="BOS85" s="125"/>
      <c r="BOT85" s="125"/>
      <c r="BOU85" s="125"/>
      <c r="BOV85" s="125"/>
      <c r="BOW85" s="125"/>
      <c r="BOX85" s="125"/>
      <c r="BOY85" s="125"/>
      <c r="BOZ85" s="125"/>
      <c r="BPA85" s="125"/>
      <c r="BPB85" s="125"/>
      <c r="BPC85" s="125"/>
      <c r="BPD85" s="125"/>
      <c r="BPE85" s="125"/>
      <c r="BPF85" s="125"/>
      <c r="BPG85" s="125"/>
      <c r="BPH85" s="125"/>
      <c r="BPI85" s="125"/>
      <c r="BPJ85" s="125"/>
      <c r="BPK85" s="125"/>
      <c r="BPL85" s="125"/>
      <c r="BPM85" s="125"/>
      <c r="BPN85" s="125"/>
      <c r="BPO85" s="125"/>
      <c r="BPP85" s="125"/>
      <c r="BPQ85" s="125"/>
      <c r="BPR85" s="125"/>
      <c r="BPS85" s="125"/>
      <c r="BPT85" s="125"/>
      <c r="BPU85" s="125"/>
      <c r="BPV85" s="125"/>
      <c r="BPW85" s="125"/>
      <c r="BPX85" s="125"/>
      <c r="BPY85" s="125"/>
      <c r="BPZ85" s="125"/>
      <c r="BQA85" s="125"/>
      <c r="BQB85" s="125"/>
      <c r="BQC85" s="125"/>
      <c r="BQD85" s="125"/>
      <c r="BQE85" s="125"/>
      <c r="BQF85" s="125"/>
      <c r="BQG85" s="125"/>
      <c r="BQH85" s="125"/>
      <c r="BQI85" s="125"/>
      <c r="BQJ85" s="125"/>
      <c r="BQK85" s="125"/>
      <c r="BQL85" s="125"/>
      <c r="BQM85" s="125"/>
      <c r="BQN85" s="125"/>
      <c r="BQO85" s="125"/>
      <c r="BQP85" s="125"/>
      <c r="BQQ85" s="125"/>
      <c r="BQR85" s="125"/>
      <c r="BQS85" s="125"/>
      <c r="BQT85" s="125"/>
      <c r="BQU85" s="125"/>
      <c r="BQV85" s="125"/>
      <c r="BQW85" s="125"/>
      <c r="BQX85" s="125"/>
      <c r="BQY85" s="125"/>
      <c r="BQZ85" s="125"/>
      <c r="BRA85" s="125"/>
      <c r="BRB85" s="125"/>
      <c r="BRC85" s="125"/>
      <c r="BRD85" s="125"/>
      <c r="BRE85" s="125"/>
      <c r="BRF85" s="125"/>
      <c r="BRG85" s="125"/>
      <c r="BRH85" s="125"/>
      <c r="BRI85" s="125"/>
      <c r="BRJ85" s="125"/>
      <c r="BRK85" s="125"/>
      <c r="BRL85" s="125"/>
      <c r="BRM85" s="125"/>
      <c r="BRN85" s="125"/>
      <c r="BRO85" s="125"/>
      <c r="BRP85" s="125"/>
      <c r="BRQ85" s="125"/>
      <c r="BRR85" s="125"/>
      <c r="BRS85" s="125"/>
      <c r="BRT85" s="125"/>
      <c r="BRU85" s="125"/>
      <c r="BRV85" s="125"/>
      <c r="BRW85" s="125"/>
      <c r="BRX85" s="125"/>
      <c r="BRY85" s="125"/>
      <c r="BRZ85" s="125"/>
      <c r="BSA85" s="125"/>
      <c r="BSB85" s="125"/>
      <c r="BSC85" s="125"/>
      <c r="BSD85" s="125"/>
      <c r="BSE85" s="125"/>
      <c r="BSF85" s="125"/>
      <c r="BSG85" s="125"/>
      <c r="BSH85" s="125"/>
      <c r="BSI85" s="125"/>
      <c r="BSJ85" s="125"/>
      <c r="BSK85" s="125"/>
      <c r="BSL85" s="125"/>
      <c r="BSM85" s="125"/>
      <c r="BSN85" s="125"/>
      <c r="BSO85" s="125"/>
      <c r="BSP85" s="125"/>
      <c r="BSQ85" s="125"/>
      <c r="BSR85" s="125"/>
      <c r="BSS85" s="125"/>
      <c r="BST85" s="125"/>
      <c r="BSU85" s="125"/>
      <c r="BSV85" s="125"/>
      <c r="BSW85" s="125"/>
      <c r="BSX85" s="125"/>
      <c r="BSY85" s="125"/>
      <c r="BSZ85" s="125"/>
      <c r="BTA85" s="125"/>
      <c r="BTB85" s="125"/>
      <c r="BTC85" s="125"/>
      <c r="BTD85" s="125"/>
      <c r="BTE85" s="125"/>
      <c r="BTF85" s="125"/>
      <c r="BTG85" s="125"/>
      <c r="BTH85" s="125"/>
      <c r="BTI85" s="125"/>
      <c r="BTJ85" s="125"/>
      <c r="BTK85" s="125"/>
      <c r="BTL85" s="125"/>
      <c r="BTM85" s="125"/>
      <c r="BTN85" s="125"/>
      <c r="BTO85" s="125"/>
      <c r="BTP85" s="125"/>
      <c r="BTQ85" s="125"/>
      <c r="BTR85" s="125"/>
      <c r="BTS85" s="125"/>
      <c r="BTT85" s="125"/>
      <c r="BTU85" s="125"/>
      <c r="BTV85" s="125"/>
      <c r="BTW85" s="125"/>
      <c r="BTX85" s="125"/>
      <c r="BTY85" s="125"/>
      <c r="BTZ85" s="125"/>
      <c r="BUA85" s="125"/>
      <c r="BUB85" s="125"/>
      <c r="BUC85" s="125"/>
      <c r="BUD85" s="125"/>
      <c r="BUE85" s="125"/>
      <c r="BUF85" s="125"/>
      <c r="BUG85" s="125"/>
      <c r="BUH85" s="125"/>
      <c r="BUI85" s="125"/>
      <c r="BUJ85" s="125"/>
      <c r="BUK85" s="125"/>
      <c r="BUL85" s="125"/>
      <c r="BUM85" s="125"/>
      <c r="BUN85" s="125"/>
      <c r="BUO85" s="125"/>
      <c r="BUP85" s="125"/>
      <c r="BUQ85" s="125"/>
      <c r="BUR85" s="125"/>
      <c r="BUS85" s="125"/>
      <c r="BUT85" s="125"/>
      <c r="BUU85" s="125"/>
      <c r="BUV85" s="125"/>
      <c r="BUW85" s="125"/>
      <c r="BUX85" s="125"/>
      <c r="BUY85" s="125"/>
      <c r="BUZ85" s="125"/>
      <c r="BVA85" s="125"/>
      <c r="BVB85" s="125"/>
      <c r="BVC85" s="125"/>
      <c r="BVD85" s="125"/>
      <c r="BVE85" s="125"/>
      <c r="BVF85" s="125"/>
      <c r="BVG85" s="125"/>
      <c r="BVH85" s="125"/>
      <c r="BVI85" s="125"/>
      <c r="BVJ85" s="125"/>
      <c r="BVK85" s="125"/>
      <c r="BVL85" s="125"/>
      <c r="BVM85" s="125"/>
      <c r="BVN85" s="125"/>
      <c r="BVO85" s="125"/>
      <c r="BVP85" s="125"/>
      <c r="BVQ85" s="125"/>
      <c r="BVR85" s="125"/>
      <c r="BVS85" s="125"/>
      <c r="BVT85" s="125"/>
      <c r="BVU85" s="125"/>
      <c r="BVV85" s="125"/>
      <c r="BVW85" s="125"/>
      <c r="BVX85" s="125"/>
      <c r="BVY85" s="125"/>
      <c r="BVZ85" s="125"/>
      <c r="BWA85" s="125"/>
      <c r="BWB85" s="125"/>
      <c r="BWC85" s="125"/>
      <c r="BWD85" s="125"/>
      <c r="BWE85" s="125"/>
      <c r="BWF85" s="125"/>
      <c r="BWG85" s="125"/>
      <c r="BWH85" s="125"/>
      <c r="BWI85" s="125"/>
      <c r="BWJ85" s="125"/>
      <c r="BWK85" s="125"/>
      <c r="BWL85" s="125"/>
      <c r="BWM85" s="125"/>
      <c r="BWN85" s="125"/>
      <c r="BWO85" s="125"/>
      <c r="BWP85" s="125"/>
      <c r="BWQ85" s="125"/>
      <c r="BWR85" s="125"/>
      <c r="BWS85" s="125"/>
      <c r="BWT85" s="125"/>
      <c r="BWU85" s="125"/>
      <c r="BWV85" s="125"/>
      <c r="BWW85" s="125"/>
      <c r="BWX85" s="125"/>
      <c r="BWY85" s="125"/>
      <c r="BWZ85" s="125"/>
      <c r="BXA85" s="125"/>
      <c r="BXB85" s="125"/>
      <c r="BXC85" s="125"/>
      <c r="BXD85" s="125"/>
      <c r="BXE85" s="125"/>
      <c r="BXF85" s="125"/>
      <c r="BXG85" s="125"/>
      <c r="BXH85" s="125"/>
      <c r="BXI85" s="125"/>
      <c r="BXJ85" s="125"/>
      <c r="BXK85" s="125"/>
      <c r="BXL85" s="125"/>
      <c r="BXM85" s="125"/>
      <c r="BXN85" s="125"/>
      <c r="BXO85" s="125"/>
      <c r="BXP85" s="125"/>
      <c r="BXQ85" s="125"/>
      <c r="BXR85" s="125"/>
      <c r="BXS85" s="125"/>
      <c r="BXT85" s="125"/>
      <c r="BXU85" s="125"/>
      <c r="BXV85" s="125"/>
      <c r="BXW85" s="125"/>
      <c r="BXX85" s="125"/>
      <c r="BXY85" s="125"/>
      <c r="BXZ85" s="125"/>
      <c r="BYA85" s="125"/>
      <c r="BYB85" s="125"/>
      <c r="BYC85" s="125"/>
      <c r="BYD85" s="125"/>
      <c r="BYE85" s="125"/>
      <c r="BYF85" s="125"/>
      <c r="BYG85" s="125"/>
      <c r="BYH85" s="125"/>
      <c r="BYI85" s="125"/>
      <c r="BYJ85" s="125"/>
      <c r="BYK85" s="125"/>
      <c r="BYL85" s="125"/>
      <c r="BYM85" s="125"/>
      <c r="BYN85" s="125"/>
      <c r="BYO85" s="125"/>
      <c r="BYP85" s="125"/>
      <c r="BYQ85" s="125"/>
      <c r="BYR85" s="125"/>
      <c r="BYS85" s="125"/>
      <c r="BYT85" s="125"/>
      <c r="BYU85" s="125"/>
      <c r="BYV85" s="125"/>
      <c r="BYW85" s="125"/>
      <c r="BYX85" s="125"/>
      <c r="BYY85" s="125"/>
      <c r="BYZ85" s="125"/>
      <c r="BZA85" s="125"/>
      <c r="BZB85" s="125"/>
      <c r="BZC85" s="125"/>
      <c r="BZD85" s="125"/>
      <c r="BZE85" s="125"/>
      <c r="BZF85" s="125"/>
      <c r="BZG85" s="125"/>
      <c r="BZH85" s="125"/>
      <c r="BZI85" s="125"/>
      <c r="BZJ85" s="125"/>
      <c r="BZK85" s="125"/>
      <c r="BZL85" s="125"/>
      <c r="BZM85" s="125"/>
      <c r="BZN85" s="125"/>
      <c r="BZO85" s="125"/>
      <c r="BZP85" s="125"/>
      <c r="BZQ85" s="125"/>
      <c r="BZR85" s="125"/>
      <c r="BZS85" s="125"/>
      <c r="BZT85" s="125"/>
      <c r="BZU85" s="125"/>
      <c r="BZV85" s="125"/>
      <c r="BZW85" s="125"/>
      <c r="BZX85" s="125"/>
      <c r="BZY85" s="125"/>
      <c r="BZZ85" s="125"/>
      <c r="CAA85" s="125"/>
      <c r="CAB85" s="125"/>
      <c r="CAC85" s="125"/>
      <c r="CAD85" s="125"/>
      <c r="CAE85" s="125"/>
      <c r="CAF85" s="125"/>
      <c r="CAG85" s="125"/>
      <c r="CAH85" s="125"/>
      <c r="CAI85" s="125"/>
      <c r="CAJ85" s="125"/>
      <c r="CAK85" s="125"/>
      <c r="CAL85" s="125"/>
      <c r="CAM85" s="125"/>
      <c r="CAN85" s="125"/>
      <c r="CAO85" s="125"/>
      <c r="CAP85" s="125"/>
      <c r="CAQ85" s="125"/>
      <c r="CAR85" s="125"/>
      <c r="CAS85" s="125"/>
      <c r="CAT85" s="125"/>
      <c r="CAU85" s="125"/>
      <c r="CAV85" s="125"/>
      <c r="CAW85" s="125"/>
      <c r="CAX85" s="125"/>
      <c r="CAY85" s="125"/>
      <c r="CAZ85" s="125"/>
      <c r="CBA85" s="125"/>
      <c r="CBB85" s="125"/>
      <c r="CBC85" s="125"/>
      <c r="CBD85" s="125"/>
      <c r="CBE85" s="125"/>
      <c r="CBF85" s="125"/>
      <c r="CBG85" s="125"/>
      <c r="CBH85" s="125"/>
      <c r="CBI85" s="125"/>
      <c r="CBJ85" s="125"/>
      <c r="CBK85" s="125"/>
      <c r="CBL85" s="125"/>
      <c r="CBM85" s="125"/>
      <c r="CBN85" s="125"/>
      <c r="CBO85" s="125"/>
      <c r="CBP85" s="125"/>
      <c r="CBQ85" s="125"/>
      <c r="CBR85" s="125"/>
      <c r="CBS85" s="125"/>
      <c r="CBT85" s="125"/>
      <c r="CBU85" s="125"/>
      <c r="CBV85" s="125"/>
      <c r="CBW85" s="125"/>
      <c r="CBX85" s="125"/>
      <c r="CBY85" s="125"/>
      <c r="CBZ85" s="125"/>
      <c r="CCA85" s="125"/>
      <c r="CCB85" s="125"/>
      <c r="CCC85" s="125"/>
      <c r="CCD85" s="125"/>
      <c r="CCE85" s="125"/>
      <c r="CCF85" s="125"/>
      <c r="CCG85" s="125"/>
      <c r="CCH85" s="125"/>
      <c r="CCI85" s="125"/>
      <c r="CCJ85" s="125"/>
      <c r="CCK85" s="125"/>
      <c r="CCL85" s="125"/>
      <c r="CCM85" s="125"/>
      <c r="CCN85" s="125"/>
      <c r="CCO85" s="125"/>
      <c r="CCP85" s="125"/>
      <c r="CCQ85" s="125"/>
      <c r="CCR85" s="125"/>
      <c r="CCS85" s="125"/>
      <c r="CCT85" s="125"/>
      <c r="CCU85" s="125"/>
      <c r="CCV85" s="125"/>
      <c r="CCW85" s="125"/>
      <c r="CCX85" s="125"/>
      <c r="CCY85" s="125"/>
      <c r="CCZ85" s="125"/>
      <c r="CDA85" s="125"/>
      <c r="CDB85" s="125"/>
      <c r="CDC85" s="125"/>
      <c r="CDD85" s="125"/>
      <c r="CDE85" s="125"/>
      <c r="CDF85" s="125"/>
      <c r="CDG85" s="125"/>
      <c r="CDH85" s="125"/>
      <c r="CDI85" s="125"/>
      <c r="CDJ85" s="125"/>
      <c r="CDK85" s="125"/>
      <c r="CDL85" s="125"/>
      <c r="CDM85" s="125"/>
      <c r="CDN85" s="125"/>
      <c r="CDO85" s="125"/>
      <c r="CDP85" s="125"/>
      <c r="CDQ85" s="125"/>
      <c r="CDR85" s="125"/>
      <c r="CDS85" s="125"/>
      <c r="CDT85" s="125"/>
      <c r="CDU85" s="125"/>
      <c r="CDV85" s="125"/>
      <c r="CDW85" s="125"/>
      <c r="CDX85" s="125"/>
      <c r="CDY85" s="125"/>
      <c r="CDZ85" s="125"/>
      <c r="CEA85" s="125"/>
      <c r="CEB85" s="125"/>
      <c r="CEC85" s="125"/>
      <c r="CED85" s="125"/>
      <c r="CEE85" s="125"/>
      <c r="CEF85" s="125"/>
      <c r="CEG85" s="125"/>
      <c r="CEH85" s="125"/>
      <c r="CEI85" s="125"/>
      <c r="CEJ85" s="125"/>
      <c r="CEK85" s="125"/>
      <c r="CEL85" s="125"/>
      <c r="CEM85" s="125"/>
      <c r="CEN85" s="125"/>
      <c r="CEO85" s="125"/>
      <c r="CEP85" s="125"/>
      <c r="CEQ85" s="125"/>
      <c r="CER85" s="125"/>
      <c r="CES85" s="125"/>
      <c r="CET85" s="125"/>
      <c r="CEU85" s="125"/>
      <c r="CEV85" s="125"/>
      <c r="CEW85" s="125"/>
      <c r="CEX85" s="125"/>
      <c r="CEY85" s="125"/>
      <c r="CEZ85" s="125"/>
      <c r="CFA85" s="125"/>
      <c r="CFB85" s="125"/>
      <c r="CFC85" s="125"/>
      <c r="CFD85" s="125"/>
      <c r="CFE85" s="125"/>
      <c r="CFF85" s="125"/>
      <c r="CFG85" s="125"/>
      <c r="CFH85" s="125"/>
      <c r="CFI85" s="125"/>
      <c r="CFJ85" s="125"/>
      <c r="CFK85" s="125"/>
      <c r="CFL85" s="125"/>
      <c r="CFM85" s="125"/>
      <c r="CFN85" s="125"/>
      <c r="CFO85" s="125"/>
      <c r="CFP85" s="125"/>
      <c r="CFQ85" s="125"/>
      <c r="CFR85" s="125"/>
      <c r="CFS85" s="125"/>
      <c r="CFT85" s="125"/>
      <c r="CFU85" s="125"/>
      <c r="CFV85" s="125"/>
      <c r="CFW85" s="125"/>
      <c r="CFX85" s="125"/>
      <c r="CFY85" s="125"/>
      <c r="CFZ85" s="125"/>
      <c r="CGA85" s="125"/>
      <c r="CGB85" s="125"/>
      <c r="CGC85" s="125"/>
      <c r="CGD85" s="125"/>
      <c r="CGE85" s="125"/>
      <c r="CGF85" s="125"/>
      <c r="CGG85" s="125"/>
      <c r="CGH85" s="125"/>
      <c r="CGI85" s="125"/>
      <c r="CGJ85" s="125"/>
      <c r="CGK85" s="125"/>
      <c r="CGL85" s="125"/>
      <c r="CGM85" s="125"/>
      <c r="CGN85" s="125"/>
      <c r="CGO85" s="125"/>
      <c r="CGP85" s="125"/>
      <c r="CGQ85" s="125"/>
      <c r="CGR85" s="125"/>
      <c r="CGS85" s="125"/>
      <c r="CGT85" s="125"/>
      <c r="CGU85" s="125"/>
      <c r="CGV85" s="125"/>
      <c r="CGW85" s="125"/>
      <c r="CGX85" s="125"/>
      <c r="CGY85" s="125"/>
      <c r="CGZ85" s="125"/>
      <c r="CHA85" s="125"/>
      <c r="CHB85" s="125"/>
      <c r="CHC85" s="125"/>
      <c r="CHD85" s="125"/>
      <c r="CHE85" s="125"/>
      <c r="CHF85" s="125"/>
      <c r="CHG85" s="125"/>
      <c r="CHH85" s="125"/>
      <c r="CHI85" s="125"/>
      <c r="CHJ85" s="125"/>
      <c r="CHK85" s="125"/>
      <c r="CHL85" s="125"/>
      <c r="CHM85" s="125"/>
      <c r="CHN85" s="125"/>
      <c r="CHO85" s="125"/>
      <c r="CHP85" s="125"/>
      <c r="CHQ85" s="125"/>
      <c r="CHR85" s="125"/>
      <c r="CHS85" s="125"/>
      <c r="CHT85" s="125"/>
      <c r="CHU85" s="125"/>
      <c r="CHV85" s="125"/>
      <c r="CHW85" s="125"/>
      <c r="CHX85" s="125"/>
      <c r="CHY85" s="125"/>
      <c r="CHZ85" s="125"/>
      <c r="CIA85" s="125"/>
      <c r="CIB85" s="125"/>
      <c r="CIC85" s="125"/>
      <c r="CID85" s="125"/>
      <c r="CIE85" s="125"/>
      <c r="CIF85" s="125"/>
      <c r="CIG85" s="125"/>
      <c r="CIH85" s="125"/>
      <c r="CII85" s="125"/>
      <c r="CIJ85" s="125"/>
      <c r="CIK85" s="125"/>
      <c r="CIL85" s="125"/>
      <c r="CIM85" s="125"/>
      <c r="CIN85" s="125"/>
      <c r="CIO85" s="125"/>
      <c r="CIP85" s="125"/>
      <c r="CIQ85" s="125"/>
      <c r="CIR85" s="125"/>
      <c r="CIS85" s="125"/>
      <c r="CIT85" s="125"/>
      <c r="CIU85" s="125"/>
      <c r="CIV85" s="125"/>
      <c r="CIW85" s="125"/>
      <c r="CIX85" s="125"/>
      <c r="CIY85" s="125"/>
      <c r="CIZ85" s="125"/>
      <c r="CJA85" s="125"/>
      <c r="CJB85" s="125"/>
      <c r="CJC85" s="125"/>
      <c r="CJD85" s="125"/>
      <c r="CJE85" s="125"/>
      <c r="CJF85" s="125"/>
      <c r="CJG85" s="125"/>
      <c r="CJH85" s="125"/>
      <c r="CJI85" s="125"/>
      <c r="CJJ85" s="125"/>
      <c r="CJK85" s="125"/>
      <c r="CJL85" s="125"/>
      <c r="CJM85" s="125"/>
      <c r="CJN85" s="125"/>
      <c r="CJO85" s="125"/>
      <c r="CJP85" s="125"/>
      <c r="CJQ85" s="125"/>
      <c r="CJR85" s="125"/>
      <c r="CJS85" s="125"/>
      <c r="CJT85" s="125"/>
      <c r="CJU85" s="125"/>
      <c r="CJV85" s="125"/>
      <c r="CJW85" s="125"/>
      <c r="CJX85" s="125"/>
      <c r="CJY85" s="125"/>
      <c r="CJZ85" s="125"/>
      <c r="CKA85" s="125"/>
      <c r="CKB85" s="125"/>
      <c r="CKC85" s="125"/>
      <c r="CKD85" s="125"/>
      <c r="CKE85" s="125"/>
      <c r="CKF85" s="125"/>
      <c r="CKG85" s="125"/>
      <c r="CKH85" s="125"/>
      <c r="CKI85" s="125"/>
      <c r="CKJ85" s="125"/>
      <c r="CKK85" s="125"/>
      <c r="CKL85" s="125"/>
      <c r="CKM85" s="125"/>
      <c r="CKN85" s="125"/>
      <c r="CKO85" s="125"/>
      <c r="CKP85" s="125"/>
      <c r="CKQ85" s="125"/>
      <c r="CKR85" s="125"/>
      <c r="CKS85" s="125"/>
      <c r="CKT85" s="125"/>
      <c r="CKU85" s="125"/>
      <c r="CKV85" s="125"/>
      <c r="CKW85" s="125"/>
      <c r="CKX85" s="125"/>
      <c r="CKY85" s="125"/>
      <c r="CKZ85" s="125"/>
      <c r="CLA85" s="125"/>
      <c r="CLB85" s="125"/>
      <c r="CLC85" s="125"/>
      <c r="CLD85" s="125"/>
      <c r="CLE85" s="125"/>
      <c r="CLF85" s="125"/>
      <c r="CLG85" s="125"/>
      <c r="CLH85" s="125"/>
      <c r="CLI85" s="125"/>
      <c r="CLJ85" s="125"/>
      <c r="CLK85" s="125"/>
      <c r="CLL85" s="125"/>
      <c r="CLM85" s="125"/>
      <c r="CLN85" s="125"/>
      <c r="CLO85" s="125"/>
      <c r="CLP85" s="125"/>
      <c r="CLQ85" s="125"/>
      <c r="CLR85" s="125"/>
      <c r="CLS85" s="125"/>
      <c r="CLT85" s="125"/>
      <c r="CLU85" s="125"/>
      <c r="CLV85" s="125"/>
      <c r="CLW85" s="125"/>
      <c r="CLX85" s="125"/>
      <c r="CLY85" s="125"/>
      <c r="CLZ85" s="125"/>
      <c r="CMA85" s="125"/>
      <c r="CMB85" s="125"/>
      <c r="CMC85" s="125"/>
      <c r="CMD85" s="125"/>
      <c r="CME85" s="125"/>
      <c r="CMF85" s="125"/>
      <c r="CMG85" s="125"/>
      <c r="CMH85" s="125"/>
      <c r="CMI85" s="125"/>
      <c r="CMJ85" s="125"/>
      <c r="CMK85" s="125"/>
      <c r="CML85" s="125"/>
      <c r="CMM85" s="125"/>
      <c r="CMN85" s="125"/>
      <c r="CMO85" s="125"/>
      <c r="CMP85" s="125"/>
      <c r="CMQ85" s="125"/>
      <c r="CMR85" s="125"/>
      <c r="CMS85" s="125"/>
      <c r="CMT85" s="125"/>
      <c r="CMU85" s="125"/>
      <c r="CMV85" s="125"/>
      <c r="CMW85" s="125"/>
      <c r="CMX85" s="125"/>
      <c r="CMY85" s="125"/>
      <c r="CMZ85" s="125"/>
      <c r="CNA85" s="125"/>
      <c r="CNB85" s="125"/>
      <c r="CNC85" s="125"/>
      <c r="CND85" s="125"/>
      <c r="CNE85" s="125"/>
      <c r="CNF85" s="125"/>
      <c r="CNG85" s="125"/>
      <c r="CNH85" s="125"/>
      <c r="CNI85" s="125"/>
      <c r="CNJ85" s="125"/>
      <c r="CNK85" s="125"/>
      <c r="CNL85" s="125"/>
      <c r="CNM85" s="125"/>
      <c r="CNN85" s="125"/>
      <c r="CNO85" s="125"/>
      <c r="CNP85" s="125"/>
      <c r="CNQ85" s="125"/>
      <c r="CNR85" s="125"/>
      <c r="CNS85" s="125"/>
      <c r="CNT85" s="125"/>
      <c r="CNU85" s="125"/>
      <c r="CNV85" s="125"/>
      <c r="CNW85" s="125"/>
      <c r="CNX85" s="125"/>
      <c r="CNY85" s="125"/>
      <c r="CNZ85" s="125"/>
      <c r="COA85" s="125"/>
      <c r="COB85" s="125"/>
      <c r="COC85" s="125"/>
      <c r="COD85" s="125"/>
      <c r="COE85" s="125"/>
      <c r="COF85" s="125"/>
      <c r="COG85" s="125"/>
      <c r="COH85" s="125"/>
      <c r="COI85" s="125"/>
      <c r="COJ85" s="125"/>
      <c r="COK85" s="125"/>
      <c r="COL85" s="125"/>
      <c r="COM85" s="125"/>
      <c r="CON85" s="125"/>
      <c r="COO85" s="125"/>
      <c r="COP85" s="125"/>
      <c r="COQ85" s="125"/>
      <c r="COR85" s="125"/>
      <c r="COS85" s="125"/>
      <c r="COT85" s="125"/>
      <c r="COU85" s="125"/>
      <c r="COV85" s="125"/>
      <c r="COW85" s="125"/>
      <c r="COX85" s="125"/>
      <c r="COY85" s="125"/>
      <c r="COZ85" s="125"/>
      <c r="CPA85" s="125"/>
      <c r="CPB85" s="125"/>
      <c r="CPC85" s="125"/>
      <c r="CPD85" s="125"/>
      <c r="CPE85" s="125"/>
      <c r="CPF85" s="125"/>
      <c r="CPG85" s="125"/>
      <c r="CPH85" s="125"/>
      <c r="CPI85" s="125"/>
      <c r="CPJ85" s="125"/>
      <c r="CPK85" s="125"/>
      <c r="CPL85" s="125"/>
      <c r="CPM85" s="125"/>
      <c r="CPN85" s="125"/>
      <c r="CPO85" s="125"/>
      <c r="CPP85" s="125"/>
      <c r="CPQ85" s="125"/>
      <c r="CPR85" s="125"/>
      <c r="CPS85" s="125"/>
      <c r="CPT85" s="125"/>
      <c r="CPU85" s="125"/>
      <c r="CPV85" s="125"/>
      <c r="CPW85" s="125"/>
      <c r="CPX85" s="125"/>
      <c r="CPY85" s="125"/>
      <c r="CPZ85" s="125"/>
      <c r="CQA85" s="125"/>
      <c r="CQB85" s="125"/>
      <c r="CQC85" s="125"/>
      <c r="CQD85" s="125"/>
      <c r="CQE85" s="125"/>
      <c r="CQF85" s="125"/>
      <c r="CQG85" s="125"/>
      <c r="CQH85" s="125"/>
      <c r="CQI85" s="125"/>
      <c r="CQJ85" s="125"/>
      <c r="CQK85" s="125"/>
      <c r="CQL85" s="125"/>
      <c r="CQM85" s="125"/>
      <c r="CQN85" s="125"/>
      <c r="CQO85" s="125"/>
      <c r="CQP85" s="125"/>
      <c r="CQQ85" s="125"/>
      <c r="CQR85" s="125"/>
      <c r="CQS85" s="125"/>
      <c r="CQT85" s="125"/>
      <c r="CQU85" s="125"/>
      <c r="CQV85" s="125"/>
      <c r="CQW85" s="125"/>
      <c r="CQX85" s="125"/>
      <c r="CQY85" s="125"/>
      <c r="CQZ85" s="125"/>
      <c r="CRA85" s="125"/>
      <c r="CRB85" s="125"/>
      <c r="CRC85" s="125"/>
      <c r="CRD85" s="125"/>
      <c r="CRE85" s="125"/>
      <c r="CRF85" s="125"/>
      <c r="CRG85" s="125"/>
      <c r="CRH85" s="125"/>
      <c r="CRI85" s="125"/>
      <c r="CRJ85" s="125"/>
      <c r="CRK85" s="125"/>
      <c r="CRL85" s="125"/>
      <c r="CRM85" s="125"/>
      <c r="CRN85" s="125"/>
      <c r="CRO85" s="125"/>
      <c r="CRP85" s="125"/>
      <c r="CRQ85" s="125"/>
      <c r="CRR85" s="125"/>
      <c r="CRS85" s="125"/>
      <c r="CRT85" s="125"/>
      <c r="CRU85" s="125"/>
      <c r="CRV85" s="125"/>
      <c r="CRW85" s="125"/>
      <c r="CRX85" s="125"/>
      <c r="CRY85" s="125"/>
      <c r="CRZ85" s="125"/>
      <c r="CSA85" s="125"/>
      <c r="CSB85" s="125"/>
      <c r="CSC85" s="125"/>
      <c r="CSD85" s="125"/>
      <c r="CSE85" s="125"/>
      <c r="CSF85" s="125"/>
      <c r="CSG85" s="125"/>
      <c r="CSH85" s="125"/>
      <c r="CSI85" s="125"/>
      <c r="CSJ85" s="125"/>
      <c r="CSK85" s="125"/>
      <c r="CSL85" s="125"/>
      <c r="CSM85" s="125"/>
      <c r="CSN85" s="125"/>
      <c r="CSO85" s="125"/>
      <c r="CSP85" s="125"/>
      <c r="CSQ85" s="125"/>
      <c r="CSR85" s="125"/>
      <c r="CSS85" s="125"/>
      <c r="CST85" s="125"/>
      <c r="CSU85" s="125"/>
      <c r="CSV85" s="125"/>
      <c r="CSW85" s="125"/>
      <c r="CSX85" s="125"/>
      <c r="CSY85" s="125"/>
      <c r="CSZ85" s="125"/>
      <c r="CTA85" s="125"/>
      <c r="CTB85" s="125"/>
      <c r="CTC85" s="125"/>
      <c r="CTD85" s="125"/>
      <c r="CTE85" s="125"/>
      <c r="CTF85" s="125"/>
      <c r="CTG85" s="125"/>
      <c r="CTH85" s="125"/>
      <c r="CTI85" s="125"/>
      <c r="CTJ85" s="125"/>
      <c r="CTK85" s="125"/>
      <c r="CTL85" s="125"/>
      <c r="CTM85" s="125"/>
      <c r="CTN85" s="125"/>
      <c r="CTO85" s="125"/>
      <c r="CTP85" s="125"/>
      <c r="CTQ85" s="125"/>
      <c r="CTR85" s="125"/>
      <c r="CTS85" s="125"/>
      <c r="CTT85" s="125"/>
      <c r="CTU85" s="125"/>
      <c r="CTV85" s="125"/>
      <c r="CTW85" s="125"/>
      <c r="CTX85" s="125"/>
      <c r="CTY85" s="125"/>
      <c r="CTZ85" s="125"/>
      <c r="CUA85" s="125"/>
      <c r="CUB85" s="125"/>
      <c r="CUC85" s="125"/>
      <c r="CUD85" s="125"/>
      <c r="CUE85" s="125"/>
      <c r="CUF85" s="125"/>
      <c r="CUG85" s="125"/>
      <c r="CUH85" s="125"/>
      <c r="CUI85" s="125"/>
      <c r="CUJ85" s="125"/>
      <c r="CUK85" s="125"/>
      <c r="CUL85" s="125"/>
      <c r="CUM85" s="125"/>
      <c r="CUN85" s="125"/>
      <c r="CUO85" s="125"/>
      <c r="CUP85" s="125"/>
      <c r="CUQ85" s="125"/>
      <c r="CUR85" s="125"/>
      <c r="CUS85" s="125"/>
      <c r="CUT85" s="125"/>
      <c r="CUU85" s="125"/>
      <c r="CUV85" s="125"/>
      <c r="CUW85" s="125"/>
      <c r="CUX85" s="125"/>
      <c r="CUY85" s="125"/>
      <c r="CUZ85" s="125"/>
      <c r="CVA85" s="125"/>
      <c r="CVB85" s="125"/>
      <c r="CVC85" s="125"/>
      <c r="CVD85" s="125"/>
      <c r="CVE85" s="125"/>
      <c r="CVF85" s="125"/>
      <c r="CVG85" s="125"/>
      <c r="CVH85" s="125"/>
      <c r="CVI85" s="125"/>
      <c r="CVJ85" s="125"/>
      <c r="CVK85" s="125"/>
      <c r="CVL85" s="125"/>
      <c r="CVM85" s="125"/>
      <c r="CVN85" s="125"/>
      <c r="CVO85" s="125"/>
      <c r="CVP85" s="125"/>
      <c r="CVQ85" s="125"/>
      <c r="CVR85" s="125"/>
      <c r="CVS85" s="125"/>
      <c r="CVT85" s="125"/>
      <c r="CVU85" s="125"/>
      <c r="CVV85" s="125"/>
      <c r="CVW85" s="125"/>
      <c r="CVX85" s="125"/>
      <c r="CVY85" s="125"/>
      <c r="CVZ85" s="125"/>
      <c r="CWA85" s="125"/>
      <c r="CWB85" s="125"/>
      <c r="CWC85" s="125"/>
      <c r="CWD85" s="125"/>
      <c r="CWE85" s="125"/>
      <c r="CWF85" s="125"/>
      <c r="CWG85" s="125"/>
      <c r="CWH85" s="125"/>
      <c r="CWI85" s="125"/>
      <c r="CWJ85" s="125"/>
      <c r="CWK85" s="125"/>
      <c r="CWL85" s="125"/>
      <c r="CWM85" s="125"/>
      <c r="CWN85" s="125"/>
      <c r="CWO85" s="125"/>
      <c r="CWP85" s="125"/>
      <c r="CWQ85" s="125"/>
      <c r="CWR85" s="125"/>
      <c r="CWS85" s="125"/>
      <c r="CWT85" s="125"/>
      <c r="CWU85" s="125"/>
      <c r="CWV85" s="125"/>
      <c r="CWW85" s="125"/>
      <c r="CWX85" s="125"/>
      <c r="CWY85" s="125"/>
      <c r="CWZ85" s="125"/>
      <c r="CXA85" s="125"/>
      <c r="CXB85" s="125"/>
      <c r="CXC85" s="125"/>
      <c r="CXD85" s="125"/>
      <c r="CXE85" s="125"/>
      <c r="CXF85" s="125"/>
      <c r="CXG85" s="125"/>
      <c r="CXH85" s="125"/>
      <c r="CXI85" s="125"/>
      <c r="CXJ85" s="125"/>
      <c r="CXK85" s="125"/>
      <c r="CXL85" s="125"/>
      <c r="CXM85" s="125"/>
      <c r="CXN85" s="125"/>
      <c r="CXO85" s="125"/>
      <c r="CXP85" s="125"/>
      <c r="CXQ85" s="125"/>
      <c r="CXR85" s="125"/>
      <c r="CXS85" s="125"/>
      <c r="CXT85" s="125"/>
      <c r="CXU85" s="125"/>
      <c r="CXV85" s="125"/>
      <c r="CXW85" s="125"/>
      <c r="CXX85" s="125"/>
      <c r="CXY85" s="125"/>
      <c r="CXZ85" s="125"/>
      <c r="CYA85" s="125"/>
      <c r="CYB85" s="125"/>
      <c r="CYC85" s="125"/>
      <c r="CYD85" s="125"/>
      <c r="CYE85" s="125"/>
      <c r="CYF85" s="125"/>
      <c r="CYG85" s="125"/>
      <c r="CYH85" s="125"/>
      <c r="CYI85" s="125"/>
      <c r="CYJ85" s="125"/>
      <c r="CYK85" s="125"/>
      <c r="CYL85" s="125"/>
      <c r="CYM85" s="125"/>
      <c r="CYN85" s="125"/>
      <c r="CYO85" s="125"/>
      <c r="CYP85" s="125"/>
      <c r="CYQ85" s="125"/>
      <c r="CYR85" s="125"/>
      <c r="CYS85" s="125"/>
      <c r="CYT85" s="125"/>
      <c r="CYU85" s="125"/>
      <c r="CYV85" s="125"/>
      <c r="CYW85" s="125"/>
      <c r="CYX85" s="125"/>
      <c r="CYY85" s="125"/>
      <c r="CYZ85" s="125"/>
      <c r="CZA85" s="125"/>
      <c r="CZB85" s="125"/>
      <c r="CZC85" s="125"/>
      <c r="CZD85" s="125"/>
      <c r="CZE85" s="125"/>
      <c r="CZF85" s="125"/>
      <c r="CZG85" s="125"/>
      <c r="CZH85" s="125"/>
      <c r="CZI85" s="125"/>
      <c r="CZJ85" s="125"/>
      <c r="CZK85" s="125"/>
      <c r="CZL85" s="125"/>
      <c r="CZM85" s="125"/>
      <c r="CZN85" s="125"/>
      <c r="CZO85" s="125"/>
      <c r="CZP85" s="125"/>
      <c r="CZQ85" s="125"/>
      <c r="CZR85" s="125"/>
      <c r="CZS85" s="125"/>
      <c r="CZT85" s="125"/>
      <c r="CZU85" s="125"/>
      <c r="CZV85" s="125"/>
      <c r="CZW85" s="125"/>
      <c r="CZX85" s="125"/>
      <c r="CZY85" s="125"/>
      <c r="CZZ85" s="125"/>
      <c r="DAA85" s="125"/>
      <c r="DAB85" s="125"/>
      <c r="DAC85" s="125"/>
      <c r="DAD85" s="125"/>
      <c r="DAE85" s="125"/>
      <c r="DAF85" s="125"/>
      <c r="DAG85" s="125"/>
      <c r="DAH85" s="125"/>
      <c r="DAI85" s="125"/>
      <c r="DAJ85" s="125"/>
      <c r="DAK85" s="125"/>
      <c r="DAL85" s="125"/>
      <c r="DAM85" s="125"/>
      <c r="DAN85" s="125"/>
      <c r="DAO85" s="125"/>
      <c r="DAP85" s="125"/>
      <c r="DAQ85" s="125"/>
      <c r="DAR85" s="125"/>
      <c r="DAS85" s="125"/>
      <c r="DAT85" s="125"/>
      <c r="DAU85" s="125"/>
      <c r="DAV85" s="125"/>
      <c r="DAW85" s="125"/>
      <c r="DAX85" s="125"/>
      <c r="DAY85" s="125"/>
      <c r="DAZ85" s="125"/>
      <c r="DBA85" s="125"/>
      <c r="DBB85" s="125"/>
      <c r="DBC85" s="125"/>
      <c r="DBD85" s="125"/>
      <c r="DBE85" s="125"/>
      <c r="DBF85" s="125"/>
      <c r="DBG85" s="125"/>
      <c r="DBH85" s="125"/>
      <c r="DBI85" s="125"/>
      <c r="DBJ85" s="125"/>
      <c r="DBK85" s="125"/>
      <c r="DBL85" s="125"/>
      <c r="DBM85" s="125"/>
      <c r="DBN85" s="125"/>
      <c r="DBO85" s="125"/>
      <c r="DBP85" s="125"/>
      <c r="DBQ85" s="125"/>
      <c r="DBR85" s="125"/>
      <c r="DBS85" s="125"/>
      <c r="DBT85" s="125"/>
      <c r="DBU85" s="125"/>
      <c r="DBV85" s="125"/>
      <c r="DBW85" s="125"/>
      <c r="DBX85" s="125"/>
      <c r="DBY85" s="125"/>
      <c r="DBZ85" s="125"/>
      <c r="DCA85" s="125"/>
      <c r="DCB85" s="125"/>
      <c r="DCC85" s="125"/>
      <c r="DCD85" s="125"/>
      <c r="DCE85" s="125"/>
      <c r="DCF85" s="125"/>
      <c r="DCG85" s="125"/>
      <c r="DCH85" s="125"/>
      <c r="DCI85" s="125"/>
      <c r="DCJ85" s="125"/>
      <c r="DCK85" s="125"/>
      <c r="DCL85" s="125"/>
      <c r="DCM85" s="125"/>
      <c r="DCN85" s="125"/>
      <c r="DCO85" s="125"/>
      <c r="DCP85" s="125"/>
      <c r="DCQ85" s="125"/>
      <c r="DCR85" s="125"/>
      <c r="DCS85" s="125"/>
      <c r="DCT85" s="125"/>
      <c r="DCU85" s="125"/>
      <c r="DCV85" s="125"/>
      <c r="DCW85" s="125"/>
      <c r="DCX85" s="125"/>
      <c r="DCY85" s="125"/>
      <c r="DCZ85" s="125"/>
      <c r="DDA85" s="125"/>
      <c r="DDB85" s="125"/>
      <c r="DDC85" s="125"/>
      <c r="DDD85" s="125"/>
      <c r="DDE85" s="125"/>
      <c r="DDF85" s="125"/>
      <c r="DDG85" s="125"/>
      <c r="DDH85" s="125"/>
      <c r="DDI85" s="125"/>
      <c r="DDJ85" s="125"/>
      <c r="DDK85" s="125"/>
      <c r="DDL85" s="125"/>
      <c r="DDM85" s="125"/>
      <c r="DDN85" s="125"/>
      <c r="DDO85" s="125"/>
      <c r="DDP85" s="125"/>
      <c r="DDQ85" s="125"/>
      <c r="DDR85" s="125"/>
      <c r="DDS85" s="125"/>
      <c r="DDT85" s="125"/>
      <c r="DDU85" s="125"/>
      <c r="DDV85" s="125"/>
      <c r="DDW85" s="125"/>
      <c r="DDX85" s="125"/>
      <c r="DDY85" s="125"/>
      <c r="DDZ85" s="125"/>
      <c r="DEA85" s="125"/>
      <c r="DEB85" s="125"/>
      <c r="DEC85" s="125"/>
      <c r="DED85" s="125"/>
      <c r="DEE85" s="125"/>
      <c r="DEF85" s="125"/>
      <c r="DEG85" s="125"/>
      <c r="DEH85" s="125"/>
      <c r="DEI85" s="125"/>
      <c r="DEJ85" s="125"/>
      <c r="DEK85" s="125"/>
      <c r="DEL85" s="125"/>
      <c r="DEM85" s="125"/>
      <c r="DEN85" s="125"/>
      <c r="DEO85" s="125"/>
      <c r="DEP85" s="125"/>
      <c r="DEQ85" s="125"/>
      <c r="DER85" s="125"/>
      <c r="DES85" s="125"/>
      <c r="DET85" s="125"/>
      <c r="DEU85" s="125"/>
      <c r="DEV85" s="125"/>
      <c r="DEW85" s="125"/>
      <c r="DEX85" s="125"/>
      <c r="DEY85" s="125"/>
      <c r="DEZ85" s="125"/>
      <c r="DFA85" s="125"/>
      <c r="DFB85" s="125"/>
      <c r="DFC85" s="125"/>
      <c r="DFD85" s="125"/>
      <c r="DFE85" s="125"/>
      <c r="DFF85" s="125"/>
      <c r="DFG85" s="125"/>
      <c r="DFH85" s="125"/>
      <c r="DFI85" s="125"/>
      <c r="DFJ85" s="125"/>
      <c r="DFK85" s="125"/>
      <c r="DFL85" s="125"/>
      <c r="DFM85" s="125"/>
      <c r="DFN85" s="125"/>
      <c r="DFO85" s="125"/>
      <c r="DFP85" s="125"/>
      <c r="DFQ85" s="125"/>
      <c r="DFR85" s="125"/>
      <c r="DFS85" s="125"/>
      <c r="DFT85" s="125"/>
      <c r="DFU85" s="125"/>
      <c r="DFV85" s="125"/>
      <c r="DFW85" s="125"/>
      <c r="DFX85" s="125"/>
      <c r="DFY85" s="125"/>
      <c r="DFZ85" s="125"/>
      <c r="DGA85" s="125"/>
      <c r="DGB85" s="125"/>
      <c r="DGC85" s="125"/>
      <c r="DGD85" s="125"/>
      <c r="DGE85" s="125"/>
      <c r="DGF85" s="125"/>
      <c r="DGG85" s="125"/>
      <c r="DGH85" s="125"/>
      <c r="DGI85" s="125"/>
      <c r="DGJ85" s="125"/>
      <c r="DGK85" s="125"/>
      <c r="DGL85" s="125"/>
      <c r="DGM85" s="125"/>
      <c r="DGN85" s="125"/>
      <c r="DGO85" s="125"/>
      <c r="DGP85" s="125"/>
      <c r="DGQ85" s="125"/>
      <c r="DGR85" s="125"/>
      <c r="DGS85" s="125"/>
      <c r="DGT85" s="125"/>
      <c r="DGU85" s="125"/>
      <c r="DGV85" s="125"/>
      <c r="DGW85" s="125"/>
      <c r="DGX85" s="125"/>
      <c r="DGY85" s="125"/>
      <c r="DGZ85" s="125"/>
      <c r="DHA85" s="125"/>
      <c r="DHB85" s="125"/>
      <c r="DHC85" s="125"/>
      <c r="DHD85" s="125"/>
      <c r="DHE85" s="125"/>
      <c r="DHF85" s="125"/>
      <c r="DHG85" s="125"/>
      <c r="DHH85" s="125"/>
      <c r="DHI85" s="125"/>
      <c r="DHJ85" s="125"/>
      <c r="DHK85" s="125"/>
      <c r="DHL85" s="125"/>
      <c r="DHM85" s="125"/>
      <c r="DHN85" s="125"/>
      <c r="DHO85" s="125"/>
      <c r="DHP85" s="125"/>
      <c r="DHQ85" s="125"/>
      <c r="DHR85" s="125"/>
      <c r="DHS85" s="125"/>
      <c r="DHT85" s="125"/>
      <c r="DHU85" s="125"/>
      <c r="DHV85" s="125"/>
      <c r="DHW85" s="125"/>
      <c r="DHX85" s="125"/>
      <c r="DHY85" s="125"/>
      <c r="DHZ85" s="125"/>
      <c r="DIA85" s="125"/>
      <c r="DIB85" s="125"/>
      <c r="DIC85" s="125"/>
      <c r="DID85" s="125"/>
      <c r="DIE85" s="125"/>
      <c r="DIF85" s="125"/>
      <c r="DIG85" s="125"/>
      <c r="DIH85" s="125"/>
      <c r="DII85" s="125"/>
      <c r="DIJ85" s="125"/>
      <c r="DIK85" s="125"/>
      <c r="DIL85" s="125"/>
      <c r="DIM85" s="125"/>
      <c r="DIN85" s="125"/>
      <c r="DIO85" s="125"/>
      <c r="DIP85" s="125"/>
      <c r="DIQ85" s="125"/>
      <c r="DIR85" s="125"/>
      <c r="DIS85" s="125"/>
      <c r="DIT85" s="125"/>
      <c r="DIU85" s="125"/>
      <c r="DIV85" s="125"/>
      <c r="DIW85" s="125"/>
      <c r="DIX85" s="125"/>
      <c r="DIY85" s="125"/>
      <c r="DIZ85" s="125"/>
      <c r="DJA85" s="125"/>
      <c r="DJB85" s="125"/>
      <c r="DJC85" s="125"/>
      <c r="DJD85" s="125"/>
      <c r="DJE85" s="125"/>
      <c r="DJF85" s="125"/>
      <c r="DJG85" s="125"/>
      <c r="DJH85" s="125"/>
      <c r="DJI85" s="125"/>
      <c r="DJJ85" s="125"/>
      <c r="DJK85" s="125"/>
      <c r="DJL85" s="125"/>
      <c r="DJM85" s="125"/>
      <c r="DJN85" s="125"/>
      <c r="DJO85" s="125"/>
      <c r="DJP85" s="125"/>
      <c r="DJQ85" s="125"/>
      <c r="DJR85" s="125"/>
      <c r="DJS85" s="125"/>
      <c r="DJT85" s="125"/>
      <c r="DJU85" s="125"/>
      <c r="DJV85" s="125"/>
      <c r="DJW85" s="125"/>
      <c r="DJX85" s="125"/>
      <c r="DJY85" s="125"/>
      <c r="DJZ85" s="125"/>
      <c r="DKA85" s="125"/>
      <c r="DKB85" s="125"/>
      <c r="DKC85" s="125"/>
      <c r="DKD85" s="125"/>
      <c r="DKE85" s="125"/>
      <c r="DKF85" s="125"/>
      <c r="DKG85" s="125"/>
      <c r="DKH85" s="125"/>
      <c r="DKI85" s="125"/>
      <c r="DKJ85" s="125"/>
      <c r="DKK85" s="125"/>
      <c r="DKL85" s="125"/>
      <c r="DKM85" s="125"/>
      <c r="DKN85" s="125"/>
      <c r="DKO85" s="125"/>
      <c r="DKP85" s="125"/>
      <c r="DKQ85" s="125"/>
      <c r="DKR85" s="125"/>
      <c r="DKS85" s="125"/>
      <c r="DKT85" s="125"/>
      <c r="DKU85" s="125"/>
      <c r="DKV85" s="125"/>
      <c r="DKW85" s="125"/>
      <c r="DKX85" s="125"/>
      <c r="DKY85" s="125"/>
      <c r="DKZ85" s="125"/>
      <c r="DLA85" s="125"/>
      <c r="DLB85" s="125"/>
      <c r="DLC85" s="125"/>
      <c r="DLD85" s="125"/>
      <c r="DLE85" s="125"/>
      <c r="DLF85" s="125"/>
      <c r="DLG85" s="125"/>
      <c r="DLH85" s="125"/>
      <c r="DLI85" s="125"/>
      <c r="DLJ85" s="125"/>
      <c r="DLK85" s="125"/>
      <c r="DLL85" s="125"/>
      <c r="DLM85" s="125"/>
      <c r="DLN85" s="125"/>
      <c r="DLO85" s="125"/>
      <c r="DLP85" s="125"/>
      <c r="DLQ85" s="125"/>
      <c r="DLR85" s="125"/>
      <c r="DLS85" s="125"/>
      <c r="DLT85" s="125"/>
      <c r="DLU85" s="125"/>
      <c r="DLV85" s="125"/>
      <c r="DLW85" s="125"/>
      <c r="DLX85" s="125"/>
      <c r="DLY85" s="125"/>
      <c r="DLZ85" s="125"/>
      <c r="DMA85" s="125"/>
      <c r="DMB85" s="125"/>
      <c r="DMC85" s="125"/>
      <c r="DMD85" s="125"/>
      <c r="DME85" s="125"/>
      <c r="DMF85" s="125"/>
      <c r="DMG85" s="125"/>
      <c r="DMH85" s="125"/>
      <c r="DMI85" s="125"/>
      <c r="DMJ85" s="125"/>
      <c r="DMK85" s="125"/>
      <c r="DML85" s="125"/>
      <c r="DMM85" s="125"/>
      <c r="DMN85" s="125"/>
      <c r="DMO85" s="125"/>
      <c r="DMP85" s="125"/>
      <c r="DMQ85" s="125"/>
      <c r="DMR85" s="125"/>
      <c r="DMS85" s="125"/>
      <c r="DMT85" s="125"/>
      <c r="DMU85" s="125"/>
      <c r="DMV85" s="125"/>
      <c r="DMW85" s="125"/>
      <c r="DMX85" s="125"/>
      <c r="DMY85" s="125"/>
      <c r="DMZ85" s="125"/>
      <c r="DNA85" s="125"/>
      <c r="DNB85" s="125"/>
      <c r="DNC85" s="125"/>
      <c r="DND85" s="125"/>
      <c r="DNE85" s="125"/>
      <c r="DNF85" s="125"/>
      <c r="DNG85" s="125"/>
      <c r="DNH85" s="125"/>
      <c r="DNI85" s="125"/>
      <c r="DNJ85" s="125"/>
      <c r="DNK85" s="125"/>
      <c r="DNL85" s="125"/>
      <c r="DNM85" s="125"/>
      <c r="DNN85" s="125"/>
      <c r="DNO85" s="125"/>
      <c r="DNP85" s="125"/>
      <c r="DNQ85" s="125"/>
      <c r="DNR85" s="125"/>
      <c r="DNS85" s="125"/>
      <c r="DNT85" s="125"/>
      <c r="DNU85" s="125"/>
      <c r="DNV85" s="125"/>
      <c r="DNW85" s="125"/>
      <c r="DNX85" s="125"/>
      <c r="DNY85" s="125"/>
      <c r="DNZ85" s="125"/>
      <c r="DOA85" s="125"/>
      <c r="DOB85" s="125"/>
      <c r="DOC85" s="125"/>
      <c r="DOD85" s="125"/>
      <c r="DOE85" s="125"/>
      <c r="DOF85" s="125"/>
      <c r="DOG85" s="125"/>
      <c r="DOH85" s="125"/>
      <c r="DOI85" s="125"/>
      <c r="DOJ85" s="125"/>
      <c r="DOK85" s="125"/>
      <c r="DOL85" s="125"/>
      <c r="DOM85" s="125"/>
      <c r="DON85" s="125"/>
      <c r="DOO85" s="125"/>
      <c r="DOP85" s="125"/>
      <c r="DOQ85" s="125"/>
      <c r="DOR85" s="125"/>
      <c r="DOS85" s="125"/>
      <c r="DOT85" s="125"/>
      <c r="DOU85" s="125"/>
      <c r="DOV85" s="125"/>
      <c r="DOW85" s="125"/>
      <c r="DOX85" s="125"/>
      <c r="DOY85" s="125"/>
      <c r="DOZ85" s="125"/>
      <c r="DPA85" s="125"/>
      <c r="DPB85" s="125"/>
      <c r="DPC85" s="125"/>
      <c r="DPD85" s="125"/>
      <c r="DPE85" s="125"/>
      <c r="DPF85" s="125"/>
      <c r="DPG85" s="125"/>
      <c r="DPH85" s="125"/>
      <c r="DPI85" s="125"/>
      <c r="DPJ85" s="125"/>
      <c r="DPK85" s="125"/>
      <c r="DPL85" s="125"/>
      <c r="DPM85" s="125"/>
      <c r="DPN85" s="125"/>
      <c r="DPO85" s="125"/>
      <c r="DPP85" s="125"/>
      <c r="DPQ85" s="125"/>
      <c r="DPR85" s="125"/>
      <c r="DPS85" s="125"/>
      <c r="DPT85" s="125"/>
      <c r="DPU85" s="125"/>
      <c r="DPV85" s="125"/>
      <c r="DPW85" s="125"/>
      <c r="DPX85" s="125"/>
      <c r="DPY85" s="125"/>
      <c r="DPZ85" s="125"/>
      <c r="DQA85" s="125"/>
      <c r="DQB85" s="125"/>
      <c r="DQC85" s="125"/>
      <c r="DQD85" s="125"/>
      <c r="DQE85" s="125"/>
      <c r="DQF85" s="125"/>
      <c r="DQG85" s="125"/>
      <c r="DQH85" s="125"/>
      <c r="DQI85" s="125"/>
      <c r="DQJ85" s="125"/>
      <c r="DQK85" s="125"/>
      <c r="DQL85" s="125"/>
      <c r="DQM85" s="125"/>
      <c r="DQN85" s="125"/>
      <c r="DQO85" s="125"/>
      <c r="DQP85" s="125"/>
      <c r="DQQ85" s="125"/>
      <c r="DQR85" s="125"/>
      <c r="DQS85" s="125"/>
      <c r="DQT85" s="125"/>
      <c r="DQU85" s="125"/>
      <c r="DQV85" s="125"/>
      <c r="DQW85" s="125"/>
      <c r="DQX85" s="125"/>
      <c r="DQY85" s="125"/>
      <c r="DQZ85" s="125"/>
      <c r="DRA85" s="125"/>
      <c r="DRB85" s="125"/>
      <c r="DRC85" s="125"/>
      <c r="DRD85" s="125"/>
      <c r="DRE85" s="125"/>
      <c r="DRF85" s="125"/>
      <c r="DRG85" s="125"/>
      <c r="DRH85" s="125"/>
      <c r="DRI85" s="125"/>
      <c r="DRJ85" s="125"/>
      <c r="DRK85" s="125"/>
      <c r="DRL85" s="125"/>
      <c r="DRM85" s="125"/>
      <c r="DRN85" s="125"/>
      <c r="DRO85" s="125"/>
      <c r="DRP85" s="125"/>
      <c r="DRQ85" s="125"/>
      <c r="DRR85" s="125"/>
      <c r="DRS85" s="125"/>
      <c r="DRT85" s="125"/>
      <c r="DRU85" s="125"/>
      <c r="DRV85" s="125"/>
      <c r="DRW85" s="125"/>
      <c r="DRX85" s="125"/>
      <c r="DRY85" s="125"/>
      <c r="DRZ85" s="125"/>
      <c r="DSA85" s="125"/>
      <c r="DSB85" s="125"/>
      <c r="DSC85" s="125"/>
      <c r="DSD85" s="125"/>
      <c r="DSE85" s="125"/>
      <c r="DSF85" s="125"/>
      <c r="DSG85" s="125"/>
      <c r="DSH85" s="125"/>
      <c r="DSI85" s="125"/>
      <c r="DSJ85" s="125"/>
      <c r="DSK85" s="125"/>
      <c r="DSL85" s="125"/>
      <c r="DSM85" s="125"/>
      <c r="DSN85" s="125"/>
      <c r="DSO85" s="125"/>
      <c r="DSP85" s="125"/>
      <c r="DSQ85" s="125"/>
      <c r="DSR85" s="125"/>
      <c r="DSS85" s="125"/>
      <c r="DST85" s="125"/>
      <c r="DSU85" s="125"/>
      <c r="DSV85" s="125"/>
      <c r="DSW85" s="125"/>
      <c r="DSX85" s="125"/>
      <c r="DSY85" s="125"/>
      <c r="DSZ85" s="125"/>
      <c r="DTA85" s="125"/>
      <c r="DTB85" s="125"/>
      <c r="DTC85" s="125"/>
      <c r="DTD85" s="125"/>
      <c r="DTE85" s="125"/>
      <c r="DTF85" s="125"/>
      <c r="DTG85" s="125"/>
      <c r="DTH85" s="125"/>
      <c r="DTI85" s="125"/>
      <c r="DTJ85" s="125"/>
      <c r="DTK85" s="125"/>
      <c r="DTL85" s="125"/>
      <c r="DTM85" s="125"/>
      <c r="DTN85" s="125"/>
      <c r="DTO85" s="125"/>
      <c r="DTP85" s="125"/>
      <c r="DTQ85" s="125"/>
      <c r="DTR85" s="125"/>
      <c r="DTS85" s="125"/>
      <c r="DTT85" s="125"/>
      <c r="DTU85" s="125"/>
      <c r="DTV85" s="125"/>
      <c r="DTW85" s="125"/>
      <c r="DTX85" s="125"/>
      <c r="DTY85" s="125"/>
      <c r="DTZ85" s="125"/>
      <c r="DUA85" s="125"/>
      <c r="DUB85" s="125"/>
      <c r="DUC85" s="125"/>
      <c r="DUD85" s="125"/>
      <c r="DUE85" s="125"/>
      <c r="DUF85" s="125"/>
      <c r="DUG85" s="125"/>
      <c r="DUH85" s="125"/>
      <c r="DUI85" s="125"/>
      <c r="DUJ85" s="125"/>
      <c r="DUK85" s="125"/>
      <c r="DUL85" s="125"/>
      <c r="DUM85" s="125"/>
      <c r="DUN85" s="125"/>
      <c r="DUO85" s="125"/>
      <c r="DUP85" s="125"/>
      <c r="DUQ85" s="125"/>
      <c r="DUR85" s="125"/>
      <c r="DUS85" s="125"/>
      <c r="DUT85" s="125"/>
      <c r="DUU85" s="125"/>
      <c r="DUV85" s="125"/>
      <c r="DUW85" s="125"/>
      <c r="DUX85" s="125"/>
      <c r="DUY85" s="125"/>
      <c r="DUZ85" s="125"/>
      <c r="DVA85" s="125"/>
      <c r="DVB85" s="125"/>
      <c r="DVC85" s="125"/>
      <c r="DVD85" s="125"/>
      <c r="DVE85" s="125"/>
      <c r="DVF85" s="125"/>
      <c r="DVG85" s="125"/>
      <c r="DVH85" s="125"/>
      <c r="DVI85" s="125"/>
      <c r="DVJ85" s="125"/>
      <c r="DVK85" s="125"/>
      <c r="DVL85" s="125"/>
      <c r="DVM85" s="125"/>
      <c r="DVN85" s="125"/>
      <c r="DVO85" s="125"/>
      <c r="DVP85" s="125"/>
      <c r="DVQ85" s="125"/>
      <c r="DVR85" s="125"/>
      <c r="DVS85" s="125"/>
      <c r="DVT85" s="125"/>
      <c r="DVU85" s="125"/>
      <c r="DVV85" s="125"/>
      <c r="DVW85" s="125"/>
      <c r="DVX85" s="125"/>
      <c r="DVY85" s="125"/>
      <c r="DVZ85" s="125"/>
      <c r="DWA85" s="125"/>
      <c r="DWB85" s="125"/>
      <c r="DWC85" s="125"/>
      <c r="DWD85" s="125"/>
      <c r="DWE85" s="125"/>
      <c r="DWF85" s="125"/>
      <c r="DWG85" s="125"/>
      <c r="DWH85" s="125"/>
      <c r="DWI85" s="125"/>
      <c r="DWJ85" s="125"/>
      <c r="DWK85" s="125"/>
      <c r="DWL85" s="125"/>
      <c r="DWM85" s="125"/>
      <c r="DWN85" s="125"/>
      <c r="DWO85" s="125"/>
      <c r="DWP85" s="125"/>
      <c r="DWQ85" s="125"/>
      <c r="DWR85" s="125"/>
      <c r="DWS85" s="125"/>
      <c r="DWT85" s="125"/>
      <c r="DWU85" s="125"/>
      <c r="DWV85" s="125"/>
      <c r="DWW85" s="125"/>
      <c r="DWX85" s="125"/>
      <c r="DWY85" s="125"/>
      <c r="DWZ85" s="125"/>
      <c r="DXA85" s="125"/>
      <c r="DXB85" s="125"/>
      <c r="DXC85" s="125"/>
      <c r="DXD85" s="125"/>
      <c r="DXE85" s="125"/>
      <c r="DXF85" s="125"/>
      <c r="DXG85" s="125"/>
      <c r="DXH85" s="125"/>
      <c r="DXI85" s="125"/>
      <c r="DXJ85" s="125"/>
      <c r="DXK85" s="125"/>
      <c r="DXL85" s="125"/>
      <c r="DXM85" s="125"/>
      <c r="DXN85" s="125"/>
      <c r="DXO85" s="125"/>
      <c r="DXP85" s="125"/>
      <c r="DXQ85" s="125"/>
      <c r="DXR85" s="125"/>
      <c r="DXS85" s="125"/>
      <c r="DXT85" s="125"/>
      <c r="DXU85" s="125"/>
      <c r="DXV85" s="125"/>
      <c r="DXW85" s="125"/>
      <c r="DXX85" s="125"/>
      <c r="DXY85" s="125"/>
      <c r="DXZ85" s="125"/>
      <c r="DYA85" s="125"/>
      <c r="DYB85" s="125"/>
      <c r="DYC85" s="125"/>
      <c r="DYD85" s="125"/>
      <c r="DYE85" s="125"/>
      <c r="DYF85" s="125"/>
      <c r="DYG85" s="125"/>
      <c r="DYH85" s="125"/>
      <c r="DYI85" s="125"/>
      <c r="DYJ85" s="125"/>
      <c r="DYK85" s="125"/>
      <c r="DYL85" s="125"/>
      <c r="DYM85" s="125"/>
      <c r="DYN85" s="125"/>
      <c r="DYO85" s="125"/>
      <c r="DYP85" s="125"/>
      <c r="DYQ85" s="125"/>
      <c r="DYR85" s="125"/>
      <c r="DYS85" s="125"/>
      <c r="DYT85" s="125"/>
      <c r="DYU85" s="125"/>
      <c r="DYV85" s="125"/>
      <c r="DYW85" s="125"/>
      <c r="DYX85" s="125"/>
      <c r="DYY85" s="125"/>
      <c r="DYZ85" s="125"/>
      <c r="DZA85" s="125"/>
      <c r="DZB85" s="125"/>
      <c r="DZC85" s="125"/>
      <c r="DZD85" s="125"/>
      <c r="DZE85" s="125"/>
      <c r="DZF85" s="125"/>
      <c r="DZG85" s="125"/>
      <c r="DZH85" s="125"/>
      <c r="DZI85" s="125"/>
      <c r="DZJ85" s="125"/>
      <c r="DZK85" s="125"/>
      <c r="DZL85" s="125"/>
      <c r="DZM85" s="125"/>
      <c r="DZN85" s="125"/>
      <c r="DZO85" s="125"/>
      <c r="DZP85" s="125"/>
      <c r="DZQ85" s="125"/>
      <c r="DZR85" s="125"/>
      <c r="DZS85" s="125"/>
      <c r="DZT85" s="125"/>
      <c r="DZU85" s="125"/>
      <c r="DZV85" s="125"/>
      <c r="DZW85" s="125"/>
      <c r="DZX85" s="125"/>
      <c r="DZY85" s="125"/>
      <c r="DZZ85" s="125"/>
      <c r="EAA85" s="125"/>
      <c r="EAB85" s="125"/>
      <c r="EAC85" s="125"/>
      <c r="EAD85" s="125"/>
      <c r="EAE85" s="125"/>
      <c r="EAF85" s="125"/>
      <c r="EAG85" s="125"/>
      <c r="EAH85" s="125"/>
      <c r="EAI85" s="125"/>
      <c r="EAJ85" s="125"/>
      <c r="EAK85" s="125"/>
      <c r="EAL85" s="125"/>
      <c r="EAM85" s="125"/>
      <c r="EAN85" s="125"/>
      <c r="EAO85" s="125"/>
      <c r="EAP85" s="125"/>
      <c r="EAQ85" s="125"/>
      <c r="EAR85" s="125"/>
      <c r="EAS85" s="125"/>
      <c r="EAT85" s="125"/>
      <c r="EAU85" s="125"/>
      <c r="EAV85" s="125"/>
      <c r="EAW85" s="125"/>
      <c r="EAX85" s="125"/>
      <c r="EAY85" s="125"/>
      <c r="EAZ85" s="125"/>
      <c r="EBA85" s="125"/>
      <c r="EBB85" s="125"/>
      <c r="EBC85" s="125"/>
      <c r="EBD85" s="125"/>
      <c r="EBE85" s="125"/>
      <c r="EBF85" s="125"/>
      <c r="EBG85" s="125"/>
      <c r="EBH85" s="125"/>
      <c r="EBI85" s="125"/>
      <c r="EBJ85" s="125"/>
      <c r="EBK85" s="125"/>
      <c r="EBL85" s="125"/>
      <c r="EBM85" s="125"/>
      <c r="EBN85" s="125"/>
      <c r="EBO85" s="125"/>
      <c r="EBP85" s="125"/>
      <c r="EBQ85" s="125"/>
      <c r="EBR85" s="125"/>
      <c r="EBS85" s="125"/>
      <c r="EBT85" s="125"/>
      <c r="EBU85" s="125"/>
      <c r="EBV85" s="125"/>
      <c r="EBW85" s="125"/>
      <c r="EBX85" s="125"/>
      <c r="EBY85" s="125"/>
      <c r="EBZ85" s="125"/>
      <c r="ECA85" s="125"/>
      <c r="ECB85" s="125"/>
      <c r="ECC85" s="125"/>
      <c r="ECD85" s="125"/>
      <c r="ECE85" s="125"/>
      <c r="ECF85" s="125"/>
      <c r="ECG85" s="125"/>
      <c r="ECH85" s="125"/>
      <c r="ECI85" s="125"/>
      <c r="ECJ85" s="125"/>
      <c r="ECK85" s="125"/>
      <c r="ECL85" s="125"/>
      <c r="ECM85" s="125"/>
      <c r="ECN85" s="125"/>
      <c r="ECO85" s="125"/>
      <c r="ECP85" s="125"/>
      <c r="ECQ85" s="125"/>
      <c r="ECR85" s="125"/>
      <c r="ECS85" s="125"/>
      <c r="ECT85" s="125"/>
      <c r="ECU85" s="125"/>
      <c r="ECV85" s="125"/>
      <c r="ECW85" s="125"/>
      <c r="ECX85" s="125"/>
      <c r="ECY85" s="125"/>
      <c r="ECZ85" s="125"/>
      <c r="EDA85" s="125"/>
      <c r="EDB85" s="125"/>
      <c r="EDC85" s="125"/>
      <c r="EDD85" s="125"/>
      <c r="EDE85" s="125"/>
      <c r="EDF85" s="125"/>
      <c r="EDG85" s="125"/>
      <c r="EDH85" s="125"/>
      <c r="EDI85" s="125"/>
      <c r="EDJ85" s="125"/>
      <c r="EDK85" s="125"/>
      <c r="EDL85" s="125"/>
      <c r="EDM85" s="125"/>
      <c r="EDN85" s="125"/>
      <c r="EDO85" s="125"/>
      <c r="EDP85" s="125"/>
      <c r="EDQ85" s="125"/>
      <c r="EDR85" s="125"/>
      <c r="EDS85" s="125"/>
      <c r="EDT85" s="125"/>
      <c r="EDU85" s="125"/>
      <c r="EDV85" s="125"/>
      <c r="EDW85" s="125"/>
      <c r="EDX85" s="125"/>
      <c r="EDY85" s="125"/>
      <c r="EDZ85" s="125"/>
      <c r="EEA85" s="125"/>
      <c r="EEB85" s="125"/>
      <c r="EEC85" s="125"/>
      <c r="EED85" s="125"/>
      <c r="EEE85" s="125"/>
      <c r="EEF85" s="125"/>
      <c r="EEG85" s="125"/>
      <c r="EEH85" s="125"/>
      <c r="EEI85" s="125"/>
      <c r="EEJ85" s="125"/>
      <c r="EEK85" s="125"/>
      <c r="EEL85" s="125"/>
      <c r="EEM85" s="125"/>
      <c r="EEN85" s="125"/>
      <c r="EEO85" s="125"/>
      <c r="EEP85" s="125"/>
      <c r="EEQ85" s="125"/>
      <c r="EER85" s="125"/>
      <c r="EES85" s="125"/>
      <c r="EET85" s="125"/>
      <c r="EEU85" s="125"/>
      <c r="EEV85" s="125"/>
      <c r="EEW85" s="125"/>
      <c r="EEX85" s="125"/>
      <c r="EEY85" s="125"/>
      <c r="EEZ85" s="125"/>
      <c r="EFA85" s="125"/>
      <c r="EFB85" s="125"/>
      <c r="EFC85" s="125"/>
      <c r="EFD85" s="125"/>
      <c r="EFE85" s="125"/>
      <c r="EFF85" s="125"/>
      <c r="EFG85" s="125"/>
      <c r="EFH85" s="125"/>
      <c r="EFI85" s="125"/>
      <c r="EFJ85" s="125"/>
      <c r="EFK85" s="125"/>
      <c r="EFL85" s="125"/>
      <c r="EFM85" s="125"/>
      <c r="EFN85" s="125"/>
      <c r="EFO85" s="125"/>
      <c r="EFP85" s="125"/>
      <c r="EFQ85" s="125"/>
      <c r="EFR85" s="125"/>
      <c r="EFS85" s="125"/>
      <c r="EFT85" s="125"/>
      <c r="EFU85" s="125"/>
      <c r="EFV85" s="125"/>
      <c r="EFW85" s="125"/>
      <c r="EFX85" s="125"/>
      <c r="EFY85" s="125"/>
      <c r="EFZ85" s="125"/>
      <c r="EGA85" s="125"/>
      <c r="EGB85" s="125"/>
      <c r="EGC85" s="125"/>
      <c r="EGD85" s="125"/>
      <c r="EGE85" s="125"/>
      <c r="EGF85" s="125"/>
      <c r="EGG85" s="125"/>
      <c r="EGH85" s="125"/>
      <c r="EGI85" s="125"/>
      <c r="EGJ85" s="125"/>
      <c r="EGK85" s="125"/>
      <c r="EGL85" s="125"/>
      <c r="EGM85" s="125"/>
      <c r="EGN85" s="125"/>
      <c r="EGO85" s="125"/>
      <c r="EGP85" s="125"/>
      <c r="EGQ85" s="125"/>
      <c r="EGR85" s="125"/>
      <c r="EGS85" s="125"/>
      <c r="EGT85" s="125"/>
      <c r="EGU85" s="125"/>
      <c r="EGV85" s="125"/>
      <c r="EGW85" s="125"/>
      <c r="EGX85" s="125"/>
      <c r="EGY85" s="125"/>
      <c r="EGZ85" s="125"/>
      <c r="EHA85" s="125"/>
      <c r="EHB85" s="125"/>
      <c r="EHC85" s="125"/>
      <c r="EHD85" s="125"/>
      <c r="EHE85" s="125"/>
      <c r="EHF85" s="125"/>
      <c r="EHG85" s="125"/>
      <c r="EHH85" s="125"/>
      <c r="EHI85" s="125"/>
      <c r="EHJ85" s="125"/>
      <c r="EHK85" s="125"/>
      <c r="EHL85" s="125"/>
      <c r="EHM85" s="125"/>
      <c r="EHN85" s="125"/>
      <c r="EHO85" s="125"/>
      <c r="EHP85" s="125"/>
      <c r="EHQ85" s="125"/>
      <c r="EHR85" s="125"/>
      <c r="EHS85" s="125"/>
      <c r="EHT85" s="125"/>
      <c r="EHU85" s="125"/>
      <c r="EHV85" s="125"/>
      <c r="EHW85" s="125"/>
      <c r="EHX85" s="125"/>
      <c r="EHY85" s="125"/>
      <c r="EHZ85" s="125"/>
      <c r="EIA85" s="125"/>
      <c r="EIB85" s="125"/>
      <c r="EIC85" s="125"/>
      <c r="EID85" s="125"/>
      <c r="EIE85" s="125"/>
      <c r="EIF85" s="125"/>
      <c r="EIG85" s="125"/>
      <c r="EIH85" s="125"/>
      <c r="EII85" s="125"/>
      <c r="EIJ85" s="125"/>
      <c r="EIK85" s="125"/>
      <c r="EIL85" s="125"/>
      <c r="EIM85" s="125"/>
      <c r="EIN85" s="125"/>
      <c r="EIO85" s="125"/>
      <c r="EIP85" s="125"/>
      <c r="EIQ85" s="125"/>
      <c r="EIR85" s="125"/>
      <c r="EIS85" s="125"/>
      <c r="EIT85" s="125"/>
      <c r="EIU85" s="125"/>
      <c r="EIV85" s="125"/>
      <c r="EIW85" s="125"/>
      <c r="EIX85" s="125"/>
      <c r="EIY85" s="125"/>
      <c r="EIZ85" s="125"/>
      <c r="EJA85" s="125"/>
      <c r="EJB85" s="125"/>
      <c r="EJC85" s="125"/>
      <c r="EJD85" s="125"/>
      <c r="EJE85" s="125"/>
      <c r="EJF85" s="125"/>
      <c r="EJG85" s="125"/>
      <c r="EJH85" s="125"/>
      <c r="EJI85" s="125"/>
      <c r="EJJ85" s="125"/>
      <c r="EJK85" s="125"/>
      <c r="EJL85" s="125"/>
      <c r="EJM85" s="125"/>
      <c r="EJN85" s="125"/>
      <c r="EJO85" s="125"/>
      <c r="EJP85" s="125"/>
      <c r="EJQ85" s="125"/>
      <c r="EJR85" s="125"/>
      <c r="EJS85" s="125"/>
      <c r="EJT85" s="125"/>
      <c r="EJU85" s="125"/>
      <c r="EJV85" s="125"/>
      <c r="EJW85" s="125"/>
      <c r="EJX85" s="125"/>
      <c r="EJY85" s="125"/>
      <c r="EJZ85" s="125"/>
      <c r="EKA85" s="125"/>
      <c r="EKB85" s="125"/>
      <c r="EKC85" s="125"/>
      <c r="EKD85" s="125"/>
      <c r="EKE85" s="125"/>
      <c r="EKF85" s="125"/>
      <c r="EKG85" s="125"/>
      <c r="EKH85" s="125"/>
      <c r="EKI85" s="125"/>
      <c r="EKJ85" s="125"/>
      <c r="EKK85" s="125"/>
      <c r="EKL85" s="125"/>
      <c r="EKM85" s="125"/>
      <c r="EKN85" s="125"/>
      <c r="EKO85" s="125"/>
      <c r="EKP85" s="125"/>
      <c r="EKQ85" s="125"/>
      <c r="EKR85" s="125"/>
      <c r="EKS85" s="125"/>
      <c r="EKT85" s="125"/>
      <c r="EKU85" s="125"/>
      <c r="EKV85" s="125"/>
      <c r="EKW85" s="125"/>
      <c r="EKX85" s="125"/>
      <c r="EKY85" s="125"/>
      <c r="EKZ85" s="125"/>
      <c r="ELA85" s="125"/>
      <c r="ELB85" s="125"/>
      <c r="ELC85" s="125"/>
      <c r="ELD85" s="125"/>
      <c r="ELE85" s="125"/>
      <c r="ELF85" s="125"/>
      <c r="ELG85" s="125"/>
      <c r="ELH85" s="125"/>
      <c r="ELI85" s="125"/>
      <c r="ELJ85" s="125"/>
      <c r="ELK85" s="125"/>
      <c r="ELL85" s="125"/>
      <c r="ELM85" s="125"/>
      <c r="ELN85" s="125"/>
      <c r="ELO85" s="125"/>
      <c r="ELP85" s="125"/>
      <c r="ELQ85" s="125"/>
      <c r="ELR85" s="125"/>
      <c r="ELS85" s="125"/>
      <c r="ELT85" s="125"/>
      <c r="ELU85" s="125"/>
      <c r="ELV85" s="125"/>
      <c r="ELW85" s="125"/>
      <c r="ELX85" s="125"/>
      <c r="ELY85" s="125"/>
      <c r="ELZ85" s="125"/>
      <c r="EMA85" s="125"/>
      <c r="EMB85" s="125"/>
      <c r="EMC85" s="125"/>
      <c r="EMD85" s="125"/>
      <c r="EME85" s="125"/>
      <c r="EMF85" s="125"/>
      <c r="EMG85" s="125"/>
      <c r="EMH85" s="125"/>
      <c r="EMI85" s="125"/>
      <c r="EMJ85" s="125"/>
      <c r="EMK85" s="125"/>
      <c r="EML85" s="125"/>
      <c r="EMM85" s="125"/>
      <c r="EMN85" s="125"/>
      <c r="EMO85" s="125"/>
      <c r="EMP85" s="125"/>
      <c r="EMQ85" s="125"/>
      <c r="EMR85" s="125"/>
      <c r="EMS85" s="125"/>
      <c r="EMT85" s="125"/>
      <c r="EMU85" s="125"/>
      <c r="EMV85" s="125"/>
      <c r="EMW85" s="125"/>
      <c r="EMX85" s="125"/>
      <c r="EMY85" s="125"/>
      <c r="EMZ85" s="125"/>
      <c r="ENA85" s="125"/>
      <c r="ENB85" s="125"/>
      <c r="ENC85" s="125"/>
      <c r="END85" s="125"/>
      <c r="ENE85" s="125"/>
      <c r="ENF85" s="125"/>
      <c r="ENG85" s="125"/>
      <c r="ENH85" s="125"/>
      <c r="ENI85" s="125"/>
      <c r="ENJ85" s="125"/>
      <c r="ENK85" s="125"/>
      <c r="ENL85" s="125"/>
      <c r="ENM85" s="125"/>
      <c r="ENN85" s="125"/>
      <c r="ENO85" s="125"/>
      <c r="ENP85" s="125"/>
      <c r="ENQ85" s="125"/>
      <c r="ENR85" s="125"/>
      <c r="ENS85" s="125"/>
      <c r="ENT85" s="125"/>
      <c r="ENU85" s="125"/>
      <c r="ENV85" s="125"/>
      <c r="ENW85" s="125"/>
      <c r="ENX85" s="125"/>
      <c r="ENY85" s="125"/>
      <c r="ENZ85" s="125"/>
      <c r="EOA85" s="125"/>
      <c r="EOB85" s="125"/>
      <c r="EOC85" s="125"/>
      <c r="EOD85" s="125"/>
      <c r="EOE85" s="125"/>
      <c r="EOF85" s="125"/>
      <c r="EOG85" s="125"/>
      <c r="EOH85" s="125"/>
      <c r="EOI85" s="125"/>
      <c r="EOJ85" s="125"/>
      <c r="EOK85" s="125"/>
      <c r="EOL85" s="125"/>
      <c r="EOM85" s="125"/>
      <c r="EON85" s="125"/>
      <c r="EOO85" s="125"/>
      <c r="EOP85" s="125"/>
      <c r="EOQ85" s="125"/>
      <c r="EOR85" s="125"/>
      <c r="EOS85" s="125"/>
      <c r="EOT85" s="125"/>
      <c r="EOU85" s="125"/>
      <c r="EOV85" s="125"/>
      <c r="EOW85" s="125"/>
      <c r="EOX85" s="125"/>
      <c r="EOY85" s="125"/>
      <c r="EOZ85" s="125"/>
      <c r="EPA85" s="125"/>
      <c r="EPB85" s="125"/>
      <c r="EPC85" s="125"/>
      <c r="EPD85" s="125"/>
      <c r="EPE85" s="125"/>
      <c r="EPF85" s="125"/>
      <c r="EPG85" s="125"/>
      <c r="EPH85" s="125"/>
      <c r="EPI85" s="125"/>
      <c r="EPJ85" s="125"/>
      <c r="EPK85" s="125"/>
      <c r="EPL85" s="125"/>
      <c r="EPM85" s="125"/>
      <c r="EPN85" s="125"/>
      <c r="EPO85" s="125"/>
      <c r="EPP85" s="125"/>
      <c r="EPQ85" s="125"/>
      <c r="EPR85" s="125"/>
      <c r="EPS85" s="125"/>
      <c r="EPT85" s="125"/>
      <c r="EPU85" s="125"/>
      <c r="EPV85" s="125"/>
      <c r="EPW85" s="125"/>
      <c r="EPX85" s="125"/>
      <c r="EPY85" s="125"/>
      <c r="EPZ85" s="125"/>
      <c r="EQA85" s="125"/>
      <c r="EQB85" s="125"/>
      <c r="EQC85" s="125"/>
      <c r="EQD85" s="125"/>
      <c r="EQE85" s="125"/>
      <c r="EQF85" s="125"/>
      <c r="EQG85" s="125"/>
      <c r="EQH85" s="125"/>
      <c r="EQI85" s="125"/>
      <c r="EQJ85" s="125"/>
      <c r="EQK85" s="125"/>
      <c r="EQL85" s="125"/>
      <c r="EQM85" s="125"/>
      <c r="EQN85" s="125"/>
      <c r="EQO85" s="125"/>
      <c r="EQP85" s="125"/>
      <c r="EQQ85" s="125"/>
      <c r="EQR85" s="125"/>
      <c r="EQS85" s="125"/>
      <c r="EQT85" s="125"/>
      <c r="EQU85" s="125"/>
      <c r="EQV85" s="125"/>
      <c r="EQW85" s="125"/>
      <c r="EQX85" s="125"/>
      <c r="EQY85" s="125"/>
      <c r="EQZ85" s="125"/>
      <c r="ERA85" s="125"/>
      <c r="ERB85" s="125"/>
      <c r="ERC85" s="125"/>
      <c r="ERD85" s="125"/>
      <c r="ERE85" s="125"/>
      <c r="ERF85" s="125"/>
      <c r="ERG85" s="125"/>
      <c r="ERH85" s="125"/>
      <c r="ERI85" s="125"/>
      <c r="ERJ85" s="125"/>
      <c r="ERK85" s="125"/>
      <c r="ERL85" s="125"/>
      <c r="ERM85" s="125"/>
      <c r="ERN85" s="125"/>
      <c r="ERO85" s="125"/>
      <c r="ERP85" s="125"/>
      <c r="ERQ85" s="125"/>
      <c r="ERR85" s="125"/>
      <c r="ERS85" s="125"/>
      <c r="ERT85" s="125"/>
      <c r="ERU85" s="125"/>
      <c r="ERV85" s="125"/>
      <c r="ERW85" s="125"/>
      <c r="ERX85" s="125"/>
      <c r="ERY85" s="125"/>
      <c r="ERZ85" s="125"/>
      <c r="ESA85" s="125"/>
      <c r="ESB85" s="125"/>
      <c r="ESC85" s="125"/>
      <c r="ESD85" s="125"/>
      <c r="ESE85" s="125"/>
      <c r="ESF85" s="125"/>
      <c r="ESG85" s="125"/>
      <c r="ESH85" s="125"/>
      <c r="ESI85" s="125"/>
      <c r="ESJ85" s="125"/>
      <c r="ESK85" s="125"/>
      <c r="ESL85" s="125"/>
      <c r="ESM85" s="125"/>
      <c r="ESN85" s="125"/>
      <c r="ESO85" s="125"/>
      <c r="ESP85" s="125"/>
      <c r="ESQ85" s="125"/>
      <c r="ESR85" s="125"/>
      <c r="ESS85" s="125"/>
      <c r="EST85" s="125"/>
      <c r="ESU85" s="125"/>
      <c r="ESV85" s="125"/>
      <c r="ESW85" s="125"/>
      <c r="ESX85" s="125"/>
      <c r="ESY85" s="125"/>
      <c r="ESZ85" s="125"/>
      <c r="ETA85" s="125"/>
      <c r="ETB85" s="125"/>
      <c r="ETC85" s="125"/>
      <c r="ETD85" s="125"/>
      <c r="ETE85" s="125"/>
      <c r="ETF85" s="125"/>
      <c r="ETG85" s="125"/>
      <c r="ETH85" s="125"/>
      <c r="ETI85" s="125"/>
      <c r="ETJ85" s="125"/>
      <c r="ETK85" s="125"/>
      <c r="ETL85" s="125"/>
      <c r="ETM85" s="125"/>
      <c r="ETN85" s="125"/>
      <c r="ETO85" s="125"/>
      <c r="ETP85" s="125"/>
      <c r="ETQ85" s="125"/>
      <c r="ETR85" s="125"/>
      <c r="ETS85" s="125"/>
      <c r="ETT85" s="125"/>
      <c r="ETU85" s="125"/>
      <c r="ETV85" s="125"/>
      <c r="ETW85" s="125"/>
      <c r="ETX85" s="125"/>
      <c r="ETY85" s="125"/>
      <c r="ETZ85" s="125"/>
      <c r="EUA85" s="125"/>
      <c r="EUB85" s="125"/>
      <c r="EUC85" s="125"/>
      <c r="EUD85" s="125"/>
      <c r="EUE85" s="125"/>
      <c r="EUF85" s="125"/>
      <c r="EUG85" s="125"/>
      <c r="EUH85" s="125"/>
      <c r="EUI85" s="125"/>
      <c r="EUJ85" s="125"/>
      <c r="EUK85" s="125"/>
      <c r="EUL85" s="125"/>
      <c r="EUM85" s="125"/>
      <c r="EUN85" s="125"/>
      <c r="EUO85" s="125"/>
      <c r="EUP85" s="125"/>
      <c r="EUQ85" s="125"/>
      <c r="EUR85" s="125"/>
      <c r="EUS85" s="125"/>
      <c r="EUT85" s="125"/>
      <c r="EUU85" s="125"/>
      <c r="EUV85" s="125"/>
      <c r="EUW85" s="125"/>
      <c r="EUX85" s="125"/>
      <c r="EUY85" s="125"/>
      <c r="EUZ85" s="125"/>
      <c r="EVA85" s="125"/>
      <c r="EVB85" s="125"/>
      <c r="EVC85" s="125"/>
      <c r="EVD85" s="125"/>
      <c r="EVE85" s="125"/>
      <c r="EVF85" s="125"/>
      <c r="EVG85" s="125"/>
      <c r="EVH85" s="125"/>
      <c r="EVI85" s="125"/>
      <c r="EVJ85" s="125"/>
      <c r="EVK85" s="125"/>
      <c r="EVL85" s="125"/>
      <c r="EVM85" s="125"/>
      <c r="EVN85" s="125"/>
      <c r="EVO85" s="125"/>
      <c r="EVP85" s="125"/>
      <c r="EVQ85" s="125"/>
      <c r="EVR85" s="125"/>
      <c r="EVS85" s="125"/>
      <c r="EVT85" s="125"/>
      <c r="EVU85" s="125"/>
      <c r="EVV85" s="125"/>
      <c r="EVW85" s="125"/>
      <c r="EVX85" s="125"/>
      <c r="EVY85" s="125"/>
      <c r="EVZ85" s="125"/>
      <c r="EWA85" s="125"/>
      <c r="EWB85" s="125"/>
      <c r="EWC85" s="125"/>
      <c r="EWD85" s="125"/>
      <c r="EWE85" s="125"/>
      <c r="EWF85" s="125"/>
      <c r="EWG85" s="125"/>
      <c r="EWH85" s="125"/>
      <c r="EWI85" s="125"/>
      <c r="EWJ85" s="125"/>
      <c r="EWK85" s="125"/>
      <c r="EWL85" s="125"/>
      <c r="EWM85" s="125"/>
      <c r="EWN85" s="125"/>
      <c r="EWO85" s="125"/>
      <c r="EWP85" s="125"/>
      <c r="EWQ85" s="125"/>
      <c r="EWR85" s="125"/>
      <c r="EWS85" s="125"/>
      <c r="EWT85" s="125"/>
      <c r="EWU85" s="125"/>
      <c r="EWV85" s="125"/>
      <c r="EWW85" s="125"/>
      <c r="EWX85" s="125"/>
      <c r="EWY85" s="125"/>
      <c r="EWZ85" s="125"/>
      <c r="EXA85" s="125"/>
      <c r="EXB85" s="125"/>
      <c r="EXC85" s="125"/>
      <c r="EXD85" s="125"/>
      <c r="EXE85" s="125"/>
      <c r="EXF85" s="125"/>
      <c r="EXG85" s="125"/>
      <c r="EXH85" s="125"/>
      <c r="EXI85" s="125"/>
      <c r="EXJ85" s="125"/>
      <c r="EXK85" s="125"/>
      <c r="EXL85" s="125"/>
      <c r="EXM85" s="125"/>
      <c r="EXN85" s="125"/>
      <c r="EXO85" s="125"/>
      <c r="EXP85" s="125"/>
      <c r="EXQ85" s="125"/>
      <c r="EXR85" s="125"/>
      <c r="EXS85" s="125"/>
      <c r="EXT85" s="125"/>
      <c r="EXU85" s="125"/>
      <c r="EXV85" s="125"/>
      <c r="EXW85" s="125"/>
      <c r="EXX85" s="125"/>
      <c r="EXY85" s="125"/>
      <c r="EXZ85" s="125"/>
      <c r="EYA85" s="125"/>
      <c r="EYB85" s="125"/>
      <c r="EYC85" s="125"/>
      <c r="EYD85" s="125"/>
      <c r="EYE85" s="125"/>
      <c r="EYF85" s="125"/>
      <c r="EYG85" s="125"/>
      <c r="EYH85" s="125"/>
      <c r="EYI85" s="125"/>
      <c r="EYJ85" s="125"/>
      <c r="EYK85" s="125"/>
      <c r="EYL85" s="125"/>
      <c r="EYM85" s="125"/>
      <c r="EYN85" s="125"/>
      <c r="EYO85" s="125"/>
      <c r="EYP85" s="125"/>
      <c r="EYQ85" s="125"/>
      <c r="EYR85" s="125"/>
      <c r="EYS85" s="125"/>
      <c r="EYT85" s="125"/>
      <c r="EYU85" s="125"/>
      <c r="EYV85" s="125"/>
      <c r="EYW85" s="125"/>
      <c r="EYX85" s="125"/>
      <c r="EYY85" s="125"/>
      <c r="EYZ85" s="125"/>
      <c r="EZA85" s="125"/>
      <c r="EZB85" s="125"/>
      <c r="EZC85" s="125"/>
      <c r="EZD85" s="125"/>
      <c r="EZE85" s="125"/>
      <c r="EZF85" s="125"/>
      <c r="EZG85" s="125"/>
      <c r="EZH85" s="125"/>
      <c r="EZI85" s="125"/>
      <c r="EZJ85" s="125"/>
      <c r="EZK85" s="125"/>
      <c r="EZL85" s="125"/>
      <c r="EZM85" s="125"/>
      <c r="EZN85" s="125"/>
      <c r="EZO85" s="125"/>
      <c r="EZP85" s="125"/>
      <c r="EZQ85" s="125"/>
      <c r="EZR85" s="125"/>
      <c r="EZS85" s="125"/>
      <c r="EZT85" s="125"/>
      <c r="EZU85" s="125"/>
      <c r="EZV85" s="125"/>
      <c r="EZW85" s="125"/>
      <c r="EZX85" s="125"/>
      <c r="EZY85" s="125"/>
      <c r="EZZ85" s="125"/>
      <c r="FAA85" s="125"/>
      <c r="FAB85" s="125"/>
      <c r="FAC85" s="125"/>
      <c r="FAD85" s="125"/>
      <c r="FAE85" s="125"/>
      <c r="FAF85" s="125"/>
      <c r="FAG85" s="125"/>
      <c r="FAH85" s="125"/>
      <c r="FAI85" s="125"/>
      <c r="FAJ85" s="125"/>
      <c r="FAK85" s="125"/>
      <c r="FAL85" s="125"/>
      <c r="FAM85" s="125"/>
      <c r="FAN85" s="125"/>
      <c r="FAO85" s="125"/>
      <c r="FAP85" s="125"/>
      <c r="FAQ85" s="125"/>
      <c r="FAR85" s="125"/>
      <c r="FAS85" s="125"/>
      <c r="FAT85" s="125"/>
      <c r="FAU85" s="125"/>
      <c r="FAV85" s="125"/>
      <c r="FAW85" s="125"/>
      <c r="FAX85" s="125"/>
      <c r="FAY85" s="125"/>
      <c r="FAZ85" s="125"/>
      <c r="FBA85" s="125"/>
      <c r="FBB85" s="125"/>
      <c r="FBC85" s="125"/>
      <c r="FBD85" s="125"/>
      <c r="FBE85" s="125"/>
      <c r="FBF85" s="125"/>
      <c r="FBG85" s="125"/>
      <c r="FBH85" s="125"/>
      <c r="FBI85" s="125"/>
      <c r="FBJ85" s="125"/>
      <c r="FBK85" s="125"/>
      <c r="FBL85" s="125"/>
      <c r="FBM85" s="125"/>
      <c r="FBN85" s="125"/>
      <c r="FBO85" s="125"/>
      <c r="FBP85" s="125"/>
      <c r="FBQ85" s="125"/>
      <c r="FBR85" s="125"/>
      <c r="FBS85" s="125"/>
      <c r="FBT85" s="125"/>
      <c r="FBU85" s="125"/>
      <c r="FBV85" s="125"/>
      <c r="FBW85" s="125"/>
      <c r="FBX85" s="125"/>
      <c r="FBY85" s="125"/>
      <c r="FBZ85" s="125"/>
      <c r="FCA85" s="125"/>
      <c r="FCB85" s="125"/>
      <c r="FCC85" s="125"/>
      <c r="FCD85" s="125"/>
      <c r="FCE85" s="125"/>
      <c r="FCF85" s="125"/>
      <c r="FCG85" s="125"/>
      <c r="FCH85" s="125"/>
      <c r="FCI85" s="125"/>
      <c r="FCJ85" s="125"/>
      <c r="FCK85" s="125"/>
      <c r="FCL85" s="125"/>
      <c r="FCM85" s="125"/>
      <c r="FCN85" s="125"/>
      <c r="FCO85" s="125"/>
      <c r="FCP85" s="125"/>
      <c r="FCQ85" s="125"/>
      <c r="FCR85" s="125"/>
      <c r="FCS85" s="125"/>
      <c r="FCT85" s="125"/>
      <c r="FCU85" s="125"/>
      <c r="FCV85" s="125"/>
      <c r="FCW85" s="125"/>
      <c r="FCX85" s="125"/>
      <c r="FCY85" s="125"/>
      <c r="FCZ85" s="125"/>
      <c r="FDA85" s="125"/>
      <c r="FDB85" s="125"/>
      <c r="FDC85" s="125"/>
      <c r="FDD85" s="125"/>
      <c r="FDE85" s="125"/>
      <c r="FDF85" s="125"/>
      <c r="FDG85" s="125"/>
      <c r="FDH85" s="125"/>
      <c r="FDI85" s="125"/>
      <c r="FDJ85" s="125"/>
      <c r="FDK85" s="125"/>
      <c r="FDL85" s="125"/>
      <c r="FDM85" s="125"/>
      <c r="FDN85" s="125"/>
      <c r="FDO85" s="125"/>
      <c r="FDP85" s="125"/>
      <c r="FDQ85" s="125"/>
      <c r="FDR85" s="125"/>
      <c r="FDS85" s="125"/>
      <c r="FDT85" s="125"/>
      <c r="FDU85" s="125"/>
      <c r="FDV85" s="125"/>
      <c r="FDW85" s="125"/>
      <c r="FDX85" s="125"/>
      <c r="FDY85" s="125"/>
      <c r="FDZ85" s="125"/>
      <c r="FEA85" s="125"/>
      <c r="FEB85" s="125"/>
      <c r="FEC85" s="125"/>
      <c r="FED85" s="125"/>
      <c r="FEE85" s="125"/>
      <c r="FEF85" s="125"/>
      <c r="FEG85" s="125"/>
      <c r="FEH85" s="125"/>
      <c r="FEI85" s="125"/>
      <c r="FEJ85" s="125"/>
      <c r="FEK85" s="125"/>
      <c r="FEL85" s="125"/>
      <c r="FEM85" s="125"/>
      <c r="FEN85" s="125"/>
      <c r="FEO85" s="125"/>
      <c r="FEP85" s="125"/>
      <c r="FEQ85" s="125"/>
      <c r="FER85" s="125"/>
      <c r="FES85" s="125"/>
      <c r="FET85" s="125"/>
      <c r="FEU85" s="125"/>
      <c r="FEV85" s="125"/>
      <c r="FEW85" s="125"/>
      <c r="FEX85" s="125"/>
      <c r="FEY85" s="125"/>
      <c r="FEZ85" s="125"/>
      <c r="FFA85" s="125"/>
      <c r="FFB85" s="125"/>
      <c r="FFC85" s="125"/>
      <c r="FFD85" s="125"/>
      <c r="FFE85" s="125"/>
      <c r="FFF85" s="125"/>
      <c r="FFG85" s="125"/>
      <c r="FFH85" s="125"/>
      <c r="FFI85" s="125"/>
      <c r="FFJ85" s="125"/>
      <c r="FFK85" s="125"/>
      <c r="FFL85" s="125"/>
      <c r="FFM85" s="125"/>
      <c r="FFN85" s="125"/>
      <c r="FFO85" s="125"/>
      <c r="FFP85" s="125"/>
      <c r="FFQ85" s="125"/>
      <c r="FFR85" s="125"/>
      <c r="FFS85" s="125"/>
      <c r="FFT85" s="125"/>
      <c r="FFU85" s="125"/>
      <c r="FFV85" s="125"/>
      <c r="FFW85" s="125"/>
      <c r="FFX85" s="125"/>
      <c r="FFY85" s="125"/>
      <c r="FFZ85" s="125"/>
      <c r="FGA85" s="125"/>
      <c r="FGB85" s="125"/>
      <c r="FGC85" s="125"/>
      <c r="FGD85" s="125"/>
      <c r="FGE85" s="125"/>
      <c r="FGF85" s="125"/>
      <c r="FGG85" s="125"/>
      <c r="FGH85" s="125"/>
      <c r="FGI85" s="125"/>
      <c r="FGJ85" s="125"/>
      <c r="FGK85" s="125"/>
      <c r="FGL85" s="125"/>
      <c r="FGM85" s="125"/>
      <c r="FGN85" s="125"/>
      <c r="FGO85" s="125"/>
      <c r="FGP85" s="125"/>
      <c r="FGQ85" s="125"/>
      <c r="FGR85" s="125"/>
      <c r="FGS85" s="125"/>
      <c r="FGT85" s="125"/>
      <c r="FGU85" s="125"/>
      <c r="FGV85" s="125"/>
      <c r="FGW85" s="125"/>
      <c r="FGX85" s="125"/>
      <c r="FGY85" s="125"/>
      <c r="FGZ85" s="125"/>
      <c r="FHA85" s="125"/>
      <c r="FHB85" s="125"/>
      <c r="FHC85" s="125"/>
      <c r="FHD85" s="125"/>
      <c r="FHE85" s="125"/>
      <c r="FHF85" s="125"/>
      <c r="FHG85" s="125"/>
      <c r="FHH85" s="125"/>
      <c r="FHI85" s="125"/>
      <c r="FHJ85" s="125"/>
      <c r="FHK85" s="125"/>
      <c r="FHL85" s="125"/>
      <c r="FHM85" s="125"/>
      <c r="FHN85" s="125"/>
      <c r="FHO85" s="125"/>
      <c r="FHP85" s="125"/>
      <c r="FHQ85" s="125"/>
      <c r="FHR85" s="125"/>
      <c r="FHS85" s="125"/>
      <c r="FHT85" s="125"/>
      <c r="FHU85" s="125"/>
      <c r="FHV85" s="125"/>
      <c r="FHW85" s="125"/>
      <c r="FHX85" s="125"/>
      <c r="FHY85" s="125"/>
      <c r="FHZ85" s="125"/>
      <c r="FIA85" s="125"/>
      <c r="FIB85" s="125"/>
      <c r="FIC85" s="125"/>
      <c r="FID85" s="125"/>
      <c r="FIE85" s="125"/>
      <c r="FIF85" s="125"/>
      <c r="FIG85" s="125"/>
      <c r="FIH85" s="125"/>
      <c r="FII85" s="125"/>
      <c r="FIJ85" s="125"/>
      <c r="FIK85" s="125"/>
      <c r="FIL85" s="125"/>
      <c r="FIM85" s="125"/>
      <c r="FIN85" s="125"/>
      <c r="FIO85" s="125"/>
      <c r="FIP85" s="125"/>
      <c r="FIQ85" s="125"/>
      <c r="FIR85" s="125"/>
      <c r="FIS85" s="125"/>
      <c r="FIT85" s="125"/>
      <c r="FIU85" s="125"/>
      <c r="FIV85" s="125"/>
      <c r="FIW85" s="125"/>
      <c r="FIX85" s="125"/>
      <c r="FIY85" s="125"/>
      <c r="FIZ85" s="125"/>
      <c r="FJA85" s="125"/>
      <c r="FJB85" s="125"/>
      <c r="FJC85" s="125"/>
      <c r="FJD85" s="125"/>
      <c r="FJE85" s="125"/>
      <c r="FJF85" s="125"/>
      <c r="FJG85" s="125"/>
      <c r="FJH85" s="125"/>
      <c r="FJI85" s="125"/>
      <c r="FJJ85" s="125"/>
      <c r="FJK85" s="125"/>
      <c r="FJL85" s="125"/>
      <c r="FJM85" s="125"/>
      <c r="FJN85" s="125"/>
      <c r="FJO85" s="125"/>
      <c r="FJP85" s="125"/>
      <c r="FJQ85" s="125"/>
      <c r="FJR85" s="125"/>
      <c r="FJS85" s="125"/>
      <c r="FJT85" s="125"/>
      <c r="FJU85" s="125"/>
      <c r="FJV85" s="125"/>
      <c r="FJW85" s="125"/>
      <c r="FJX85" s="125"/>
      <c r="FJY85" s="125"/>
      <c r="FJZ85" s="125"/>
      <c r="FKA85" s="125"/>
      <c r="FKB85" s="125"/>
      <c r="FKC85" s="125"/>
      <c r="FKD85" s="125"/>
      <c r="FKE85" s="125"/>
      <c r="FKF85" s="125"/>
      <c r="FKG85" s="125"/>
      <c r="FKH85" s="125"/>
      <c r="FKI85" s="125"/>
      <c r="FKJ85" s="125"/>
      <c r="FKK85" s="125"/>
      <c r="FKL85" s="125"/>
      <c r="FKM85" s="125"/>
      <c r="FKN85" s="125"/>
      <c r="FKO85" s="125"/>
      <c r="FKP85" s="125"/>
      <c r="FKQ85" s="125"/>
      <c r="FKR85" s="125"/>
      <c r="FKS85" s="125"/>
      <c r="FKT85" s="125"/>
      <c r="FKU85" s="125"/>
      <c r="FKV85" s="125"/>
      <c r="FKW85" s="125"/>
      <c r="FKX85" s="125"/>
      <c r="FKY85" s="125"/>
      <c r="FKZ85" s="125"/>
      <c r="FLA85" s="125"/>
      <c r="FLB85" s="125"/>
      <c r="FLC85" s="125"/>
      <c r="FLD85" s="125"/>
      <c r="FLE85" s="125"/>
      <c r="FLF85" s="125"/>
      <c r="FLG85" s="125"/>
      <c r="FLH85" s="125"/>
      <c r="FLI85" s="125"/>
      <c r="FLJ85" s="125"/>
      <c r="FLK85" s="125"/>
      <c r="FLL85" s="125"/>
      <c r="FLM85" s="125"/>
      <c r="FLN85" s="125"/>
      <c r="FLO85" s="125"/>
      <c r="FLP85" s="125"/>
      <c r="FLQ85" s="125"/>
      <c r="FLR85" s="125"/>
      <c r="FLS85" s="125"/>
      <c r="FLT85" s="125"/>
      <c r="FLU85" s="125"/>
      <c r="FLV85" s="125"/>
      <c r="FLW85" s="125"/>
      <c r="FLX85" s="125"/>
      <c r="FLY85" s="125"/>
      <c r="FLZ85" s="125"/>
      <c r="FMA85" s="125"/>
      <c r="FMB85" s="125"/>
      <c r="FMC85" s="125"/>
      <c r="FMD85" s="125"/>
      <c r="FME85" s="125"/>
      <c r="FMF85" s="125"/>
      <c r="FMG85" s="125"/>
      <c r="FMH85" s="125"/>
      <c r="FMI85" s="125"/>
      <c r="FMJ85" s="125"/>
      <c r="FMK85" s="125"/>
      <c r="FML85" s="125"/>
      <c r="FMM85" s="125"/>
      <c r="FMN85" s="125"/>
      <c r="FMO85" s="125"/>
      <c r="FMP85" s="125"/>
      <c r="FMQ85" s="125"/>
      <c r="FMR85" s="125"/>
      <c r="FMS85" s="125"/>
      <c r="FMT85" s="125"/>
      <c r="FMU85" s="125"/>
      <c r="FMV85" s="125"/>
      <c r="FMW85" s="125"/>
      <c r="FMX85" s="125"/>
      <c r="FMY85" s="125"/>
      <c r="FMZ85" s="125"/>
      <c r="FNA85" s="125"/>
      <c r="FNB85" s="125"/>
      <c r="FNC85" s="125"/>
      <c r="FND85" s="125"/>
      <c r="FNE85" s="125"/>
      <c r="FNF85" s="125"/>
      <c r="FNG85" s="125"/>
      <c r="FNH85" s="125"/>
      <c r="FNI85" s="125"/>
      <c r="FNJ85" s="125"/>
      <c r="FNK85" s="125"/>
      <c r="FNL85" s="125"/>
      <c r="FNM85" s="125"/>
      <c r="FNN85" s="125"/>
      <c r="FNO85" s="125"/>
      <c r="FNP85" s="125"/>
      <c r="FNQ85" s="125"/>
      <c r="FNR85" s="125"/>
      <c r="FNS85" s="125"/>
      <c r="FNT85" s="125"/>
      <c r="FNU85" s="125"/>
      <c r="FNV85" s="125"/>
      <c r="FNW85" s="125"/>
      <c r="FNX85" s="125"/>
      <c r="FNY85" s="125"/>
      <c r="FNZ85" s="125"/>
      <c r="FOA85" s="125"/>
      <c r="FOB85" s="125"/>
      <c r="FOC85" s="125"/>
      <c r="FOD85" s="125"/>
      <c r="FOE85" s="125"/>
      <c r="FOF85" s="125"/>
      <c r="FOG85" s="125"/>
      <c r="FOH85" s="125"/>
      <c r="FOI85" s="125"/>
      <c r="FOJ85" s="125"/>
      <c r="FOK85" s="125"/>
      <c r="FOL85" s="125"/>
      <c r="FOM85" s="125"/>
      <c r="FON85" s="125"/>
      <c r="FOO85" s="125"/>
      <c r="FOP85" s="125"/>
      <c r="FOQ85" s="125"/>
      <c r="FOR85" s="125"/>
      <c r="FOS85" s="125"/>
      <c r="FOT85" s="125"/>
      <c r="FOU85" s="125"/>
      <c r="FOV85" s="125"/>
      <c r="FOW85" s="125"/>
      <c r="FOX85" s="125"/>
      <c r="FOY85" s="125"/>
      <c r="FOZ85" s="125"/>
      <c r="FPA85" s="125"/>
      <c r="FPB85" s="125"/>
      <c r="FPC85" s="125"/>
      <c r="FPD85" s="125"/>
      <c r="FPE85" s="125"/>
      <c r="FPF85" s="125"/>
      <c r="FPG85" s="125"/>
      <c r="FPH85" s="125"/>
      <c r="FPI85" s="125"/>
      <c r="FPJ85" s="125"/>
      <c r="FPK85" s="125"/>
      <c r="FPL85" s="125"/>
      <c r="FPM85" s="125"/>
      <c r="FPN85" s="125"/>
      <c r="FPO85" s="125"/>
      <c r="FPP85" s="125"/>
      <c r="FPQ85" s="125"/>
      <c r="FPR85" s="125"/>
      <c r="FPS85" s="125"/>
      <c r="FPT85" s="125"/>
      <c r="FPU85" s="125"/>
      <c r="FPV85" s="125"/>
      <c r="FPW85" s="125"/>
      <c r="FPX85" s="125"/>
      <c r="FPY85" s="125"/>
      <c r="FPZ85" s="125"/>
      <c r="FQA85" s="125"/>
      <c r="FQB85" s="125"/>
      <c r="FQC85" s="125"/>
      <c r="FQD85" s="125"/>
      <c r="FQE85" s="125"/>
      <c r="FQF85" s="125"/>
      <c r="FQG85" s="125"/>
      <c r="FQH85" s="125"/>
      <c r="FQI85" s="125"/>
      <c r="FQJ85" s="125"/>
      <c r="FQK85" s="125"/>
      <c r="FQL85" s="125"/>
      <c r="FQM85" s="125"/>
      <c r="FQN85" s="125"/>
      <c r="FQO85" s="125"/>
      <c r="FQP85" s="125"/>
      <c r="FQQ85" s="125"/>
      <c r="FQR85" s="125"/>
      <c r="FQS85" s="125"/>
      <c r="FQT85" s="125"/>
      <c r="FQU85" s="125"/>
      <c r="FQV85" s="125"/>
      <c r="FQW85" s="125"/>
      <c r="FQX85" s="125"/>
      <c r="FQY85" s="125"/>
      <c r="FQZ85" s="125"/>
      <c r="FRA85" s="125"/>
      <c r="FRB85" s="125"/>
      <c r="FRC85" s="125"/>
      <c r="FRD85" s="125"/>
      <c r="FRE85" s="125"/>
      <c r="FRF85" s="125"/>
      <c r="FRG85" s="125"/>
      <c r="FRH85" s="125"/>
      <c r="FRI85" s="125"/>
      <c r="FRJ85" s="125"/>
      <c r="FRK85" s="125"/>
      <c r="FRL85" s="125"/>
      <c r="FRM85" s="125"/>
      <c r="FRN85" s="125"/>
      <c r="FRO85" s="125"/>
      <c r="FRP85" s="125"/>
      <c r="FRQ85" s="125"/>
      <c r="FRR85" s="125"/>
      <c r="FRS85" s="125"/>
      <c r="FRT85" s="125"/>
      <c r="FRU85" s="125"/>
      <c r="FRV85" s="125"/>
      <c r="FRW85" s="125"/>
      <c r="FRX85" s="125"/>
      <c r="FRY85" s="125"/>
      <c r="FRZ85" s="125"/>
      <c r="FSA85" s="125"/>
      <c r="FSB85" s="125"/>
      <c r="FSC85" s="125"/>
      <c r="FSD85" s="125"/>
      <c r="FSE85" s="125"/>
      <c r="FSF85" s="125"/>
      <c r="FSG85" s="125"/>
      <c r="FSH85" s="125"/>
      <c r="FSI85" s="125"/>
      <c r="FSJ85" s="125"/>
      <c r="FSK85" s="125"/>
      <c r="FSL85" s="125"/>
      <c r="FSM85" s="125"/>
      <c r="FSN85" s="125"/>
      <c r="FSO85" s="125"/>
      <c r="FSP85" s="125"/>
      <c r="FSQ85" s="125"/>
      <c r="FSR85" s="125"/>
      <c r="FSS85" s="125"/>
      <c r="FST85" s="125"/>
      <c r="FSU85" s="125"/>
      <c r="FSV85" s="125"/>
      <c r="FSW85" s="125"/>
      <c r="FSX85" s="125"/>
      <c r="FSY85" s="125"/>
      <c r="FSZ85" s="125"/>
      <c r="FTA85" s="125"/>
      <c r="FTB85" s="125"/>
      <c r="FTC85" s="125"/>
      <c r="FTD85" s="125"/>
      <c r="FTE85" s="125"/>
      <c r="FTF85" s="125"/>
      <c r="FTG85" s="125"/>
      <c r="FTH85" s="125"/>
      <c r="FTI85" s="125"/>
      <c r="FTJ85" s="125"/>
      <c r="FTK85" s="125"/>
      <c r="FTL85" s="125"/>
      <c r="FTM85" s="125"/>
      <c r="FTN85" s="125"/>
      <c r="FTO85" s="125"/>
      <c r="FTP85" s="125"/>
      <c r="FTQ85" s="125"/>
      <c r="FTR85" s="125"/>
      <c r="FTS85" s="125"/>
      <c r="FTT85" s="125"/>
      <c r="FTU85" s="125"/>
      <c r="FTV85" s="125"/>
      <c r="FTW85" s="125"/>
      <c r="FTX85" s="125"/>
      <c r="FTY85" s="125"/>
      <c r="FTZ85" s="125"/>
      <c r="FUA85" s="125"/>
      <c r="FUB85" s="125"/>
      <c r="FUC85" s="125"/>
      <c r="FUD85" s="125"/>
      <c r="FUE85" s="125"/>
      <c r="FUF85" s="125"/>
      <c r="FUG85" s="125"/>
      <c r="FUH85" s="125"/>
      <c r="FUI85" s="125"/>
      <c r="FUJ85" s="125"/>
      <c r="FUK85" s="125"/>
      <c r="FUL85" s="125"/>
      <c r="FUM85" s="125"/>
      <c r="FUN85" s="125"/>
      <c r="FUO85" s="125"/>
      <c r="FUP85" s="125"/>
      <c r="FUQ85" s="125"/>
      <c r="FUR85" s="125"/>
      <c r="FUS85" s="125"/>
      <c r="FUT85" s="125"/>
      <c r="FUU85" s="125"/>
      <c r="FUV85" s="125"/>
      <c r="FUW85" s="125"/>
      <c r="FUX85" s="125"/>
      <c r="FUY85" s="125"/>
      <c r="FUZ85" s="125"/>
      <c r="FVA85" s="125"/>
      <c r="FVB85" s="125"/>
      <c r="FVC85" s="125"/>
      <c r="FVD85" s="125"/>
      <c r="FVE85" s="125"/>
      <c r="FVF85" s="125"/>
      <c r="FVG85" s="125"/>
      <c r="FVH85" s="125"/>
      <c r="FVI85" s="125"/>
      <c r="FVJ85" s="125"/>
      <c r="FVK85" s="125"/>
      <c r="FVL85" s="125"/>
      <c r="FVM85" s="125"/>
      <c r="FVN85" s="125"/>
      <c r="FVO85" s="125"/>
      <c r="FVP85" s="125"/>
      <c r="FVQ85" s="125"/>
      <c r="FVR85" s="125"/>
      <c r="FVS85" s="125"/>
      <c r="FVT85" s="125"/>
      <c r="FVU85" s="125"/>
      <c r="FVV85" s="125"/>
      <c r="FVW85" s="125"/>
      <c r="FVX85" s="125"/>
      <c r="FVY85" s="125"/>
      <c r="FVZ85" s="125"/>
      <c r="FWA85" s="125"/>
      <c r="FWB85" s="125"/>
      <c r="FWC85" s="125"/>
      <c r="FWD85" s="125"/>
      <c r="FWE85" s="125"/>
      <c r="FWF85" s="125"/>
      <c r="FWG85" s="125"/>
      <c r="FWH85" s="125"/>
      <c r="FWI85" s="125"/>
      <c r="FWJ85" s="125"/>
      <c r="FWK85" s="125"/>
      <c r="FWL85" s="125"/>
      <c r="FWM85" s="125"/>
      <c r="FWN85" s="125"/>
      <c r="FWO85" s="125"/>
      <c r="FWP85" s="125"/>
      <c r="FWQ85" s="125"/>
      <c r="FWR85" s="125"/>
      <c r="FWS85" s="125"/>
      <c r="FWT85" s="125"/>
      <c r="FWU85" s="125"/>
      <c r="FWV85" s="125"/>
      <c r="FWW85" s="125"/>
      <c r="FWX85" s="125"/>
      <c r="FWY85" s="125"/>
      <c r="FWZ85" s="125"/>
      <c r="FXA85" s="125"/>
      <c r="FXB85" s="125"/>
      <c r="FXC85" s="125"/>
      <c r="FXD85" s="125"/>
      <c r="FXE85" s="125"/>
      <c r="FXF85" s="125"/>
      <c r="FXG85" s="125"/>
      <c r="FXH85" s="125"/>
      <c r="FXI85" s="125"/>
      <c r="FXJ85" s="125"/>
      <c r="FXK85" s="125"/>
      <c r="FXL85" s="125"/>
      <c r="FXM85" s="125"/>
      <c r="FXN85" s="125"/>
      <c r="FXO85" s="125"/>
      <c r="FXP85" s="125"/>
      <c r="FXQ85" s="125"/>
      <c r="FXR85" s="125"/>
      <c r="FXS85" s="125"/>
      <c r="FXT85" s="125"/>
      <c r="FXU85" s="125"/>
      <c r="FXV85" s="125"/>
      <c r="FXW85" s="125"/>
      <c r="FXX85" s="125"/>
      <c r="FXY85" s="125"/>
      <c r="FXZ85" s="125"/>
      <c r="FYA85" s="125"/>
      <c r="FYB85" s="125"/>
      <c r="FYC85" s="125"/>
      <c r="FYD85" s="125"/>
      <c r="FYE85" s="125"/>
      <c r="FYF85" s="125"/>
      <c r="FYG85" s="125"/>
      <c r="FYH85" s="125"/>
      <c r="FYI85" s="125"/>
      <c r="FYJ85" s="125"/>
      <c r="FYK85" s="125"/>
      <c r="FYL85" s="125"/>
      <c r="FYM85" s="125"/>
      <c r="FYN85" s="125"/>
      <c r="FYO85" s="125"/>
      <c r="FYP85" s="125"/>
      <c r="FYQ85" s="125"/>
      <c r="FYR85" s="125"/>
      <c r="FYS85" s="125"/>
      <c r="FYT85" s="125"/>
      <c r="FYU85" s="125"/>
      <c r="FYV85" s="125"/>
      <c r="FYW85" s="125"/>
      <c r="FYX85" s="125"/>
      <c r="FYY85" s="125"/>
      <c r="FYZ85" s="125"/>
      <c r="FZA85" s="125"/>
      <c r="FZB85" s="125"/>
      <c r="FZC85" s="125"/>
      <c r="FZD85" s="125"/>
      <c r="FZE85" s="125"/>
      <c r="FZF85" s="125"/>
      <c r="FZG85" s="125"/>
      <c r="FZH85" s="125"/>
      <c r="FZI85" s="125"/>
      <c r="FZJ85" s="125"/>
      <c r="FZK85" s="125"/>
      <c r="FZL85" s="125"/>
      <c r="FZM85" s="125"/>
      <c r="FZN85" s="125"/>
      <c r="FZO85" s="125"/>
      <c r="FZP85" s="125"/>
      <c r="FZQ85" s="125"/>
      <c r="FZR85" s="125"/>
      <c r="FZS85" s="125"/>
      <c r="FZT85" s="125"/>
      <c r="FZU85" s="125"/>
      <c r="FZV85" s="125"/>
      <c r="FZW85" s="125"/>
      <c r="FZX85" s="125"/>
      <c r="FZY85" s="125"/>
      <c r="FZZ85" s="125"/>
      <c r="GAA85" s="125"/>
      <c r="GAB85" s="125"/>
      <c r="GAC85" s="125"/>
      <c r="GAD85" s="125"/>
      <c r="GAE85" s="125"/>
      <c r="GAF85" s="125"/>
      <c r="GAG85" s="125"/>
      <c r="GAH85" s="125"/>
      <c r="GAI85" s="125"/>
      <c r="GAJ85" s="125"/>
      <c r="GAK85" s="125"/>
      <c r="GAL85" s="125"/>
      <c r="GAM85" s="125"/>
      <c r="GAN85" s="125"/>
      <c r="GAO85" s="125"/>
      <c r="GAP85" s="125"/>
      <c r="GAQ85" s="125"/>
      <c r="GAR85" s="125"/>
      <c r="GAS85" s="125"/>
      <c r="GAT85" s="125"/>
      <c r="GAU85" s="125"/>
      <c r="GAV85" s="125"/>
      <c r="GAW85" s="125"/>
      <c r="GAX85" s="125"/>
      <c r="GAY85" s="125"/>
      <c r="GAZ85" s="125"/>
      <c r="GBA85" s="125"/>
      <c r="GBB85" s="125"/>
      <c r="GBC85" s="125"/>
      <c r="GBD85" s="125"/>
      <c r="GBE85" s="125"/>
      <c r="GBF85" s="125"/>
      <c r="GBG85" s="125"/>
      <c r="GBH85" s="125"/>
      <c r="GBI85" s="125"/>
      <c r="GBJ85" s="125"/>
      <c r="GBK85" s="125"/>
      <c r="GBL85" s="125"/>
      <c r="GBM85" s="125"/>
      <c r="GBN85" s="125"/>
      <c r="GBO85" s="125"/>
      <c r="GBP85" s="125"/>
      <c r="GBQ85" s="125"/>
      <c r="GBR85" s="125"/>
      <c r="GBS85" s="125"/>
      <c r="GBT85" s="125"/>
      <c r="GBU85" s="125"/>
      <c r="GBV85" s="125"/>
      <c r="GBW85" s="125"/>
      <c r="GBX85" s="125"/>
      <c r="GBY85" s="125"/>
      <c r="GBZ85" s="125"/>
      <c r="GCA85" s="125"/>
      <c r="GCB85" s="125"/>
      <c r="GCC85" s="125"/>
      <c r="GCD85" s="125"/>
      <c r="GCE85" s="125"/>
      <c r="GCF85" s="125"/>
      <c r="GCG85" s="125"/>
      <c r="GCH85" s="125"/>
      <c r="GCI85" s="125"/>
      <c r="GCJ85" s="125"/>
      <c r="GCK85" s="125"/>
      <c r="GCL85" s="125"/>
      <c r="GCM85" s="125"/>
      <c r="GCN85" s="125"/>
      <c r="GCO85" s="125"/>
      <c r="GCP85" s="125"/>
      <c r="GCQ85" s="125"/>
      <c r="GCR85" s="125"/>
      <c r="GCS85" s="125"/>
      <c r="GCT85" s="125"/>
      <c r="GCU85" s="125"/>
      <c r="GCV85" s="125"/>
      <c r="GCW85" s="125"/>
      <c r="GCX85" s="125"/>
      <c r="GCY85" s="125"/>
      <c r="GCZ85" s="125"/>
      <c r="GDA85" s="125"/>
      <c r="GDB85" s="125"/>
      <c r="GDC85" s="125"/>
      <c r="GDD85" s="125"/>
      <c r="GDE85" s="125"/>
      <c r="GDF85" s="125"/>
      <c r="GDG85" s="125"/>
      <c r="GDH85" s="125"/>
      <c r="GDI85" s="125"/>
      <c r="GDJ85" s="125"/>
      <c r="GDK85" s="125"/>
      <c r="GDL85" s="125"/>
      <c r="GDM85" s="125"/>
      <c r="GDN85" s="125"/>
      <c r="GDO85" s="125"/>
      <c r="GDP85" s="125"/>
      <c r="GDQ85" s="125"/>
      <c r="GDR85" s="125"/>
      <c r="GDS85" s="125"/>
      <c r="GDT85" s="125"/>
      <c r="GDU85" s="125"/>
      <c r="GDV85" s="125"/>
      <c r="GDW85" s="125"/>
      <c r="GDX85" s="125"/>
      <c r="GDY85" s="125"/>
    </row>
    <row r="86" spans="1:4861" s="130" customFormat="1" ht="35.25" customHeight="1">
      <c r="A86" s="101"/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  <c r="FW86" s="125"/>
      <c r="FX86" s="125"/>
      <c r="FY86" s="125"/>
      <c r="FZ86" s="125"/>
      <c r="GA86" s="125"/>
      <c r="GB86" s="125"/>
      <c r="GC86" s="125"/>
      <c r="GD86" s="125"/>
      <c r="GE86" s="125"/>
      <c r="GF86" s="125"/>
      <c r="GG86" s="125"/>
      <c r="GH86" s="125"/>
      <c r="GI86" s="125"/>
      <c r="GJ86" s="125"/>
      <c r="GK86" s="125"/>
      <c r="GL86" s="125"/>
      <c r="GM86" s="125"/>
      <c r="GN86" s="125"/>
      <c r="GO86" s="125"/>
      <c r="GP86" s="125"/>
      <c r="GQ86" s="125"/>
      <c r="GR86" s="125"/>
      <c r="GS86" s="125"/>
      <c r="GT86" s="125"/>
      <c r="GU86" s="125"/>
      <c r="GV86" s="125"/>
      <c r="GW86" s="125"/>
      <c r="GX86" s="125"/>
      <c r="GY86" s="125"/>
      <c r="GZ86" s="125"/>
      <c r="HA86" s="125"/>
      <c r="HB86" s="125"/>
      <c r="HC86" s="125"/>
      <c r="HD86" s="125"/>
      <c r="HE86" s="125"/>
      <c r="HF86" s="125"/>
      <c r="HG86" s="125"/>
      <c r="HH86" s="125"/>
      <c r="HI86" s="125"/>
      <c r="HJ86" s="125"/>
      <c r="HK86" s="125"/>
      <c r="HL86" s="125"/>
      <c r="HM86" s="125"/>
      <c r="HN86" s="125"/>
      <c r="HO86" s="125"/>
      <c r="HP86" s="125"/>
      <c r="HQ86" s="125"/>
      <c r="HR86" s="125"/>
      <c r="HS86" s="125"/>
      <c r="HT86" s="125"/>
      <c r="HU86" s="125"/>
      <c r="HV86" s="125"/>
      <c r="HW86" s="125"/>
      <c r="HX86" s="125"/>
      <c r="HY86" s="125"/>
      <c r="HZ86" s="125"/>
      <c r="IA86" s="125"/>
      <c r="IB86" s="125"/>
      <c r="IC86" s="125"/>
      <c r="ID86" s="125"/>
      <c r="IE86" s="125"/>
      <c r="IF86" s="125"/>
      <c r="IG86" s="125"/>
      <c r="IH86" s="125"/>
      <c r="II86" s="125"/>
      <c r="IJ86" s="125"/>
      <c r="IK86" s="125"/>
      <c r="IL86" s="125"/>
      <c r="IM86" s="125"/>
      <c r="IN86" s="125"/>
      <c r="IO86" s="125"/>
      <c r="IP86" s="125"/>
      <c r="IQ86" s="125"/>
      <c r="IR86" s="125"/>
      <c r="IS86" s="125"/>
      <c r="IT86" s="125"/>
      <c r="IU86" s="125"/>
      <c r="IV86" s="125"/>
      <c r="IW86" s="125"/>
      <c r="IX86" s="125"/>
      <c r="IY86" s="125"/>
      <c r="IZ86" s="125"/>
      <c r="JA86" s="125"/>
      <c r="JB86" s="125"/>
      <c r="JC86" s="125"/>
      <c r="JD86" s="125"/>
      <c r="JE86" s="125"/>
      <c r="JF86" s="125"/>
      <c r="JG86" s="125"/>
      <c r="JH86" s="125"/>
      <c r="JI86" s="125"/>
      <c r="JJ86" s="125"/>
      <c r="JK86" s="125"/>
      <c r="JL86" s="125"/>
      <c r="JM86" s="125"/>
      <c r="JN86" s="125"/>
      <c r="JO86" s="125"/>
      <c r="JP86" s="125"/>
      <c r="JQ86" s="125"/>
      <c r="JR86" s="125"/>
      <c r="JS86" s="125"/>
      <c r="JT86" s="125"/>
      <c r="JU86" s="125"/>
      <c r="JV86" s="125"/>
      <c r="JW86" s="125"/>
      <c r="JX86" s="125"/>
      <c r="JY86" s="125"/>
      <c r="JZ86" s="125"/>
      <c r="KA86" s="125"/>
      <c r="KB86" s="125"/>
      <c r="KC86" s="125"/>
      <c r="KD86" s="125"/>
      <c r="KE86" s="125"/>
      <c r="KF86" s="125"/>
      <c r="KG86" s="125"/>
      <c r="KH86" s="125"/>
      <c r="KI86" s="125"/>
      <c r="KJ86" s="125"/>
      <c r="KK86" s="125"/>
      <c r="KL86" s="125"/>
      <c r="KM86" s="125"/>
      <c r="KN86" s="125"/>
      <c r="KO86" s="125"/>
      <c r="KP86" s="125"/>
      <c r="KQ86" s="125"/>
      <c r="KR86" s="125"/>
      <c r="KS86" s="125"/>
      <c r="KT86" s="125"/>
      <c r="KU86" s="125"/>
      <c r="KV86" s="125"/>
      <c r="KW86" s="125"/>
      <c r="KX86" s="125"/>
      <c r="KY86" s="125"/>
      <c r="KZ86" s="125"/>
      <c r="LA86" s="125"/>
      <c r="LB86" s="125"/>
      <c r="LC86" s="125"/>
      <c r="LD86" s="125"/>
      <c r="LE86" s="125"/>
      <c r="LF86" s="125"/>
      <c r="LG86" s="125"/>
      <c r="LH86" s="125"/>
      <c r="LI86" s="125"/>
      <c r="LJ86" s="125"/>
      <c r="LK86" s="125"/>
      <c r="LL86" s="125"/>
      <c r="LM86" s="125"/>
      <c r="LN86" s="125"/>
      <c r="LO86" s="125"/>
      <c r="LP86" s="125"/>
      <c r="LQ86" s="125"/>
      <c r="LR86" s="125"/>
      <c r="LS86" s="125"/>
      <c r="LT86" s="125"/>
      <c r="LU86" s="125"/>
      <c r="LV86" s="125"/>
      <c r="LW86" s="125"/>
      <c r="LX86" s="125"/>
      <c r="LY86" s="125"/>
      <c r="LZ86" s="125"/>
      <c r="MA86" s="125"/>
      <c r="MB86" s="125"/>
      <c r="MC86" s="125"/>
      <c r="MD86" s="125"/>
      <c r="ME86" s="125"/>
      <c r="MF86" s="125"/>
      <c r="MG86" s="125"/>
      <c r="MH86" s="125"/>
      <c r="MI86" s="125"/>
      <c r="MJ86" s="125"/>
      <c r="MK86" s="125"/>
      <c r="ML86" s="125"/>
      <c r="MM86" s="125"/>
      <c r="MN86" s="125"/>
      <c r="MO86" s="125"/>
      <c r="MP86" s="125"/>
      <c r="MQ86" s="125"/>
      <c r="MR86" s="125"/>
      <c r="MS86" s="125"/>
      <c r="MT86" s="125"/>
      <c r="MU86" s="125"/>
      <c r="MV86" s="125"/>
      <c r="MW86" s="125"/>
      <c r="MX86" s="125"/>
      <c r="MY86" s="125"/>
      <c r="MZ86" s="125"/>
      <c r="NA86" s="125"/>
      <c r="NB86" s="125"/>
      <c r="NC86" s="125"/>
      <c r="ND86" s="125"/>
      <c r="NE86" s="125"/>
      <c r="NF86" s="125"/>
      <c r="NG86" s="125"/>
      <c r="NH86" s="125"/>
      <c r="NI86" s="125"/>
      <c r="NJ86" s="125"/>
      <c r="NK86" s="125"/>
      <c r="NL86" s="125"/>
      <c r="NM86" s="125"/>
      <c r="NN86" s="125"/>
      <c r="NO86" s="125"/>
      <c r="NP86" s="125"/>
      <c r="NQ86" s="125"/>
      <c r="NR86" s="125"/>
      <c r="NS86" s="125"/>
      <c r="NT86" s="125"/>
      <c r="NU86" s="125"/>
      <c r="NV86" s="125"/>
      <c r="NW86" s="125"/>
      <c r="NX86" s="125"/>
      <c r="NY86" s="125"/>
      <c r="NZ86" s="125"/>
      <c r="OA86" s="125"/>
      <c r="OB86" s="125"/>
      <c r="OC86" s="125"/>
      <c r="OD86" s="125"/>
      <c r="OE86" s="125"/>
      <c r="OF86" s="125"/>
      <c r="OG86" s="125"/>
      <c r="OH86" s="125"/>
      <c r="OI86" s="125"/>
      <c r="OJ86" s="125"/>
      <c r="OK86" s="125"/>
      <c r="OL86" s="125"/>
      <c r="OM86" s="125"/>
      <c r="ON86" s="125"/>
      <c r="OO86" s="125"/>
      <c r="OP86" s="125"/>
      <c r="OQ86" s="125"/>
      <c r="OR86" s="125"/>
      <c r="OS86" s="125"/>
      <c r="OT86" s="125"/>
      <c r="OU86" s="125"/>
      <c r="OV86" s="125"/>
      <c r="OW86" s="125"/>
      <c r="OX86" s="125"/>
      <c r="OY86" s="125"/>
      <c r="OZ86" s="125"/>
      <c r="PA86" s="125"/>
      <c r="PB86" s="125"/>
      <c r="PC86" s="125"/>
      <c r="PD86" s="125"/>
      <c r="PE86" s="125"/>
      <c r="PF86" s="125"/>
      <c r="PG86" s="125"/>
      <c r="PH86" s="125"/>
      <c r="PI86" s="125"/>
      <c r="PJ86" s="125"/>
      <c r="PK86" s="125"/>
      <c r="PL86" s="125"/>
      <c r="PM86" s="125"/>
      <c r="PN86" s="125"/>
      <c r="PO86" s="125"/>
      <c r="PP86" s="125"/>
      <c r="PQ86" s="125"/>
      <c r="PR86" s="125"/>
      <c r="PS86" s="125"/>
      <c r="PT86" s="125"/>
      <c r="PU86" s="125"/>
      <c r="PV86" s="125"/>
      <c r="PW86" s="125"/>
      <c r="PX86" s="125"/>
      <c r="PY86" s="125"/>
      <c r="PZ86" s="125"/>
      <c r="QA86" s="125"/>
      <c r="QB86" s="125"/>
      <c r="QC86" s="125"/>
      <c r="QD86" s="125"/>
      <c r="QE86" s="125"/>
      <c r="QF86" s="125"/>
      <c r="QG86" s="125"/>
      <c r="QH86" s="125"/>
      <c r="QI86" s="125"/>
      <c r="QJ86" s="125"/>
      <c r="QK86" s="125"/>
      <c r="QL86" s="125"/>
      <c r="QM86" s="125"/>
      <c r="QN86" s="125"/>
      <c r="QO86" s="125"/>
      <c r="QP86" s="125"/>
      <c r="QQ86" s="125"/>
      <c r="QR86" s="125"/>
      <c r="QS86" s="125"/>
      <c r="QT86" s="125"/>
      <c r="QU86" s="125"/>
      <c r="QV86" s="125"/>
      <c r="QW86" s="125"/>
      <c r="QX86" s="125"/>
      <c r="QY86" s="125"/>
      <c r="QZ86" s="125"/>
      <c r="RA86" s="125"/>
      <c r="RB86" s="125"/>
      <c r="RC86" s="125"/>
      <c r="RD86" s="125"/>
      <c r="RE86" s="125"/>
      <c r="RF86" s="125"/>
      <c r="RG86" s="125"/>
      <c r="RH86" s="125"/>
      <c r="RI86" s="125"/>
      <c r="RJ86" s="125"/>
      <c r="RK86" s="125"/>
      <c r="RL86" s="125"/>
      <c r="RM86" s="125"/>
      <c r="RN86" s="125"/>
      <c r="RO86" s="125"/>
      <c r="RP86" s="125"/>
      <c r="RQ86" s="125"/>
      <c r="RR86" s="125"/>
      <c r="RS86" s="125"/>
      <c r="RT86" s="125"/>
      <c r="RU86" s="125"/>
      <c r="RV86" s="125"/>
      <c r="RW86" s="125"/>
      <c r="RX86" s="125"/>
      <c r="RY86" s="125"/>
      <c r="RZ86" s="125"/>
      <c r="SA86" s="125"/>
      <c r="SB86" s="125"/>
      <c r="SC86" s="125"/>
      <c r="SD86" s="125"/>
      <c r="SE86" s="125"/>
      <c r="SF86" s="125"/>
      <c r="SG86" s="125"/>
      <c r="SH86" s="125"/>
      <c r="SI86" s="125"/>
      <c r="SJ86" s="125"/>
      <c r="SK86" s="125"/>
      <c r="SL86" s="125"/>
      <c r="SM86" s="125"/>
      <c r="SN86" s="125"/>
      <c r="SO86" s="125"/>
      <c r="SP86" s="125"/>
      <c r="SQ86" s="125"/>
      <c r="SR86" s="125"/>
      <c r="SS86" s="125"/>
      <c r="ST86" s="125"/>
      <c r="SU86" s="125"/>
      <c r="SV86" s="125"/>
      <c r="SW86" s="125"/>
      <c r="SX86" s="125"/>
      <c r="SY86" s="125"/>
      <c r="SZ86" s="125"/>
      <c r="TA86" s="125"/>
      <c r="TB86" s="125"/>
      <c r="TC86" s="125"/>
      <c r="TD86" s="125"/>
      <c r="TE86" s="125"/>
      <c r="TF86" s="125"/>
      <c r="TG86" s="125"/>
      <c r="TH86" s="125"/>
      <c r="TI86" s="125"/>
      <c r="TJ86" s="125"/>
      <c r="TK86" s="125"/>
      <c r="TL86" s="125"/>
      <c r="TM86" s="125"/>
      <c r="TN86" s="125"/>
      <c r="TO86" s="125"/>
      <c r="TP86" s="125"/>
      <c r="TQ86" s="125"/>
      <c r="TR86" s="125"/>
      <c r="TS86" s="125"/>
      <c r="TT86" s="125"/>
      <c r="TU86" s="125"/>
      <c r="TV86" s="125"/>
      <c r="TW86" s="125"/>
      <c r="TX86" s="125"/>
      <c r="TY86" s="125"/>
      <c r="TZ86" s="125"/>
      <c r="UA86" s="125"/>
      <c r="UB86" s="125"/>
      <c r="UC86" s="125"/>
      <c r="UD86" s="125"/>
      <c r="UE86" s="125"/>
      <c r="UF86" s="125"/>
      <c r="UG86" s="125"/>
      <c r="UH86" s="125"/>
      <c r="UI86" s="125"/>
      <c r="UJ86" s="125"/>
      <c r="UK86" s="125"/>
      <c r="UL86" s="125"/>
      <c r="UM86" s="125"/>
      <c r="UN86" s="125"/>
      <c r="UO86" s="125"/>
      <c r="UP86" s="125"/>
      <c r="UQ86" s="125"/>
      <c r="UR86" s="125"/>
      <c r="US86" s="125"/>
      <c r="UT86" s="125"/>
      <c r="UU86" s="125"/>
      <c r="UV86" s="125"/>
      <c r="UW86" s="125"/>
      <c r="UX86" s="125"/>
      <c r="UY86" s="125"/>
      <c r="UZ86" s="125"/>
      <c r="VA86" s="125"/>
      <c r="VB86" s="125"/>
      <c r="VC86" s="125"/>
      <c r="VD86" s="125"/>
      <c r="VE86" s="125"/>
      <c r="VF86" s="125"/>
      <c r="VG86" s="125"/>
      <c r="VH86" s="125"/>
      <c r="VI86" s="125"/>
      <c r="VJ86" s="125"/>
      <c r="VK86" s="125"/>
      <c r="VL86" s="125"/>
      <c r="VM86" s="125"/>
      <c r="VN86" s="125"/>
      <c r="VO86" s="125"/>
      <c r="VP86" s="125"/>
      <c r="VQ86" s="125"/>
      <c r="VR86" s="125"/>
      <c r="VS86" s="125"/>
      <c r="VT86" s="125"/>
      <c r="VU86" s="125"/>
      <c r="VV86" s="125"/>
      <c r="VW86" s="125"/>
      <c r="VX86" s="125"/>
      <c r="VY86" s="125"/>
      <c r="VZ86" s="125"/>
      <c r="WA86" s="125"/>
      <c r="WB86" s="125"/>
      <c r="WC86" s="125"/>
      <c r="WD86" s="125"/>
      <c r="WE86" s="125"/>
      <c r="WF86" s="125"/>
      <c r="WG86" s="125"/>
      <c r="WH86" s="125"/>
      <c r="WI86" s="125"/>
      <c r="WJ86" s="125"/>
      <c r="WK86" s="125"/>
      <c r="WL86" s="125"/>
      <c r="WM86" s="125"/>
      <c r="WN86" s="125"/>
      <c r="WO86" s="125"/>
      <c r="WP86" s="125"/>
      <c r="WQ86" s="125"/>
      <c r="WR86" s="125"/>
      <c r="WS86" s="125"/>
      <c r="WT86" s="125"/>
      <c r="WU86" s="125"/>
      <c r="WV86" s="125"/>
      <c r="WW86" s="125"/>
      <c r="WX86" s="125"/>
      <c r="WY86" s="125"/>
      <c r="WZ86" s="125"/>
      <c r="XA86" s="125"/>
      <c r="XB86" s="125"/>
      <c r="XC86" s="125"/>
      <c r="XD86" s="125"/>
      <c r="XE86" s="125"/>
      <c r="XF86" s="125"/>
      <c r="XG86" s="125"/>
      <c r="XH86" s="125"/>
      <c r="XI86" s="125"/>
      <c r="XJ86" s="125"/>
      <c r="XK86" s="125"/>
      <c r="XL86" s="125"/>
      <c r="XM86" s="125"/>
      <c r="XN86" s="125"/>
      <c r="XO86" s="125"/>
      <c r="XP86" s="125"/>
      <c r="XQ86" s="125"/>
      <c r="XR86" s="125"/>
      <c r="XS86" s="125"/>
      <c r="XT86" s="125"/>
      <c r="XU86" s="125"/>
      <c r="XV86" s="125"/>
      <c r="XW86" s="125"/>
      <c r="XX86" s="125"/>
      <c r="XY86" s="125"/>
      <c r="XZ86" s="125"/>
      <c r="YA86" s="125"/>
      <c r="YB86" s="125"/>
      <c r="YC86" s="125"/>
      <c r="YD86" s="125"/>
      <c r="YE86" s="125"/>
      <c r="YF86" s="125"/>
      <c r="YG86" s="125"/>
      <c r="YH86" s="125"/>
      <c r="YI86" s="125"/>
      <c r="YJ86" s="125"/>
      <c r="YK86" s="125"/>
      <c r="YL86" s="125"/>
      <c r="YM86" s="125"/>
      <c r="YN86" s="125"/>
      <c r="YO86" s="125"/>
      <c r="YP86" s="125"/>
      <c r="YQ86" s="125"/>
      <c r="YR86" s="125"/>
      <c r="YS86" s="125"/>
      <c r="YT86" s="125"/>
      <c r="YU86" s="125"/>
      <c r="YV86" s="125"/>
      <c r="YW86" s="125"/>
      <c r="YX86" s="125"/>
      <c r="YY86" s="125"/>
      <c r="YZ86" s="125"/>
      <c r="ZA86" s="125"/>
      <c r="ZB86" s="125"/>
      <c r="ZC86" s="125"/>
      <c r="ZD86" s="125"/>
      <c r="ZE86" s="125"/>
      <c r="ZF86" s="125"/>
      <c r="ZG86" s="125"/>
      <c r="ZH86" s="125"/>
      <c r="ZI86" s="125"/>
      <c r="ZJ86" s="125"/>
      <c r="ZK86" s="125"/>
      <c r="ZL86" s="125"/>
      <c r="ZM86" s="125"/>
      <c r="ZN86" s="125"/>
      <c r="ZO86" s="125"/>
      <c r="ZP86" s="125"/>
      <c r="ZQ86" s="125"/>
      <c r="ZR86" s="125"/>
      <c r="ZS86" s="125"/>
      <c r="ZT86" s="125"/>
      <c r="ZU86" s="125"/>
      <c r="ZV86" s="125"/>
      <c r="ZW86" s="125"/>
      <c r="ZX86" s="125"/>
      <c r="ZY86" s="125"/>
      <c r="ZZ86" s="125"/>
      <c r="AAA86" s="125"/>
      <c r="AAB86" s="125"/>
      <c r="AAC86" s="125"/>
      <c r="AAD86" s="125"/>
      <c r="AAE86" s="125"/>
      <c r="AAF86" s="125"/>
      <c r="AAG86" s="125"/>
      <c r="AAH86" s="125"/>
      <c r="AAI86" s="125"/>
      <c r="AAJ86" s="125"/>
      <c r="AAK86" s="125"/>
      <c r="AAL86" s="125"/>
      <c r="AAM86" s="125"/>
      <c r="AAN86" s="125"/>
      <c r="AAO86" s="125"/>
      <c r="AAP86" s="125"/>
      <c r="AAQ86" s="125"/>
      <c r="AAR86" s="125"/>
      <c r="AAS86" s="125"/>
      <c r="AAT86" s="125"/>
      <c r="AAU86" s="125"/>
      <c r="AAV86" s="125"/>
      <c r="AAW86" s="125"/>
      <c r="AAX86" s="125"/>
      <c r="AAY86" s="125"/>
      <c r="AAZ86" s="125"/>
      <c r="ABA86" s="125"/>
      <c r="ABB86" s="125"/>
      <c r="ABC86" s="125"/>
      <c r="ABD86" s="125"/>
      <c r="ABE86" s="125"/>
      <c r="ABF86" s="125"/>
      <c r="ABG86" s="125"/>
      <c r="ABH86" s="125"/>
      <c r="ABI86" s="125"/>
      <c r="ABJ86" s="125"/>
      <c r="ABK86" s="125"/>
      <c r="ABL86" s="125"/>
      <c r="ABM86" s="125"/>
      <c r="ABN86" s="125"/>
      <c r="ABO86" s="125"/>
      <c r="ABP86" s="125"/>
      <c r="ABQ86" s="125"/>
      <c r="ABR86" s="125"/>
      <c r="ABS86" s="125"/>
      <c r="ABT86" s="125"/>
      <c r="ABU86" s="125"/>
      <c r="ABV86" s="125"/>
      <c r="ABW86" s="125"/>
      <c r="ABX86" s="125"/>
      <c r="ABY86" s="125"/>
      <c r="ABZ86" s="125"/>
      <c r="ACA86" s="125"/>
      <c r="ACB86" s="125"/>
      <c r="ACC86" s="125"/>
      <c r="ACD86" s="125"/>
      <c r="ACE86" s="125"/>
      <c r="ACF86" s="125"/>
      <c r="ACG86" s="125"/>
      <c r="ACH86" s="125"/>
      <c r="ACI86" s="125"/>
      <c r="ACJ86" s="125"/>
      <c r="ACK86" s="125"/>
      <c r="ACL86" s="125"/>
      <c r="ACM86" s="125"/>
      <c r="ACN86" s="125"/>
      <c r="ACO86" s="125"/>
      <c r="ACP86" s="125"/>
      <c r="ACQ86" s="125"/>
      <c r="ACR86" s="125"/>
      <c r="ACS86" s="125"/>
      <c r="ACT86" s="125"/>
      <c r="ACU86" s="125"/>
      <c r="ACV86" s="125"/>
      <c r="ACW86" s="125"/>
      <c r="ACX86" s="125"/>
      <c r="ACY86" s="125"/>
      <c r="ACZ86" s="125"/>
      <c r="ADA86" s="125"/>
      <c r="ADB86" s="125"/>
      <c r="ADC86" s="125"/>
      <c r="ADD86" s="125"/>
      <c r="ADE86" s="125"/>
      <c r="ADF86" s="125"/>
      <c r="ADG86" s="125"/>
      <c r="ADH86" s="125"/>
      <c r="ADI86" s="125"/>
      <c r="ADJ86" s="125"/>
      <c r="ADK86" s="125"/>
      <c r="ADL86" s="125"/>
      <c r="ADM86" s="125"/>
      <c r="ADN86" s="125"/>
      <c r="ADO86" s="125"/>
      <c r="ADP86" s="125"/>
      <c r="ADQ86" s="125"/>
      <c r="ADR86" s="125"/>
      <c r="ADS86" s="125"/>
      <c r="ADT86" s="125"/>
      <c r="ADU86" s="125"/>
      <c r="ADV86" s="125"/>
      <c r="ADW86" s="125"/>
      <c r="ADX86" s="125"/>
      <c r="ADY86" s="125"/>
      <c r="ADZ86" s="125"/>
      <c r="AEA86" s="125"/>
      <c r="AEB86" s="125"/>
      <c r="AEC86" s="125"/>
      <c r="AED86" s="125"/>
      <c r="AEE86" s="125"/>
      <c r="AEF86" s="125"/>
      <c r="AEG86" s="125"/>
      <c r="AEH86" s="125"/>
      <c r="AEI86" s="125"/>
      <c r="AEJ86" s="125"/>
      <c r="AEK86" s="125"/>
      <c r="AEL86" s="125"/>
      <c r="AEM86" s="125"/>
      <c r="AEN86" s="125"/>
      <c r="AEO86" s="125"/>
      <c r="AEP86" s="125"/>
      <c r="AEQ86" s="125"/>
      <c r="AER86" s="125"/>
      <c r="AES86" s="125"/>
      <c r="AET86" s="125"/>
      <c r="AEU86" s="125"/>
      <c r="AEV86" s="125"/>
      <c r="AEW86" s="125"/>
      <c r="AEX86" s="125"/>
      <c r="AEY86" s="125"/>
      <c r="AEZ86" s="125"/>
      <c r="AFA86" s="125"/>
      <c r="AFB86" s="125"/>
      <c r="AFC86" s="125"/>
      <c r="AFD86" s="125"/>
      <c r="AFE86" s="125"/>
      <c r="AFF86" s="125"/>
      <c r="AFG86" s="125"/>
      <c r="AFH86" s="125"/>
      <c r="AFI86" s="125"/>
      <c r="AFJ86" s="125"/>
      <c r="AFK86" s="125"/>
      <c r="AFL86" s="125"/>
      <c r="AFM86" s="125"/>
      <c r="AFN86" s="125"/>
      <c r="AFO86" s="125"/>
      <c r="AFP86" s="125"/>
      <c r="AFQ86" s="125"/>
      <c r="AFR86" s="125"/>
      <c r="AFS86" s="125"/>
      <c r="AFT86" s="125"/>
      <c r="AFU86" s="125"/>
      <c r="AFV86" s="125"/>
      <c r="AFW86" s="125"/>
      <c r="AFX86" s="125"/>
      <c r="AFY86" s="125"/>
      <c r="AFZ86" s="125"/>
      <c r="AGA86" s="125"/>
      <c r="AGB86" s="125"/>
      <c r="AGC86" s="125"/>
      <c r="AGD86" s="125"/>
      <c r="AGE86" s="125"/>
      <c r="AGF86" s="125"/>
      <c r="AGG86" s="125"/>
      <c r="AGH86" s="125"/>
      <c r="AGI86" s="125"/>
      <c r="AGJ86" s="125"/>
      <c r="AGK86" s="125"/>
      <c r="AGL86" s="125"/>
      <c r="AGM86" s="125"/>
      <c r="AGN86" s="125"/>
      <c r="AGO86" s="125"/>
      <c r="AGP86" s="125"/>
      <c r="AGQ86" s="125"/>
      <c r="AGR86" s="125"/>
      <c r="AGS86" s="125"/>
      <c r="AGT86" s="125"/>
      <c r="AGU86" s="125"/>
      <c r="AGV86" s="125"/>
      <c r="AGW86" s="125"/>
      <c r="AGX86" s="125"/>
      <c r="AGY86" s="125"/>
      <c r="AGZ86" s="125"/>
      <c r="AHA86" s="125"/>
      <c r="AHB86" s="125"/>
      <c r="AHC86" s="125"/>
      <c r="AHD86" s="125"/>
      <c r="AHE86" s="125"/>
      <c r="AHF86" s="125"/>
      <c r="AHG86" s="125"/>
      <c r="AHH86" s="125"/>
      <c r="AHI86" s="125"/>
      <c r="AHJ86" s="125"/>
      <c r="AHK86" s="125"/>
      <c r="AHL86" s="125"/>
      <c r="AHM86" s="125"/>
      <c r="AHN86" s="125"/>
      <c r="AHO86" s="125"/>
      <c r="AHP86" s="125"/>
      <c r="AHQ86" s="125"/>
      <c r="AHR86" s="125"/>
      <c r="AHS86" s="125"/>
      <c r="AHT86" s="125"/>
      <c r="AHU86" s="125"/>
      <c r="AHV86" s="125"/>
      <c r="AHW86" s="125"/>
      <c r="AHX86" s="125"/>
      <c r="AHY86" s="125"/>
      <c r="AHZ86" s="125"/>
      <c r="AIA86" s="125"/>
      <c r="AIB86" s="125"/>
      <c r="AIC86" s="125"/>
      <c r="AID86" s="125"/>
      <c r="AIE86" s="125"/>
      <c r="AIF86" s="125"/>
      <c r="AIG86" s="125"/>
      <c r="AIH86" s="125"/>
      <c r="AII86" s="125"/>
      <c r="AIJ86" s="125"/>
      <c r="AIK86" s="125"/>
      <c r="AIL86" s="125"/>
      <c r="AIM86" s="125"/>
      <c r="AIN86" s="125"/>
      <c r="AIO86" s="125"/>
      <c r="AIP86" s="125"/>
      <c r="AIQ86" s="125"/>
      <c r="AIR86" s="125"/>
      <c r="AIS86" s="125"/>
      <c r="AIT86" s="125"/>
      <c r="AIU86" s="125"/>
      <c r="AIV86" s="125"/>
      <c r="AIW86" s="125"/>
      <c r="AIX86" s="125"/>
      <c r="AIY86" s="125"/>
      <c r="AIZ86" s="125"/>
      <c r="AJA86" s="125"/>
      <c r="AJB86" s="125"/>
      <c r="AJC86" s="125"/>
      <c r="AJD86" s="125"/>
      <c r="AJE86" s="125"/>
      <c r="AJF86" s="125"/>
      <c r="AJG86" s="125"/>
      <c r="AJH86" s="125"/>
      <c r="AJI86" s="125"/>
      <c r="AJJ86" s="125"/>
      <c r="AJK86" s="125"/>
      <c r="AJL86" s="125"/>
      <c r="AJM86" s="125"/>
      <c r="AJN86" s="125"/>
      <c r="AJO86" s="125"/>
      <c r="AJP86" s="125"/>
      <c r="AJQ86" s="125"/>
      <c r="AJR86" s="125"/>
      <c r="AJS86" s="125"/>
      <c r="AJT86" s="125"/>
      <c r="AJU86" s="125"/>
      <c r="AJV86" s="125"/>
      <c r="AJW86" s="125"/>
      <c r="AJX86" s="125"/>
      <c r="AJY86" s="125"/>
      <c r="AJZ86" s="125"/>
      <c r="AKA86" s="125"/>
      <c r="AKB86" s="125"/>
      <c r="AKC86" s="125"/>
      <c r="AKD86" s="125"/>
      <c r="AKE86" s="125"/>
      <c r="AKF86" s="125"/>
      <c r="AKG86" s="125"/>
      <c r="AKH86" s="125"/>
      <c r="AKI86" s="125"/>
      <c r="AKJ86" s="125"/>
      <c r="AKK86" s="125"/>
      <c r="AKL86" s="125"/>
      <c r="AKM86" s="125"/>
      <c r="AKN86" s="125"/>
      <c r="AKO86" s="125"/>
      <c r="AKP86" s="125"/>
      <c r="AKQ86" s="125"/>
      <c r="AKR86" s="125"/>
      <c r="AKS86" s="125"/>
      <c r="AKT86" s="125"/>
      <c r="AKU86" s="125"/>
      <c r="AKV86" s="125"/>
      <c r="AKW86" s="125"/>
      <c r="AKX86" s="125"/>
      <c r="AKY86" s="125"/>
      <c r="AKZ86" s="125"/>
      <c r="ALA86" s="125"/>
      <c r="ALB86" s="125"/>
      <c r="ALC86" s="125"/>
      <c r="ALD86" s="125"/>
      <c r="ALE86" s="125"/>
      <c r="ALF86" s="125"/>
      <c r="ALG86" s="125"/>
      <c r="ALH86" s="125"/>
      <c r="ALI86" s="125"/>
      <c r="ALJ86" s="125"/>
      <c r="ALK86" s="125"/>
      <c r="ALL86" s="125"/>
      <c r="ALM86" s="125"/>
      <c r="ALN86" s="125"/>
      <c r="ALO86" s="125"/>
      <c r="ALP86" s="125"/>
      <c r="ALQ86" s="125"/>
      <c r="ALR86" s="125"/>
      <c r="ALS86" s="125"/>
      <c r="ALT86" s="125"/>
      <c r="ALU86" s="125"/>
      <c r="ALV86" s="125"/>
      <c r="ALW86" s="125"/>
      <c r="ALX86" s="125"/>
      <c r="ALY86" s="125"/>
      <c r="ALZ86" s="125"/>
      <c r="AMA86" s="125"/>
      <c r="AMB86" s="125"/>
      <c r="AMC86" s="125"/>
      <c r="AMD86" s="125"/>
      <c r="AME86" s="125"/>
      <c r="AMF86" s="125"/>
      <c r="AMG86" s="125"/>
      <c r="AMH86" s="125"/>
      <c r="AMI86" s="125"/>
      <c r="AMJ86" s="125"/>
      <c r="AMK86" s="125"/>
      <c r="AML86" s="125"/>
      <c r="AMM86" s="125"/>
      <c r="AMN86" s="125"/>
      <c r="AMO86" s="125"/>
      <c r="AMP86" s="125"/>
      <c r="AMQ86" s="125"/>
      <c r="AMR86" s="125"/>
      <c r="AMS86" s="125"/>
      <c r="AMT86" s="125"/>
      <c r="AMU86" s="125"/>
      <c r="AMV86" s="125"/>
      <c r="AMW86" s="125"/>
      <c r="AMX86" s="125"/>
      <c r="AMY86" s="125"/>
      <c r="AMZ86" s="125"/>
      <c r="ANA86" s="125"/>
      <c r="ANB86" s="125"/>
      <c r="ANC86" s="125"/>
      <c r="AND86" s="125"/>
      <c r="ANE86" s="125"/>
      <c r="ANF86" s="125"/>
      <c r="ANG86" s="125"/>
      <c r="ANH86" s="125"/>
      <c r="ANI86" s="125"/>
      <c r="ANJ86" s="125"/>
      <c r="ANK86" s="125"/>
      <c r="ANL86" s="125"/>
      <c r="ANM86" s="125"/>
      <c r="ANN86" s="125"/>
      <c r="ANO86" s="125"/>
      <c r="ANP86" s="125"/>
      <c r="ANQ86" s="125"/>
      <c r="ANR86" s="125"/>
      <c r="ANS86" s="125"/>
      <c r="ANT86" s="125"/>
      <c r="ANU86" s="125"/>
      <c r="ANV86" s="125"/>
      <c r="ANW86" s="125"/>
      <c r="ANX86" s="125"/>
      <c r="ANY86" s="125"/>
      <c r="ANZ86" s="125"/>
      <c r="AOA86" s="125"/>
      <c r="AOB86" s="125"/>
      <c r="AOC86" s="125"/>
      <c r="AOD86" s="125"/>
      <c r="AOE86" s="125"/>
      <c r="AOF86" s="125"/>
      <c r="AOG86" s="125"/>
      <c r="AOH86" s="125"/>
      <c r="AOI86" s="125"/>
      <c r="AOJ86" s="125"/>
      <c r="AOK86" s="125"/>
      <c r="AOL86" s="125"/>
      <c r="AOM86" s="125"/>
      <c r="AON86" s="125"/>
      <c r="AOO86" s="125"/>
      <c r="AOP86" s="125"/>
      <c r="AOQ86" s="125"/>
      <c r="AOR86" s="125"/>
      <c r="AOS86" s="125"/>
      <c r="AOT86" s="125"/>
      <c r="AOU86" s="125"/>
      <c r="AOV86" s="125"/>
      <c r="AOW86" s="125"/>
      <c r="AOX86" s="125"/>
      <c r="AOY86" s="125"/>
      <c r="AOZ86" s="125"/>
      <c r="APA86" s="125"/>
      <c r="APB86" s="125"/>
      <c r="APC86" s="125"/>
      <c r="APD86" s="125"/>
      <c r="APE86" s="125"/>
      <c r="APF86" s="125"/>
      <c r="APG86" s="125"/>
      <c r="APH86" s="125"/>
      <c r="API86" s="125"/>
      <c r="APJ86" s="125"/>
      <c r="APK86" s="125"/>
      <c r="APL86" s="125"/>
      <c r="APM86" s="125"/>
      <c r="APN86" s="125"/>
      <c r="APO86" s="125"/>
      <c r="APP86" s="125"/>
      <c r="APQ86" s="125"/>
      <c r="APR86" s="125"/>
      <c r="APS86" s="125"/>
      <c r="APT86" s="125"/>
      <c r="APU86" s="125"/>
      <c r="APV86" s="125"/>
      <c r="APW86" s="125"/>
      <c r="APX86" s="125"/>
      <c r="APY86" s="125"/>
      <c r="APZ86" s="125"/>
      <c r="AQA86" s="125"/>
      <c r="AQB86" s="125"/>
      <c r="AQC86" s="125"/>
      <c r="AQD86" s="125"/>
      <c r="AQE86" s="125"/>
      <c r="AQF86" s="125"/>
      <c r="AQG86" s="125"/>
      <c r="AQH86" s="125"/>
      <c r="AQI86" s="125"/>
      <c r="AQJ86" s="125"/>
      <c r="AQK86" s="125"/>
      <c r="AQL86" s="125"/>
      <c r="AQM86" s="125"/>
      <c r="AQN86" s="125"/>
      <c r="AQO86" s="125"/>
      <c r="AQP86" s="125"/>
      <c r="AQQ86" s="125"/>
      <c r="AQR86" s="125"/>
      <c r="AQS86" s="125"/>
      <c r="AQT86" s="125"/>
      <c r="AQU86" s="125"/>
      <c r="AQV86" s="125"/>
      <c r="AQW86" s="125"/>
      <c r="AQX86" s="125"/>
      <c r="AQY86" s="125"/>
      <c r="AQZ86" s="125"/>
      <c r="ARA86" s="125"/>
      <c r="ARB86" s="125"/>
      <c r="ARC86" s="125"/>
      <c r="ARD86" s="125"/>
      <c r="ARE86" s="125"/>
      <c r="ARF86" s="125"/>
      <c r="ARG86" s="125"/>
      <c r="ARH86" s="125"/>
      <c r="ARI86" s="125"/>
      <c r="ARJ86" s="125"/>
      <c r="ARK86" s="125"/>
      <c r="ARL86" s="125"/>
      <c r="ARM86" s="125"/>
      <c r="ARN86" s="125"/>
      <c r="ARO86" s="125"/>
      <c r="ARP86" s="125"/>
      <c r="ARQ86" s="125"/>
      <c r="ARR86" s="125"/>
      <c r="ARS86" s="125"/>
      <c r="ART86" s="125"/>
      <c r="ARU86" s="125"/>
      <c r="ARV86" s="125"/>
      <c r="ARW86" s="125"/>
      <c r="ARX86" s="125"/>
      <c r="ARY86" s="125"/>
      <c r="ARZ86" s="125"/>
      <c r="ASA86" s="125"/>
      <c r="ASB86" s="125"/>
      <c r="ASC86" s="125"/>
      <c r="ASD86" s="125"/>
      <c r="ASE86" s="125"/>
      <c r="ASF86" s="125"/>
      <c r="ASG86" s="125"/>
      <c r="ASH86" s="125"/>
      <c r="ASI86" s="125"/>
      <c r="ASJ86" s="125"/>
      <c r="ASK86" s="125"/>
      <c r="ASL86" s="125"/>
      <c r="ASM86" s="125"/>
      <c r="ASN86" s="125"/>
      <c r="ASO86" s="125"/>
      <c r="ASP86" s="125"/>
      <c r="ASQ86" s="125"/>
      <c r="ASR86" s="125"/>
      <c r="ASS86" s="125"/>
      <c r="AST86" s="125"/>
      <c r="ASU86" s="125"/>
      <c r="ASV86" s="125"/>
      <c r="ASW86" s="125"/>
      <c r="ASX86" s="125"/>
      <c r="ASY86" s="125"/>
      <c r="ASZ86" s="125"/>
      <c r="ATA86" s="125"/>
      <c r="ATB86" s="125"/>
      <c r="ATC86" s="125"/>
      <c r="ATD86" s="125"/>
      <c r="ATE86" s="125"/>
      <c r="ATF86" s="125"/>
      <c r="ATG86" s="125"/>
      <c r="ATH86" s="125"/>
      <c r="ATI86" s="125"/>
      <c r="ATJ86" s="125"/>
      <c r="ATK86" s="125"/>
      <c r="ATL86" s="125"/>
      <c r="ATM86" s="125"/>
      <c r="ATN86" s="125"/>
      <c r="ATO86" s="125"/>
      <c r="ATP86" s="125"/>
      <c r="ATQ86" s="125"/>
      <c r="ATR86" s="125"/>
      <c r="ATS86" s="125"/>
      <c r="ATT86" s="125"/>
      <c r="ATU86" s="125"/>
      <c r="ATV86" s="125"/>
      <c r="ATW86" s="125"/>
      <c r="ATX86" s="125"/>
      <c r="ATY86" s="125"/>
      <c r="ATZ86" s="125"/>
      <c r="AUA86" s="125"/>
      <c r="AUB86" s="125"/>
      <c r="AUC86" s="125"/>
      <c r="AUD86" s="125"/>
      <c r="AUE86" s="125"/>
      <c r="AUF86" s="125"/>
      <c r="AUG86" s="125"/>
      <c r="AUH86" s="125"/>
      <c r="AUI86" s="125"/>
      <c r="AUJ86" s="125"/>
      <c r="AUK86" s="125"/>
      <c r="AUL86" s="125"/>
      <c r="AUM86" s="125"/>
      <c r="AUN86" s="125"/>
      <c r="AUO86" s="125"/>
      <c r="AUP86" s="125"/>
      <c r="AUQ86" s="125"/>
      <c r="AUR86" s="125"/>
      <c r="AUS86" s="125"/>
      <c r="AUT86" s="125"/>
      <c r="AUU86" s="125"/>
      <c r="AUV86" s="125"/>
      <c r="AUW86" s="125"/>
      <c r="AUX86" s="125"/>
      <c r="AUY86" s="125"/>
      <c r="AUZ86" s="125"/>
      <c r="AVA86" s="125"/>
      <c r="AVB86" s="125"/>
      <c r="AVC86" s="125"/>
      <c r="AVD86" s="125"/>
      <c r="AVE86" s="125"/>
      <c r="AVF86" s="125"/>
      <c r="AVG86" s="125"/>
      <c r="AVH86" s="125"/>
      <c r="AVI86" s="125"/>
      <c r="AVJ86" s="125"/>
      <c r="AVK86" s="125"/>
      <c r="AVL86" s="125"/>
      <c r="AVM86" s="125"/>
      <c r="AVN86" s="125"/>
      <c r="AVO86" s="125"/>
      <c r="AVP86" s="125"/>
      <c r="AVQ86" s="125"/>
      <c r="AVR86" s="125"/>
      <c r="AVS86" s="125"/>
      <c r="AVT86" s="125"/>
      <c r="AVU86" s="125"/>
      <c r="AVV86" s="125"/>
      <c r="AVW86" s="125"/>
      <c r="AVX86" s="125"/>
      <c r="AVY86" s="125"/>
      <c r="AVZ86" s="125"/>
      <c r="AWA86" s="125"/>
      <c r="AWB86" s="125"/>
      <c r="AWC86" s="125"/>
      <c r="AWD86" s="125"/>
      <c r="AWE86" s="125"/>
      <c r="AWF86" s="125"/>
      <c r="AWG86" s="125"/>
      <c r="AWH86" s="125"/>
      <c r="AWI86" s="125"/>
      <c r="AWJ86" s="125"/>
      <c r="AWK86" s="125"/>
      <c r="AWL86" s="125"/>
      <c r="AWM86" s="125"/>
      <c r="AWN86" s="125"/>
      <c r="AWO86" s="125"/>
      <c r="AWP86" s="125"/>
      <c r="AWQ86" s="125"/>
      <c r="AWR86" s="125"/>
      <c r="AWS86" s="125"/>
      <c r="AWT86" s="125"/>
      <c r="AWU86" s="125"/>
      <c r="AWV86" s="125"/>
      <c r="AWW86" s="125"/>
      <c r="AWX86" s="125"/>
      <c r="AWY86" s="125"/>
      <c r="AWZ86" s="125"/>
      <c r="AXA86" s="125"/>
      <c r="AXB86" s="125"/>
      <c r="AXC86" s="125"/>
      <c r="AXD86" s="125"/>
      <c r="AXE86" s="125"/>
      <c r="AXF86" s="125"/>
      <c r="AXG86" s="125"/>
      <c r="AXH86" s="125"/>
      <c r="AXI86" s="125"/>
      <c r="AXJ86" s="125"/>
      <c r="AXK86" s="125"/>
      <c r="AXL86" s="125"/>
      <c r="AXM86" s="125"/>
      <c r="AXN86" s="125"/>
      <c r="AXO86" s="125"/>
      <c r="AXP86" s="125"/>
      <c r="AXQ86" s="125"/>
      <c r="AXR86" s="125"/>
      <c r="AXS86" s="125"/>
      <c r="AXT86" s="125"/>
      <c r="AXU86" s="125"/>
      <c r="AXV86" s="125"/>
      <c r="AXW86" s="125"/>
      <c r="AXX86" s="125"/>
      <c r="AXY86" s="125"/>
      <c r="AXZ86" s="125"/>
      <c r="AYA86" s="125"/>
      <c r="AYB86" s="125"/>
      <c r="AYC86" s="125"/>
      <c r="AYD86" s="125"/>
      <c r="AYE86" s="125"/>
      <c r="AYF86" s="125"/>
      <c r="AYG86" s="125"/>
      <c r="AYH86" s="125"/>
      <c r="AYI86" s="125"/>
      <c r="AYJ86" s="125"/>
      <c r="AYK86" s="125"/>
      <c r="AYL86" s="125"/>
      <c r="AYM86" s="125"/>
      <c r="AYN86" s="125"/>
      <c r="AYO86" s="125"/>
      <c r="AYP86" s="125"/>
      <c r="AYQ86" s="125"/>
      <c r="AYR86" s="125"/>
      <c r="AYS86" s="125"/>
      <c r="AYT86" s="125"/>
      <c r="AYU86" s="125"/>
      <c r="AYV86" s="125"/>
      <c r="AYW86" s="125"/>
      <c r="AYX86" s="125"/>
      <c r="AYY86" s="125"/>
      <c r="AYZ86" s="125"/>
      <c r="AZA86" s="125"/>
      <c r="AZB86" s="125"/>
      <c r="AZC86" s="125"/>
      <c r="AZD86" s="125"/>
      <c r="AZE86" s="125"/>
      <c r="AZF86" s="125"/>
      <c r="AZG86" s="125"/>
      <c r="AZH86" s="125"/>
      <c r="AZI86" s="125"/>
      <c r="AZJ86" s="125"/>
      <c r="AZK86" s="125"/>
      <c r="AZL86" s="125"/>
      <c r="AZM86" s="125"/>
      <c r="AZN86" s="125"/>
      <c r="AZO86" s="125"/>
      <c r="AZP86" s="125"/>
      <c r="AZQ86" s="125"/>
      <c r="AZR86" s="125"/>
      <c r="AZS86" s="125"/>
      <c r="AZT86" s="125"/>
      <c r="AZU86" s="125"/>
      <c r="AZV86" s="125"/>
      <c r="AZW86" s="125"/>
      <c r="AZX86" s="125"/>
      <c r="AZY86" s="125"/>
      <c r="AZZ86" s="125"/>
      <c r="BAA86" s="125"/>
      <c r="BAB86" s="125"/>
      <c r="BAC86" s="125"/>
      <c r="BAD86" s="125"/>
      <c r="BAE86" s="125"/>
      <c r="BAF86" s="125"/>
      <c r="BAG86" s="125"/>
      <c r="BAH86" s="125"/>
      <c r="BAI86" s="125"/>
      <c r="BAJ86" s="125"/>
      <c r="BAK86" s="125"/>
      <c r="BAL86" s="125"/>
      <c r="BAM86" s="125"/>
      <c r="BAN86" s="125"/>
      <c r="BAO86" s="125"/>
      <c r="BAP86" s="125"/>
      <c r="BAQ86" s="125"/>
      <c r="BAR86" s="125"/>
      <c r="BAS86" s="125"/>
      <c r="BAT86" s="125"/>
      <c r="BAU86" s="125"/>
      <c r="BAV86" s="125"/>
      <c r="BAW86" s="125"/>
      <c r="BAX86" s="125"/>
      <c r="BAY86" s="125"/>
      <c r="BAZ86" s="125"/>
      <c r="BBA86" s="125"/>
      <c r="BBB86" s="125"/>
      <c r="BBC86" s="125"/>
      <c r="BBD86" s="125"/>
      <c r="BBE86" s="125"/>
      <c r="BBF86" s="125"/>
      <c r="BBG86" s="125"/>
      <c r="BBH86" s="125"/>
      <c r="BBI86" s="125"/>
      <c r="BBJ86" s="125"/>
      <c r="BBK86" s="125"/>
      <c r="BBL86" s="125"/>
      <c r="BBM86" s="125"/>
      <c r="BBN86" s="125"/>
      <c r="BBO86" s="125"/>
      <c r="BBP86" s="125"/>
      <c r="BBQ86" s="125"/>
      <c r="BBR86" s="125"/>
      <c r="BBS86" s="125"/>
      <c r="BBT86" s="125"/>
      <c r="BBU86" s="125"/>
      <c r="BBV86" s="125"/>
      <c r="BBW86" s="125"/>
      <c r="BBX86" s="125"/>
      <c r="BBY86" s="125"/>
      <c r="BBZ86" s="125"/>
      <c r="BCA86" s="125"/>
      <c r="BCB86" s="125"/>
      <c r="BCC86" s="125"/>
      <c r="BCD86" s="125"/>
      <c r="BCE86" s="125"/>
      <c r="BCF86" s="125"/>
      <c r="BCG86" s="125"/>
      <c r="BCH86" s="125"/>
      <c r="BCI86" s="125"/>
      <c r="BCJ86" s="125"/>
      <c r="BCK86" s="125"/>
      <c r="BCL86" s="125"/>
      <c r="BCM86" s="125"/>
      <c r="BCN86" s="125"/>
      <c r="BCO86" s="125"/>
      <c r="BCP86" s="125"/>
      <c r="BCQ86" s="125"/>
      <c r="BCR86" s="125"/>
      <c r="BCS86" s="125"/>
      <c r="BCT86" s="125"/>
      <c r="BCU86" s="125"/>
      <c r="BCV86" s="125"/>
      <c r="BCW86" s="125"/>
      <c r="BCX86" s="125"/>
      <c r="BCY86" s="125"/>
      <c r="BCZ86" s="125"/>
      <c r="BDA86" s="125"/>
      <c r="BDB86" s="125"/>
      <c r="BDC86" s="125"/>
      <c r="BDD86" s="125"/>
      <c r="BDE86" s="125"/>
      <c r="BDF86" s="125"/>
      <c r="BDG86" s="125"/>
      <c r="BDH86" s="125"/>
      <c r="BDI86" s="125"/>
      <c r="BDJ86" s="125"/>
      <c r="BDK86" s="125"/>
      <c r="BDL86" s="125"/>
      <c r="BDM86" s="125"/>
      <c r="BDN86" s="125"/>
      <c r="BDO86" s="125"/>
      <c r="BDP86" s="125"/>
      <c r="BDQ86" s="125"/>
      <c r="BDR86" s="125"/>
      <c r="BDS86" s="125"/>
      <c r="BDT86" s="125"/>
      <c r="BDU86" s="125"/>
      <c r="BDV86" s="125"/>
      <c r="BDW86" s="125"/>
      <c r="BDX86" s="125"/>
      <c r="BDY86" s="125"/>
      <c r="BDZ86" s="125"/>
      <c r="BEA86" s="125"/>
      <c r="BEB86" s="125"/>
      <c r="BEC86" s="125"/>
      <c r="BED86" s="125"/>
      <c r="BEE86" s="125"/>
      <c r="BEF86" s="125"/>
      <c r="BEG86" s="125"/>
      <c r="BEH86" s="125"/>
      <c r="BEI86" s="125"/>
      <c r="BEJ86" s="125"/>
      <c r="BEK86" s="125"/>
      <c r="BEL86" s="125"/>
      <c r="BEM86" s="125"/>
      <c r="BEN86" s="125"/>
      <c r="BEO86" s="125"/>
      <c r="BEP86" s="125"/>
      <c r="BEQ86" s="125"/>
      <c r="BER86" s="125"/>
      <c r="BES86" s="125"/>
      <c r="BET86" s="125"/>
      <c r="BEU86" s="125"/>
      <c r="BEV86" s="125"/>
      <c r="BEW86" s="125"/>
      <c r="BEX86" s="125"/>
      <c r="BEY86" s="125"/>
      <c r="BEZ86" s="125"/>
      <c r="BFA86" s="125"/>
      <c r="BFB86" s="125"/>
      <c r="BFC86" s="125"/>
      <c r="BFD86" s="125"/>
      <c r="BFE86" s="125"/>
      <c r="BFF86" s="125"/>
      <c r="BFG86" s="125"/>
      <c r="BFH86" s="125"/>
      <c r="BFI86" s="125"/>
      <c r="BFJ86" s="125"/>
      <c r="BFK86" s="125"/>
      <c r="BFL86" s="125"/>
      <c r="BFM86" s="125"/>
      <c r="BFN86" s="125"/>
      <c r="BFO86" s="125"/>
      <c r="BFP86" s="125"/>
      <c r="BFQ86" s="125"/>
      <c r="BFR86" s="125"/>
      <c r="BFS86" s="125"/>
      <c r="BFT86" s="125"/>
      <c r="BFU86" s="125"/>
      <c r="BFV86" s="125"/>
      <c r="BFW86" s="125"/>
      <c r="BFX86" s="125"/>
      <c r="BFY86" s="125"/>
      <c r="BFZ86" s="125"/>
      <c r="BGA86" s="125"/>
      <c r="BGB86" s="125"/>
      <c r="BGC86" s="125"/>
      <c r="BGD86" s="125"/>
      <c r="BGE86" s="125"/>
      <c r="BGF86" s="125"/>
      <c r="BGG86" s="125"/>
      <c r="BGH86" s="125"/>
      <c r="BGI86" s="125"/>
      <c r="BGJ86" s="125"/>
      <c r="BGK86" s="125"/>
      <c r="BGL86" s="125"/>
      <c r="BGM86" s="125"/>
      <c r="BGN86" s="125"/>
      <c r="BGO86" s="125"/>
      <c r="BGP86" s="125"/>
      <c r="BGQ86" s="125"/>
      <c r="BGR86" s="125"/>
      <c r="BGS86" s="125"/>
      <c r="BGT86" s="125"/>
      <c r="BGU86" s="125"/>
      <c r="BGV86" s="125"/>
      <c r="BGW86" s="125"/>
      <c r="BGX86" s="125"/>
      <c r="BGY86" s="125"/>
      <c r="BGZ86" s="125"/>
      <c r="BHA86" s="125"/>
      <c r="BHB86" s="125"/>
      <c r="BHC86" s="125"/>
      <c r="BHD86" s="125"/>
      <c r="BHE86" s="125"/>
      <c r="BHF86" s="125"/>
      <c r="BHG86" s="125"/>
      <c r="BHH86" s="125"/>
      <c r="BHI86" s="125"/>
      <c r="BHJ86" s="125"/>
      <c r="BHK86" s="125"/>
      <c r="BHL86" s="125"/>
      <c r="BHM86" s="125"/>
      <c r="BHN86" s="125"/>
      <c r="BHO86" s="125"/>
      <c r="BHP86" s="125"/>
      <c r="BHQ86" s="125"/>
      <c r="BHR86" s="125"/>
      <c r="BHS86" s="125"/>
      <c r="BHT86" s="125"/>
      <c r="BHU86" s="125"/>
      <c r="BHV86" s="125"/>
      <c r="BHW86" s="125"/>
      <c r="BHX86" s="125"/>
      <c r="BHY86" s="125"/>
      <c r="BHZ86" s="125"/>
      <c r="BIA86" s="125"/>
      <c r="BIB86" s="125"/>
      <c r="BIC86" s="125"/>
      <c r="BID86" s="125"/>
      <c r="BIE86" s="125"/>
      <c r="BIF86" s="125"/>
      <c r="BIG86" s="125"/>
      <c r="BIH86" s="125"/>
      <c r="BII86" s="125"/>
      <c r="BIJ86" s="125"/>
      <c r="BIK86" s="125"/>
      <c r="BIL86" s="125"/>
      <c r="BIM86" s="125"/>
      <c r="BIN86" s="125"/>
      <c r="BIO86" s="125"/>
      <c r="BIP86" s="125"/>
      <c r="BIQ86" s="125"/>
      <c r="BIR86" s="125"/>
      <c r="BIS86" s="125"/>
      <c r="BIT86" s="125"/>
      <c r="BIU86" s="125"/>
      <c r="BIV86" s="125"/>
      <c r="BIW86" s="125"/>
      <c r="BIX86" s="125"/>
      <c r="BIY86" s="125"/>
      <c r="BIZ86" s="125"/>
      <c r="BJA86" s="125"/>
      <c r="BJB86" s="125"/>
      <c r="BJC86" s="125"/>
      <c r="BJD86" s="125"/>
      <c r="BJE86" s="125"/>
      <c r="BJF86" s="125"/>
      <c r="BJG86" s="125"/>
      <c r="BJH86" s="125"/>
      <c r="BJI86" s="125"/>
      <c r="BJJ86" s="125"/>
      <c r="BJK86" s="125"/>
      <c r="BJL86" s="125"/>
      <c r="BJM86" s="125"/>
      <c r="BJN86" s="125"/>
      <c r="BJO86" s="125"/>
      <c r="BJP86" s="125"/>
      <c r="BJQ86" s="125"/>
      <c r="BJR86" s="125"/>
      <c r="BJS86" s="125"/>
      <c r="BJT86" s="125"/>
      <c r="BJU86" s="125"/>
      <c r="BJV86" s="125"/>
      <c r="BJW86" s="125"/>
      <c r="BJX86" s="125"/>
      <c r="BJY86" s="125"/>
      <c r="BJZ86" s="125"/>
      <c r="BKA86" s="125"/>
      <c r="BKB86" s="125"/>
      <c r="BKC86" s="125"/>
      <c r="BKD86" s="125"/>
      <c r="BKE86" s="125"/>
      <c r="BKF86" s="125"/>
      <c r="BKG86" s="125"/>
      <c r="BKH86" s="125"/>
      <c r="BKI86" s="125"/>
      <c r="BKJ86" s="125"/>
      <c r="BKK86" s="125"/>
      <c r="BKL86" s="125"/>
      <c r="BKM86" s="125"/>
      <c r="BKN86" s="125"/>
      <c r="BKO86" s="125"/>
      <c r="BKP86" s="125"/>
      <c r="BKQ86" s="125"/>
      <c r="BKR86" s="125"/>
      <c r="BKS86" s="125"/>
      <c r="BKT86" s="125"/>
      <c r="BKU86" s="125"/>
      <c r="BKV86" s="125"/>
      <c r="BKW86" s="125"/>
      <c r="BKX86" s="125"/>
      <c r="BKY86" s="125"/>
      <c r="BKZ86" s="125"/>
      <c r="BLA86" s="125"/>
      <c r="BLB86" s="125"/>
      <c r="BLC86" s="125"/>
      <c r="BLD86" s="125"/>
      <c r="BLE86" s="125"/>
      <c r="BLF86" s="125"/>
      <c r="BLG86" s="125"/>
      <c r="BLH86" s="125"/>
      <c r="BLI86" s="125"/>
      <c r="BLJ86" s="125"/>
      <c r="BLK86" s="125"/>
      <c r="BLL86" s="125"/>
      <c r="BLM86" s="125"/>
      <c r="BLN86" s="125"/>
      <c r="BLO86" s="125"/>
      <c r="BLP86" s="125"/>
      <c r="BLQ86" s="125"/>
      <c r="BLR86" s="125"/>
      <c r="BLS86" s="125"/>
      <c r="BLT86" s="125"/>
      <c r="BLU86" s="125"/>
      <c r="BLV86" s="125"/>
      <c r="BLW86" s="125"/>
      <c r="BLX86" s="125"/>
      <c r="BLY86" s="125"/>
      <c r="BLZ86" s="125"/>
      <c r="BMA86" s="125"/>
      <c r="BMB86" s="125"/>
      <c r="BMC86" s="125"/>
      <c r="BMD86" s="125"/>
      <c r="BME86" s="125"/>
      <c r="BMF86" s="125"/>
      <c r="BMG86" s="125"/>
      <c r="BMH86" s="125"/>
      <c r="BMI86" s="125"/>
      <c r="BMJ86" s="125"/>
      <c r="BMK86" s="125"/>
      <c r="BML86" s="125"/>
      <c r="BMM86" s="125"/>
      <c r="BMN86" s="125"/>
      <c r="BMO86" s="125"/>
      <c r="BMP86" s="125"/>
      <c r="BMQ86" s="125"/>
      <c r="BMR86" s="125"/>
      <c r="BMS86" s="125"/>
      <c r="BMT86" s="125"/>
      <c r="BMU86" s="125"/>
      <c r="BMV86" s="125"/>
      <c r="BMW86" s="125"/>
      <c r="BMX86" s="125"/>
      <c r="BMY86" s="125"/>
      <c r="BMZ86" s="125"/>
      <c r="BNA86" s="125"/>
      <c r="BNB86" s="125"/>
      <c r="BNC86" s="125"/>
      <c r="BND86" s="125"/>
      <c r="BNE86" s="125"/>
      <c r="BNF86" s="125"/>
      <c r="BNG86" s="125"/>
      <c r="BNH86" s="125"/>
      <c r="BNI86" s="125"/>
      <c r="BNJ86" s="125"/>
      <c r="BNK86" s="125"/>
      <c r="BNL86" s="125"/>
      <c r="BNM86" s="125"/>
      <c r="BNN86" s="125"/>
      <c r="BNO86" s="125"/>
      <c r="BNP86" s="125"/>
      <c r="BNQ86" s="125"/>
      <c r="BNR86" s="125"/>
      <c r="BNS86" s="125"/>
      <c r="BNT86" s="125"/>
      <c r="BNU86" s="125"/>
      <c r="BNV86" s="125"/>
      <c r="BNW86" s="125"/>
      <c r="BNX86" s="125"/>
      <c r="BNY86" s="125"/>
      <c r="BNZ86" s="125"/>
      <c r="BOA86" s="125"/>
      <c r="BOB86" s="125"/>
      <c r="BOC86" s="125"/>
      <c r="BOD86" s="125"/>
      <c r="BOE86" s="125"/>
      <c r="BOF86" s="125"/>
      <c r="BOG86" s="125"/>
      <c r="BOH86" s="125"/>
      <c r="BOI86" s="125"/>
      <c r="BOJ86" s="125"/>
      <c r="BOK86" s="125"/>
      <c r="BOL86" s="125"/>
      <c r="BOM86" s="125"/>
      <c r="BON86" s="125"/>
      <c r="BOO86" s="125"/>
      <c r="BOP86" s="125"/>
      <c r="BOQ86" s="125"/>
      <c r="BOR86" s="125"/>
      <c r="BOS86" s="125"/>
      <c r="BOT86" s="125"/>
      <c r="BOU86" s="125"/>
      <c r="BOV86" s="125"/>
      <c r="BOW86" s="125"/>
      <c r="BOX86" s="125"/>
      <c r="BOY86" s="125"/>
      <c r="BOZ86" s="125"/>
      <c r="BPA86" s="125"/>
      <c r="BPB86" s="125"/>
      <c r="BPC86" s="125"/>
      <c r="BPD86" s="125"/>
      <c r="BPE86" s="125"/>
      <c r="BPF86" s="125"/>
      <c r="BPG86" s="125"/>
      <c r="BPH86" s="125"/>
      <c r="BPI86" s="125"/>
      <c r="BPJ86" s="125"/>
      <c r="BPK86" s="125"/>
      <c r="BPL86" s="125"/>
      <c r="BPM86" s="125"/>
      <c r="BPN86" s="125"/>
      <c r="BPO86" s="125"/>
      <c r="BPP86" s="125"/>
      <c r="BPQ86" s="125"/>
      <c r="BPR86" s="125"/>
      <c r="BPS86" s="125"/>
      <c r="BPT86" s="125"/>
      <c r="BPU86" s="125"/>
      <c r="BPV86" s="125"/>
      <c r="BPW86" s="125"/>
      <c r="BPX86" s="125"/>
      <c r="BPY86" s="125"/>
      <c r="BPZ86" s="125"/>
      <c r="BQA86" s="125"/>
      <c r="BQB86" s="125"/>
      <c r="BQC86" s="125"/>
      <c r="BQD86" s="125"/>
      <c r="BQE86" s="125"/>
      <c r="BQF86" s="125"/>
      <c r="BQG86" s="125"/>
      <c r="BQH86" s="125"/>
      <c r="BQI86" s="125"/>
      <c r="BQJ86" s="125"/>
      <c r="BQK86" s="125"/>
      <c r="BQL86" s="125"/>
      <c r="BQM86" s="125"/>
      <c r="BQN86" s="125"/>
      <c r="BQO86" s="125"/>
      <c r="BQP86" s="125"/>
      <c r="BQQ86" s="125"/>
      <c r="BQR86" s="125"/>
      <c r="BQS86" s="125"/>
      <c r="BQT86" s="125"/>
      <c r="BQU86" s="125"/>
      <c r="BQV86" s="125"/>
      <c r="BQW86" s="125"/>
      <c r="BQX86" s="125"/>
      <c r="BQY86" s="125"/>
      <c r="BQZ86" s="125"/>
      <c r="BRA86" s="125"/>
      <c r="BRB86" s="125"/>
      <c r="BRC86" s="125"/>
      <c r="BRD86" s="125"/>
      <c r="BRE86" s="125"/>
      <c r="BRF86" s="125"/>
      <c r="BRG86" s="125"/>
      <c r="BRH86" s="125"/>
      <c r="BRI86" s="125"/>
      <c r="BRJ86" s="125"/>
      <c r="BRK86" s="125"/>
      <c r="BRL86" s="125"/>
      <c r="BRM86" s="125"/>
      <c r="BRN86" s="125"/>
      <c r="BRO86" s="125"/>
      <c r="BRP86" s="125"/>
      <c r="BRQ86" s="125"/>
      <c r="BRR86" s="125"/>
      <c r="BRS86" s="125"/>
      <c r="BRT86" s="125"/>
      <c r="BRU86" s="125"/>
      <c r="BRV86" s="125"/>
      <c r="BRW86" s="125"/>
      <c r="BRX86" s="125"/>
      <c r="BRY86" s="125"/>
      <c r="BRZ86" s="125"/>
      <c r="BSA86" s="125"/>
      <c r="BSB86" s="125"/>
      <c r="BSC86" s="125"/>
      <c r="BSD86" s="125"/>
      <c r="BSE86" s="125"/>
      <c r="BSF86" s="125"/>
      <c r="BSG86" s="125"/>
      <c r="BSH86" s="125"/>
      <c r="BSI86" s="125"/>
      <c r="BSJ86" s="125"/>
      <c r="BSK86" s="125"/>
      <c r="BSL86" s="125"/>
      <c r="BSM86" s="125"/>
      <c r="BSN86" s="125"/>
      <c r="BSO86" s="125"/>
      <c r="BSP86" s="125"/>
      <c r="BSQ86" s="125"/>
      <c r="BSR86" s="125"/>
      <c r="BSS86" s="125"/>
      <c r="BST86" s="125"/>
      <c r="BSU86" s="125"/>
      <c r="BSV86" s="125"/>
      <c r="BSW86" s="125"/>
      <c r="BSX86" s="125"/>
      <c r="BSY86" s="125"/>
      <c r="BSZ86" s="125"/>
      <c r="BTA86" s="125"/>
      <c r="BTB86" s="125"/>
      <c r="BTC86" s="125"/>
      <c r="BTD86" s="125"/>
      <c r="BTE86" s="125"/>
      <c r="BTF86" s="125"/>
      <c r="BTG86" s="125"/>
      <c r="BTH86" s="125"/>
      <c r="BTI86" s="125"/>
      <c r="BTJ86" s="125"/>
      <c r="BTK86" s="125"/>
      <c r="BTL86" s="125"/>
      <c r="BTM86" s="125"/>
      <c r="BTN86" s="125"/>
      <c r="BTO86" s="125"/>
      <c r="BTP86" s="125"/>
      <c r="BTQ86" s="125"/>
      <c r="BTR86" s="125"/>
      <c r="BTS86" s="125"/>
      <c r="BTT86" s="125"/>
      <c r="BTU86" s="125"/>
      <c r="BTV86" s="125"/>
      <c r="BTW86" s="125"/>
      <c r="BTX86" s="125"/>
      <c r="BTY86" s="125"/>
      <c r="BTZ86" s="125"/>
      <c r="BUA86" s="125"/>
      <c r="BUB86" s="125"/>
      <c r="BUC86" s="125"/>
      <c r="BUD86" s="125"/>
      <c r="BUE86" s="125"/>
      <c r="BUF86" s="125"/>
      <c r="BUG86" s="125"/>
      <c r="BUH86" s="125"/>
      <c r="BUI86" s="125"/>
      <c r="BUJ86" s="125"/>
      <c r="BUK86" s="125"/>
      <c r="BUL86" s="125"/>
      <c r="BUM86" s="125"/>
      <c r="BUN86" s="125"/>
      <c r="BUO86" s="125"/>
      <c r="BUP86" s="125"/>
      <c r="BUQ86" s="125"/>
      <c r="BUR86" s="125"/>
      <c r="BUS86" s="125"/>
      <c r="BUT86" s="125"/>
      <c r="BUU86" s="125"/>
      <c r="BUV86" s="125"/>
      <c r="BUW86" s="125"/>
      <c r="BUX86" s="125"/>
      <c r="BUY86" s="125"/>
      <c r="BUZ86" s="125"/>
      <c r="BVA86" s="125"/>
      <c r="BVB86" s="125"/>
      <c r="BVC86" s="125"/>
      <c r="BVD86" s="125"/>
      <c r="BVE86" s="125"/>
      <c r="BVF86" s="125"/>
      <c r="BVG86" s="125"/>
      <c r="BVH86" s="125"/>
      <c r="BVI86" s="125"/>
      <c r="BVJ86" s="125"/>
      <c r="BVK86" s="125"/>
      <c r="BVL86" s="125"/>
      <c r="BVM86" s="125"/>
      <c r="BVN86" s="125"/>
      <c r="BVO86" s="125"/>
      <c r="BVP86" s="125"/>
      <c r="BVQ86" s="125"/>
      <c r="BVR86" s="125"/>
      <c r="BVS86" s="125"/>
      <c r="BVT86" s="125"/>
      <c r="BVU86" s="125"/>
      <c r="BVV86" s="125"/>
      <c r="BVW86" s="125"/>
      <c r="BVX86" s="125"/>
      <c r="BVY86" s="125"/>
      <c r="BVZ86" s="125"/>
      <c r="BWA86" s="125"/>
      <c r="BWB86" s="125"/>
      <c r="BWC86" s="125"/>
      <c r="BWD86" s="125"/>
      <c r="BWE86" s="125"/>
      <c r="BWF86" s="125"/>
      <c r="BWG86" s="125"/>
      <c r="BWH86" s="125"/>
      <c r="BWI86" s="125"/>
      <c r="BWJ86" s="125"/>
      <c r="BWK86" s="125"/>
      <c r="BWL86" s="125"/>
      <c r="BWM86" s="125"/>
      <c r="BWN86" s="125"/>
      <c r="BWO86" s="125"/>
      <c r="BWP86" s="125"/>
      <c r="BWQ86" s="125"/>
      <c r="BWR86" s="125"/>
      <c r="BWS86" s="125"/>
      <c r="BWT86" s="125"/>
      <c r="BWU86" s="125"/>
      <c r="BWV86" s="125"/>
      <c r="BWW86" s="125"/>
      <c r="BWX86" s="125"/>
      <c r="BWY86" s="125"/>
      <c r="BWZ86" s="125"/>
      <c r="BXA86" s="125"/>
      <c r="BXB86" s="125"/>
      <c r="BXC86" s="125"/>
      <c r="BXD86" s="125"/>
      <c r="BXE86" s="125"/>
      <c r="BXF86" s="125"/>
      <c r="BXG86" s="125"/>
      <c r="BXH86" s="125"/>
      <c r="BXI86" s="125"/>
      <c r="BXJ86" s="125"/>
      <c r="BXK86" s="125"/>
      <c r="BXL86" s="125"/>
      <c r="BXM86" s="125"/>
      <c r="BXN86" s="125"/>
      <c r="BXO86" s="125"/>
      <c r="BXP86" s="125"/>
      <c r="BXQ86" s="125"/>
      <c r="BXR86" s="125"/>
      <c r="BXS86" s="125"/>
      <c r="BXT86" s="125"/>
      <c r="BXU86" s="125"/>
      <c r="BXV86" s="125"/>
      <c r="BXW86" s="125"/>
      <c r="BXX86" s="125"/>
      <c r="BXY86" s="125"/>
      <c r="BXZ86" s="125"/>
      <c r="BYA86" s="125"/>
      <c r="BYB86" s="125"/>
      <c r="BYC86" s="125"/>
      <c r="BYD86" s="125"/>
      <c r="BYE86" s="125"/>
      <c r="BYF86" s="125"/>
      <c r="BYG86" s="125"/>
      <c r="BYH86" s="125"/>
      <c r="BYI86" s="125"/>
      <c r="BYJ86" s="125"/>
      <c r="BYK86" s="125"/>
      <c r="BYL86" s="125"/>
      <c r="BYM86" s="125"/>
      <c r="BYN86" s="125"/>
      <c r="BYO86" s="125"/>
      <c r="BYP86" s="125"/>
      <c r="BYQ86" s="125"/>
      <c r="BYR86" s="125"/>
      <c r="BYS86" s="125"/>
      <c r="BYT86" s="125"/>
      <c r="BYU86" s="125"/>
      <c r="BYV86" s="125"/>
      <c r="BYW86" s="125"/>
      <c r="BYX86" s="125"/>
      <c r="BYY86" s="125"/>
      <c r="BYZ86" s="125"/>
      <c r="BZA86" s="125"/>
      <c r="BZB86" s="125"/>
      <c r="BZC86" s="125"/>
      <c r="BZD86" s="125"/>
      <c r="BZE86" s="125"/>
      <c r="BZF86" s="125"/>
      <c r="BZG86" s="125"/>
      <c r="BZH86" s="125"/>
      <c r="BZI86" s="125"/>
      <c r="BZJ86" s="125"/>
      <c r="BZK86" s="125"/>
      <c r="BZL86" s="125"/>
      <c r="BZM86" s="125"/>
      <c r="BZN86" s="125"/>
      <c r="BZO86" s="125"/>
      <c r="BZP86" s="125"/>
      <c r="BZQ86" s="125"/>
      <c r="BZR86" s="125"/>
      <c r="BZS86" s="125"/>
      <c r="BZT86" s="125"/>
      <c r="BZU86" s="125"/>
      <c r="BZV86" s="125"/>
      <c r="BZW86" s="125"/>
      <c r="BZX86" s="125"/>
      <c r="BZY86" s="125"/>
      <c r="BZZ86" s="125"/>
      <c r="CAA86" s="125"/>
      <c r="CAB86" s="125"/>
      <c r="CAC86" s="125"/>
      <c r="CAD86" s="125"/>
      <c r="CAE86" s="125"/>
      <c r="CAF86" s="125"/>
      <c r="CAG86" s="125"/>
      <c r="CAH86" s="125"/>
      <c r="CAI86" s="125"/>
      <c r="CAJ86" s="125"/>
      <c r="CAK86" s="125"/>
      <c r="CAL86" s="125"/>
      <c r="CAM86" s="125"/>
      <c r="CAN86" s="125"/>
      <c r="CAO86" s="125"/>
      <c r="CAP86" s="125"/>
      <c r="CAQ86" s="125"/>
      <c r="CAR86" s="125"/>
      <c r="CAS86" s="125"/>
      <c r="CAT86" s="125"/>
      <c r="CAU86" s="125"/>
      <c r="CAV86" s="125"/>
      <c r="CAW86" s="125"/>
      <c r="CAX86" s="125"/>
      <c r="CAY86" s="125"/>
      <c r="CAZ86" s="125"/>
      <c r="CBA86" s="125"/>
      <c r="CBB86" s="125"/>
      <c r="CBC86" s="125"/>
      <c r="CBD86" s="125"/>
      <c r="CBE86" s="125"/>
      <c r="CBF86" s="125"/>
      <c r="CBG86" s="125"/>
      <c r="CBH86" s="125"/>
      <c r="CBI86" s="125"/>
      <c r="CBJ86" s="125"/>
      <c r="CBK86" s="125"/>
      <c r="CBL86" s="125"/>
      <c r="CBM86" s="125"/>
      <c r="CBN86" s="125"/>
      <c r="CBO86" s="125"/>
      <c r="CBP86" s="125"/>
      <c r="CBQ86" s="125"/>
      <c r="CBR86" s="125"/>
      <c r="CBS86" s="125"/>
      <c r="CBT86" s="125"/>
      <c r="CBU86" s="125"/>
      <c r="CBV86" s="125"/>
      <c r="CBW86" s="125"/>
      <c r="CBX86" s="125"/>
      <c r="CBY86" s="125"/>
      <c r="CBZ86" s="125"/>
      <c r="CCA86" s="125"/>
      <c r="CCB86" s="125"/>
      <c r="CCC86" s="125"/>
      <c r="CCD86" s="125"/>
      <c r="CCE86" s="125"/>
      <c r="CCF86" s="125"/>
      <c r="CCG86" s="125"/>
      <c r="CCH86" s="125"/>
      <c r="CCI86" s="125"/>
      <c r="CCJ86" s="125"/>
      <c r="CCK86" s="125"/>
      <c r="CCL86" s="125"/>
      <c r="CCM86" s="125"/>
      <c r="CCN86" s="125"/>
      <c r="CCO86" s="125"/>
      <c r="CCP86" s="125"/>
      <c r="CCQ86" s="125"/>
      <c r="CCR86" s="125"/>
      <c r="CCS86" s="125"/>
      <c r="CCT86" s="125"/>
      <c r="CCU86" s="125"/>
      <c r="CCV86" s="125"/>
      <c r="CCW86" s="125"/>
      <c r="CCX86" s="125"/>
      <c r="CCY86" s="125"/>
      <c r="CCZ86" s="125"/>
      <c r="CDA86" s="125"/>
      <c r="CDB86" s="125"/>
      <c r="CDC86" s="125"/>
      <c r="CDD86" s="125"/>
      <c r="CDE86" s="125"/>
      <c r="CDF86" s="125"/>
      <c r="CDG86" s="125"/>
      <c r="CDH86" s="125"/>
      <c r="CDI86" s="125"/>
      <c r="CDJ86" s="125"/>
      <c r="CDK86" s="125"/>
      <c r="CDL86" s="125"/>
      <c r="CDM86" s="125"/>
      <c r="CDN86" s="125"/>
      <c r="CDO86" s="125"/>
      <c r="CDP86" s="125"/>
      <c r="CDQ86" s="125"/>
      <c r="CDR86" s="125"/>
      <c r="CDS86" s="125"/>
      <c r="CDT86" s="125"/>
      <c r="CDU86" s="125"/>
      <c r="CDV86" s="125"/>
      <c r="CDW86" s="125"/>
      <c r="CDX86" s="125"/>
      <c r="CDY86" s="125"/>
      <c r="CDZ86" s="125"/>
      <c r="CEA86" s="125"/>
      <c r="CEB86" s="125"/>
      <c r="CEC86" s="125"/>
      <c r="CED86" s="125"/>
      <c r="CEE86" s="125"/>
      <c r="CEF86" s="125"/>
      <c r="CEG86" s="125"/>
      <c r="CEH86" s="125"/>
      <c r="CEI86" s="125"/>
      <c r="CEJ86" s="125"/>
      <c r="CEK86" s="125"/>
      <c r="CEL86" s="125"/>
      <c r="CEM86" s="125"/>
      <c r="CEN86" s="125"/>
      <c r="CEO86" s="125"/>
      <c r="CEP86" s="125"/>
      <c r="CEQ86" s="125"/>
      <c r="CER86" s="125"/>
      <c r="CES86" s="125"/>
      <c r="CET86" s="125"/>
      <c r="CEU86" s="125"/>
      <c r="CEV86" s="125"/>
      <c r="CEW86" s="125"/>
      <c r="CEX86" s="125"/>
      <c r="CEY86" s="125"/>
      <c r="CEZ86" s="125"/>
      <c r="CFA86" s="125"/>
      <c r="CFB86" s="125"/>
      <c r="CFC86" s="125"/>
      <c r="CFD86" s="125"/>
      <c r="CFE86" s="125"/>
      <c r="CFF86" s="125"/>
      <c r="CFG86" s="125"/>
      <c r="CFH86" s="125"/>
      <c r="CFI86" s="125"/>
      <c r="CFJ86" s="125"/>
      <c r="CFK86" s="125"/>
      <c r="CFL86" s="125"/>
      <c r="CFM86" s="125"/>
      <c r="CFN86" s="125"/>
      <c r="CFO86" s="125"/>
      <c r="CFP86" s="125"/>
      <c r="CFQ86" s="125"/>
      <c r="CFR86" s="125"/>
      <c r="CFS86" s="125"/>
      <c r="CFT86" s="125"/>
      <c r="CFU86" s="125"/>
      <c r="CFV86" s="125"/>
      <c r="CFW86" s="125"/>
      <c r="CFX86" s="125"/>
      <c r="CFY86" s="125"/>
      <c r="CFZ86" s="125"/>
      <c r="CGA86" s="125"/>
      <c r="CGB86" s="125"/>
      <c r="CGC86" s="125"/>
      <c r="CGD86" s="125"/>
      <c r="CGE86" s="125"/>
      <c r="CGF86" s="125"/>
      <c r="CGG86" s="125"/>
      <c r="CGH86" s="125"/>
      <c r="CGI86" s="125"/>
      <c r="CGJ86" s="125"/>
      <c r="CGK86" s="125"/>
      <c r="CGL86" s="125"/>
      <c r="CGM86" s="125"/>
      <c r="CGN86" s="125"/>
      <c r="CGO86" s="125"/>
      <c r="CGP86" s="125"/>
      <c r="CGQ86" s="125"/>
      <c r="CGR86" s="125"/>
      <c r="CGS86" s="125"/>
      <c r="CGT86" s="125"/>
      <c r="CGU86" s="125"/>
      <c r="CGV86" s="125"/>
      <c r="CGW86" s="125"/>
      <c r="CGX86" s="125"/>
      <c r="CGY86" s="125"/>
      <c r="CGZ86" s="125"/>
      <c r="CHA86" s="125"/>
      <c r="CHB86" s="125"/>
      <c r="CHC86" s="125"/>
      <c r="CHD86" s="125"/>
      <c r="CHE86" s="125"/>
      <c r="CHF86" s="125"/>
      <c r="CHG86" s="125"/>
      <c r="CHH86" s="125"/>
      <c r="CHI86" s="125"/>
      <c r="CHJ86" s="125"/>
      <c r="CHK86" s="125"/>
      <c r="CHL86" s="125"/>
      <c r="CHM86" s="125"/>
      <c r="CHN86" s="125"/>
      <c r="CHO86" s="125"/>
      <c r="CHP86" s="125"/>
      <c r="CHQ86" s="125"/>
      <c r="CHR86" s="125"/>
      <c r="CHS86" s="125"/>
      <c r="CHT86" s="125"/>
      <c r="CHU86" s="125"/>
      <c r="CHV86" s="125"/>
      <c r="CHW86" s="125"/>
      <c r="CHX86" s="125"/>
      <c r="CHY86" s="125"/>
      <c r="CHZ86" s="125"/>
      <c r="CIA86" s="125"/>
      <c r="CIB86" s="125"/>
      <c r="CIC86" s="125"/>
      <c r="CID86" s="125"/>
      <c r="CIE86" s="125"/>
      <c r="CIF86" s="125"/>
      <c r="CIG86" s="125"/>
      <c r="CIH86" s="125"/>
      <c r="CII86" s="125"/>
      <c r="CIJ86" s="125"/>
      <c r="CIK86" s="125"/>
      <c r="CIL86" s="125"/>
      <c r="CIM86" s="125"/>
      <c r="CIN86" s="125"/>
      <c r="CIO86" s="125"/>
      <c r="CIP86" s="125"/>
      <c r="CIQ86" s="125"/>
      <c r="CIR86" s="125"/>
      <c r="CIS86" s="125"/>
      <c r="CIT86" s="125"/>
      <c r="CIU86" s="125"/>
      <c r="CIV86" s="125"/>
      <c r="CIW86" s="125"/>
      <c r="CIX86" s="125"/>
      <c r="CIY86" s="125"/>
      <c r="CIZ86" s="125"/>
      <c r="CJA86" s="125"/>
      <c r="CJB86" s="125"/>
      <c r="CJC86" s="125"/>
      <c r="CJD86" s="125"/>
      <c r="CJE86" s="125"/>
      <c r="CJF86" s="125"/>
      <c r="CJG86" s="125"/>
      <c r="CJH86" s="125"/>
      <c r="CJI86" s="125"/>
      <c r="CJJ86" s="125"/>
      <c r="CJK86" s="125"/>
      <c r="CJL86" s="125"/>
      <c r="CJM86" s="125"/>
      <c r="CJN86" s="125"/>
      <c r="CJO86" s="125"/>
      <c r="CJP86" s="125"/>
      <c r="CJQ86" s="125"/>
      <c r="CJR86" s="125"/>
      <c r="CJS86" s="125"/>
      <c r="CJT86" s="125"/>
      <c r="CJU86" s="125"/>
      <c r="CJV86" s="125"/>
      <c r="CJW86" s="125"/>
      <c r="CJX86" s="125"/>
      <c r="CJY86" s="125"/>
      <c r="CJZ86" s="125"/>
      <c r="CKA86" s="125"/>
      <c r="CKB86" s="125"/>
      <c r="CKC86" s="125"/>
      <c r="CKD86" s="125"/>
      <c r="CKE86" s="125"/>
      <c r="CKF86" s="125"/>
      <c r="CKG86" s="125"/>
      <c r="CKH86" s="125"/>
      <c r="CKI86" s="125"/>
      <c r="CKJ86" s="125"/>
      <c r="CKK86" s="125"/>
      <c r="CKL86" s="125"/>
      <c r="CKM86" s="125"/>
      <c r="CKN86" s="125"/>
      <c r="CKO86" s="125"/>
      <c r="CKP86" s="125"/>
      <c r="CKQ86" s="125"/>
      <c r="CKR86" s="125"/>
      <c r="CKS86" s="125"/>
      <c r="CKT86" s="125"/>
      <c r="CKU86" s="125"/>
      <c r="CKV86" s="125"/>
      <c r="CKW86" s="125"/>
      <c r="CKX86" s="125"/>
      <c r="CKY86" s="125"/>
      <c r="CKZ86" s="125"/>
      <c r="CLA86" s="125"/>
      <c r="CLB86" s="125"/>
      <c r="CLC86" s="125"/>
      <c r="CLD86" s="125"/>
      <c r="CLE86" s="125"/>
      <c r="CLF86" s="125"/>
      <c r="CLG86" s="125"/>
      <c r="CLH86" s="125"/>
      <c r="CLI86" s="125"/>
      <c r="CLJ86" s="125"/>
      <c r="CLK86" s="125"/>
      <c r="CLL86" s="125"/>
      <c r="CLM86" s="125"/>
      <c r="CLN86" s="125"/>
      <c r="CLO86" s="125"/>
      <c r="CLP86" s="125"/>
      <c r="CLQ86" s="125"/>
      <c r="CLR86" s="125"/>
      <c r="CLS86" s="125"/>
      <c r="CLT86" s="125"/>
      <c r="CLU86" s="125"/>
      <c r="CLV86" s="125"/>
      <c r="CLW86" s="125"/>
      <c r="CLX86" s="125"/>
      <c r="CLY86" s="125"/>
      <c r="CLZ86" s="125"/>
      <c r="CMA86" s="125"/>
      <c r="CMB86" s="125"/>
      <c r="CMC86" s="125"/>
      <c r="CMD86" s="125"/>
      <c r="CME86" s="125"/>
      <c r="CMF86" s="125"/>
      <c r="CMG86" s="125"/>
      <c r="CMH86" s="125"/>
      <c r="CMI86" s="125"/>
      <c r="CMJ86" s="125"/>
      <c r="CMK86" s="125"/>
      <c r="CML86" s="125"/>
      <c r="CMM86" s="125"/>
      <c r="CMN86" s="125"/>
      <c r="CMO86" s="125"/>
      <c r="CMP86" s="125"/>
      <c r="CMQ86" s="125"/>
      <c r="CMR86" s="125"/>
      <c r="CMS86" s="125"/>
      <c r="CMT86" s="125"/>
      <c r="CMU86" s="125"/>
      <c r="CMV86" s="125"/>
      <c r="CMW86" s="125"/>
      <c r="CMX86" s="125"/>
      <c r="CMY86" s="125"/>
      <c r="CMZ86" s="125"/>
      <c r="CNA86" s="125"/>
      <c r="CNB86" s="125"/>
      <c r="CNC86" s="125"/>
      <c r="CND86" s="125"/>
      <c r="CNE86" s="125"/>
      <c r="CNF86" s="125"/>
      <c r="CNG86" s="125"/>
      <c r="CNH86" s="125"/>
      <c r="CNI86" s="125"/>
      <c r="CNJ86" s="125"/>
      <c r="CNK86" s="125"/>
      <c r="CNL86" s="125"/>
      <c r="CNM86" s="125"/>
      <c r="CNN86" s="125"/>
      <c r="CNO86" s="125"/>
      <c r="CNP86" s="125"/>
      <c r="CNQ86" s="125"/>
      <c r="CNR86" s="125"/>
      <c r="CNS86" s="125"/>
      <c r="CNT86" s="125"/>
      <c r="CNU86" s="125"/>
      <c r="CNV86" s="125"/>
      <c r="CNW86" s="125"/>
      <c r="CNX86" s="125"/>
      <c r="CNY86" s="125"/>
      <c r="CNZ86" s="125"/>
      <c r="COA86" s="125"/>
      <c r="COB86" s="125"/>
      <c r="COC86" s="125"/>
      <c r="COD86" s="125"/>
      <c r="COE86" s="125"/>
      <c r="COF86" s="125"/>
      <c r="COG86" s="125"/>
      <c r="COH86" s="125"/>
      <c r="COI86" s="125"/>
      <c r="COJ86" s="125"/>
      <c r="COK86" s="125"/>
      <c r="COL86" s="125"/>
      <c r="COM86" s="125"/>
      <c r="CON86" s="125"/>
      <c r="COO86" s="125"/>
      <c r="COP86" s="125"/>
      <c r="COQ86" s="125"/>
      <c r="COR86" s="125"/>
      <c r="COS86" s="125"/>
      <c r="COT86" s="125"/>
      <c r="COU86" s="125"/>
      <c r="COV86" s="125"/>
      <c r="COW86" s="125"/>
      <c r="COX86" s="125"/>
      <c r="COY86" s="125"/>
      <c r="COZ86" s="125"/>
      <c r="CPA86" s="125"/>
      <c r="CPB86" s="125"/>
      <c r="CPC86" s="125"/>
      <c r="CPD86" s="125"/>
      <c r="CPE86" s="125"/>
      <c r="CPF86" s="125"/>
      <c r="CPG86" s="125"/>
      <c r="CPH86" s="125"/>
      <c r="CPI86" s="125"/>
      <c r="CPJ86" s="125"/>
      <c r="CPK86" s="125"/>
      <c r="CPL86" s="125"/>
      <c r="CPM86" s="125"/>
      <c r="CPN86" s="125"/>
      <c r="CPO86" s="125"/>
      <c r="CPP86" s="125"/>
      <c r="CPQ86" s="125"/>
      <c r="CPR86" s="125"/>
      <c r="CPS86" s="125"/>
      <c r="CPT86" s="125"/>
      <c r="CPU86" s="125"/>
      <c r="CPV86" s="125"/>
      <c r="CPW86" s="125"/>
      <c r="CPX86" s="125"/>
      <c r="CPY86" s="125"/>
      <c r="CPZ86" s="125"/>
      <c r="CQA86" s="125"/>
      <c r="CQB86" s="125"/>
      <c r="CQC86" s="125"/>
      <c r="CQD86" s="125"/>
      <c r="CQE86" s="125"/>
      <c r="CQF86" s="125"/>
      <c r="CQG86" s="125"/>
      <c r="CQH86" s="125"/>
      <c r="CQI86" s="125"/>
      <c r="CQJ86" s="125"/>
      <c r="CQK86" s="125"/>
      <c r="CQL86" s="125"/>
      <c r="CQM86" s="125"/>
      <c r="CQN86" s="125"/>
      <c r="CQO86" s="125"/>
      <c r="CQP86" s="125"/>
      <c r="CQQ86" s="125"/>
      <c r="CQR86" s="125"/>
      <c r="CQS86" s="125"/>
      <c r="CQT86" s="125"/>
      <c r="CQU86" s="125"/>
      <c r="CQV86" s="125"/>
      <c r="CQW86" s="125"/>
      <c r="CQX86" s="125"/>
      <c r="CQY86" s="125"/>
      <c r="CQZ86" s="125"/>
      <c r="CRA86" s="125"/>
      <c r="CRB86" s="125"/>
      <c r="CRC86" s="125"/>
      <c r="CRD86" s="125"/>
      <c r="CRE86" s="125"/>
      <c r="CRF86" s="125"/>
      <c r="CRG86" s="125"/>
      <c r="CRH86" s="125"/>
      <c r="CRI86" s="125"/>
      <c r="CRJ86" s="125"/>
      <c r="CRK86" s="125"/>
      <c r="CRL86" s="125"/>
      <c r="CRM86" s="125"/>
      <c r="CRN86" s="125"/>
      <c r="CRO86" s="125"/>
      <c r="CRP86" s="125"/>
      <c r="CRQ86" s="125"/>
      <c r="CRR86" s="125"/>
      <c r="CRS86" s="125"/>
      <c r="CRT86" s="125"/>
      <c r="CRU86" s="125"/>
      <c r="CRV86" s="125"/>
      <c r="CRW86" s="125"/>
      <c r="CRX86" s="125"/>
      <c r="CRY86" s="125"/>
      <c r="CRZ86" s="125"/>
      <c r="CSA86" s="125"/>
      <c r="CSB86" s="125"/>
      <c r="CSC86" s="125"/>
      <c r="CSD86" s="125"/>
      <c r="CSE86" s="125"/>
      <c r="CSF86" s="125"/>
      <c r="CSG86" s="125"/>
      <c r="CSH86" s="125"/>
      <c r="CSI86" s="125"/>
      <c r="CSJ86" s="125"/>
      <c r="CSK86" s="125"/>
      <c r="CSL86" s="125"/>
      <c r="CSM86" s="125"/>
      <c r="CSN86" s="125"/>
      <c r="CSO86" s="125"/>
      <c r="CSP86" s="125"/>
      <c r="CSQ86" s="125"/>
      <c r="CSR86" s="125"/>
      <c r="CSS86" s="125"/>
      <c r="CST86" s="125"/>
      <c r="CSU86" s="125"/>
      <c r="CSV86" s="125"/>
      <c r="CSW86" s="125"/>
      <c r="CSX86" s="125"/>
      <c r="CSY86" s="125"/>
      <c r="CSZ86" s="125"/>
      <c r="CTA86" s="125"/>
      <c r="CTB86" s="125"/>
      <c r="CTC86" s="125"/>
      <c r="CTD86" s="125"/>
      <c r="CTE86" s="125"/>
      <c r="CTF86" s="125"/>
      <c r="CTG86" s="125"/>
      <c r="CTH86" s="125"/>
      <c r="CTI86" s="125"/>
      <c r="CTJ86" s="125"/>
      <c r="CTK86" s="125"/>
      <c r="CTL86" s="125"/>
      <c r="CTM86" s="125"/>
      <c r="CTN86" s="125"/>
      <c r="CTO86" s="125"/>
      <c r="CTP86" s="125"/>
      <c r="CTQ86" s="125"/>
      <c r="CTR86" s="125"/>
      <c r="CTS86" s="125"/>
      <c r="CTT86" s="125"/>
      <c r="CTU86" s="125"/>
      <c r="CTV86" s="125"/>
      <c r="CTW86" s="125"/>
      <c r="CTX86" s="125"/>
      <c r="CTY86" s="125"/>
      <c r="CTZ86" s="125"/>
      <c r="CUA86" s="125"/>
      <c r="CUB86" s="125"/>
      <c r="CUC86" s="125"/>
      <c r="CUD86" s="125"/>
      <c r="CUE86" s="125"/>
      <c r="CUF86" s="125"/>
      <c r="CUG86" s="125"/>
      <c r="CUH86" s="125"/>
      <c r="CUI86" s="125"/>
      <c r="CUJ86" s="125"/>
      <c r="CUK86" s="125"/>
      <c r="CUL86" s="125"/>
      <c r="CUM86" s="125"/>
      <c r="CUN86" s="125"/>
      <c r="CUO86" s="125"/>
      <c r="CUP86" s="125"/>
      <c r="CUQ86" s="125"/>
      <c r="CUR86" s="125"/>
      <c r="CUS86" s="125"/>
      <c r="CUT86" s="125"/>
      <c r="CUU86" s="125"/>
      <c r="CUV86" s="125"/>
      <c r="CUW86" s="125"/>
      <c r="CUX86" s="125"/>
      <c r="CUY86" s="125"/>
      <c r="CUZ86" s="125"/>
      <c r="CVA86" s="125"/>
      <c r="CVB86" s="125"/>
      <c r="CVC86" s="125"/>
      <c r="CVD86" s="125"/>
      <c r="CVE86" s="125"/>
      <c r="CVF86" s="125"/>
      <c r="CVG86" s="125"/>
      <c r="CVH86" s="125"/>
      <c r="CVI86" s="125"/>
      <c r="CVJ86" s="125"/>
      <c r="CVK86" s="125"/>
      <c r="CVL86" s="125"/>
      <c r="CVM86" s="125"/>
      <c r="CVN86" s="125"/>
      <c r="CVO86" s="125"/>
      <c r="CVP86" s="125"/>
      <c r="CVQ86" s="125"/>
      <c r="CVR86" s="125"/>
      <c r="CVS86" s="125"/>
      <c r="CVT86" s="125"/>
      <c r="CVU86" s="125"/>
      <c r="CVV86" s="125"/>
      <c r="CVW86" s="125"/>
      <c r="CVX86" s="125"/>
      <c r="CVY86" s="125"/>
      <c r="CVZ86" s="125"/>
      <c r="CWA86" s="125"/>
      <c r="CWB86" s="125"/>
      <c r="CWC86" s="125"/>
      <c r="CWD86" s="125"/>
      <c r="CWE86" s="125"/>
      <c r="CWF86" s="125"/>
      <c r="CWG86" s="125"/>
      <c r="CWH86" s="125"/>
      <c r="CWI86" s="125"/>
      <c r="CWJ86" s="125"/>
      <c r="CWK86" s="125"/>
      <c r="CWL86" s="125"/>
      <c r="CWM86" s="125"/>
      <c r="CWN86" s="125"/>
      <c r="CWO86" s="125"/>
      <c r="CWP86" s="125"/>
      <c r="CWQ86" s="125"/>
      <c r="CWR86" s="125"/>
      <c r="CWS86" s="125"/>
      <c r="CWT86" s="125"/>
      <c r="CWU86" s="125"/>
      <c r="CWV86" s="125"/>
      <c r="CWW86" s="125"/>
      <c r="CWX86" s="125"/>
      <c r="CWY86" s="125"/>
      <c r="CWZ86" s="125"/>
      <c r="CXA86" s="125"/>
      <c r="CXB86" s="125"/>
      <c r="CXC86" s="125"/>
      <c r="CXD86" s="125"/>
      <c r="CXE86" s="125"/>
      <c r="CXF86" s="125"/>
      <c r="CXG86" s="125"/>
      <c r="CXH86" s="125"/>
      <c r="CXI86" s="125"/>
      <c r="CXJ86" s="125"/>
      <c r="CXK86" s="125"/>
      <c r="CXL86" s="125"/>
      <c r="CXM86" s="125"/>
      <c r="CXN86" s="125"/>
      <c r="CXO86" s="125"/>
      <c r="CXP86" s="125"/>
      <c r="CXQ86" s="125"/>
      <c r="CXR86" s="125"/>
      <c r="CXS86" s="125"/>
      <c r="CXT86" s="125"/>
      <c r="CXU86" s="125"/>
      <c r="CXV86" s="125"/>
      <c r="CXW86" s="125"/>
      <c r="CXX86" s="125"/>
      <c r="CXY86" s="125"/>
      <c r="CXZ86" s="125"/>
      <c r="CYA86" s="125"/>
      <c r="CYB86" s="125"/>
      <c r="CYC86" s="125"/>
      <c r="CYD86" s="125"/>
      <c r="CYE86" s="125"/>
      <c r="CYF86" s="125"/>
      <c r="CYG86" s="125"/>
      <c r="CYH86" s="125"/>
      <c r="CYI86" s="125"/>
      <c r="CYJ86" s="125"/>
      <c r="CYK86" s="125"/>
      <c r="CYL86" s="125"/>
      <c r="CYM86" s="125"/>
      <c r="CYN86" s="125"/>
      <c r="CYO86" s="125"/>
      <c r="CYP86" s="125"/>
      <c r="CYQ86" s="125"/>
      <c r="CYR86" s="125"/>
      <c r="CYS86" s="125"/>
      <c r="CYT86" s="125"/>
      <c r="CYU86" s="125"/>
      <c r="CYV86" s="125"/>
      <c r="CYW86" s="125"/>
      <c r="CYX86" s="125"/>
      <c r="CYY86" s="125"/>
      <c r="CYZ86" s="125"/>
      <c r="CZA86" s="125"/>
      <c r="CZB86" s="125"/>
      <c r="CZC86" s="125"/>
      <c r="CZD86" s="125"/>
      <c r="CZE86" s="125"/>
      <c r="CZF86" s="125"/>
      <c r="CZG86" s="125"/>
      <c r="CZH86" s="125"/>
      <c r="CZI86" s="125"/>
      <c r="CZJ86" s="125"/>
      <c r="CZK86" s="125"/>
      <c r="CZL86" s="125"/>
      <c r="CZM86" s="125"/>
      <c r="CZN86" s="125"/>
      <c r="CZO86" s="125"/>
      <c r="CZP86" s="125"/>
      <c r="CZQ86" s="125"/>
      <c r="CZR86" s="125"/>
      <c r="CZS86" s="125"/>
      <c r="CZT86" s="125"/>
      <c r="CZU86" s="125"/>
      <c r="CZV86" s="125"/>
      <c r="CZW86" s="125"/>
      <c r="CZX86" s="125"/>
      <c r="CZY86" s="125"/>
      <c r="CZZ86" s="125"/>
      <c r="DAA86" s="125"/>
      <c r="DAB86" s="125"/>
      <c r="DAC86" s="125"/>
      <c r="DAD86" s="125"/>
      <c r="DAE86" s="125"/>
      <c r="DAF86" s="125"/>
      <c r="DAG86" s="125"/>
      <c r="DAH86" s="125"/>
      <c r="DAI86" s="125"/>
      <c r="DAJ86" s="125"/>
      <c r="DAK86" s="125"/>
      <c r="DAL86" s="125"/>
      <c r="DAM86" s="125"/>
      <c r="DAN86" s="125"/>
      <c r="DAO86" s="125"/>
      <c r="DAP86" s="125"/>
      <c r="DAQ86" s="125"/>
      <c r="DAR86" s="125"/>
      <c r="DAS86" s="125"/>
      <c r="DAT86" s="125"/>
      <c r="DAU86" s="125"/>
      <c r="DAV86" s="125"/>
      <c r="DAW86" s="125"/>
      <c r="DAX86" s="125"/>
      <c r="DAY86" s="125"/>
      <c r="DAZ86" s="125"/>
      <c r="DBA86" s="125"/>
      <c r="DBB86" s="125"/>
      <c r="DBC86" s="125"/>
      <c r="DBD86" s="125"/>
      <c r="DBE86" s="125"/>
      <c r="DBF86" s="125"/>
      <c r="DBG86" s="125"/>
      <c r="DBH86" s="125"/>
      <c r="DBI86" s="125"/>
      <c r="DBJ86" s="125"/>
      <c r="DBK86" s="125"/>
      <c r="DBL86" s="125"/>
      <c r="DBM86" s="125"/>
      <c r="DBN86" s="125"/>
      <c r="DBO86" s="125"/>
      <c r="DBP86" s="125"/>
      <c r="DBQ86" s="125"/>
      <c r="DBR86" s="125"/>
      <c r="DBS86" s="125"/>
      <c r="DBT86" s="125"/>
      <c r="DBU86" s="125"/>
      <c r="DBV86" s="125"/>
      <c r="DBW86" s="125"/>
      <c r="DBX86" s="125"/>
      <c r="DBY86" s="125"/>
      <c r="DBZ86" s="125"/>
      <c r="DCA86" s="125"/>
      <c r="DCB86" s="125"/>
      <c r="DCC86" s="125"/>
      <c r="DCD86" s="125"/>
      <c r="DCE86" s="125"/>
      <c r="DCF86" s="125"/>
      <c r="DCG86" s="125"/>
      <c r="DCH86" s="125"/>
      <c r="DCI86" s="125"/>
      <c r="DCJ86" s="125"/>
      <c r="DCK86" s="125"/>
      <c r="DCL86" s="125"/>
      <c r="DCM86" s="125"/>
      <c r="DCN86" s="125"/>
      <c r="DCO86" s="125"/>
      <c r="DCP86" s="125"/>
      <c r="DCQ86" s="125"/>
      <c r="DCR86" s="125"/>
      <c r="DCS86" s="125"/>
      <c r="DCT86" s="125"/>
      <c r="DCU86" s="125"/>
      <c r="DCV86" s="125"/>
      <c r="DCW86" s="125"/>
      <c r="DCX86" s="125"/>
      <c r="DCY86" s="125"/>
      <c r="DCZ86" s="125"/>
      <c r="DDA86" s="125"/>
      <c r="DDB86" s="125"/>
      <c r="DDC86" s="125"/>
      <c r="DDD86" s="125"/>
      <c r="DDE86" s="125"/>
      <c r="DDF86" s="125"/>
      <c r="DDG86" s="125"/>
      <c r="DDH86" s="125"/>
      <c r="DDI86" s="125"/>
      <c r="DDJ86" s="125"/>
      <c r="DDK86" s="125"/>
      <c r="DDL86" s="125"/>
      <c r="DDM86" s="125"/>
      <c r="DDN86" s="125"/>
      <c r="DDO86" s="125"/>
      <c r="DDP86" s="125"/>
      <c r="DDQ86" s="125"/>
      <c r="DDR86" s="125"/>
      <c r="DDS86" s="125"/>
      <c r="DDT86" s="125"/>
      <c r="DDU86" s="125"/>
      <c r="DDV86" s="125"/>
      <c r="DDW86" s="125"/>
      <c r="DDX86" s="125"/>
      <c r="DDY86" s="125"/>
      <c r="DDZ86" s="125"/>
      <c r="DEA86" s="125"/>
      <c r="DEB86" s="125"/>
      <c r="DEC86" s="125"/>
      <c r="DED86" s="125"/>
      <c r="DEE86" s="125"/>
      <c r="DEF86" s="125"/>
      <c r="DEG86" s="125"/>
      <c r="DEH86" s="125"/>
      <c r="DEI86" s="125"/>
      <c r="DEJ86" s="125"/>
      <c r="DEK86" s="125"/>
      <c r="DEL86" s="125"/>
      <c r="DEM86" s="125"/>
      <c r="DEN86" s="125"/>
      <c r="DEO86" s="125"/>
      <c r="DEP86" s="125"/>
      <c r="DEQ86" s="125"/>
      <c r="DER86" s="125"/>
      <c r="DES86" s="125"/>
      <c r="DET86" s="125"/>
      <c r="DEU86" s="125"/>
      <c r="DEV86" s="125"/>
      <c r="DEW86" s="125"/>
      <c r="DEX86" s="125"/>
      <c r="DEY86" s="125"/>
      <c r="DEZ86" s="125"/>
      <c r="DFA86" s="125"/>
      <c r="DFB86" s="125"/>
      <c r="DFC86" s="125"/>
      <c r="DFD86" s="125"/>
      <c r="DFE86" s="125"/>
      <c r="DFF86" s="125"/>
      <c r="DFG86" s="125"/>
      <c r="DFH86" s="125"/>
      <c r="DFI86" s="125"/>
      <c r="DFJ86" s="125"/>
      <c r="DFK86" s="125"/>
      <c r="DFL86" s="125"/>
      <c r="DFM86" s="125"/>
      <c r="DFN86" s="125"/>
      <c r="DFO86" s="125"/>
      <c r="DFP86" s="125"/>
      <c r="DFQ86" s="125"/>
      <c r="DFR86" s="125"/>
      <c r="DFS86" s="125"/>
      <c r="DFT86" s="125"/>
      <c r="DFU86" s="125"/>
      <c r="DFV86" s="125"/>
      <c r="DFW86" s="125"/>
      <c r="DFX86" s="125"/>
      <c r="DFY86" s="125"/>
      <c r="DFZ86" s="125"/>
      <c r="DGA86" s="125"/>
      <c r="DGB86" s="125"/>
      <c r="DGC86" s="125"/>
      <c r="DGD86" s="125"/>
      <c r="DGE86" s="125"/>
      <c r="DGF86" s="125"/>
      <c r="DGG86" s="125"/>
      <c r="DGH86" s="125"/>
      <c r="DGI86" s="125"/>
      <c r="DGJ86" s="125"/>
      <c r="DGK86" s="125"/>
      <c r="DGL86" s="125"/>
      <c r="DGM86" s="125"/>
      <c r="DGN86" s="125"/>
      <c r="DGO86" s="125"/>
      <c r="DGP86" s="125"/>
      <c r="DGQ86" s="125"/>
      <c r="DGR86" s="125"/>
      <c r="DGS86" s="125"/>
      <c r="DGT86" s="125"/>
      <c r="DGU86" s="125"/>
      <c r="DGV86" s="125"/>
      <c r="DGW86" s="125"/>
      <c r="DGX86" s="125"/>
      <c r="DGY86" s="125"/>
      <c r="DGZ86" s="125"/>
      <c r="DHA86" s="125"/>
      <c r="DHB86" s="125"/>
      <c r="DHC86" s="125"/>
      <c r="DHD86" s="125"/>
      <c r="DHE86" s="125"/>
      <c r="DHF86" s="125"/>
      <c r="DHG86" s="125"/>
      <c r="DHH86" s="125"/>
      <c r="DHI86" s="125"/>
      <c r="DHJ86" s="125"/>
      <c r="DHK86" s="125"/>
      <c r="DHL86" s="125"/>
      <c r="DHM86" s="125"/>
      <c r="DHN86" s="125"/>
      <c r="DHO86" s="125"/>
      <c r="DHP86" s="125"/>
      <c r="DHQ86" s="125"/>
      <c r="DHR86" s="125"/>
      <c r="DHS86" s="125"/>
      <c r="DHT86" s="125"/>
      <c r="DHU86" s="125"/>
      <c r="DHV86" s="125"/>
      <c r="DHW86" s="125"/>
      <c r="DHX86" s="125"/>
      <c r="DHY86" s="125"/>
      <c r="DHZ86" s="125"/>
      <c r="DIA86" s="125"/>
      <c r="DIB86" s="125"/>
      <c r="DIC86" s="125"/>
      <c r="DID86" s="125"/>
      <c r="DIE86" s="125"/>
      <c r="DIF86" s="125"/>
      <c r="DIG86" s="125"/>
      <c r="DIH86" s="125"/>
      <c r="DII86" s="125"/>
      <c r="DIJ86" s="125"/>
      <c r="DIK86" s="125"/>
      <c r="DIL86" s="125"/>
      <c r="DIM86" s="125"/>
      <c r="DIN86" s="125"/>
      <c r="DIO86" s="125"/>
      <c r="DIP86" s="125"/>
      <c r="DIQ86" s="125"/>
      <c r="DIR86" s="125"/>
      <c r="DIS86" s="125"/>
      <c r="DIT86" s="125"/>
      <c r="DIU86" s="125"/>
      <c r="DIV86" s="125"/>
      <c r="DIW86" s="125"/>
      <c r="DIX86" s="125"/>
      <c r="DIY86" s="125"/>
      <c r="DIZ86" s="125"/>
      <c r="DJA86" s="125"/>
      <c r="DJB86" s="125"/>
      <c r="DJC86" s="125"/>
      <c r="DJD86" s="125"/>
      <c r="DJE86" s="125"/>
      <c r="DJF86" s="125"/>
      <c r="DJG86" s="125"/>
      <c r="DJH86" s="125"/>
      <c r="DJI86" s="125"/>
      <c r="DJJ86" s="125"/>
      <c r="DJK86" s="125"/>
      <c r="DJL86" s="125"/>
      <c r="DJM86" s="125"/>
      <c r="DJN86" s="125"/>
      <c r="DJO86" s="125"/>
      <c r="DJP86" s="125"/>
      <c r="DJQ86" s="125"/>
      <c r="DJR86" s="125"/>
      <c r="DJS86" s="125"/>
      <c r="DJT86" s="125"/>
      <c r="DJU86" s="125"/>
      <c r="DJV86" s="125"/>
      <c r="DJW86" s="125"/>
      <c r="DJX86" s="125"/>
      <c r="DJY86" s="125"/>
      <c r="DJZ86" s="125"/>
      <c r="DKA86" s="125"/>
      <c r="DKB86" s="125"/>
      <c r="DKC86" s="125"/>
      <c r="DKD86" s="125"/>
      <c r="DKE86" s="125"/>
      <c r="DKF86" s="125"/>
      <c r="DKG86" s="125"/>
      <c r="DKH86" s="125"/>
      <c r="DKI86" s="125"/>
      <c r="DKJ86" s="125"/>
      <c r="DKK86" s="125"/>
      <c r="DKL86" s="125"/>
      <c r="DKM86" s="125"/>
      <c r="DKN86" s="125"/>
      <c r="DKO86" s="125"/>
      <c r="DKP86" s="125"/>
      <c r="DKQ86" s="125"/>
      <c r="DKR86" s="125"/>
      <c r="DKS86" s="125"/>
      <c r="DKT86" s="125"/>
      <c r="DKU86" s="125"/>
      <c r="DKV86" s="125"/>
      <c r="DKW86" s="125"/>
      <c r="DKX86" s="125"/>
      <c r="DKY86" s="125"/>
      <c r="DKZ86" s="125"/>
      <c r="DLA86" s="125"/>
      <c r="DLB86" s="125"/>
      <c r="DLC86" s="125"/>
      <c r="DLD86" s="125"/>
      <c r="DLE86" s="125"/>
      <c r="DLF86" s="125"/>
      <c r="DLG86" s="125"/>
      <c r="DLH86" s="125"/>
      <c r="DLI86" s="125"/>
      <c r="DLJ86" s="125"/>
      <c r="DLK86" s="125"/>
      <c r="DLL86" s="125"/>
      <c r="DLM86" s="125"/>
      <c r="DLN86" s="125"/>
      <c r="DLO86" s="125"/>
      <c r="DLP86" s="125"/>
      <c r="DLQ86" s="125"/>
      <c r="DLR86" s="125"/>
      <c r="DLS86" s="125"/>
      <c r="DLT86" s="125"/>
      <c r="DLU86" s="125"/>
      <c r="DLV86" s="125"/>
      <c r="DLW86" s="125"/>
      <c r="DLX86" s="125"/>
      <c r="DLY86" s="125"/>
      <c r="DLZ86" s="125"/>
      <c r="DMA86" s="125"/>
      <c r="DMB86" s="125"/>
      <c r="DMC86" s="125"/>
      <c r="DMD86" s="125"/>
      <c r="DME86" s="125"/>
      <c r="DMF86" s="125"/>
      <c r="DMG86" s="125"/>
      <c r="DMH86" s="125"/>
      <c r="DMI86" s="125"/>
      <c r="DMJ86" s="125"/>
      <c r="DMK86" s="125"/>
      <c r="DML86" s="125"/>
      <c r="DMM86" s="125"/>
      <c r="DMN86" s="125"/>
      <c r="DMO86" s="125"/>
      <c r="DMP86" s="125"/>
      <c r="DMQ86" s="125"/>
      <c r="DMR86" s="125"/>
      <c r="DMS86" s="125"/>
      <c r="DMT86" s="125"/>
      <c r="DMU86" s="125"/>
      <c r="DMV86" s="125"/>
      <c r="DMW86" s="125"/>
      <c r="DMX86" s="125"/>
      <c r="DMY86" s="125"/>
      <c r="DMZ86" s="125"/>
      <c r="DNA86" s="125"/>
      <c r="DNB86" s="125"/>
      <c r="DNC86" s="125"/>
      <c r="DND86" s="125"/>
      <c r="DNE86" s="125"/>
      <c r="DNF86" s="125"/>
      <c r="DNG86" s="125"/>
      <c r="DNH86" s="125"/>
      <c r="DNI86" s="125"/>
      <c r="DNJ86" s="125"/>
      <c r="DNK86" s="125"/>
      <c r="DNL86" s="125"/>
      <c r="DNM86" s="125"/>
      <c r="DNN86" s="125"/>
      <c r="DNO86" s="125"/>
      <c r="DNP86" s="125"/>
      <c r="DNQ86" s="125"/>
      <c r="DNR86" s="125"/>
      <c r="DNS86" s="125"/>
      <c r="DNT86" s="125"/>
      <c r="DNU86" s="125"/>
      <c r="DNV86" s="125"/>
      <c r="DNW86" s="125"/>
      <c r="DNX86" s="125"/>
      <c r="DNY86" s="125"/>
      <c r="DNZ86" s="125"/>
      <c r="DOA86" s="125"/>
      <c r="DOB86" s="125"/>
      <c r="DOC86" s="125"/>
      <c r="DOD86" s="125"/>
      <c r="DOE86" s="125"/>
      <c r="DOF86" s="125"/>
      <c r="DOG86" s="125"/>
      <c r="DOH86" s="125"/>
      <c r="DOI86" s="125"/>
      <c r="DOJ86" s="125"/>
      <c r="DOK86" s="125"/>
      <c r="DOL86" s="125"/>
      <c r="DOM86" s="125"/>
      <c r="DON86" s="125"/>
      <c r="DOO86" s="125"/>
      <c r="DOP86" s="125"/>
      <c r="DOQ86" s="125"/>
      <c r="DOR86" s="125"/>
      <c r="DOS86" s="125"/>
      <c r="DOT86" s="125"/>
      <c r="DOU86" s="125"/>
      <c r="DOV86" s="125"/>
      <c r="DOW86" s="125"/>
      <c r="DOX86" s="125"/>
      <c r="DOY86" s="125"/>
      <c r="DOZ86" s="125"/>
      <c r="DPA86" s="125"/>
      <c r="DPB86" s="125"/>
      <c r="DPC86" s="125"/>
      <c r="DPD86" s="125"/>
      <c r="DPE86" s="125"/>
      <c r="DPF86" s="125"/>
      <c r="DPG86" s="125"/>
      <c r="DPH86" s="125"/>
      <c r="DPI86" s="125"/>
      <c r="DPJ86" s="125"/>
      <c r="DPK86" s="125"/>
      <c r="DPL86" s="125"/>
      <c r="DPM86" s="125"/>
      <c r="DPN86" s="125"/>
      <c r="DPO86" s="125"/>
      <c r="DPP86" s="125"/>
      <c r="DPQ86" s="125"/>
      <c r="DPR86" s="125"/>
      <c r="DPS86" s="125"/>
      <c r="DPT86" s="125"/>
      <c r="DPU86" s="125"/>
      <c r="DPV86" s="125"/>
      <c r="DPW86" s="125"/>
      <c r="DPX86" s="125"/>
      <c r="DPY86" s="125"/>
      <c r="DPZ86" s="125"/>
      <c r="DQA86" s="125"/>
      <c r="DQB86" s="125"/>
      <c r="DQC86" s="125"/>
      <c r="DQD86" s="125"/>
      <c r="DQE86" s="125"/>
      <c r="DQF86" s="125"/>
      <c r="DQG86" s="125"/>
      <c r="DQH86" s="125"/>
      <c r="DQI86" s="125"/>
      <c r="DQJ86" s="125"/>
      <c r="DQK86" s="125"/>
      <c r="DQL86" s="125"/>
      <c r="DQM86" s="125"/>
      <c r="DQN86" s="125"/>
      <c r="DQO86" s="125"/>
      <c r="DQP86" s="125"/>
      <c r="DQQ86" s="125"/>
      <c r="DQR86" s="125"/>
      <c r="DQS86" s="125"/>
      <c r="DQT86" s="125"/>
      <c r="DQU86" s="125"/>
      <c r="DQV86" s="125"/>
      <c r="DQW86" s="125"/>
      <c r="DQX86" s="125"/>
      <c r="DQY86" s="125"/>
      <c r="DQZ86" s="125"/>
      <c r="DRA86" s="125"/>
      <c r="DRB86" s="125"/>
      <c r="DRC86" s="125"/>
      <c r="DRD86" s="125"/>
      <c r="DRE86" s="125"/>
      <c r="DRF86" s="125"/>
      <c r="DRG86" s="125"/>
      <c r="DRH86" s="125"/>
      <c r="DRI86" s="125"/>
      <c r="DRJ86" s="125"/>
      <c r="DRK86" s="125"/>
      <c r="DRL86" s="125"/>
      <c r="DRM86" s="125"/>
      <c r="DRN86" s="125"/>
      <c r="DRO86" s="125"/>
      <c r="DRP86" s="125"/>
      <c r="DRQ86" s="125"/>
      <c r="DRR86" s="125"/>
      <c r="DRS86" s="125"/>
      <c r="DRT86" s="125"/>
      <c r="DRU86" s="125"/>
      <c r="DRV86" s="125"/>
      <c r="DRW86" s="125"/>
      <c r="DRX86" s="125"/>
      <c r="DRY86" s="125"/>
      <c r="DRZ86" s="125"/>
      <c r="DSA86" s="125"/>
      <c r="DSB86" s="125"/>
      <c r="DSC86" s="125"/>
      <c r="DSD86" s="125"/>
      <c r="DSE86" s="125"/>
      <c r="DSF86" s="125"/>
      <c r="DSG86" s="125"/>
      <c r="DSH86" s="125"/>
      <c r="DSI86" s="125"/>
      <c r="DSJ86" s="125"/>
      <c r="DSK86" s="125"/>
      <c r="DSL86" s="125"/>
      <c r="DSM86" s="125"/>
      <c r="DSN86" s="125"/>
      <c r="DSO86" s="125"/>
      <c r="DSP86" s="125"/>
      <c r="DSQ86" s="125"/>
      <c r="DSR86" s="125"/>
      <c r="DSS86" s="125"/>
      <c r="DST86" s="125"/>
      <c r="DSU86" s="125"/>
      <c r="DSV86" s="125"/>
      <c r="DSW86" s="125"/>
      <c r="DSX86" s="125"/>
      <c r="DSY86" s="125"/>
      <c r="DSZ86" s="125"/>
      <c r="DTA86" s="125"/>
      <c r="DTB86" s="125"/>
      <c r="DTC86" s="125"/>
      <c r="DTD86" s="125"/>
      <c r="DTE86" s="125"/>
      <c r="DTF86" s="125"/>
      <c r="DTG86" s="125"/>
      <c r="DTH86" s="125"/>
      <c r="DTI86" s="125"/>
      <c r="DTJ86" s="125"/>
      <c r="DTK86" s="125"/>
      <c r="DTL86" s="125"/>
      <c r="DTM86" s="125"/>
      <c r="DTN86" s="125"/>
      <c r="DTO86" s="125"/>
      <c r="DTP86" s="125"/>
      <c r="DTQ86" s="125"/>
      <c r="DTR86" s="125"/>
      <c r="DTS86" s="125"/>
      <c r="DTT86" s="125"/>
      <c r="DTU86" s="125"/>
      <c r="DTV86" s="125"/>
      <c r="DTW86" s="125"/>
      <c r="DTX86" s="125"/>
      <c r="DTY86" s="125"/>
      <c r="DTZ86" s="125"/>
      <c r="DUA86" s="125"/>
      <c r="DUB86" s="125"/>
      <c r="DUC86" s="125"/>
      <c r="DUD86" s="125"/>
      <c r="DUE86" s="125"/>
      <c r="DUF86" s="125"/>
      <c r="DUG86" s="125"/>
      <c r="DUH86" s="125"/>
      <c r="DUI86" s="125"/>
      <c r="DUJ86" s="125"/>
      <c r="DUK86" s="125"/>
      <c r="DUL86" s="125"/>
      <c r="DUM86" s="125"/>
      <c r="DUN86" s="125"/>
      <c r="DUO86" s="125"/>
      <c r="DUP86" s="125"/>
      <c r="DUQ86" s="125"/>
      <c r="DUR86" s="125"/>
      <c r="DUS86" s="125"/>
      <c r="DUT86" s="125"/>
      <c r="DUU86" s="125"/>
      <c r="DUV86" s="125"/>
      <c r="DUW86" s="125"/>
      <c r="DUX86" s="125"/>
      <c r="DUY86" s="125"/>
      <c r="DUZ86" s="125"/>
      <c r="DVA86" s="125"/>
      <c r="DVB86" s="125"/>
      <c r="DVC86" s="125"/>
      <c r="DVD86" s="125"/>
      <c r="DVE86" s="125"/>
      <c r="DVF86" s="125"/>
      <c r="DVG86" s="125"/>
      <c r="DVH86" s="125"/>
      <c r="DVI86" s="125"/>
      <c r="DVJ86" s="125"/>
      <c r="DVK86" s="125"/>
      <c r="DVL86" s="125"/>
      <c r="DVM86" s="125"/>
      <c r="DVN86" s="125"/>
      <c r="DVO86" s="125"/>
      <c r="DVP86" s="125"/>
      <c r="DVQ86" s="125"/>
      <c r="DVR86" s="125"/>
      <c r="DVS86" s="125"/>
      <c r="DVT86" s="125"/>
      <c r="DVU86" s="125"/>
      <c r="DVV86" s="125"/>
      <c r="DVW86" s="125"/>
      <c r="DVX86" s="125"/>
      <c r="DVY86" s="125"/>
      <c r="DVZ86" s="125"/>
      <c r="DWA86" s="125"/>
      <c r="DWB86" s="125"/>
      <c r="DWC86" s="125"/>
      <c r="DWD86" s="125"/>
      <c r="DWE86" s="125"/>
      <c r="DWF86" s="125"/>
      <c r="DWG86" s="125"/>
      <c r="DWH86" s="125"/>
      <c r="DWI86" s="125"/>
      <c r="DWJ86" s="125"/>
      <c r="DWK86" s="125"/>
      <c r="DWL86" s="125"/>
      <c r="DWM86" s="125"/>
      <c r="DWN86" s="125"/>
      <c r="DWO86" s="125"/>
      <c r="DWP86" s="125"/>
      <c r="DWQ86" s="125"/>
      <c r="DWR86" s="125"/>
      <c r="DWS86" s="125"/>
      <c r="DWT86" s="125"/>
      <c r="DWU86" s="125"/>
      <c r="DWV86" s="125"/>
      <c r="DWW86" s="125"/>
      <c r="DWX86" s="125"/>
      <c r="DWY86" s="125"/>
      <c r="DWZ86" s="125"/>
      <c r="DXA86" s="125"/>
      <c r="DXB86" s="125"/>
      <c r="DXC86" s="125"/>
      <c r="DXD86" s="125"/>
      <c r="DXE86" s="125"/>
      <c r="DXF86" s="125"/>
      <c r="DXG86" s="125"/>
      <c r="DXH86" s="125"/>
      <c r="DXI86" s="125"/>
      <c r="DXJ86" s="125"/>
      <c r="DXK86" s="125"/>
      <c r="DXL86" s="125"/>
      <c r="DXM86" s="125"/>
      <c r="DXN86" s="125"/>
      <c r="DXO86" s="125"/>
      <c r="DXP86" s="125"/>
      <c r="DXQ86" s="125"/>
      <c r="DXR86" s="125"/>
      <c r="DXS86" s="125"/>
      <c r="DXT86" s="125"/>
      <c r="DXU86" s="125"/>
      <c r="DXV86" s="125"/>
      <c r="DXW86" s="125"/>
      <c r="DXX86" s="125"/>
      <c r="DXY86" s="125"/>
      <c r="DXZ86" s="125"/>
      <c r="DYA86" s="125"/>
      <c r="DYB86" s="125"/>
      <c r="DYC86" s="125"/>
      <c r="DYD86" s="125"/>
      <c r="DYE86" s="125"/>
      <c r="DYF86" s="125"/>
      <c r="DYG86" s="125"/>
      <c r="DYH86" s="125"/>
      <c r="DYI86" s="125"/>
      <c r="DYJ86" s="125"/>
      <c r="DYK86" s="125"/>
      <c r="DYL86" s="125"/>
      <c r="DYM86" s="125"/>
      <c r="DYN86" s="125"/>
      <c r="DYO86" s="125"/>
      <c r="DYP86" s="125"/>
      <c r="DYQ86" s="125"/>
      <c r="DYR86" s="125"/>
      <c r="DYS86" s="125"/>
      <c r="DYT86" s="125"/>
      <c r="DYU86" s="125"/>
      <c r="DYV86" s="125"/>
      <c r="DYW86" s="125"/>
      <c r="DYX86" s="125"/>
      <c r="DYY86" s="125"/>
      <c r="DYZ86" s="125"/>
      <c r="DZA86" s="125"/>
      <c r="DZB86" s="125"/>
      <c r="DZC86" s="125"/>
      <c r="DZD86" s="125"/>
      <c r="DZE86" s="125"/>
      <c r="DZF86" s="125"/>
      <c r="DZG86" s="125"/>
      <c r="DZH86" s="125"/>
      <c r="DZI86" s="125"/>
      <c r="DZJ86" s="125"/>
      <c r="DZK86" s="125"/>
      <c r="DZL86" s="125"/>
      <c r="DZM86" s="125"/>
      <c r="DZN86" s="125"/>
      <c r="DZO86" s="125"/>
      <c r="DZP86" s="125"/>
      <c r="DZQ86" s="125"/>
      <c r="DZR86" s="125"/>
      <c r="DZS86" s="125"/>
      <c r="DZT86" s="125"/>
      <c r="DZU86" s="125"/>
      <c r="DZV86" s="125"/>
      <c r="DZW86" s="125"/>
      <c r="DZX86" s="125"/>
      <c r="DZY86" s="125"/>
      <c r="DZZ86" s="125"/>
      <c r="EAA86" s="125"/>
      <c r="EAB86" s="125"/>
      <c r="EAC86" s="125"/>
      <c r="EAD86" s="125"/>
      <c r="EAE86" s="125"/>
      <c r="EAF86" s="125"/>
      <c r="EAG86" s="125"/>
      <c r="EAH86" s="125"/>
      <c r="EAI86" s="125"/>
      <c r="EAJ86" s="125"/>
      <c r="EAK86" s="125"/>
      <c r="EAL86" s="125"/>
      <c r="EAM86" s="125"/>
      <c r="EAN86" s="125"/>
      <c r="EAO86" s="125"/>
      <c r="EAP86" s="125"/>
      <c r="EAQ86" s="125"/>
      <c r="EAR86" s="125"/>
      <c r="EAS86" s="125"/>
      <c r="EAT86" s="125"/>
      <c r="EAU86" s="125"/>
      <c r="EAV86" s="125"/>
      <c r="EAW86" s="125"/>
      <c r="EAX86" s="125"/>
      <c r="EAY86" s="125"/>
      <c r="EAZ86" s="125"/>
      <c r="EBA86" s="125"/>
      <c r="EBB86" s="125"/>
      <c r="EBC86" s="125"/>
      <c r="EBD86" s="125"/>
      <c r="EBE86" s="125"/>
      <c r="EBF86" s="125"/>
      <c r="EBG86" s="125"/>
      <c r="EBH86" s="125"/>
      <c r="EBI86" s="125"/>
      <c r="EBJ86" s="125"/>
      <c r="EBK86" s="125"/>
      <c r="EBL86" s="125"/>
      <c r="EBM86" s="125"/>
      <c r="EBN86" s="125"/>
      <c r="EBO86" s="125"/>
      <c r="EBP86" s="125"/>
      <c r="EBQ86" s="125"/>
      <c r="EBR86" s="125"/>
      <c r="EBS86" s="125"/>
      <c r="EBT86" s="125"/>
      <c r="EBU86" s="125"/>
      <c r="EBV86" s="125"/>
      <c r="EBW86" s="125"/>
      <c r="EBX86" s="125"/>
      <c r="EBY86" s="125"/>
      <c r="EBZ86" s="125"/>
      <c r="ECA86" s="125"/>
      <c r="ECB86" s="125"/>
      <c r="ECC86" s="125"/>
      <c r="ECD86" s="125"/>
      <c r="ECE86" s="125"/>
      <c r="ECF86" s="125"/>
      <c r="ECG86" s="125"/>
      <c r="ECH86" s="125"/>
      <c r="ECI86" s="125"/>
      <c r="ECJ86" s="125"/>
      <c r="ECK86" s="125"/>
      <c r="ECL86" s="125"/>
      <c r="ECM86" s="125"/>
      <c r="ECN86" s="125"/>
      <c r="ECO86" s="125"/>
      <c r="ECP86" s="125"/>
      <c r="ECQ86" s="125"/>
      <c r="ECR86" s="125"/>
      <c r="ECS86" s="125"/>
      <c r="ECT86" s="125"/>
      <c r="ECU86" s="125"/>
      <c r="ECV86" s="125"/>
      <c r="ECW86" s="125"/>
      <c r="ECX86" s="125"/>
      <c r="ECY86" s="125"/>
      <c r="ECZ86" s="125"/>
      <c r="EDA86" s="125"/>
      <c r="EDB86" s="125"/>
      <c r="EDC86" s="125"/>
      <c r="EDD86" s="125"/>
      <c r="EDE86" s="125"/>
      <c r="EDF86" s="125"/>
      <c r="EDG86" s="125"/>
      <c r="EDH86" s="125"/>
      <c r="EDI86" s="125"/>
      <c r="EDJ86" s="125"/>
      <c r="EDK86" s="125"/>
      <c r="EDL86" s="125"/>
      <c r="EDM86" s="125"/>
      <c r="EDN86" s="125"/>
      <c r="EDO86" s="125"/>
      <c r="EDP86" s="125"/>
      <c r="EDQ86" s="125"/>
      <c r="EDR86" s="125"/>
      <c r="EDS86" s="125"/>
      <c r="EDT86" s="125"/>
      <c r="EDU86" s="125"/>
      <c r="EDV86" s="125"/>
      <c r="EDW86" s="125"/>
      <c r="EDX86" s="125"/>
      <c r="EDY86" s="125"/>
      <c r="EDZ86" s="125"/>
      <c r="EEA86" s="125"/>
      <c r="EEB86" s="125"/>
      <c r="EEC86" s="125"/>
      <c r="EED86" s="125"/>
      <c r="EEE86" s="125"/>
      <c r="EEF86" s="125"/>
      <c r="EEG86" s="125"/>
      <c r="EEH86" s="125"/>
      <c r="EEI86" s="125"/>
      <c r="EEJ86" s="125"/>
      <c r="EEK86" s="125"/>
      <c r="EEL86" s="125"/>
      <c r="EEM86" s="125"/>
      <c r="EEN86" s="125"/>
      <c r="EEO86" s="125"/>
      <c r="EEP86" s="125"/>
      <c r="EEQ86" s="125"/>
      <c r="EER86" s="125"/>
      <c r="EES86" s="125"/>
      <c r="EET86" s="125"/>
      <c r="EEU86" s="125"/>
      <c r="EEV86" s="125"/>
      <c r="EEW86" s="125"/>
      <c r="EEX86" s="125"/>
      <c r="EEY86" s="125"/>
      <c r="EEZ86" s="125"/>
      <c r="EFA86" s="125"/>
      <c r="EFB86" s="125"/>
      <c r="EFC86" s="125"/>
      <c r="EFD86" s="125"/>
      <c r="EFE86" s="125"/>
      <c r="EFF86" s="125"/>
      <c r="EFG86" s="125"/>
      <c r="EFH86" s="125"/>
      <c r="EFI86" s="125"/>
      <c r="EFJ86" s="125"/>
      <c r="EFK86" s="125"/>
      <c r="EFL86" s="125"/>
      <c r="EFM86" s="125"/>
      <c r="EFN86" s="125"/>
      <c r="EFO86" s="125"/>
      <c r="EFP86" s="125"/>
      <c r="EFQ86" s="125"/>
      <c r="EFR86" s="125"/>
      <c r="EFS86" s="125"/>
      <c r="EFT86" s="125"/>
      <c r="EFU86" s="125"/>
      <c r="EFV86" s="125"/>
      <c r="EFW86" s="125"/>
      <c r="EFX86" s="125"/>
      <c r="EFY86" s="125"/>
      <c r="EFZ86" s="125"/>
      <c r="EGA86" s="125"/>
      <c r="EGB86" s="125"/>
      <c r="EGC86" s="125"/>
      <c r="EGD86" s="125"/>
      <c r="EGE86" s="125"/>
      <c r="EGF86" s="125"/>
      <c r="EGG86" s="125"/>
      <c r="EGH86" s="125"/>
      <c r="EGI86" s="125"/>
      <c r="EGJ86" s="125"/>
      <c r="EGK86" s="125"/>
      <c r="EGL86" s="125"/>
      <c r="EGM86" s="125"/>
      <c r="EGN86" s="125"/>
      <c r="EGO86" s="125"/>
      <c r="EGP86" s="125"/>
      <c r="EGQ86" s="125"/>
      <c r="EGR86" s="125"/>
      <c r="EGS86" s="125"/>
      <c r="EGT86" s="125"/>
      <c r="EGU86" s="125"/>
      <c r="EGV86" s="125"/>
      <c r="EGW86" s="125"/>
      <c r="EGX86" s="125"/>
      <c r="EGY86" s="125"/>
      <c r="EGZ86" s="125"/>
      <c r="EHA86" s="125"/>
      <c r="EHB86" s="125"/>
      <c r="EHC86" s="125"/>
      <c r="EHD86" s="125"/>
      <c r="EHE86" s="125"/>
      <c r="EHF86" s="125"/>
      <c r="EHG86" s="125"/>
      <c r="EHH86" s="125"/>
      <c r="EHI86" s="125"/>
      <c r="EHJ86" s="125"/>
      <c r="EHK86" s="125"/>
      <c r="EHL86" s="125"/>
      <c r="EHM86" s="125"/>
      <c r="EHN86" s="125"/>
      <c r="EHO86" s="125"/>
      <c r="EHP86" s="125"/>
      <c r="EHQ86" s="125"/>
      <c r="EHR86" s="125"/>
      <c r="EHS86" s="125"/>
      <c r="EHT86" s="125"/>
      <c r="EHU86" s="125"/>
      <c r="EHV86" s="125"/>
      <c r="EHW86" s="125"/>
      <c r="EHX86" s="125"/>
      <c r="EHY86" s="125"/>
      <c r="EHZ86" s="125"/>
      <c r="EIA86" s="125"/>
      <c r="EIB86" s="125"/>
      <c r="EIC86" s="125"/>
      <c r="EID86" s="125"/>
      <c r="EIE86" s="125"/>
      <c r="EIF86" s="125"/>
      <c r="EIG86" s="125"/>
      <c r="EIH86" s="125"/>
      <c r="EII86" s="125"/>
      <c r="EIJ86" s="125"/>
      <c r="EIK86" s="125"/>
      <c r="EIL86" s="125"/>
      <c r="EIM86" s="125"/>
      <c r="EIN86" s="125"/>
      <c r="EIO86" s="125"/>
      <c r="EIP86" s="125"/>
      <c r="EIQ86" s="125"/>
      <c r="EIR86" s="125"/>
      <c r="EIS86" s="125"/>
      <c r="EIT86" s="125"/>
      <c r="EIU86" s="125"/>
      <c r="EIV86" s="125"/>
      <c r="EIW86" s="125"/>
      <c r="EIX86" s="125"/>
      <c r="EIY86" s="125"/>
      <c r="EIZ86" s="125"/>
      <c r="EJA86" s="125"/>
      <c r="EJB86" s="125"/>
      <c r="EJC86" s="125"/>
      <c r="EJD86" s="125"/>
      <c r="EJE86" s="125"/>
      <c r="EJF86" s="125"/>
      <c r="EJG86" s="125"/>
      <c r="EJH86" s="125"/>
      <c r="EJI86" s="125"/>
      <c r="EJJ86" s="125"/>
      <c r="EJK86" s="125"/>
      <c r="EJL86" s="125"/>
      <c r="EJM86" s="125"/>
      <c r="EJN86" s="125"/>
      <c r="EJO86" s="125"/>
      <c r="EJP86" s="125"/>
      <c r="EJQ86" s="125"/>
      <c r="EJR86" s="125"/>
      <c r="EJS86" s="125"/>
      <c r="EJT86" s="125"/>
      <c r="EJU86" s="125"/>
      <c r="EJV86" s="125"/>
      <c r="EJW86" s="125"/>
      <c r="EJX86" s="125"/>
      <c r="EJY86" s="125"/>
      <c r="EJZ86" s="125"/>
      <c r="EKA86" s="125"/>
      <c r="EKB86" s="125"/>
      <c r="EKC86" s="125"/>
      <c r="EKD86" s="125"/>
      <c r="EKE86" s="125"/>
      <c r="EKF86" s="125"/>
      <c r="EKG86" s="125"/>
      <c r="EKH86" s="125"/>
      <c r="EKI86" s="125"/>
      <c r="EKJ86" s="125"/>
      <c r="EKK86" s="125"/>
      <c r="EKL86" s="125"/>
      <c r="EKM86" s="125"/>
      <c r="EKN86" s="125"/>
      <c r="EKO86" s="125"/>
      <c r="EKP86" s="125"/>
      <c r="EKQ86" s="125"/>
      <c r="EKR86" s="125"/>
      <c r="EKS86" s="125"/>
      <c r="EKT86" s="125"/>
      <c r="EKU86" s="125"/>
      <c r="EKV86" s="125"/>
      <c r="EKW86" s="125"/>
      <c r="EKX86" s="125"/>
      <c r="EKY86" s="125"/>
      <c r="EKZ86" s="125"/>
      <c r="ELA86" s="125"/>
      <c r="ELB86" s="125"/>
      <c r="ELC86" s="125"/>
      <c r="ELD86" s="125"/>
      <c r="ELE86" s="125"/>
      <c r="ELF86" s="125"/>
      <c r="ELG86" s="125"/>
      <c r="ELH86" s="125"/>
      <c r="ELI86" s="125"/>
      <c r="ELJ86" s="125"/>
      <c r="ELK86" s="125"/>
      <c r="ELL86" s="125"/>
      <c r="ELM86" s="125"/>
      <c r="ELN86" s="125"/>
      <c r="ELO86" s="125"/>
      <c r="ELP86" s="125"/>
      <c r="ELQ86" s="125"/>
      <c r="ELR86" s="125"/>
      <c r="ELS86" s="125"/>
      <c r="ELT86" s="125"/>
      <c r="ELU86" s="125"/>
      <c r="ELV86" s="125"/>
      <c r="ELW86" s="125"/>
      <c r="ELX86" s="125"/>
      <c r="ELY86" s="125"/>
      <c r="ELZ86" s="125"/>
      <c r="EMA86" s="125"/>
      <c r="EMB86" s="125"/>
      <c r="EMC86" s="125"/>
      <c r="EMD86" s="125"/>
      <c r="EME86" s="125"/>
      <c r="EMF86" s="125"/>
      <c r="EMG86" s="125"/>
      <c r="EMH86" s="125"/>
      <c r="EMI86" s="125"/>
      <c r="EMJ86" s="125"/>
      <c r="EMK86" s="125"/>
      <c r="EML86" s="125"/>
      <c r="EMM86" s="125"/>
      <c r="EMN86" s="125"/>
      <c r="EMO86" s="125"/>
      <c r="EMP86" s="125"/>
      <c r="EMQ86" s="125"/>
      <c r="EMR86" s="125"/>
      <c r="EMS86" s="125"/>
      <c r="EMT86" s="125"/>
      <c r="EMU86" s="125"/>
      <c r="EMV86" s="125"/>
      <c r="EMW86" s="125"/>
      <c r="EMX86" s="125"/>
      <c r="EMY86" s="125"/>
      <c r="EMZ86" s="125"/>
      <c r="ENA86" s="125"/>
      <c r="ENB86" s="125"/>
      <c r="ENC86" s="125"/>
      <c r="END86" s="125"/>
      <c r="ENE86" s="125"/>
      <c r="ENF86" s="125"/>
      <c r="ENG86" s="125"/>
      <c r="ENH86" s="125"/>
      <c r="ENI86" s="125"/>
      <c r="ENJ86" s="125"/>
      <c r="ENK86" s="125"/>
      <c r="ENL86" s="125"/>
      <c r="ENM86" s="125"/>
      <c r="ENN86" s="125"/>
      <c r="ENO86" s="125"/>
      <c r="ENP86" s="125"/>
      <c r="ENQ86" s="125"/>
      <c r="ENR86" s="125"/>
      <c r="ENS86" s="125"/>
      <c r="ENT86" s="125"/>
      <c r="ENU86" s="125"/>
      <c r="ENV86" s="125"/>
      <c r="ENW86" s="125"/>
      <c r="ENX86" s="125"/>
      <c r="ENY86" s="125"/>
      <c r="ENZ86" s="125"/>
      <c r="EOA86" s="125"/>
      <c r="EOB86" s="125"/>
      <c r="EOC86" s="125"/>
      <c r="EOD86" s="125"/>
      <c r="EOE86" s="125"/>
      <c r="EOF86" s="125"/>
      <c r="EOG86" s="125"/>
      <c r="EOH86" s="125"/>
      <c r="EOI86" s="125"/>
      <c r="EOJ86" s="125"/>
      <c r="EOK86" s="125"/>
      <c r="EOL86" s="125"/>
      <c r="EOM86" s="125"/>
      <c r="EON86" s="125"/>
      <c r="EOO86" s="125"/>
      <c r="EOP86" s="125"/>
      <c r="EOQ86" s="125"/>
      <c r="EOR86" s="125"/>
      <c r="EOS86" s="125"/>
      <c r="EOT86" s="125"/>
      <c r="EOU86" s="125"/>
      <c r="EOV86" s="125"/>
      <c r="EOW86" s="125"/>
      <c r="EOX86" s="125"/>
      <c r="EOY86" s="125"/>
      <c r="EOZ86" s="125"/>
      <c r="EPA86" s="125"/>
      <c r="EPB86" s="125"/>
      <c r="EPC86" s="125"/>
      <c r="EPD86" s="125"/>
      <c r="EPE86" s="125"/>
      <c r="EPF86" s="125"/>
      <c r="EPG86" s="125"/>
      <c r="EPH86" s="125"/>
      <c r="EPI86" s="125"/>
      <c r="EPJ86" s="125"/>
      <c r="EPK86" s="125"/>
      <c r="EPL86" s="125"/>
      <c r="EPM86" s="125"/>
      <c r="EPN86" s="125"/>
      <c r="EPO86" s="125"/>
      <c r="EPP86" s="125"/>
      <c r="EPQ86" s="125"/>
      <c r="EPR86" s="125"/>
      <c r="EPS86" s="125"/>
      <c r="EPT86" s="125"/>
      <c r="EPU86" s="125"/>
      <c r="EPV86" s="125"/>
      <c r="EPW86" s="125"/>
      <c r="EPX86" s="125"/>
      <c r="EPY86" s="125"/>
      <c r="EPZ86" s="125"/>
      <c r="EQA86" s="125"/>
      <c r="EQB86" s="125"/>
      <c r="EQC86" s="125"/>
      <c r="EQD86" s="125"/>
      <c r="EQE86" s="125"/>
      <c r="EQF86" s="125"/>
      <c r="EQG86" s="125"/>
      <c r="EQH86" s="125"/>
      <c r="EQI86" s="125"/>
      <c r="EQJ86" s="125"/>
      <c r="EQK86" s="125"/>
      <c r="EQL86" s="125"/>
      <c r="EQM86" s="125"/>
      <c r="EQN86" s="125"/>
      <c r="EQO86" s="125"/>
      <c r="EQP86" s="125"/>
      <c r="EQQ86" s="125"/>
      <c r="EQR86" s="125"/>
      <c r="EQS86" s="125"/>
      <c r="EQT86" s="125"/>
      <c r="EQU86" s="125"/>
      <c r="EQV86" s="125"/>
      <c r="EQW86" s="125"/>
      <c r="EQX86" s="125"/>
      <c r="EQY86" s="125"/>
      <c r="EQZ86" s="125"/>
      <c r="ERA86" s="125"/>
      <c r="ERB86" s="125"/>
      <c r="ERC86" s="125"/>
      <c r="ERD86" s="125"/>
      <c r="ERE86" s="125"/>
      <c r="ERF86" s="125"/>
      <c r="ERG86" s="125"/>
      <c r="ERH86" s="125"/>
      <c r="ERI86" s="125"/>
      <c r="ERJ86" s="125"/>
      <c r="ERK86" s="125"/>
      <c r="ERL86" s="125"/>
      <c r="ERM86" s="125"/>
      <c r="ERN86" s="125"/>
      <c r="ERO86" s="125"/>
      <c r="ERP86" s="125"/>
      <c r="ERQ86" s="125"/>
      <c r="ERR86" s="125"/>
      <c r="ERS86" s="125"/>
      <c r="ERT86" s="125"/>
      <c r="ERU86" s="125"/>
      <c r="ERV86" s="125"/>
      <c r="ERW86" s="125"/>
      <c r="ERX86" s="125"/>
      <c r="ERY86" s="125"/>
      <c r="ERZ86" s="125"/>
      <c r="ESA86" s="125"/>
      <c r="ESB86" s="125"/>
      <c r="ESC86" s="125"/>
      <c r="ESD86" s="125"/>
      <c r="ESE86" s="125"/>
      <c r="ESF86" s="125"/>
      <c r="ESG86" s="125"/>
      <c r="ESH86" s="125"/>
      <c r="ESI86" s="125"/>
      <c r="ESJ86" s="125"/>
      <c r="ESK86" s="125"/>
      <c r="ESL86" s="125"/>
      <c r="ESM86" s="125"/>
      <c r="ESN86" s="125"/>
      <c r="ESO86" s="125"/>
      <c r="ESP86" s="125"/>
      <c r="ESQ86" s="125"/>
      <c r="ESR86" s="125"/>
      <c r="ESS86" s="125"/>
      <c r="EST86" s="125"/>
      <c r="ESU86" s="125"/>
      <c r="ESV86" s="125"/>
      <c r="ESW86" s="125"/>
      <c r="ESX86" s="125"/>
      <c r="ESY86" s="125"/>
      <c r="ESZ86" s="125"/>
      <c r="ETA86" s="125"/>
      <c r="ETB86" s="125"/>
      <c r="ETC86" s="125"/>
      <c r="ETD86" s="125"/>
      <c r="ETE86" s="125"/>
      <c r="ETF86" s="125"/>
      <c r="ETG86" s="125"/>
      <c r="ETH86" s="125"/>
      <c r="ETI86" s="125"/>
      <c r="ETJ86" s="125"/>
      <c r="ETK86" s="125"/>
      <c r="ETL86" s="125"/>
      <c r="ETM86" s="125"/>
      <c r="ETN86" s="125"/>
      <c r="ETO86" s="125"/>
      <c r="ETP86" s="125"/>
      <c r="ETQ86" s="125"/>
      <c r="ETR86" s="125"/>
      <c r="ETS86" s="125"/>
      <c r="ETT86" s="125"/>
      <c r="ETU86" s="125"/>
      <c r="ETV86" s="125"/>
      <c r="ETW86" s="125"/>
      <c r="ETX86" s="125"/>
      <c r="ETY86" s="125"/>
      <c r="ETZ86" s="125"/>
      <c r="EUA86" s="125"/>
      <c r="EUB86" s="125"/>
      <c r="EUC86" s="125"/>
      <c r="EUD86" s="125"/>
      <c r="EUE86" s="125"/>
      <c r="EUF86" s="125"/>
      <c r="EUG86" s="125"/>
      <c r="EUH86" s="125"/>
      <c r="EUI86" s="125"/>
      <c r="EUJ86" s="125"/>
      <c r="EUK86" s="125"/>
      <c r="EUL86" s="125"/>
      <c r="EUM86" s="125"/>
      <c r="EUN86" s="125"/>
      <c r="EUO86" s="125"/>
      <c r="EUP86" s="125"/>
      <c r="EUQ86" s="125"/>
      <c r="EUR86" s="125"/>
      <c r="EUS86" s="125"/>
      <c r="EUT86" s="125"/>
      <c r="EUU86" s="125"/>
      <c r="EUV86" s="125"/>
      <c r="EUW86" s="125"/>
      <c r="EUX86" s="125"/>
      <c r="EUY86" s="125"/>
      <c r="EUZ86" s="125"/>
      <c r="EVA86" s="125"/>
      <c r="EVB86" s="125"/>
      <c r="EVC86" s="125"/>
      <c r="EVD86" s="125"/>
      <c r="EVE86" s="125"/>
      <c r="EVF86" s="125"/>
      <c r="EVG86" s="125"/>
      <c r="EVH86" s="125"/>
      <c r="EVI86" s="125"/>
      <c r="EVJ86" s="125"/>
      <c r="EVK86" s="125"/>
      <c r="EVL86" s="125"/>
      <c r="EVM86" s="125"/>
      <c r="EVN86" s="125"/>
      <c r="EVO86" s="125"/>
      <c r="EVP86" s="125"/>
      <c r="EVQ86" s="125"/>
      <c r="EVR86" s="125"/>
      <c r="EVS86" s="125"/>
      <c r="EVT86" s="125"/>
      <c r="EVU86" s="125"/>
      <c r="EVV86" s="125"/>
      <c r="EVW86" s="125"/>
      <c r="EVX86" s="125"/>
      <c r="EVY86" s="125"/>
      <c r="EVZ86" s="125"/>
      <c r="EWA86" s="125"/>
      <c r="EWB86" s="125"/>
      <c r="EWC86" s="125"/>
      <c r="EWD86" s="125"/>
      <c r="EWE86" s="125"/>
      <c r="EWF86" s="125"/>
      <c r="EWG86" s="125"/>
      <c r="EWH86" s="125"/>
      <c r="EWI86" s="125"/>
      <c r="EWJ86" s="125"/>
      <c r="EWK86" s="125"/>
      <c r="EWL86" s="125"/>
      <c r="EWM86" s="125"/>
      <c r="EWN86" s="125"/>
      <c r="EWO86" s="125"/>
      <c r="EWP86" s="125"/>
      <c r="EWQ86" s="125"/>
      <c r="EWR86" s="125"/>
      <c r="EWS86" s="125"/>
      <c r="EWT86" s="125"/>
      <c r="EWU86" s="125"/>
      <c r="EWV86" s="125"/>
      <c r="EWW86" s="125"/>
      <c r="EWX86" s="125"/>
      <c r="EWY86" s="125"/>
      <c r="EWZ86" s="125"/>
      <c r="EXA86" s="125"/>
      <c r="EXB86" s="125"/>
      <c r="EXC86" s="125"/>
      <c r="EXD86" s="125"/>
      <c r="EXE86" s="125"/>
      <c r="EXF86" s="125"/>
      <c r="EXG86" s="125"/>
      <c r="EXH86" s="125"/>
      <c r="EXI86" s="125"/>
      <c r="EXJ86" s="125"/>
      <c r="EXK86" s="125"/>
      <c r="EXL86" s="125"/>
      <c r="EXM86" s="125"/>
      <c r="EXN86" s="125"/>
      <c r="EXO86" s="125"/>
      <c r="EXP86" s="125"/>
      <c r="EXQ86" s="125"/>
      <c r="EXR86" s="125"/>
      <c r="EXS86" s="125"/>
      <c r="EXT86" s="125"/>
      <c r="EXU86" s="125"/>
      <c r="EXV86" s="125"/>
      <c r="EXW86" s="125"/>
      <c r="EXX86" s="125"/>
      <c r="EXY86" s="125"/>
      <c r="EXZ86" s="125"/>
      <c r="EYA86" s="125"/>
      <c r="EYB86" s="125"/>
      <c r="EYC86" s="125"/>
      <c r="EYD86" s="125"/>
      <c r="EYE86" s="125"/>
      <c r="EYF86" s="125"/>
      <c r="EYG86" s="125"/>
      <c r="EYH86" s="125"/>
      <c r="EYI86" s="125"/>
      <c r="EYJ86" s="125"/>
      <c r="EYK86" s="125"/>
      <c r="EYL86" s="125"/>
      <c r="EYM86" s="125"/>
      <c r="EYN86" s="125"/>
      <c r="EYO86" s="125"/>
      <c r="EYP86" s="125"/>
      <c r="EYQ86" s="125"/>
      <c r="EYR86" s="125"/>
      <c r="EYS86" s="125"/>
      <c r="EYT86" s="125"/>
      <c r="EYU86" s="125"/>
      <c r="EYV86" s="125"/>
      <c r="EYW86" s="125"/>
      <c r="EYX86" s="125"/>
      <c r="EYY86" s="125"/>
      <c r="EYZ86" s="125"/>
      <c r="EZA86" s="125"/>
      <c r="EZB86" s="125"/>
      <c r="EZC86" s="125"/>
      <c r="EZD86" s="125"/>
      <c r="EZE86" s="125"/>
      <c r="EZF86" s="125"/>
      <c r="EZG86" s="125"/>
      <c r="EZH86" s="125"/>
      <c r="EZI86" s="125"/>
      <c r="EZJ86" s="125"/>
      <c r="EZK86" s="125"/>
      <c r="EZL86" s="125"/>
      <c r="EZM86" s="125"/>
      <c r="EZN86" s="125"/>
      <c r="EZO86" s="125"/>
      <c r="EZP86" s="125"/>
      <c r="EZQ86" s="125"/>
      <c r="EZR86" s="125"/>
      <c r="EZS86" s="125"/>
      <c r="EZT86" s="125"/>
      <c r="EZU86" s="125"/>
      <c r="EZV86" s="125"/>
      <c r="EZW86" s="125"/>
      <c r="EZX86" s="125"/>
      <c r="EZY86" s="125"/>
      <c r="EZZ86" s="125"/>
      <c r="FAA86" s="125"/>
      <c r="FAB86" s="125"/>
      <c r="FAC86" s="125"/>
      <c r="FAD86" s="125"/>
      <c r="FAE86" s="125"/>
      <c r="FAF86" s="125"/>
      <c r="FAG86" s="125"/>
      <c r="FAH86" s="125"/>
      <c r="FAI86" s="125"/>
      <c r="FAJ86" s="125"/>
      <c r="FAK86" s="125"/>
      <c r="FAL86" s="125"/>
      <c r="FAM86" s="125"/>
      <c r="FAN86" s="125"/>
      <c r="FAO86" s="125"/>
      <c r="FAP86" s="125"/>
      <c r="FAQ86" s="125"/>
      <c r="FAR86" s="125"/>
      <c r="FAS86" s="125"/>
      <c r="FAT86" s="125"/>
      <c r="FAU86" s="125"/>
      <c r="FAV86" s="125"/>
      <c r="FAW86" s="125"/>
      <c r="FAX86" s="125"/>
      <c r="FAY86" s="125"/>
      <c r="FAZ86" s="125"/>
      <c r="FBA86" s="125"/>
      <c r="FBB86" s="125"/>
      <c r="FBC86" s="125"/>
      <c r="FBD86" s="125"/>
      <c r="FBE86" s="125"/>
      <c r="FBF86" s="125"/>
      <c r="FBG86" s="125"/>
      <c r="FBH86" s="125"/>
      <c r="FBI86" s="125"/>
      <c r="FBJ86" s="125"/>
      <c r="FBK86" s="125"/>
      <c r="FBL86" s="125"/>
      <c r="FBM86" s="125"/>
      <c r="FBN86" s="125"/>
      <c r="FBO86" s="125"/>
      <c r="FBP86" s="125"/>
      <c r="FBQ86" s="125"/>
      <c r="FBR86" s="125"/>
      <c r="FBS86" s="125"/>
      <c r="FBT86" s="125"/>
      <c r="FBU86" s="125"/>
      <c r="FBV86" s="125"/>
      <c r="FBW86" s="125"/>
      <c r="FBX86" s="125"/>
      <c r="FBY86" s="125"/>
      <c r="FBZ86" s="125"/>
      <c r="FCA86" s="125"/>
      <c r="FCB86" s="125"/>
      <c r="FCC86" s="125"/>
      <c r="FCD86" s="125"/>
      <c r="FCE86" s="125"/>
      <c r="FCF86" s="125"/>
      <c r="FCG86" s="125"/>
      <c r="FCH86" s="125"/>
      <c r="FCI86" s="125"/>
      <c r="FCJ86" s="125"/>
      <c r="FCK86" s="125"/>
      <c r="FCL86" s="125"/>
      <c r="FCM86" s="125"/>
      <c r="FCN86" s="125"/>
      <c r="FCO86" s="125"/>
      <c r="FCP86" s="125"/>
      <c r="FCQ86" s="125"/>
      <c r="FCR86" s="125"/>
      <c r="FCS86" s="125"/>
      <c r="FCT86" s="125"/>
      <c r="FCU86" s="125"/>
      <c r="FCV86" s="125"/>
      <c r="FCW86" s="125"/>
      <c r="FCX86" s="125"/>
      <c r="FCY86" s="125"/>
      <c r="FCZ86" s="125"/>
      <c r="FDA86" s="125"/>
      <c r="FDB86" s="125"/>
      <c r="FDC86" s="125"/>
      <c r="FDD86" s="125"/>
      <c r="FDE86" s="125"/>
      <c r="FDF86" s="125"/>
      <c r="FDG86" s="125"/>
      <c r="FDH86" s="125"/>
      <c r="FDI86" s="125"/>
      <c r="FDJ86" s="125"/>
      <c r="FDK86" s="125"/>
      <c r="FDL86" s="125"/>
      <c r="FDM86" s="125"/>
      <c r="FDN86" s="125"/>
      <c r="FDO86" s="125"/>
      <c r="FDP86" s="125"/>
      <c r="FDQ86" s="125"/>
      <c r="FDR86" s="125"/>
      <c r="FDS86" s="125"/>
      <c r="FDT86" s="125"/>
      <c r="FDU86" s="125"/>
      <c r="FDV86" s="125"/>
      <c r="FDW86" s="125"/>
      <c r="FDX86" s="125"/>
      <c r="FDY86" s="125"/>
      <c r="FDZ86" s="125"/>
      <c r="FEA86" s="125"/>
      <c r="FEB86" s="125"/>
      <c r="FEC86" s="125"/>
      <c r="FED86" s="125"/>
      <c r="FEE86" s="125"/>
      <c r="FEF86" s="125"/>
      <c r="FEG86" s="125"/>
      <c r="FEH86" s="125"/>
      <c r="FEI86" s="125"/>
      <c r="FEJ86" s="125"/>
      <c r="FEK86" s="125"/>
      <c r="FEL86" s="125"/>
      <c r="FEM86" s="125"/>
      <c r="FEN86" s="125"/>
      <c r="FEO86" s="125"/>
      <c r="FEP86" s="125"/>
      <c r="FEQ86" s="125"/>
      <c r="FER86" s="125"/>
      <c r="FES86" s="125"/>
      <c r="FET86" s="125"/>
      <c r="FEU86" s="125"/>
      <c r="FEV86" s="125"/>
      <c r="FEW86" s="125"/>
      <c r="FEX86" s="125"/>
      <c r="FEY86" s="125"/>
      <c r="FEZ86" s="125"/>
      <c r="FFA86" s="125"/>
      <c r="FFB86" s="125"/>
      <c r="FFC86" s="125"/>
      <c r="FFD86" s="125"/>
      <c r="FFE86" s="125"/>
      <c r="FFF86" s="125"/>
      <c r="FFG86" s="125"/>
      <c r="FFH86" s="125"/>
      <c r="FFI86" s="125"/>
      <c r="FFJ86" s="125"/>
      <c r="FFK86" s="125"/>
      <c r="FFL86" s="125"/>
      <c r="FFM86" s="125"/>
      <c r="FFN86" s="125"/>
      <c r="FFO86" s="125"/>
      <c r="FFP86" s="125"/>
      <c r="FFQ86" s="125"/>
      <c r="FFR86" s="125"/>
      <c r="FFS86" s="125"/>
      <c r="FFT86" s="125"/>
      <c r="FFU86" s="125"/>
      <c r="FFV86" s="125"/>
      <c r="FFW86" s="125"/>
      <c r="FFX86" s="125"/>
      <c r="FFY86" s="125"/>
      <c r="FFZ86" s="125"/>
      <c r="FGA86" s="125"/>
      <c r="FGB86" s="125"/>
      <c r="FGC86" s="125"/>
      <c r="FGD86" s="125"/>
      <c r="FGE86" s="125"/>
      <c r="FGF86" s="125"/>
      <c r="FGG86" s="125"/>
      <c r="FGH86" s="125"/>
      <c r="FGI86" s="125"/>
      <c r="FGJ86" s="125"/>
      <c r="FGK86" s="125"/>
      <c r="FGL86" s="125"/>
      <c r="FGM86" s="125"/>
      <c r="FGN86" s="125"/>
      <c r="FGO86" s="125"/>
      <c r="FGP86" s="125"/>
      <c r="FGQ86" s="125"/>
      <c r="FGR86" s="125"/>
      <c r="FGS86" s="125"/>
      <c r="FGT86" s="125"/>
      <c r="FGU86" s="125"/>
      <c r="FGV86" s="125"/>
      <c r="FGW86" s="125"/>
      <c r="FGX86" s="125"/>
      <c r="FGY86" s="125"/>
      <c r="FGZ86" s="125"/>
      <c r="FHA86" s="125"/>
      <c r="FHB86" s="125"/>
      <c r="FHC86" s="125"/>
      <c r="FHD86" s="125"/>
      <c r="FHE86" s="125"/>
      <c r="FHF86" s="125"/>
      <c r="FHG86" s="125"/>
      <c r="FHH86" s="125"/>
      <c r="FHI86" s="125"/>
      <c r="FHJ86" s="125"/>
      <c r="FHK86" s="125"/>
      <c r="FHL86" s="125"/>
      <c r="FHM86" s="125"/>
      <c r="FHN86" s="125"/>
      <c r="FHO86" s="125"/>
      <c r="FHP86" s="125"/>
      <c r="FHQ86" s="125"/>
      <c r="FHR86" s="125"/>
      <c r="FHS86" s="125"/>
      <c r="FHT86" s="125"/>
      <c r="FHU86" s="125"/>
      <c r="FHV86" s="125"/>
      <c r="FHW86" s="125"/>
      <c r="FHX86" s="125"/>
      <c r="FHY86" s="125"/>
      <c r="FHZ86" s="125"/>
      <c r="FIA86" s="125"/>
      <c r="FIB86" s="125"/>
      <c r="FIC86" s="125"/>
      <c r="FID86" s="125"/>
      <c r="FIE86" s="125"/>
      <c r="FIF86" s="125"/>
      <c r="FIG86" s="125"/>
      <c r="FIH86" s="125"/>
      <c r="FII86" s="125"/>
      <c r="FIJ86" s="125"/>
      <c r="FIK86" s="125"/>
      <c r="FIL86" s="125"/>
      <c r="FIM86" s="125"/>
      <c r="FIN86" s="125"/>
      <c r="FIO86" s="125"/>
      <c r="FIP86" s="125"/>
      <c r="FIQ86" s="125"/>
      <c r="FIR86" s="125"/>
      <c r="FIS86" s="125"/>
      <c r="FIT86" s="125"/>
      <c r="FIU86" s="125"/>
      <c r="FIV86" s="125"/>
      <c r="FIW86" s="125"/>
      <c r="FIX86" s="125"/>
      <c r="FIY86" s="125"/>
      <c r="FIZ86" s="125"/>
      <c r="FJA86" s="125"/>
      <c r="FJB86" s="125"/>
      <c r="FJC86" s="125"/>
      <c r="FJD86" s="125"/>
      <c r="FJE86" s="125"/>
      <c r="FJF86" s="125"/>
      <c r="FJG86" s="125"/>
      <c r="FJH86" s="125"/>
      <c r="FJI86" s="125"/>
      <c r="FJJ86" s="125"/>
      <c r="FJK86" s="125"/>
      <c r="FJL86" s="125"/>
      <c r="FJM86" s="125"/>
      <c r="FJN86" s="125"/>
      <c r="FJO86" s="125"/>
      <c r="FJP86" s="125"/>
      <c r="FJQ86" s="125"/>
      <c r="FJR86" s="125"/>
      <c r="FJS86" s="125"/>
      <c r="FJT86" s="125"/>
      <c r="FJU86" s="125"/>
      <c r="FJV86" s="125"/>
      <c r="FJW86" s="125"/>
      <c r="FJX86" s="125"/>
      <c r="FJY86" s="125"/>
      <c r="FJZ86" s="125"/>
      <c r="FKA86" s="125"/>
      <c r="FKB86" s="125"/>
      <c r="FKC86" s="125"/>
      <c r="FKD86" s="125"/>
      <c r="FKE86" s="125"/>
      <c r="FKF86" s="125"/>
      <c r="FKG86" s="125"/>
      <c r="FKH86" s="125"/>
      <c r="FKI86" s="125"/>
      <c r="FKJ86" s="125"/>
      <c r="FKK86" s="125"/>
      <c r="FKL86" s="125"/>
      <c r="FKM86" s="125"/>
      <c r="FKN86" s="125"/>
      <c r="FKO86" s="125"/>
      <c r="FKP86" s="125"/>
      <c r="FKQ86" s="125"/>
      <c r="FKR86" s="125"/>
      <c r="FKS86" s="125"/>
      <c r="FKT86" s="125"/>
      <c r="FKU86" s="125"/>
      <c r="FKV86" s="125"/>
      <c r="FKW86" s="125"/>
      <c r="FKX86" s="125"/>
      <c r="FKY86" s="125"/>
      <c r="FKZ86" s="125"/>
      <c r="FLA86" s="125"/>
      <c r="FLB86" s="125"/>
      <c r="FLC86" s="125"/>
      <c r="FLD86" s="125"/>
      <c r="FLE86" s="125"/>
      <c r="FLF86" s="125"/>
      <c r="FLG86" s="125"/>
      <c r="FLH86" s="125"/>
      <c r="FLI86" s="125"/>
      <c r="FLJ86" s="125"/>
      <c r="FLK86" s="125"/>
      <c r="FLL86" s="125"/>
      <c r="FLM86" s="125"/>
      <c r="FLN86" s="125"/>
      <c r="FLO86" s="125"/>
      <c r="FLP86" s="125"/>
      <c r="FLQ86" s="125"/>
      <c r="FLR86" s="125"/>
      <c r="FLS86" s="125"/>
      <c r="FLT86" s="125"/>
      <c r="FLU86" s="125"/>
      <c r="FLV86" s="125"/>
      <c r="FLW86" s="125"/>
      <c r="FLX86" s="125"/>
      <c r="FLY86" s="125"/>
      <c r="FLZ86" s="125"/>
      <c r="FMA86" s="125"/>
      <c r="FMB86" s="125"/>
      <c r="FMC86" s="125"/>
      <c r="FMD86" s="125"/>
      <c r="FME86" s="125"/>
      <c r="FMF86" s="125"/>
      <c r="FMG86" s="125"/>
      <c r="FMH86" s="125"/>
      <c r="FMI86" s="125"/>
      <c r="FMJ86" s="125"/>
      <c r="FMK86" s="125"/>
      <c r="FML86" s="125"/>
      <c r="FMM86" s="125"/>
      <c r="FMN86" s="125"/>
      <c r="FMO86" s="125"/>
      <c r="FMP86" s="125"/>
      <c r="FMQ86" s="125"/>
      <c r="FMR86" s="125"/>
      <c r="FMS86" s="125"/>
      <c r="FMT86" s="125"/>
      <c r="FMU86" s="125"/>
      <c r="FMV86" s="125"/>
      <c r="FMW86" s="125"/>
      <c r="FMX86" s="125"/>
      <c r="FMY86" s="125"/>
      <c r="FMZ86" s="125"/>
      <c r="FNA86" s="125"/>
      <c r="FNB86" s="125"/>
      <c r="FNC86" s="125"/>
      <c r="FND86" s="125"/>
      <c r="FNE86" s="125"/>
      <c r="FNF86" s="125"/>
      <c r="FNG86" s="125"/>
      <c r="FNH86" s="125"/>
      <c r="FNI86" s="125"/>
      <c r="FNJ86" s="125"/>
      <c r="FNK86" s="125"/>
      <c r="FNL86" s="125"/>
      <c r="FNM86" s="125"/>
      <c r="FNN86" s="125"/>
      <c r="FNO86" s="125"/>
      <c r="FNP86" s="125"/>
      <c r="FNQ86" s="125"/>
      <c r="FNR86" s="125"/>
      <c r="FNS86" s="125"/>
      <c r="FNT86" s="125"/>
      <c r="FNU86" s="125"/>
      <c r="FNV86" s="125"/>
      <c r="FNW86" s="125"/>
      <c r="FNX86" s="125"/>
      <c r="FNY86" s="125"/>
      <c r="FNZ86" s="125"/>
      <c r="FOA86" s="125"/>
      <c r="FOB86" s="125"/>
      <c r="FOC86" s="125"/>
      <c r="FOD86" s="125"/>
      <c r="FOE86" s="125"/>
      <c r="FOF86" s="125"/>
      <c r="FOG86" s="125"/>
      <c r="FOH86" s="125"/>
      <c r="FOI86" s="125"/>
      <c r="FOJ86" s="125"/>
      <c r="FOK86" s="125"/>
      <c r="FOL86" s="125"/>
      <c r="FOM86" s="125"/>
      <c r="FON86" s="125"/>
      <c r="FOO86" s="125"/>
      <c r="FOP86" s="125"/>
      <c r="FOQ86" s="125"/>
      <c r="FOR86" s="125"/>
      <c r="FOS86" s="125"/>
      <c r="FOT86" s="125"/>
      <c r="FOU86" s="125"/>
      <c r="FOV86" s="125"/>
      <c r="FOW86" s="125"/>
      <c r="FOX86" s="125"/>
      <c r="FOY86" s="125"/>
      <c r="FOZ86" s="125"/>
      <c r="FPA86" s="125"/>
      <c r="FPB86" s="125"/>
      <c r="FPC86" s="125"/>
      <c r="FPD86" s="125"/>
      <c r="FPE86" s="125"/>
      <c r="FPF86" s="125"/>
      <c r="FPG86" s="125"/>
      <c r="FPH86" s="125"/>
      <c r="FPI86" s="125"/>
      <c r="FPJ86" s="125"/>
      <c r="FPK86" s="125"/>
      <c r="FPL86" s="125"/>
      <c r="FPM86" s="125"/>
      <c r="FPN86" s="125"/>
      <c r="FPO86" s="125"/>
      <c r="FPP86" s="125"/>
      <c r="FPQ86" s="125"/>
      <c r="FPR86" s="125"/>
      <c r="FPS86" s="125"/>
      <c r="FPT86" s="125"/>
      <c r="FPU86" s="125"/>
      <c r="FPV86" s="125"/>
      <c r="FPW86" s="125"/>
      <c r="FPX86" s="125"/>
      <c r="FPY86" s="125"/>
      <c r="FPZ86" s="125"/>
      <c r="FQA86" s="125"/>
      <c r="FQB86" s="125"/>
      <c r="FQC86" s="125"/>
      <c r="FQD86" s="125"/>
      <c r="FQE86" s="125"/>
      <c r="FQF86" s="125"/>
      <c r="FQG86" s="125"/>
      <c r="FQH86" s="125"/>
      <c r="FQI86" s="125"/>
      <c r="FQJ86" s="125"/>
      <c r="FQK86" s="125"/>
      <c r="FQL86" s="125"/>
      <c r="FQM86" s="125"/>
      <c r="FQN86" s="125"/>
      <c r="FQO86" s="125"/>
      <c r="FQP86" s="125"/>
      <c r="FQQ86" s="125"/>
      <c r="FQR86" s="125"/>
      <c r="FQS86" s="125"/>
      <c r="FQT86" s="125"/>
      <c r="FQU86" s="125"/>
      <c r="FQV86" s="125"/>
      <c r="FQW86" s="125"/>
      <c r="FQX86" s="125"/>
      <c r="FQY86" s="125"/>
      <c r="FQZ86" s="125"/>
      <c r="FRA86" s="125"/>
      <c r="FRB86" s="125"/>
      <c r="FRC86" s="125"/>
      <c r="FRD86" s="125"/>
      <c r="FRE86" s="125"/>
      <c r="FRF86" s="125"/>
      <c r="FRG86" s="125"/>
      <c r="FRH86" s="125"/>
      <c r="FRI86" s="125"/>
      <c r="FRJ86" s="125"/>
      <c r="FRK86" s="125"/>
      <c r="FRL86" s="125"/>
      <c r="FRM86" s="125"/>
      <c r="FRN86" s="125"/>
      <c r="FRO86" s="125"/>
      <c r="FRP86" s="125"/>
      <c r="FRQ86" s="125"/>
      <c r="FRR86" s="125"/>
      <c r="FRS86" s="125"/>
      <c r="FRT86" s="125"/>
      <c r="FRU86" s="125"/>
      <c r="FRV86" s="125"/>
      <c r="FRW86" s="125"/>
      <c r="FRX86" s="125"/>
      <c r="FRY86" s="125"/>
      <c r="FRZ86" s="125"/>
      <c r="FSA86" s="125"/>
      <c r="FSB86" s="125"/>
      <c r="FSC86" s="125"/>
      <c r="FSD86" s="125"/>
      <c r="FSE86" s="125"/>
      <c r="FSF86" s="125"/>
      <c r="FSG86" s="125"/>
      <c r="FSH86" s="125"/>
      <c r="FSI86" s="125"/>
      <c r="FSJ86" s="125"/>
      <c r="FSK86" s="125"/>
      <c r="FSL86" s="125"/>
      <c r="FSM86" s="125"/>
      <c r="FSN86" s="125"/>
      <c r="FSO86" s="125"/>
      <c r="FSP86" s="125"/>
      <c r="FSQ86" s="125"/>
      <c r="FSR86" s="125"/>
      <c r="FSS86" s="125"/>
      <c r="FST86" s="125"/>
      <c r="FSU86" s="125"/>
      <c r="FSV86" s="125"/>
      <c r="FSW86" s="125"/>
      <c r="FSX86" s="125"/>
      <c r="FSY86" s="125"/>
      <c r="FSZ86" s="125"/>
      <c r="FTA86" s="125"/>
      <c r="FTB86" s="125"/>
      <c r="FTC86" s="125"/>
      <c r="FTD86" s="125"/>
      <c r="FTE86" s="125"/>
      <c r="FTF86" s="125"/>
      <c r="FTG86" s="125"/>
      <c r="FTH86" s="125"/>
      <c r="FTI86" s="125"/>
      <c r="FTJ86" s="125"/>
      <c r="FTK86" s="125"/>
      <c r="FTL86" s="125"/>
      <c r="FTM86" s="125"/>
      <c r="FTN86" s="125"/>
      <c r="FTO86" s="125"/>
      <c r="FTP86" s="125"/>
      <c r="FTQ86" s="125"/>
      <c r="FTR86" s="125"/>
      <c r="FTS86" s="125"/>
      <c r="FTT86" s="125"/>
      <c r="FTU86" s="125"/>
      <c r="FTV86" s="125"/>
      <c r="FTW86" s="125"/>
      <c r="FTX86" s="125"/>
      <c r="FTY86" s="125"/>
      <c r="FTZ86" s="125"/>
      <c r="FUA86" s="125"/>
      <c r="FUB86" s="125"/>
      <c r="FUC86" s="125"/>
      <c r="FUD86" s="125"/>
      <c r="FUE86" s="125"/>
      <c r="FUF86" s="125"/>
      <c r="FUG86" s="125"/>
      <c r="FUH86" s="125"/>
      <c r="FUI86" s="125"/>
      <c r="FUJ86" s="125"/>
      <c r="FUK86" s="125"/>
      <c r="FUL86" s="125"/>
      <c r="FUM86" s="125"/>
      <c r="FUN86" s="125"/>
      <c r="FUO86" s="125"/>
      <c r="FUP86" s="125"/>
      <c r="FUQ86" s="125"/>
      <c r="FUR86" s="125"/>
      <c r="FUS86" s="125"/>
      <c r="FUT86" s="125"/>
      <c r="FUU86" s="125"/>
      <c r="FUV86" s="125"/>
      <c r="FUW86" s="125"/>
      <c r="FUX86" s="125"/>
      <c r="FUY86" s="125"/>
      <c r="FUZ86" s="125"/>
      <c r="FVA86" s="125"/>
      <c r="FVB86" s="125"/>
      <c r="FVC86" s="125"/>
      <c r="FVD86" s="125"/>
      <c r="FVE86" s="125"/>
      <c r="FVF86" s="125"/>
      <c r="FVG86" s="125"/>
      <c r="FVH86" s="125"/>
      <c r="FVI86" s="125"/>
      <c r="FVJ86" s="125"/>
      <c r="FVK86" s="125"/>
      <c r="FVL86" s="125"/>
      <c r="FVM86" s="125"/>
      <c r="FVN86" s="125"/>
      <c r="FVO86" s="125"/>
      <c r="FVP86" s="125"/>
      <c r="FVQ86" s="125"/>
      <c r="FVR86" s="125"/>
      <c r="FVS86" s="125"/>
      <c r="FVT86" s="125"/>
      <c r="FVU86" s="125"/>
      <c r="FVV86" s="125"/>
      <c r="FVW86" s="125"/>
      <c r="FVX86" s="125"/>
      <c r="FVY86" s="125"/>
      <c r="FVZ86" s="125"/>
      <c r="FWA86" s="125"/>
      <c r="FWB86" s="125"/>
      <c r="FWC86" s="125"/>
      <c r="FWD86" s="125"/>
      <c r="FWE86" s="125"/>
      <c r="FWF86" s="125"/>
      <c r="FWG86" s="125"/>
      <c r="FWH86" s="125"/>
      <c r="FWI86" s="125"/>
      <c r="FWJ86" s="125"/>
      <c r="FWK86" s="125"/>
      <c r="FWL86" s="125"/>
      <c r="FWM86" s="125"/>
      <c r="FWN86" s="125"/>
      <c r="FWO86" s="125"/>
      <c r="FWP86" s="125"/>
      <c r="FWQ86" s="125"/>
      <c r="FWR86" s="125"/>
      <c r="FWS86" s="125"/>
      <c r="FWT86" s="125"/>
      <c r="FWU86" s="125"/>
      <c r="FWV86" s="125"/>
      <c r="FWW86" s="125"/>
      <c r="FWX86" s="125"/>
      <c r="FWY86" s="125"/>
      <c r="FWZ86" s="125"/>
      <c r="FXA86" s="125"/>
      <c r="FXB86" s="125"/>
      <c r="FXC86" s="125"/>
      <c r="FXD86" s="125"/>
      <c r="FXE86" s="125"/>
      <c r="FXF86" s="125"/>
      <c r="FXG86" s="125"/>
      <c r="FXH86" s="125"/>
      <c r="FXI86" s="125"/>
      <c r="FXJ86" s="125"/>
      <c r="FXK86" s="125"/>
      <c r="FXL86" s="125"/>
      <c r="FXM86" s="125"/>
      <c r="FXN86" s="125"/>
      <c r="FXO86" s="125"/>
      <c r="FXP86" s="125"/>
      <c r="FXQ86" s="125"/>
      <c r="FXR86" s="125"/>
      <c r="FXS86" s="125"/>
      <c r="FXT86" s="125"/>
      <c r="FXU86" s="125"/>
      <c r="FXV86" s="125"/>
      <c r="FXW86" s="125"/>
      <c r="FXX86" s="125"/>
      <c r="FXY86" s="125"/>
      <c r="FXZ86" s="125"/>
      <c r="FYA86" s="125"/>
      <c r="FYB86" s="125"/>
      <c r="FYC86" s="125"/>
      <c r="FYD86" s="125"/>
      <c r="FYE86" s="125"/>
      <c r="FYF86" s="125"/>
      <c r="FYG86" s="125"/>
      <c r="FYH86" s="125"/>
      <c r="FYI86" s="125"/>
      <c r="FYJ86" s="125"/>
      <c r="FYK86" s="125"/>
      <c r="FYL86" s="125"/>
      <c r="FYM86" s="125"/>
      <c r="FYN86" s="125"/>
      <c r="FYO86" s="125"/>
      <c r="FYP86" s="125"/>
      <c r="FYQ86" s="125"/>
      <c r="FYR86" s="125"/>
      <c r="FYS86" s="125"/>
      <c r="FYT86" s="125"/>
      <c r="FYU86" s="125"/>
      <c r="FYV86" s="125"/>
      <c r="FYW86" s="125"/>
      <c r="FYX86" s="125"/>
      <c r="FYY86" s="125"/>
      <c r="FYZ86" s="125"/>
      <c r="FZA86" s="125"/>
      <c r="FZB86" s="125"/>
      <c r="FZC86" s="125"/>
      <c r="FZD86" s="125"/>
      <c r="FZE86" s="125"/>
      <c r="FZF86" s="125"/>
      <c r="FZG86" s="125"/>
      <c r="FZH86" s="125"/>
      <c r="FZI86" s="125"/>
      <c r="FZJ86" s="125"/>
      <c r="FZK86" s="125"/>
      <c r="FZL86" s="125"/>
      <c r="FZM86" s="125"/>
      <c r="FZN86" s="125"/>
      <c r="FZO86" s="125"/>
      <c r="FZP86" s="125"/>
      <c r="FZQ86" s="125"/>
      <c r="FZR86" s="125"/>
      <c r="FZS86" s="125"/>
      <c r="FZT86" s="125"/>
      <c r="FZU86" s="125"/>
      <c r="FZV86" s="125"/>
      <c r="FZW86" s="125"/>
      <c r="FZX86" s="125"/>
      <c r="FZY86" s="125"/>
      <c r="FZZ86" s="125"/>
      <c r="GAA86" s="125"/>
      <c r="GAB86" s="125"/>
      <c r="GAC86" s="125"/>
      <c r="GAD86" s="125"/>
      <c r="GAE86" s="125"/>
      <c r="GAF86" s="125"/>
      <c r="GAG86" s="125"/>
      <c r="GAH86" s="125"/>
      <c r="GAI86" s="125"/>
      <c r="GAJ86" s="125"/>
      <c r="GAK86" s="125"/>
      <c r="GAL86" s="125"/>
      <c r="GAM86" s="125"/>
      <c r="GAN86" s="125"/>
      <c r="GAO86" s="125"/>
      <c r="GAP86" s="125"/>
      <c r="GAQ86" s="125"/>
      <c r="GAR86" s="125"/>
      <c r="GAS86" s="125"/>
      <c r="GAT86" s="125"/>
      <c r="GAU86" s="125"/>
      <c r="GAV86" s="125"/>
      <c r="GAW86" s="125"/>
      <c r="GAX86" s="125"/>
      <c r="GAY86" s="125"/>
      <c r="GAZ86" s="125"/>
      <c r="GBA86" s="125"/>
      <c r="GBB86" s="125"/>
      <c r="GBC86" s="125"/>
      <c r="GBD86" s="125"/>
      <c r="GBE86" s="125"/>
      <c r="GBF86" s="125"/>
      <c r="GBG86" s="125"/>
      <c r="GBH86" s="125"/>
      <c r="GBI86" s="125"/>
      <c r="GBJ86" s="125"/>
      <c r="GBK86" s="125"/>
      <c r="GBL86" s="125"/>
      <c r="GBM86" s="125"/>
      <c r="GBN86" s="125"/>
      <c r="GBO86" s="125"/>
      <c r="GBP86" s="125"/>
      <c r="GBQ86" s="125"/>
      <c r="GBR86" s="125"/>
      <c r="GBS86" s="125"/>
      <c r="GBT86" s="125"/>
      <c r="GBU86" s="125"/>
      <c r="GBV86" s="125"/>
      <c r="GBW86" s="125"/>
      <c r="GBX86" s="125"/>
      <c r="GBY86" s="125"/>
      <c r="GBZ86" s="125"/>
      <c r="GCA86" s="125"/>
      <c r="GCB86" s="125"/>
      <c r="GCC86" s="125"/>
      <c r="GCD86" s="125"/>
      <c r="GCE86" s="125"/>
      <c r="GCF86" s="125"/>
      <c r="GCG86" s="125"/>
      <c r="GCH86" s="125"/>
      <c r="GCI86" s="125"/>
      <c r="GCJ86" s="125"/>
      <c r="GCK86" s="125"/>
      <c r="GCL86" s="125"/>
      <c r="GCM86" s="125"/>
      <c r="GCN86" s="125"/>
      <c r="GCO86" s="125"/>
      <c r="GCP86" s="125"/>
      <c r="GCQ86" s="125"/>
      <c r="GCR86" s="125"/>
      <c r="GCS86" s="125"/>
      <c r="GCT86" s="125"/>
      <c r="GCU86" s="125"/>
      <c r="GCV86" s="125"/>
      <c r="GCW86" s="125"/>
      <c r="GCX86" s="125"/>
      <c r="GCY86" s="125"/>
      <c r="GCZ86" s="125"/>
      <c r="GDA86" s="125"/>
      <c r="GDB86" s="125"/>
      <c r="GDC86" s="125"/>
      <c r="GDD86" s="125"/>
      <c r="GDE86" s="125"/>
      <c r="GDF86" s="125"/>
      <c r="GDG86" s="125"/>
      <c r="GDH86" s="125"/>
      <c r="GDI86" s="125"/>
      <c r="GDJ86" s="125"/>
      <c r="GDK86" s="125"/>
      <c r="GDL86" s="125"/>
      <c r="GDM86" s="125"/>
      <c r="GDN86" s="125"/>
      <c r="GDO86" s="125"/>
      <c r="GDP86" s="125"/>
      <c r="GDQ86" s="125"/>
      <c r="GDR86" s="125"/>
      <c r="GDS86" s="125"/>
      <c r="GDT86" s="125"/>
      <c r="GDU86" s="125"/>
      <c r="GDV86" s="125"/>
      <c r="GDW86" s="125"/>
      <c r="GDX86" s="125"/>
      <c r="GDY86" s="125"/>
    </row>
    <row r="87" spans="1:4861" s="130" customFormat="1" ht="35.25" customHeight="1">
      <c r="A87" s="101"/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  <c r="GF87" s="125"/>
      <c r="GG87" s="125"/>
      <c r="GH87" s="125"/>
      <c r="GI87" s="125"/>
      <c r="GJ87" s="125"/>
      <c r="GK87" s="125"/>
      <c r="GL87" s="125"/>
      <c r="GM87" s="125"/>
      <c r="GN87" s="125"/>
      <c r="GO87" s="125"/>
      <c r="GP87" s="125"/>
      <c r="GQ87" s="125"/>
      <c r="GR87" s="125"/>
      <c r="GS87" s="125"/>
      <c r="GT87" s="125"/>
      <c r="GU87" s="125"/>
      <c r="GV87" s="125"/>
      <c r="GW87" s="125"/>
      <c r="GX87" s="125"/>
      <c r="GY87" s="125"/>
      <c r="GZ87" s="125"/>
      <c r="HA87" s="125"/>
      <c r="HB87" s="125"/>
      <c r="HC87" s="125"/>
      <c r="HD87" s="125"/>
      <c r="HE87" s="125"/>
      <c r="HF87" s="125"/>
      <c r="HG87" s="125"/>
      <c r="HH87" s="125"/>
      <c r="HI87" s="125"/>
      <c r="HJ87" s="125"/>
      <c r="HK87" s="125"/>
      <c r="HL87" s="125"/>
      <c r="HM87" s="125"/>
      <c r="HN87" s="125"/>
      <c r="HO87" s="125"/>
      <c r="HP87" s="125"/>
      <c r="HQ87" s="125"/>
      <c r="HR87" s="125"/>
      <c r="HS87" s="125"/>
      <c r="HT87" s="125"/>
      <c r="HU87" s="125"/>
      <c r="HV87" s="125"/>
      <c r="HW87" s="125"/>
      <c r="HX87" s="125"/>
      <c r="HY87" s="125"/>
      <c r="HZ87" s="125"/>
      <c r="IA87" s="125"/>
      <c r="IB87" s="125"/>
      <c r="IC87" s="125"/>
      <c r="ID87" s="125"/>
      <c r="IE87" s="125"/>
      <c r="IF87" s="125"/>
      <c r="IG87" s="125"/>
      <c r="IH87" s="125"/>
      <c r="II87" s="125"/>
      <c r="IJ87" s="125"/>
      <c r="IK87" s="125"/>
      <c r="IL87" s="125"/>
      <c r="IM87" s="125"/>
      <c r="IN87" s="125"/>
      <c r="IO87" s="125"/>
      <c r="IP87" s="125"/>
      <c r="IQ87" s="125"/>
      <c r="IR87" s="125"/>
      <c r="IS87" s="125"/>
      <c r="IT87" s="125"/>
      <c r="IU87" s="125"/>
      <c r="IV87" s="125"/>
      <c r="IW87" s="125"/>
      <c r="IX87" s="125"/>
      <c r="IY87" s="125"/>
      <c r="IZ87" s="125"/>
      <c r="JA87" s="125"/>
      <c r="JB87" s="125"/>
      <c r="JC87" s="125"/>
      <c r="JD87" s="125"/>
      <c r="JE87" s="125"/>
      <c r="JF87" s="125"/>
      <c r="JG87" s="125"/>
      <c r="JH87" s="125"/>
      <c r="JI87" s="125"/>
      <c r="JJ87" s="125"/>
      <c r="JK87" s="125"/>
      <c r="JL87" s="125"/>
      <c r="JM87" s="125"/>
      <c r="JN87" s="125"/>
      <c r="JO87" s="125"/>
      <c r="JP87" s="125"/>
      <c r="JQ87" s="125"/>
      <c r="JR87" s="125"/>
      <c r="JS87" s="125"/>
      <c r="JT87" s="125"/>
      <c r="JU87" s="125"/>
      <c r="JV87" s="125"/>
      <c r="JW87" s="125"/>
      <c r="JX87" s="125"/>
      <c r="JY87" s="125"/>
      <c r="JZ87" s="125"/>
      <c r="KA87" s="125"/>
      <c r="KB87" s="125"/>
      <c r="KC87" s="125"/>
      <c r="KD87" s="125"/>
      <c r="KE87" s="125"/>
      <c r="KF87" s="125"/>
      <c r="KG87" s="125"/>
      <c r="KH87" s="125"/>
      <c r="KI87" s="125"/>
      <c r="KJ87" s="125"/>
      <c r="KK87" s="125"/>
      <c r="KL87" s="125"/>
      <c r="KM87" s="125"/>
      <c r="KN87" s="125"/>
      <c r="KO87" s="125"/>
      <c r="KP87" s="125"/>
      <c r="KQ87" s="125"/>
      <c r="KR87" s="125"/>
      <c r="KS87" s="125"/>
      <c r="KT87" s="125"/>
      <c r="KU87" s="125"/>
      <c r="KV87" s="125"/>
      <c r="KW87" s="125"/>
      <c r="KX87" s="125"/>
      <c r="KY87" s="125"/>
      <c r="KZ87" s="125"/>
      <c r="LA87" s="125"/>
      <c r="LB87" s="125"/>
      <c r="LC87" s="125"/>
      <c r="LD87" s="125"/>
      <c r="LE87" s="125"/>
      <c r="LF87" s="125"/>
      <c r="LG87" s="125"/>
      <c r="LH87" s="125"/>
      <c r="LI87" s="125"/>
      <c r="LJ87" s="125"/>
      <c r="LK87" s="125"/>
      <c r="LL87" s="125"/>
      <c r="LM87" s="125"/>
      <c r="LN87" s="125"/>
      <c r="LO87" s="125"/>
      <c r="LP87" s="125"/>
      <c r="LQ87" s="125"/>
      <c r="LR87" s="125"/>
      <c r="LS87" s="125"/>
      <c r="LT87" s="125"/>
      <c r="LU87" s="125"/>
      <c r="LV87" s="125"/>
      <c r="LW87" s="125"/>
      <c r="LX87" s="125"/>
      <c r="LY87" s="125"/>
      <c r="LZ87" s="125"/>
      <c r="MA87" s="125"/>
      <c r="MB87" s="125"/>
      <c r="MC87" s="125"/>
      <c r="MD87" s="125"/>
      <c r="ME87" s="125"/>
      <c r="MF87" s="125"/>
      <c r="MG87" s="125"/>
      <c r="MH87" s="125"/>
      <c r="MI87" s="125"/>
      <c r="MJ87" s="125"/>
      <c r="MK87" s="125"/>
      <c r="ML87" s="125"/>
      <c r="MM87" s="125"/>
      <c r="MN87" s="125"/>
      <c r="MO87" s="125"/>
      <c r="MP87" s="125"/>
      <c r="MQ87" s="125"/>
      <c r="MR87" s="125"/>
      <c r="MS87" s="125"/>
      <c r="MT87" s="125"/>
      <c r="MU87" s="125"/>
      <c r="MV87" s="125"/>
      <c r="MW87" s="125"/>
      <c r="MX87" s="125"/>
      <c r="MY87" s="125"/>
      <c r="MZ87" s="125"/>
      <c r="NA87" s="125"/>
      <c r="NB87" s="125"/>
      <c r="NC87" s="125"/>
      <c r="ND87" s="125"/>
      <c r="NE87" s="125"/>
      <c r="NF87" s="125"/>
      <c r="NG87" s="125"/>
      <c r="NH87" s="125"/>
      <c r="NI87" s="125"/>
      <c r="NJ87" s="125"/>
      <c r="NK87" s="125"/>
      <c r="NL87" s="125"/>
      <c r="NM87" s="125"/>
      <c r="NN87" s="125"/>
      <c r="NO87" s="125"/>
      <c r="NP87" s="125"/>
      <c r="NQ87" s="125"/>
      <c r="NR87" s="125"/>
      <c r="NS87" s="125"/>
      <c r="NT87" s="125"/>
      <c r="NU87" s="125"/>
      <c r="NV87" s="125"/>
      <c r="NW87" s="125"/>
      <c r="NX87" s="125"/>
      <c r="NY87" s="125"/>
      <c r="NZ87" s="125"/>
      <c r="OA87" s="125"/>
      <c r="OB87" s="125"/>
      <c r="OC87" s="125"/>
      <c r="OD87" s="125"/>
      <c r="OE87" s="125"/>
      <c r="OF87" s="125"/>
      <c r="OG87" s="125"/>
      <c r="OH87" s="125"/>
      <c r="OI87" s="125"/>
      <c r="OJ87" s="125"/>
      <c r="OK87" s="125"/>
      <c r="OL87" s="125"/>
      <c r="OM87" s="125"/>
      <c r="ON87" s="125"/>
      <c r="OO87" s="125"/>
      <c r="OP87" s="125"/>
      <c r="OQ87" s="125"/>
      <c r="OR87" s="125"/>
      <c r="OS87" s="125"/>
      <c r="OT87" s="125"/>
      <c r="OU87" s="125"/>
      <c r="OV87" s="125"/>
      <c r="OW87" s="125"/>
      <c r="OX87" s="125"/>
      <c r="OY87" s="125"/>
      <c r="OZ87" s="125"/>
      <c r="PA87" s="125"/>
      <c r="PB87" s="125"/>
      <c r="PC87" s="125"/>
      <c r="PD87" s="125"/>
      <c r="PE87" s="125"/>
      <c r="PF87" s="125"/>
      <c r="PG87" s="125"/>
      <c r="PH87" s="125"/>
      <c r="PI87" s="125"/>
      <c r="PJ87" s="125"/>
      <c r="PK87" s="125"/>
      <c r="PL87" s="125"/>
      <c r="PM87" s="125"/>
      <c r="PN87" s="125"/>
      <c r="PO87" s="125"/>
      <c r="PP87" s="125"/>
      <c r="PQ87" s="125"/>
      <c r="PR87" s="125"/>
      <c r="PS87" s="125"/>
      <c r="PT87" s="125"/>
      <c r="PU87" s="125"/>
      <c r="PV87" s="125"/>
      <c r="PW87" s="125"/>
      <c r="PX87" s="125"/>
      <c r="PY87" s="125"/>
      <c r="PZ87" s="125"/>
      <c r="QA87" s="125"/>
      <c r="QB87" s="125"/>
      <c r="QC87" s="125"/>
      <c r="QD87" s="125"/>
      <c r="QE87" s="125"/>
      <c r="QF87" s="125"/>
      <c r="QG87" s="125"/>
      <c r="QH87" s="125"/>
      <c r="QI87" s="125"/>
      <c r="QJ87" s="125"/>
      <c r="QK87" s="125"/>
      <c r="QL87" s="125"/>
      <c r="QM87" s="125"/>
      <c r="QN87" s="125"/>
      <c r="QO87" s="125"/>
      <c r="QP87" s="125"/>
      <c r="QQ87" s="125"/>
      <c r="QR87" s="125"/>
      <c r="QS87" s="125"/>
      <c r="QT87" s="125"/>
      <c r="QU87" s="125"/>
      <c r="QV87" s="125"/>
      <c r="QW87" s="125"/>
      <c r="QX87" s="125"/>
      <c r="QY87" s="125"/>
      <c r="QZ87" s="125"/>
      <c r="RA87" s="125"/>
      <c r="RB87" s="125"/>
      <c r="RC87" s="125"/>
      <c r="RD87" s="125"/>
      <c r="RE87" s="125"/>
      <c r="RF87" s="125"/>
      <c r="RG87" s="125"/>
      <c r="RH87" s="125"/>
      <c r="RI87" s="125"/>
      <c r="RJ87" s="125"/>
      <c r="RK87" s="125"/>
      <c r="RL87" s="125"/>
      <c r="RM87" s="125"/>
      <c r="RN87" s="125"/>
      <c r="RO87" s="125"/>
      <c r="RP87" s="125"/>
      <c r="RQ87" s="125"/>
      <c r="RR87" s="125"/>
      <c r="RS87" s="125"/>
      <c r="RT87" s="125"/>
      <c r="RU87" s="125"/>
      <c r="RV87" s="125"/>
      <c r="RW87" s="125"/>
      <c r="RX87" s="125"/>
      <c r="RY87" s="125"/>
      <c r="RZ87" s="125"/>
      <c r="SA87" s="125"/>
      <c r="SB87" s="125"/>
      <c r="SC87" s="125"/>
      <c r="SD87" s="125"/>
      <c r="SE87" s="125"/>
      <c r="SF87" s="125"/>
      <c r="SG87" s="125"/>
      <c r="SH87" s="125"/>
      <c r="SI87" s="125"/>
      <c r="SJ87" s="125"/>
      <c r="SK87" s="125"/>
      <c r="SL87" s="125"/>
      <c r="SM87" s="125"/>
      <c r="SN87" s="125"/>
      <c r="SO87" s="125"/>
      <c r="SP87" s="125"/>
      <c r="SQ87" s="125"/>
      <c r="SR87" s="125"/>
      <c r="SS87" s="125"/>
      <c r="ST87" s="125"/>
      <c r="SU87" s="125"/>
      <c r="SV87" s="125"/>
      <c r="SW87" s="125"/>
      <c r="SX87" s="125"/>
      <c r="SY87" s="125"/>
      <c r="SZ87" s="125"/>
      <c r="TA87" s="125"/>
      <c r="TB87" s="125"/>
      <c r="TC87" s="125"/>
      <c r="TD87" s="125"/>
      <c r="TE87" s="125"/>
      <c r="TF87" s="125"/>
      <c r="TG87" s="125"/>
      <c r="TH87" s="125"/>
      <c r="TI87" s="125"/>
      <c r="TJ87" s="125"/>
      <c r="TK87" s="125"/>
      <c r="TL87" s="125"/>
      <c r="TM87" s="125"/>
      <c r="TN87" s="125"/>
      <c r="TO87" s="125"/>
      <c r="TP87" s="125"/>
      <c r="TQ87" s="125"/>
      <c r="TR87" s="125"/>
      <c r="TS87" s="125"/>
      <c r="TT87" s="125"/>
      <c r="TU87" s="125"/>
      <c r="TV87" s="125"/>
      <c r="TW87" s="125"/>
      <c r="TX87" s="125"/>
      <c r="TY87" s="125"/>
      <c r="TZ87" s="125"/>
      <c r="UA87" s="125"/>
      <c r="UB87" s="125"/>
      <c r="UC87" s="125"/>
      <c r="UD87" s="125"/>
      <c r="UE87" s="125"/>
      <c r="UF87" s="125"/>
      <c r="UG87" s="125"/>
      <c r="UH87" s="125"/>
      <c r="UI87" s="125"/>
      <c r="UJ87" s="125"/>
      <c r="UK87" s="125"/>
      <c r="UL87" s="125"/>
      <c r="UM87" s="125"/>
      <c r="UN87" s="125"/>
      <c r="UO87" s="125"/>
      <c r="UP87" s="125"/>
      <c r="UQ87" s="125"/>
      <c r="UR87" s="125"/>
      <c r="US87" s="125"/>
      <c r="UT87" s="125"/>
      <c r="UU87" s="125"/>
      <c r="UV87" s="125"/>
      <c r="UW87" s="125"/>
      <c r="UX87" s="125"/>
      <c r="UY87" s="125"/>
      <c r="UZ87" s="125"/>
      <c r="VA87" s="125"/>
      <c r="VB87" s="125"/>
      <c r="VC87" s="125"/>
      <c r="VD87" s="125"/>
      <c r="VE87" s="125"/>
      <c r="VF87" s="125"/>
      <c r="VG87" s="125"/>
      <c r="VH87" s="125"/>
      <c r="VI87" s="125"/>
      <c r="VJ87" s="125"/>
      <c r="VK87" s="125"/>
      <c r="VL87" s="125"/>
      <c r="VM87" s="125"/>
      <c r="VN87" s="125"/>
      <c r="VO87" s="125"/>
      <c r="VP87" s="125"/>
      <c r="VQ87" s="125"/>
      <c r="VR87" s="125"/>
      <c r="VS87" s="125"/>
      <c r="VT87" s="125"/>
      <c r="VU87" s="125"/>
      <c r="VV87" s="125"/>
      <c r="VW87" s="125"/>
      <c r="VX87" s="125"/>
      <c r="VY87" s="125"/>
      <c r="VZ87" s="125"/>
      <c r="WA87" s="125"/>
      <c r="WB87" s="125"/>
      <c r="WC87" s="125"/>
      <c r="WD87" s="125"/>
      <c r="WE87" s="125"/>
      <c r="WF87" s="125"/>
      <c r="WG87" s="125"/>
      <c r="WH87" s="125"/>
      <c r="WI87" s="125"/>
      <c r="WJ87" s="125"/>
      <c r="WK87" s="125"/>
      <c r="WL87" s="125"/>
      <c r="WM87" s="125"/>
      <c r="WN87" s="125"/>
      <c r="WO87" s="125"/>
      <c r="WP87" s="125"/>
      <c r="WQ87" s="125"/>
      <c r="WR87" s="125"/>
      <c r="WS87" s="125"/>
      <c r="WT87" s="125"/>
      <c r="WU87" s="125"/>
      <c r="WV87" s="125"/>
      <c r="WW87" s="125"/>
      <c r="WX87" s="125"/>
      <c r="WY87" s="125"/>
      <c r="WZ87" s="125"/>
      <c r="XA87" s="125"/>
      <c r="XB87" s="125"/>
      <c r="XC87" s="125"/>
      <c r="XD87" s="125"/>
      <c r="XE87" s="125"/>
      <c r="XF87" s="125"/>
      <c r="XG87" s="125"/>
      <c r="XH87" s="125"/>
      <c r="XI87" s="125"/>
      <c r="XJ87" s="125"/>
      <c r="XK87" s="125"/>
      <c r="XL87" s="125"/>
      <c r="XM87" s="125"/>
      <c r="XN87" s="125"/>
      <c r="XO87" s="125"/>
      <c r="XP87" s="125"/>
      <c r="XQ87" s="125"/>
      <c r="XR87" s="125"/>
      <c r="XS87" s="125"/>
      <c r="XT87" s="125"/>
      <c r="XU87" s="125"/>
      <c r="XV87" s="125"/>
      <c r="XW87" s="125"/>
      <c r="XX87" s="125"/>
      <c r="XY87" s="125"/>
      <c r="XZ87" s="125"/>
      <c r="YA87" s="125"/>
      <c r="YB87" s="125"/>
      <c r="YC87" s="125"/>
      <c r="YD87" s="125"/>
      <c r="YE87" s="125"/>
      <c r="YF87" s="125"/>
      <c r="YG87" s="125"/>
      <c r="YH87" s="125"/>
      <c r="YI87" s="125"/>
      <c r="YJ87" s="125"/>
      <c r="YK87" s="125"/>
      <c r="YL87" s="125"/>
      <c r="YM87" s="125"/>
      <c r="YN87" s="125"/>
      <c r="YO87" s="125"/>
      <c r="YP87" s="125"/>
      <c r="YQ87" s="125"/>
      <c r="YR87" s="125"/>
      <c r="YS87" s="125"/>
      <c r="YT87" s="125"/>
      <c r="YU87" s="125"/>
      <c r="YV87" s="125"/>
      <c r="YW87" s="125"/>
      <c r="YX87" s="125"/>
      <c r="YY87" s="125"/>
      <c r="YZ87" s="125"/>
      <c r="ZA87" s="125"/>
      <c r="ZB87" s="125"/>
      <c r="ZC87" s="125"/>
      <c r="ZD87" s="125"/>
      <c r="ZE87" s="125"/>
      <c r="ZF87" s="125"/>
      <c r="ZG87" s="125"/>
      <c r="ZH87" s="125"/>
      <c r="ZI87" s="125"/>
      <c r="ZJ87" s="125"/>
      <c r="ZK87" s="125"/>
      <c r="ZL87" s="125"/>
      <c r="ZM87" s="125"/>
      <c r="ZN87" s="125"/>
      <c r="ZO87" s="125"/>
      <c r="ZP87" s="125"/>
      <c r="ZQ87" s="125"/>
      <c r="ZR87" s="125"/>
      <c r="ZS87" s="125"/>
      <c r="ZT87" s="125"/>
      <c r="ZU87" s="125"/>
      <c r="ZV87" s="125"/>
      <c r="ZW87" s="125"/>
      <c r="ZX87" s="125"/>
      <c r="ZY87" s="125"/>
      <c r="ZZ87" s="125"/>
      <c r="AAA87" s="125"/>
      <c r="AAB87" s="125"/>
      <c r="AAC87" s="125"/>
      <c r="AAD87" s="125"/>
      <c r="AAE87" s="125"/>
      <c r="AAF87" s="125"/>
      <c r="AAG87" s="125"/>
      <c r="AAH87" s="125"/>
      <c r="AAI87" s="125"/>
      <c r="AAJ87" s="125"/>
      <c r="AAK87" s="125"/>
      <c r="AAL87" s="125"/>
      <c r="AAM87" s="125"/>
      <c r="AAN87" s="125"/>
      <c r="AAO87" s="125"/>
      <c r="AAP87" s="125"/>
      <c r="AAQ87" s="125"/>
      <c r="AAR87" s="125"/>
      <c r="AAS87" s="125"/>
      <c r="AAT87" s="125"/>
      <c r="AAU87" s="125"/>
      <c r="AAV87" s="125"/>
      <c r="AAW87" s="125"/>
      <c r="AAX87" s="125"/>
      <c r="AAY87" s="125"/>
      <c r="AAZ87" s="125"/>
      <c r="ABA87" s="125"/>
      <c r="ABB87" s="125"/>
      <c r="ABC87" s="125"/>
      <c r="ABD87" s="125"/>
      <c r="ABE87" s="125"/>
      <c r="ABF87" s="125"/>
      <c r="ABG87" s="125"/>
      <c r="ABH87" s="125"/>
      <c r="ABI87" s="125"/>
      <c r="ABJ87" s="125"/>
      <c r="ABK87" s="125"/>
      <c r="ABL87" s="125"/>
      <c r="ABM87" s="125"/>
      <c r="ABN87" s="125"/>
      <c r="ABO87" s="125"/>
      <c r="ABP87" s="125"/>
      <c r="ABQ87" s="125"/>
      <c r="ABR87" s="125"/>
      <c r="ABS87" s="125"/>
      <c r="ABT87" s="125"/>
      <c r="ABU87" s="125"/>
      <c r="ABV87" s="125"/>
      <c r="ABW87" s="125"/>
      <c r="ABX87" s="125"/>
      <c r="ABY87" s="125"/>
      <c r="ABZ87" s="125"/>
      <c r="ACA87" s="125"/>
      <c r="ACB87" s="125"/>
      <c r="ACC87" s="125"/>
      <c r="ACD87" s="125"/>
      <c r="ACE87" s="125"/>
      <c r="ACF87" s="125"/>
      <c r="ACG87" s="125"/>
      <c r="ACH87" s="125"/>
      <c r="ACI87" s="125"/>
      <c r="ACJ87" s="125"/>
      <c r="ACK87" s="125"/>
      <c r="ACL87" s="125"/>
      <c r="ACM87" s="125"/>
      <c r="ACN87" s="125"/>
      <c r="ACO87" s="125"/>
      <c r="ACP87" s="125"/>
      <c r="ACQ87" s="125"/>
      <c r="ACR87" s="125"/>
      <c r="ACS87" s="125"/>
      <c r="ACT87" s="125"/>
      <c r="ACU87" s="125"/>
      <c r="ACV87" s="125"/>
      <c r="ACW87" s="125"/>
      <c r="ACX87" s="125"/>
      <c r="ACY87" s="125"/>
      <c r="ACZ87" s="125"/>
      <c r="ADA87" s="125"/>
      <c r="ADB87" s="125"/>
      <c r="ADC87" s="125"/>
      <c r="ADD87" s="125"/>
      <c r="ADE87" s="125"/>
      <c r="ADF87" s="125"/>
      <c r="ADG87" s="125"/>
      <c r="ADH87" s="125"/>
      <c r="ADI87" s="125"/>
      <c r="ADJ87" s="125"/>
      <c r="ADK87" s="125"/>
      <c r="ADL87" s="125"/>
      <c r="ADM87" s="125"/>
      <c r="ADN87" s="125"/>
      <c r="ADO87" s="125"/>
      <c r="ADP87" s="125"/>
      <c r="ADQ87" s="125"/>
      <c r="ADR87" s="125"/>
      <c r="ADS87" s="125"/>
      <c r="ADT87" s="125"/>
      <c r="ADU87" s="125"/>
      <c r="ADV87" s="125"/>
      <c r="ADW87" s="125"/>
      <c r="ADX87" s="125"/>
      <c r="ADY87" s="125"/>
      <c r="ADZ87" s="125"/>
      <c r="AEA87" s="125"/>
      <c r="AEB87" s="125"/>
      <c r="AEC87" s="125"/>
      <c r="AED87" s="125"/>
      <c r="AEE87" s="125"/>
      <c r="AEF87" s="125"/>
      <c r="AEG87" s="125"/>
      <c r="AEH87" s="125"/>
      <c r="AEI87" s="125"/>
      <c r="AEJ87" s="125"/>
      <c r="AEK87" s="125"/>
      <c r="AEL87" s="125"/>
      <c r="AEM87" s="125"/>
      <c r="AEN87" s="125"/>
      <c r="AEO87" s="125"/>
      <c r="AEP87" s="125"/>
      <c r="AEQ87" s="125"/>
      <c r="AER87" s="125"/>
      <c r="AES87" s="125"/>
      <c r="AET87" s="125"/>
      <c r="AEU87" s="125"/>
      <c r="AEV87" s="125"/>
      <c r="AEW87" s="125"/>
      <c r="AEX87" s="125"/>
      <c r="AEY87" s="125"/>
      <c r="AEZ87" s="125"/>
      <c r="AFA87" s="125"/>
      <c r="AFB87" s="125"/>
      <c r="AFC87" s="125"/>
      <c r="AFD87" s="125"/>
      <c r="AFE87" s="125"/>
      <c r="AFF87" s="125"/>
      <c r="AFG87" s="125"/>
      <c r="AFH87" s="125"/>
      <c r="AFI87" s="125"/>
      <c r="AFJ87" s="125"/>
      <c r="AFK87" s="125"/>
      <c r="AFL87" s="125"/>
      <c r="AFM87" s="125"/>
      <c r="AFN87" s="125"/>
      <c r="AFO87" s="125"/>
      <c r="AFP87" s="125"/>
      <c r="AFQ87" s="125"/>
      <c r="AFR87" s="125"/>
      <c r="AFS87" s="125"/>
      <c r="AFT87" s="125"/>
      <c r="AFU87" s="125"/>
      <c r="AFV87" s="125"/>
      <c r="AFW87" s="125"/>
      <c r="AFX87" s="125"/>
      <c r="AFY87" s="125"/>
      <c r="AFZ87" s="125"/>
      <c r="AGA87" s="125"/>
      <c r="AGB87" s="125"/>
      <c r="AGC87" s="125"/>
      <c r="AGD87" s="125"/>
      <c r="AGE87" s="125"/>
      <c r="AGF87" s="125"/>
      <c r="AGG87" s="125"/>
      <c r="AGH87" s="125"/>
      <c r="AGI87" s="125"/>
      <c r="AGJ87" s="125"/>
      <c r="AGK87" s="125"/>
      <c r="AGL87" s="125"/>
      <c r="AGM87" s="125"/>
      <c r="AGN87" s="125"/>
      <c r="AGO87" s="125"/>
      <c r="AGP87" s="125"/>
      <c r="AGQ87" s="125"/>
      <c r="AGR87" s="125"/>
      <c r="AGS87" s="125"/>
      <c r="AGT87" s="125"/>
      <c r="AGU87" s="125"/>
      <c r="AGV87" s="125"/>
      <c r="AGW87" s="125"/>
      <c r="AGX87" s="125"/>
      <c r="AGY87" s="125"/>
      <c r="AGZ87" s="125"/>
      <c r="AHA87" s="125"/>
      <c r="AHB87" s="125"/>
      <c r="AHC87" s="125"/>
      <c r="AHD87" s="125"/>
      <c r="AHE87" s="125"/>
      <c r="AHF87" s="125"/>
      <c r="AHG87" s="125"/>
      <c r="AHH87" s="125"/>
      <c r="AHI87" s="125"/>
      <c r="AHJ87" s="125"/>
      <c r="AHK87" s="125"/>
      <c r="AHL87" s="125"/>
      <c r="AHM87" s="125"/>
      <c r="AHN87" s="125"/>
      <c r="AHO87" s="125"/>
      <c r="AHP87" s="125"/>
      <c r="AHQ87" s="125"/>
      <c r="AHR87" s="125"/>
      <c r="AHS87" s="125"/>
      <c r="AHT87" s="125"/>
      <c r="AHU87" s="125"/>
      <c r="AHV87" s="125"/>
      <c r="AHW87" s="125"/>
      <c r="AHX87" s="125"/>
      <c r="AHY87" s="125"/>
      <c r="AHZ87" s="125"/>
      <c r="AIA87" s="125"/>
      <c r="AIB87" s="125"/>
      <c r="AIC87" s="125"/>
      <c r="AID87" s="125"/>
      <c r="AIE87" s="125"/>
      <c r="AIF87" s="125"/>
      <c r="AIG87" s="125"/>
      <c r="AIH87" s="125"/>
      <c r="AII87" s="125"/>
      <c r="AIJ87" s="125"/>
      <c r="AIK87" s="125"/>
      <c r="AIL87" s="125"/>
      <c r="AIM87" s="125"/>
      <c r="AIN87" s="125"/>
      <c r="AIO87" s="125"/>
      <c r="AIP87" s="125"/>
      <c r="AIQ87" s="125"/>
      <c r="AIR87" s="125"/>
      <c r="AIS87" s="125"/>
      <c r="AIT87" s="125"/>
      <c r="AIU87" s="125"/>
      <c r="AIV87" s="125"/>
      <c r="AIW87" s="125"/>
      <c r="AIX87" s="125"/>
      <c r="AIY87" s="125"/>
      <c r="AIZ87" s="125"/>
      <c r="AJA87" s="125"/>
      <c r="AJB87" s="125"/>
      <c r="AJC87" s="125"/>
      <c r="AJD87" s="125"/>
      <c r="AJE87" s="125"/>
      <c r="AJF87" s="125"/>
      <c r="AJG87" s="125"/>
      <c r="AJH87" s="125"/>
      <c r="AJI87" s="125"/>
      <c r="AJJ87" s="125"/>
      <c r="AJK87" s="125"/>
      <c r="AJL87" s="125"/>
      <c r="AJM87" s="125"/>
      <c r="AJN87" s="125"/>
      <c r="AJO87" s="125"/>
      <c r="AJP87" s="125"/>
      <c r="AJQ87" s="125"/>
      <c r="AJR87" s="125"/>
      <c r="AJS87" s="125"/>
      <c r="AJT87" s="125"/>
      <c r="AJU87" s="125"/>
      <c r="AJV87" s="125"/>
      <c r="AJW87" s="125"/>
      <c r="AJX87" s="125"/>
      <c r="AJY87" s="125"/>
      <c r="AJZ87" s="125"/>
      <c r="AKA87" s="125"/>
      <c r="AKB87" s="125"/>
      <c r="AKC87" s="125"/>
      <c r="AKD87" s="125"/>
      <c r="AKE87" s="125"/>
      <c r="AKF87" s="125"/>
      <c r="AKG87" s="125"/>
      <c r="AKH87" s="125"/>
      <c r="AKI87" s="125"/>
      <c r="AKJ87" s="125"/>
      <c r="AKK87" s="125"/>
      <c r="AKL87" s="125"/>
      <c r="AKM87" s="125"/>
      <c r="AKN87" s="125"/>
      <c r="AKO87" s="125"/>
      <c r="AKP87" s="125"/>
      <c r="AKQ87" s="125"/>
      <c r="AKR87" s="125"/>
      <c r="AKS87" s="125"/>
      <c r="AKT87" s="125"/>
      <c r="AKU87" s="125"/>
      <c r="AKV87" s="125"/>
      <c r="AKW87" s="125"/>
      <c r="AKX87" s="125"/>
      <c r="AKY87" s="125"/>
      <c r="AKZ87" s="125"/>
      <c r="ALA87" s="125"/>
      <c r="ALB87" s="125"/>
      <c r="ALC87" s="125"/>
      <c r="ALD87" s="125"/>
      <c r="ALE87" s="125"/>
      <c r="ALF87" s="125"/>
      <c r="ALG87" s="125"/>
      <c r="ALH87" s="125"/>
      <c r="ALI87" s="125"/>
      <c r="ALJ87" s="125"/>
      <c r="ALK87" s="125"/>
      <c r="ALL87" s="125"/>
      <c r="ALM87" s="125"/>
      <c r="ALN87" s="125"/>
      <c r="ALO87" s="125"/>
      <c r="ALP87" s="125"/>
      <c r="ALQ87" s="125"/>
      <c r="ALR87" s="125"/>
      <c r="ALS87" s="125"/>
      <c r="ALT87" s="125"/>
      <c r="ALU87" s="125"/>
      <c r="ALV87" s="125"/>
      <c r="ALW87" s="125"/>
      <c r="ALX87" s="125"/>
      <c r="ALY87" s="125"/>
      <c r="ALZ87" s="125"/>
      <c r="AMA87" s="125"/>
      <c r="AMB87" s="125"/>
      <c r="AMC87" s="125"/>
      <c r="AMD87" s="125"/>
      <c r="AME87" s="125"/>
      <c r="AMF87" s="125"/>
      <c r="AMG87" s="125"/>
      <c r="AMH87" s="125"/>
      <c r="AMI87" s="125"/>
      <c r="AMJ87" s="125"/>
      <c r="AMK87" s="125"/>
      <c r="AML87" s="125"/>
      <c r="AMM87" s="125"/>
      <c r="AMN87" s="125"/>
      <c r="AMO87" s="125"/>
      <c r="AMP87" s="125"/>
      <c r="AMQ87" s="125"/>
      <c r="AMR87" s="125"/>
      <c r="AMS87" s="125"/>
      <c r="AMT87" s="125"/>
      <c r="AMU87" s="125"/>
      <c r="AMV87" s="125"/>
      <c r="AMW87" s="125"/>
      <c r="AMX87" s="125"/>
      <c r="AMY87" s="125"/>
      <c r="AMZ87" s="125"/>
      <c r="ANA87" s="125"/>
      <c r="ANB87" s="125"/>
      <c r="ANC87" s="125"/>
      <c r="AND87" s="125"/>
      <c r="ANE87" s="125"/>
      <c r="ANF87" s="125"/>
      <c r="ANG87" s="125"/>
      <c r="ANH87" s="125"/>
      <c r="ANI87" s="125"/>
      <c r="ANJ87" s="125"/>
      <c r="ANK87" s="125"/>
      <c r="ANL87" s="125"/>
      <c r="ANM87" s="125"/>
      <c r="ANN87" s="125"/>
      <c r="ANO87" s="125"/>
      <c r="ANP87" s="125"/>
      <c r="ANQ87" s="125"/>
      <c r="ANR87" s="125"/>
      <c r="ANS87" s="125"/>
      <c r="ANT87" s="125"/>
      <c r="ANU87" s="125"/>
      <c r="ANV87" s="125"/>
      <c r="ANW87" s="125"/>
      <c r="ANX87" s="125"/>
      <c r="ANY87" s="125"/>
      <c r="ANZ87" s="125"/>
      <c r="AOA87" s="125"/>
      <c r="AOB87" s="125"/>
      <c r="AOC87" s="125"/>
      <c r="AOD87" s="125"/>
      <c r="AOE87" s="125"/>
      <c r="AOF87" s="125"/>
      <c r="AOG87" s="125"/>
      <c r="AOH87" s="125"/>
      <c r="AOI87" s="125"/>
      <c r="AOJ87" s="125"/>
      <c r="AOK87" s="125"/>
      <c r="AOL87" s="125"/>
      <c r="AOM87" s="125"/>
      <c r="AON87" s="125"/>
      <c r="AOO87" s="125"/>
      <c r="AOP87" s="125"/>
      <c r="AOQ87" s="125"/>
      <c r="AOR87" s="125"/>
      <c r="AOS87" s="125"/>
      <c r="AOT87" s="125"/>
      <c r="AOU87" s="125"/>
      <c r="AOV87" s="125"/>
      <c r="AOW87" s="125"/>
      <c r="AOX87" s="125"/>
      <c r="AOY87" s="125"/>
      <c r="AOZ87" s="125"/>
      <c r="APA87" s="125"/>
      <c r="APB87" s="125"/>
      <c r="APC87" s="125"/>
      <c r="APD87" s="125"/>
      <c r="APE87" s="125"/>
      <c r="APF87" s="125"/>
      <c r="APG87" s="125"/>
      <c r="APH87" s="125"/>
      <c r="API87" s="125"/>
      <c r="APJ87" s="125"/>
      <c r="APK87" s="125"/>
      <c r="APL87" s="125"/>
      <c r="APM87" s="125"/>
      <c r="APN87" s="125"/>
      <c r="APO87" s="125"/>
      <c r="APP87" s="125"/>
      <c r="APQ87" s="125"/>
      <c r="APR87" s="125"/>
      <c r="APS87" s="125"/>
      <c r="APT87" s="125"/>
      <c r="APU87" s="125"/>
      <c r="APV87" s="125"/>
      <c r="APW87" s="125"/>
      <c r="APX87" s="125"/>
      <c r="APY87" s="125"/>
      <c r="APZ87" s="125"/>
      <c r="AQA87" s="125"/>
      <c r="AQB87" s="125"/>
      <c r="AQC87" s="125"/>
      <c r="AQD87" s="125"/>
      <c r="AQE87" s="125"/>
      <c r="AQF87" s="125"/>
      <c r="AQG87" s="125"/>
      <c r="AQH87" s="125"/>
      <c r="AQI87" s="125"/>
      <c r="AQJ87" s="125"/>
      <c r="AQK87" s="125"/>
      <c r="AQL87" s="125"/>
      <c r="AQM87" s="125"/>
      <c r="AQN87" s="125"/>
      <c r="AQO87" s="125"/>
      <c r="AQP87" s="125"/>
      <c r="AQQ87" s="125"/>
      <c r="AQR87" s="125"/>
      <c r="AQS87" s="125"/>
      <c r="AQT87" s="125"/>
      <c r="AQU87" s="125"/>
      <c r="AQV87" s="125"/>
      <c r="AQW87" s="125"/>
      <c r="AQX87" s="125"/>
      <c r="AQY87" s="125"/>
      <c r="AQZ87" s="125"/>
      <c r="ARA87" s="125"/>
      <c r="ARB87" s="125"/>
      <c r="ARC87" s="125"/>
      <c r="ARD87" s="125"/>
      <c r="ARE87" s="125"/>
      <c r="ARF87" s="125"/>
      <c r="ARG87" s="125"/>
      <c r="ARH87" s="125"/>
      <c r="ARI87" s="125"/>
      <c r="ARJ87" s="125"/>
      <c r="ARK87" s="125"/>
      <c r="ARL87" s="125"/>
      <c r="ARM87" s="125"/>
      <c r="ARN87" s="125"/>
      <c r="ARO87" s="125"/>
      <c r="ARP87" s="125"/>
      <c r="ARQ87" s="125"/>
      <c r="ARR87" s="125"/>
      <c r="ARS87" s="125"/>
      <c r="ART87" s="125"/>
      <c r="ARU87" s="125"/>
      <c r="ARV87" s="125"/>
      <c r="ARW87" s="125"/>
      <c r="ARX87" s="125"/>
      <c r="ARY87" s="125"/>
      <c r="ARZ87" s="125"/>
      <c r="ASA87" s="125"/>
      <c r="ASB87" s="125"/>
      <c r="ASC87" s="125"/>
      <c r="ASD87" s="125"/>
      <c r="ASE87" s="125"/>
      <c r="ASF87" s="125"/>
      <c r="ASG87" s="125"/>
      <c r="ASH87" s="125"/>
      <c r="ASI87" s="125"/>
      <c r="ASJ87" s="125"/>
      <c r="ASK87" s="125"/>
      <c r="ASL87" s="125"/>
      <c r="ASM87" s="125"/>
      <c r="ASN87" s="125"/>
      <c r="ASO87" s="125"/>
      <c r="ASP87" s="125"/>
      <c r="ASQ87" s="125"/>
      <c r="ASR87" s="125"/>
      <c r="ASS87" s="125"/>
      <c r="AST87" s="125"/>
      <c r="ASU87" s="125"/>
      <c r="ASV87" s="125"/>
      <c r="ASW87" s="125"/>
      <c r="ASX87" s="125"/>
      <c r="ASY87" s="125"/>
      <c r="ASZ87" s="125"/>
      <c r="ATA87" s="125"/>
      <c r="ATB87" s="125"/>
      <c r="ATC87" s="125"/>
      <c r="ATD87" s="125"/>
      <c r="ATE87" s="125"/>
      <c r="ATF87" s="125"/>
      <c r="ATG87" s="125"/>
      <c r="ATH87" s="125"/>
      <c r="ATI87" s="125"/>
      <c r="ATJ87" s="125"/>
      <c r="ATK87" s="125"/>
      <c r="ATL87" s="125"/>
      <c r="ATM87" s="125"/>
      <c r="ATN87" s="125"/>
      <c r="ATO87" s="125"/>
      <c r="ATP87" s="125"/>
      <c r="ATQ87" s="125"/>
      <c r="ATR87" s="125"/>
      <c r="ATS87" s="125"/>
      <c r="ATT87" s="125"/>
      <c r="ATU87" s="125"/>
      <c r="ATV87" s="125"/>
      <c r="ATW87" s="125"/>
      <c r="ATX87" s="125"/>
      <c r="ATY87" s="125"/>
      <c r="ATZ87" s="125"/>
      <c r="AUA87" s="125"/>
      <c r="AUB87" s="125"/>
      <c r="AUC87" s="125"/>
      <c r="AUD87" s="125"/>
      <c r="AUE87" s="125"/>
      <c r="AUF87" s="125"/>
      <c r="AUG87" s="125"/>
      <c r="AUH87" s="125"/>
      <c r="AUI87" s="125"/>
      <c r="AUJ87" s="125"/>
      <c r="AUK87" s="125"/>
      <c r="AUL87" s="125"/>
      <c r="AUM87" s="125"/>
      <c r="AUN87" s="125"/>
      <c r="AUO87" s="125"/>
      <c r="AUP87" s="125"/>
      <c r="AUQ87" s="125"/>
      <c r="AUR87" s="125"/>
      <c r="AUS87" s="125"/>
      <c r="AUT87" s="125"/>
      <c r="AUU87" s="125"/>
      <c r="AUV87" s="125"/>
      <c r="AUW87" s="125"/>
      <c r="AUX87" s="125"/>
      <c r="AUY87" s="125"/>
      <c r="AUZ87" s="125"/>
      <c r="AVA87" s="125"/>
      <c r="AVB87" s="125"/>
      <c r="AVC87" s="125"/>
      <c r="AVD87" s="125"/>
      <c r="AVE87" s="125"/>
      <c r="AVF87" s="125"/>
      <c r="AVG87" s="125"/>
      <c r="AVH87" s="125"/>
      <c r="AVI87" s="125"/>
      <c r="AVJ87" s="125"/>
      <c r="AVK87" s="125"/>
      <c r="AVL87" s="125"/>
      <c r="AVM87" s="125"/>
      <c r="AVN87" s="125"/>
      <c r="AVO87" s="125"/>
      <c r="AVP87" s="125"/>
      <c r="AVQ87" s="125"/>
      <c r="AVR87" s="125"/>
      <c r="AVS87" s="125"/>
      <c r="AVT87" s="125"/>
      <c r="AVU87" s="125"/>
      <c r="AVV87" s="125"/>
      <c r="AVW87" s="125"/>
      <c r="AVX87" s="125"/>
      <c r="AVY87" s="125"/>
      <c r="AVZ87" s="125"/>
      <c r="AWA87" s="125"/>
      <c r="AWB87" s="125"/>
      <c r="AWC87" s="125"/>
      <c r="AWD87" s="125"/>
      <c r="AWE87" s="125"/>
      <c r="AWF87" s="125"/>
      <c r="AWG87" s="125"/>
      <c r="AWH87" s="125"/>
      <c r="AWI87" s="125"/>
      <c r="AWJ87" s="125"/>
      <c r="AWK87" s="125"/>
      <c r="AWL87" s="125"/>
      <c r="AWM87" s="125"/>
      <c r="AWN87" s="125"/>
      <c r="AWO87" s="125"/>
      <c r="AWP87" s="125"/>
      <c r="AWQ87" s="125"/>
      <c r="AWR87" s="125"/>
      <c r="AWS87" s="125"/>
      <c r="AWT87" s="125"/>
      <c r="AWU87" s="125"/>
      <c r="AWV87" s="125"/>
      <c r="AWW87" s="125"/>
      <c r="AWX87" s="125"/>
      <c r="AWY87" s="125"/>
      <c r="AWZ87" s="125"/>
      <c r="AXA87" s="125"/>
      <c r="AXB87" s="125"/>
      <c r="AXC87" s="125"/>
      <c r="AXD87" s="125"/>
      <c r="AXE87" s="125"/>
      <c r="AXF87" s="125"/>
      <c r="AXG87" s="125"/>
      <c r="AXH87" s="125"/>
      <c r="AXI87" s="125"/>
      <c r="AXJ87" s="125"/>
      <c r="AXK87" s="125"/>
      <c r="AXL87" s="125"/>
      <c r="AXM87" s="125"/>
      <c r="AXN87" s="125"/>
      <c r="AXO87" s="125"/>
      <c r="AXP87" s="125"/>
      <c r="AXQ87" s="125"/>
      <c r="AXR87" s="125"/>
      <c r="AXS87" s="125"/>
      <c r="AXT87" s="125"/>
      <c r="AXU87" s="125"/>
      <c r="AXV87" s="125"/>
      <c r="AXW87" s="125"/>
      <c r="AXX87" s="125"/>
      <c r="AXY87" s="125"/>
      <c r="AXZ87" s="125"/>
      <c r="AYA87" s="125"/>
      <c r="AYB87" s="125"/>
      <c r="AYC87" s="125"/>
      <c r="AYD87" s="125"/>
      <c r="AYE87" s="125"/>
      <c r="AYF87" s="125"/>
      <c r="AYG87" s="125"/>
      <c r="AYH87" s="125"/>
      <c r="AYI87" s="125"/>
      <c r="AYJ87" s="125"/>
      <c r="AYK87" s="125"/>
      <c r="AYL87" s="125"/>
      <c r="AYM87" s="125"/>
      <c r="AYN87" s="125"/>
      <c r="AYO87" s="125"/>
      <c r="AYP87" s="125"/>
      <c r="AYQ87" s="125"/>
      <c r="AYR87" s="125"/>
      <c r="AYS87" s="125"/>
      <c r="AYT87" s="125"/>
      <c r="AYU87" s="125"/>
      <c r="AYV87" s="125"/>
      <c r="AYW87" s="125"/>
      <c r="AYX87" s="125"/>
      <c r="AYY87" s="125"/>
      <c r="AYZ87" s="125"/>
      <c r="AZA87" s="125"/>
      <c r="AZB87" s="125"/>
      <c r="AZC87" s="125"/>
      <c r="AZD87" s="125"/>
      <c r="AZE87" s="125"/>
      <c r="AZF87" s="125"/>
      <c r="AZG87" s="125"/>
      <c r="AZH87" s="125"/>
      <c r="AZI87" s="125"/>
      <c r="AZJ87" s="125"/>
      <c r="AZK87" s="125"/>
      <c r="AZL87" s="125"/>
      <c r="AZM87" s="125"/>
      <c r="AZN87" s="125"/>
      <c r="AZO87" s="125"/>
      <c r="AZP87" s="125"/>
      <c r="AZQ87" s="125"/>
      <c r="AZR87" s="125"/>
      <c r="AZS87" s="125"/>
      <c r="AZT87" s="125"/>
      <c r="AZU87" s="125"/>
      <c r="AZV87" s="125"/>
      <c r="AZW87" s="125"/>
      <c r="AZX87" s="125"/>
      <c r="AZY87" s="125"/>
      <c r="AZZ87" s="125"/>
      <c r="BAA87" s="125"/>
      <c r="BAB87" s="125"/>
      <c r="BAC87" s="125"/>
      <c r="BAD87" s="125"/>
      <c r="BAE87" s="125"/>
      <c r="BAF87" s="125"/>
      <c r="BAG87" s="125"/>
      <c r="BAH87" s="125"/>
      <c r="BAI87" s="125"/>
      <c r="BAJ87" s="125"/>
      <c r="BAK87" s="125"/>
      <c r="BAL87" s="125"/>
      <c r="BAM87" s="125"/>
      <c r="BAN87" s="125"/>
      <c r="BAO87" s="125"/>
      <c r="BAP87" s="125"/>
      <c r="BAQ87" s="125"/>
      <c r="BAR87" s="125"/>
      <c r="BAS87" s="125"/>
      <c r="BAT87" s="125"/>
      <c r="BAU87" s="125"/>
      <c r="BAV87" s="125"/>
      <c r="BAW87" s="125"/>
      <c r="BAX87" s="125"/>
      <c r="BAY87" s="125"/>
      <c r="BAZ87" s="125"/>
      <c r="BBA87" s="125"/>
      <c r="BBB87" s="125"/>
      <c r="BBC87" s="125"/>
      <c r="BBD87" s="125"/>
      <c r="BBE87" s="125"/>
      <c r="BBF87" s="125"/>
      <c r="BBG87" s="125"/>
      <c r="BBH87" s="125"/>
      <c r="BBI87" s="125"/>
      <c r="BBJ87" s="125"/>
      <c r="BBK87" s="125"/>
      <c r="BBL87" s="125"/>
      <c r="BBM87" s="125"/>
      <c r="BBN87" s="125"/>
      <c r="BBO87" s="125"/>
      <c r="BBP87" s="125"/>
      <c r="BBQ87" s="125"/>
      <c r="BBR87" s="125"/>
      <c r="BBS87" s="125"/>
      <c r="BBT87" s="125"/>
      <c r="BBU87" s="125"/>
      <c r="BBV87" s="125"/>
      <c r="BBW87" s="125"/>
      <c r="BBX87" s="125"/>
      <c r="BBY87" s="125"/>
      <c r="BBZ87" s="125"/>
      <c r="BCA87" s="125"/>
      <c r="BCB87" s="125"/>
      <c r="BCC87" s="125"/>
      <c r="BCD87" s="125"/>
      <c r="BCE87" s="125"/>
      <c r="BCF87" s="125"/>
      <c r="BCG87" s="125"/>
      <c r="BCH87" s="125"/>
      <c r="BCI87" s="125"/>
      <c r="BCJ87" s="125"/>
      <c r="BCK87" s="125"/>
      <c r="BCL87" s="125"/>
      <c r="BCM87" s="125"/>
      <c r="BCN87" s="125"/>
      <c r="BCO87" s="125"/>
      <c r="BCP87" s="125"/>
      <c r="BCQ87" s="125"/>
      <c r="BCR87" s="125"/>
      <c r="BCS87" s="125"/>
      <c r="BCT87" s="125"/>
      <c r="BCU87" s="125"/>
      <c r="BCV87" s="125"/>
      <c r="BCW87" s="125"/>
      <c r="BCX87" s="125"/>
      <c r="BCY87" s="125"/>
      <c r="BCZ87" s="125"/>
      <c r="BDA87" s="125"/>
      <c r="BDB87" s="125"/>
      <c r="BDC87" s="125"/>
      <c r="BDD87" s="125"/>
      <c r="BDE87" s="125"/>
      <c r="BDF87" s="125"/>
      <c r="BDG87" s="125"/>
      <c r="BDH87" s="125"/>
      <c r="BDI87" s="125"/>
      <c r="BDJ87" s="125"/>
      <c r="BDK87" s="125"/>
      <c r="BDL87" s="125"/>
      <c r="BDM87" s="125"/>
      <c r="BDN87" s="125"/>
      <c r="BDO87" s="125"/>
      <c r="BDP87" s="125"/>
      <c r="BDQ87" s="125"/>
      <c r="BDR87" s="125"/>
      <c r="BDS87" s="125"/>
      <c r="BDT87" s="125"/>
      <c r="BDU87" s="125"/>
      <c r="BDV87" s="125"/>
      <c r="BDW87" s="125"/>
      <c r="BDX87" s="125"/>
      <c r="BDY87" s="125"/>
      <c r="BDZ87" s="125"/>
      <c r="BEA87" s="125"/>
      <c r="BEB87" s="125"/>
      <c r="BEC87" s="125"/>
      <c r="BED87" s="125"/>
      <c r="BEE87" s="125"/>
      <c r="BEF87" s="125"/>
      <c r="BEG87" s="125"/>
      <c r="BEH87" s="125"/>
      <c r="BEI87" s="125"/>
      <c r="BEJ87" s="125"/>
      <c r="BEK87" s="125"/>
      <c r="BEL87" s="125"/>
      <c r="BEM87" s="125"/>
      <c r="BEN87" s="125"/>
      <c r="BEO87" s="125"/>
      <c r="BEP87" s="125"/>
      <c r="BEQ87" s="125"/>
      <c r="BER87" s="125"/>
      <c r="BES87" s="125"/>
      <c r="BET87" s="125"/>
      <c r="BEU87" s="125"/>
      <c r="BEV87" s="125"/>
      <c r="BEW87" s="125"/>
      <c r="BEX87" s="125"/>
      <c r="BEY87" s="125"/>
      <c r="BEZ87" s="125"/>
      <c r="BFA87" s="125"/>
      <c r="BFB87" s="125"/>
      <c r="BFC87" s="125"/>
      <c r="BFD87" s="125"/>
      <c r="BFE87" s="125"/>
      <c r="BFF87" s="125"/>
      <c r="BFG87" s="125"/>
      <c r="BFH87" s="125"/>
      <c r="BFI87" s="125"/>
      <c r="BFJ87" s="125"/>
      <c r="BFK87" s="125"/>
      <c r="BFL87" s="125"/>
      <c r="BFM87" s="125"/>
      <c r="BFN87" s="125"/>
      <c r="BFO87" s="125"/>
      <c r="BFP87" s="125"/>
      <c r="BFQ87" s="125"/>
      <c r="BFR87" s="125"/>
      <c r="BFS87" s="125"/>
      <c r="BFT87" s="125"/>
      <c r="BFU87" s="125"/>
      <c r="BFV87" s="125"/>
      <c r="BFW87" s="125"/>
      <c r="BFX87" s="125"/>
      <c r="BFY87" s="125"/>
      <c r="BFZ87" s="125"/>
      <c r="BGA87" s="125"/>
      <c r="BGB87" s="125"/>
      <c r="BGC87" s="125"/>
      <c r="BGD87" s="125"/>
      <c r="BGE87" s="125"/>
      <c r="BGF87" s="125"/>
      <c r="BGG87" s="125"/>
      <c r="BGH87" s="125"/>
      <c r="BGI87" s="125"/>
      <c r="BGJ87" s="125"/>
      <c r="BGK87" s="125"/>
      <c r="BGL87" s="125"/>
      <c r="BGM87" s="125"/>
      <c r="BGN87" s="125"/>
      <c r="BGO87" s="125"/>
      <c r="BGP87" s="125"/>
      <c r="BGQ87" s="125"/>
      <c r="BGR87" s="125"/>
      <c r="BGS87" s="125"/>
      <c r="BGT87" s="125"/>
      <c r="BGU87" s="125"/>
      <c r="BGV87" s="125"/>
      <c r="BGW87" s="125"/>
      <c r="BGX87" s="125"/>
      <c r="BGY87" s="125"/>
      <c r="BGZ87" s="125"/>
      <c r="BHA87" s="125"/>
      <c r="BHB87" s="125"/>
      <c r="BHC87" s="125"/>
      <c r="BHD87" s="125"/>
      <c r="BHE87" s="125"/>
      <c r="BHF87" s="125"/>
      <c r="BHG87" s="125"/>
      <c r="BHH87" s="125"/>
      <c r="BHI87" s="125"/>
      <c r="BHJ87" s="125"/>
      <c r="BHK87" s="125"/>
      <c r="BHL87" s="125"/>
      <c r="BHM87" s="125"/>
      <c r="BHN87" s="125"/>
      <c r="BHO87" s="125"/>
      <c r="BHP87" s="125"/>
      <c r="BHQ87" s="125"/>
      <c r="BHR87" s="125"/>
      <c r="BHS87" s="125"/>
      <c r="BHT87" s="125"/>
      <c r="BHU87" s="125"/>
      <c r="BHV87" s="125"/>
      <c r="BHW87" s="125"/>
      <c r="BHX87" s="125"/>
      <c r="BHY87" s="125"/>
      <c r="BHZ87" s="125"/>
      <c r="BIA87" s="125"/>
      <c r="BIB87" s="125"/>
      <c r="BIC87" s="125"/>
      <c r="BID87" s="125"/>
      <c r="BIE87" s="125"/>
      <c r="BIF87" s="125"/>
      <c r="BIG87" s="125"/>
      <c r="BIH87" s="125"/>
      <c r="BII87" s="125"/>
      <c r="BIJ87" s="125"/>
      <c r="BIK87" s="125"/>
      <c r="BIL87" s="125"/>
      <c r="BIM87" s="125"/>
      <c r="BIN87" s="125"/>
      <c r="BIO87" s="125"/>
      <c r="BIP87" s="125"/>
      <c r="BIQ87" s="125"/>
      <c r="BIR87" s="125"/>
      <c r="BIS87" s="125"/>
      <c r="BIT87" s="125"/>
      <c r="BIU87" s="125"/>
      <c r="BIV87" s="125"/>
      <c r="BIW87" s="125"/>
      <c r="BIX87" s="125"/>
      <c r="BIY87" s="125"/>
      <c r="BIZ87" s="125"/>
      <c r="BJA87" s="125"/>
      <c r="BJB87" s="125"/>
      <c r="BJC87" s="125"/>
      <c r="BJD87" s="125"/>
      <c r="BJE87" s="125"/>
      <c r="BJF87" s="125"/>
      <c r="BJG87" s="125"/>
      <c r="BJH87" s="125"/>
      <c r="BJI87" s="125"/>
      <c r="BJJ87" s="125"/>
      <c r="BJK87" s="125"/>
      <c r="BJL87" s="125"/>
      <c r="BJM87" s="125"/>
      <c r="BJN87" s="125"/>
      <c r="BJO87" s="125"/>
      <c r="BJP87" s="125"/>
      <c r="BJQ87" s="125"/>
      <c r="BJR87" s="125"/>
      <c r="BJS87" s="125"/>
      <c r="BJT87" s="125"/>
      <c r="BJU87" s="125"/>
      <c r="BJV87" s="125"/>
      <c r="BJW87" s="125"/>
      <c r="BJX87" s="125"/>
      <c r="BJY87" s="125"/>
      <c r="BJZ87" s="125"/>
      <c r="BKA87" s="125"/>
      <c r="BKB87" s="125"/>
      <c r="BKC87" s="125"/>
      <c r="BKD87" s="125"/>
      <c r="BKE87" s="125"/>
      <c r="BKF87" s="125"/>
      <c r="BKG87" s="125"/>
      <c r="BKH87" s="125"/>
      <c r="BKI87" s="125"/>
      <c r="BKJ87" s="125"/>
      <c r="BKK87" s="125"/>
      <c r="BKL87" s="125"/>
      <c r="BKM87" s="125"/>
      <c r="BKN87" s="125"/>
      <c r="BKO87" s="125"/>
      <c r="BKP87" s="125"/>
      <c r="BKQ87" s="125"/>
      <c r="BKR87" s="125"/>
      <c r="BKS87" s="125"/>
      <c r="BKT87" s="125"/>
      <c r="BKU87" s="125"/>
      <c r="BKV87" s="125"/>
      <c r="BKW87" s="125"/>
      <c r="BKX87" s="125"/>
      <c r="BKY87" s="125"/>
      <c r="BKZ87" s="125"/>
      <c r="BLA87" s="125"/>
      <c r="BLB87" s="125"/>
      <c r="BLC87" s="125"/>
      <c r="BLD87" s="125"/>
      <c r="BLE87" s="125"/>
      <c r="BLF87" s="125"/>
      <c r="BLG87" s="125"/>
      <c r="BLH87" s="125"/>
      <c r="BLI87" s="125"/>
      <c r="BLJ87" s="125"/>
      <c r="BLK87" s="125"/>
      <c r="BLL87" s="125"/>
      <c r="BLM87" s="125"/>
      <c r="BLN87" s="125"/>
      <c r="BLO87" s="125"/>
      <c r="BLP87" s="125"/>
      <c r="BLQ87" s="125"/>
      <c r="BLR87" s="125"/>
      <c r="BLS87" s="125"/>
      <c r="BLT87" s="125"/>
      <c r="BLU87" s="125"/>
      <c r="BLV87" s="125"/>
      <c r="BLW87" s="125"/>
      <c r="BLX87" s="125"/>
      <c r="BLY87" s="125"/>
      <c r="BLZ87" s="125"/>
      <c r="BMA87" s="125"/>
      <c r="BMB87" s="125"/>
      <c r="BMC87" s="125"/>
      <c r="BMD87" s="125"/>
      <c r="BME87" s="125"/>
      <c r="BMF87" s="125"/>
      <c r="BMG87" s="125"/>
      <c r="BMH87" s="125"/>
      <c r="BMI87" s="125"/>
      <c r="BMJ87" s="125"/>
      <c r="BMK87" s="125"/>
      <c r="BML87" s="125"/>
      <c r="BMM87" s="125"/>
      <c r="BMN87" s="125"/>
      <c r="BMO87" s="125"/>
      <c r="BMP87" s="125"/>
      <c r="BMQ87" s="125"/>
      <c r="BMR87" s="125"/>
      <c r="BMS87" s="125"/>
      <c r="BMT87" s="125"/>
      <c r="BMU87" s="125"/>
      <c r="BMV87" s="125"/>
      <c r="BMW87" s="125"/>
      <c r="BMX87" s="125"/>
      <c r="BMY87" s="125"/>
      <c r="BMZ87" s="125"/>
      <c r="BNA87" s="125"/>
      <c r="BNB87" s="125"/>
      <c r="BNC87" s="125"/>
      <c r="BND87" s="125"/>
      <c r="BNE87" s="125"/>
      <c r="BNF87" s="125"/>
      <c r="BNG87" s="125"/>
      <c r="BNH87" s="125"/>
      <c r="BNI87" s="125"/>
      <c r="BNJ87" s="125"/>
      <c r="BNK87" s="125"/>
      <c r="BNL87" s="125"/>
      <c r="BNM87" s="125"/>
      <c r="BNN87" s="125"/>
      <c r="BNO87" s="125"/>
      <c r="BNP87" s="125"/>
      <c r="BNQ87" s="125"/>
      <c r="BNR87" s="125"/>
      <c r="BNS87" s="125"/>
      <c r="BNT87" s="125"/>
      <c r="BNU87" s="125"/>
      <c r="BNV87" s="125"/>
      <c r="BNW87" s="125"/>
      <c r="BNX87" s="125"/>
      <c r="BNY87" s="125"/>
      <c r="BNZ87" s="125"/>
      <c r="BOA87" s="125"/>
      <c r="BOB87" s="125"/>
      <c r="BOC87" s="125"/>
      <c r="BOD87" s="125"/>
      <c r="BOE87" s="125"/>
      <c r="BOF87" s="125"/>
      <c r="BOG87" s="125"/>
      <c r="BOH87" s="125"/>
      <c r="BOI87" s="125"/>
      <c r="BOJ87" s="125"/>
      <c r="BOK87" s="125"/>
      <c r="BOL87" s="125"/>
      <c r="BOM87" s="125"/>
      <c r="BON87" s="125"/>
      <c r="BOO87" s="125"/>
      <c r="BOP87" s="125"/>
      <c r="BOQ87" s="125"/>
      <c r="BOR87" s="125"/>
      <c r="BOS87" s="125"/>
      <c r="BOT87" s="125"/>
      <c r="BOU87" s="125"/>
      <c r="BOV87" s="125"/>
      <c r="BOW87" s="125"/>
      <c r="BOX87" s="125"/>
      <c r="BOY87" s="125"/>
      <c r="BOZ87" s="125"/>
      <c r="BPA87" s="125"/>
      <c r="BPB87" s="125"/>
      <c r="BPC87" s="125"/>
      <c r="BPD87" s="125"/>
      <c r="BPE87" s="125"/>
      <c r="BPF87" s="125"/>
      <c r="BPG87" s="125"/>
      <c r="BPH87" s="125"/>
      <c r="BPI87" s="125"/>
      <c r="BPJ87" s="125"/>
      <c r="BPK87" s="125"/>
      <c r="BPL87" s="125"/>
      <c r="BPM87" s="125"/>
      <c r="BPN87" s="125"/>
      <c r="BPO87" s="125"/>
      <c r="BPP87" s="125"/>
      <c r="BPQ87" s="125"/>
      <c r="BPR87" s="125"/>
      <c r="BPS87" s="125"/>
      <c r="BPT87" s="125"/>
      <c r="BPU87" s="125"/>
      <c r="BPV87" s="125"/>
      <c r="BPW87" s="125"/>
      <c r="BPX87" s="125"/>
      <c r="BPY87" s="125"/>
      <c r="BPZ87" s="125"/>
      <c r="BQA87" s="125"/>
      <c r="BQB87" s="125"/>
      <c r="BQC87" s="125"/>
      <c r="BQD87" s="125"/>
      <c r="BQE87" s="125"/>
      <c r="BQF87" s="125"/>
      <c r="BQG87" s="125"/>
      <c r="BQH87" s="125"/>
      <c r="BQI87" s="125"/>
      <c r="BQJ87" s="125"/>
      <c r="BQK87" s="125"/>
      <c r="BQL87" s="125"/>
      <c r="BQM87" s="125"/>
      <c r="BQN87" s="125"/>
      <c r="BQO87" s="125"/>
      <c r="BQP87" s="125"/>
      <c r="BQQ87" s="125"/>
      <c r="BQR87" s="125"/>
      <c r="BQS87" s="125"/>
      <c r="BQT87" s="125"/>
      <c r="BQU87" s="125"/>
      <c r="BQV87" s="125"/>
      <c r="BQW87" s="125"/>
      <c r="BQX87" s="125"/>
      <c r="BQY87" s="125"/>
      <c r="BQZ87" s="125"/>
      <c r="BRA87" s="125"/>
      <c r="BRB87" s="125"/>
      <c r="BRC87" s="125"/>
      <c r="BRD87" s="125"/>
      <c r="BRE87" s="125"/>
      <c r="BRF87" s="125"/>
      <c r="BRG87" s="125"/>
      <c r="BRH87" s="125"/>
      <c r="BRI87" s="125"/>
      <c r="BRJ87" s="125"/>
      <c r="BRK87" s="125"/>
      <c r="BRL87" s="125"/>
      <c r="BRM87" s="125"/>
      <c r="BRN87" s="125"/>
      <c r="BRO87" s="125"/>
      <c r="BRP87" s="125"/>
      <c r="BRQ87" s="125"/>
      <c r="BRR87" s="125"/>
      <c r="BRS87" s="125"/>
      <c r="BRT87" s="125"/>
      <c r="BRU87" s="125"/>
      <c r="BRV87" s="125"/>
      <c r="BRW87" s="125"/>
      <c r="BRX87" s="125"/>
      <c r="BRY87" s="125"/>
      <c r="BRZ87" s="125"/>
      <c r="BSA87" s="125"/>
      <c r="BSB87" s="125"/>
      <c r="BSC87" s="125"/>
      <c r="BSD87" s="125"/>
      <c r="BSE87" s="125"/>
      <c r="BSF87" s="125"/>
      <c r="BSG87" s="125"/>
      <c r="BSH87" s="125"/>
      <c r="BSI87" s="125"/>
      <c r="BSJ87" s="125"/>
      <c r="BSK87" s="125"/>
      <c r="BSL87" s="125"/>
      <c r="BSM87" s="125"/>
      <c r="BSN87" s="125"/>
      <c r="BSO87" s="125"/>
      <c r="BSP87" s="125"/>
      <c r="BSQ87" s="125"/>
      <c r="BSR87" s="125"/>
      <c r="BSS87" s="125"/>
      <c r="BST87" s="125"/>
      <c r="BSU87" s="125"/>
      <c r="BSV87" s="125"/>
      <c r="BSW87" s="125"/>
      <c r="BSX87" s="125"/>
      <c r="BSY87" s="125"/>
      <c r="BSZ87" s="125"/>
      <c r="BTA87" s="125"/>
      <c r="BTB87" s="125"/>
      <c r="BTC87" s="125"/>
      <c r="BTD87" s="125"/>
      <c r="BTE87" s="125"/>
      <c r="BTF87" s="125"/>
      <c r="BTG87" s="125"/>
      <c r="BTH87" s="125"/>
      <c r="BTI87" s="125"/>
      <c r="BTJ87" s="125"/>
      <c r="BTK87" s="125"/>
      <c r="BTL87" s="125"/>
      <c r="BTM87" s="125"/>
      <c r="BTN87" s="125"/>
      <c r="BTO87" s="125"/>
      <c r="BTP87" s="125"/>
      <c r="BTQ87" s="125"/>
      <c r="BTR87" s="125"/>
      <c r="BTS87" s="125"/>
      <c r="BTT87" s="125"/>
      <c r="BTU87" s="125"/>
      <c r="BTV87" s="125"/>
      <c r="BTW87" s="125"/>
      <c r="BTX87" s="125"/>
      <c r="BTY87" s="125"/>
      <c r="BTZ87" s="125"/>
      <c r="BUA87" s="125"/>
      <c r="BUB87" s="125"/>
      <c r="BUC87" s="125"/>
      <c r="BUD87" s="125"/>
      <c r="BUE87" s="125"/>
      <c r="BUF87" s="125"/>
      <c r="BUG87" s="125"/>
      <c r="BUH87" s="125"/>
      <c r="BUI87" s="125"/>
      <c r="BUJ87" s="125"/>
      <c r="BUK87" s="125"/>
      <c r="BUL87" s="125"/>
      <c r="BUM87" s="125"/>
      <c r="BUN87" s="125"/>
      <c r="BUO87" s="125"/>
      <c r="BUP87" s="125"/>
      <c r="BUQ87" s="125"/>
      <c r="BUR87" s="125"/>
      <c r="BUS87" s="125"/>
      <c r="BUT87" s="125"/>
      <c r="BUU87" s="125"/>
      <c r="BUV87" s="125"/>
      <c r="BUW87" s="125"/>
      <c r="BUX87" s="125"/>
      <c r="BUY87" s="125"/>
      <c r="BUZ87" s="125"/>
      <c r="BVA87" s="125"/>
      <c r="BVB87" s="125"/>
      <c r="BVC87" s="125"/>
      <c r="BVD87" s="125"/>
      <c r="BVE87" s="125"/>
      <c r="BVF87" s="125"/>
      <c r="BVG87" s="125"/>
      <c r="BVH87" s="125"/>
      <c r="BVI87" s="125"/>
      <c r="BVJ87" s="125"/>
      <c r="BVK87" s="125"/>
      <c r="BVL87" s="125"/>
      <c r="BVM87" s="125"/>
      <c r="BVN87" s="125"/>
      <c r="BVO87" s="125"/>
      <c r="BVP87" s="125"/>
      <c r="BVQ87" s="125"/>
      <c r="BVR87" s="125"/>
      <c r="BVS87" s="125"/>
      <c r="BVT87" s="125"/>
      <c r="BVU87" s="125"/>
      <c r="BVV87" s="125"/>
      <c r="BVW87" s="125"/>
      <c r="BVX87" s="125"/>
      <c r="BVY87" s="125"/>
      <c r="BVZ87" s="125"/>
      <c r="BWA87" s="125"/>
      <c r="BWB87" s="125"/>
      <c r="BWC87" s="125"/>
      <c r="BWD87" s="125"/>
      <c r="BWE87" s="125"/>
      <c r="BWF87" s="125"/>
      <c r="BWG87" s="125"/>
      <c r="BWH87" s="125"/>
      <c r="BWI87" s="125"/>
      <c r="BWJ87" s="125"/>
      <c r="BWK87" s="125"/>
      <c r="BWL87" s="125"/>
      <c r="BWM87" s="125"/>
      <c r="BWN87" s="125"/>
      <c r="BWO87" s="125"/>
      <c r="BWP87" s="125"/>
      <c r="BWQ87" s="125"/>
      <c r="BWR87" s="125"/>
      <c r="BWS87" s="125"/>
      <c r="BWT87" s="125"/>
      <c r="BWU87" s="125"/>
      <c r="BWV87" s="125"/>
      <c r="BWW87" s="125"/>
      <c r="BWX87" s="125"/>
      <c r="BWY87" s="125"/>
      <c r="BWZ87" s="125"/>
      <c r="BXA87" s="125"/>
      <c r="BXB87" s="125"/>
      <c r="BXC87" s="125"/>
      <c r="BXD87" s="125"/>
      <c r="BXE87" s="125"/>
      <c r="BXF87" s="125"/>
      <c r="BXG87" s="125"/>
      <c r="BXH87" s="125"/>
      <c r="BXI87" s="125"/>
      <c r="BXJ87" s="125"/>
      <c r="BXK87" s="125"/>
      <c r="BXL87" s="125"/>
      <c r="BXM87" s="125"/>
      <c r="BXN87" s="125"/>
      <c r="BXO87" s="125"/>
      <c r="BXP87" s="125"/>
      <c r="BXQ87" s="125"/>
      <c r="BXR87" s="125"/>
      <c r="BXS87" s="125"/>
      <c r="BXT87" s="125"/>
      <c r="BXU87" s="125"/>
      <c r="BXV87" s="125"/>
      <c r="BXW87" s="125"/>
      <c r="BXX87" s="125"/>
      <c r="BXY87" s="125"/>
      <c r="BXZ87" s="125"/>
      <c r="BYA87" s="125"/>
      <c r="BYB87" s="125"/>
      <c r="BYC87" s="125"/>
      <c r="BYD87" s="125"/>
      <c r="BYE87" s="125"/>
      <c r="BYF87" s="125"/>
      <c r="BYG87" s="125"/>
      <c r="BYH87" s="125"/>
      <c r="BYI87" s="125"/>
      <c r="BYJ87" s="125"/>
      <c r="BYK87" s="125"/>
      <c r="BYL87" s="125"/>
      <c r="BYM87" s="125"/>
      <c r="BYN87" s="125"/>
      <c r="BYO87" s="125"/>
      <c r="BYP87" s="125"/>
      <c r="BYQ87" s="125"/>
      <c r="BYR87" s="125"/>
      <c r="BYS87" s="125"/>
      <c r="BYT87" s="125"/>
      <c r="BYU87" s="125"/>
      <c r="BYV87" s="125"/>
      <c r="BYW87" s="125"/>
      <c r="BYX87" s="125"/>
      <c r="BYY87" s="125"/>
      <c r="BYZ87" s="125"/>
      <c r="BZA87" s="125"/>
      <c r="BZB87" s="125"/>
      <c r="BZC87" s="125"/>
      <c r="BZD87" s="125"/>
      <c r="BZE87" s="125"/>
      <c r="BZF87" s="125"/>
      <c r="BZG87" s="125"/>
      <c r="BZH87" s="125"/>
      <c r="BZI87" s="125"/>
      <c r="BZJ87" s="125"/>
      <c r="BZK87" s="125"/>
      <c r="BZL87" s="125"/>
      <c r="BZM87" s="125"/>
      <c r="BZN87" s="125"/>
      <c r="BZO87" s="125"/>
      <c r="BZP87" s="125"/>
      <c r="BZQ87" s="125"/>
      <c r="BZR87" s="125"/>
      <c r="BZS87" s="125"/>
      <c r="BZT87" s="125"/>
      <c r="BZU87" s="125"/>
      <c r="BZV87" s="125"/>
      <c r="BZW87" s="125"/>
      <c r="BZX87" s="125"/>
      <c r="BZY87" s="125"/>
      <c r="BZZ87" s="125"/>
      <c r="CAA87" s="125"/>
      <c r="CAB87" s="125"/>
      <c r="CAC87" s="125"/>
      <c r="CAD87" s="125"/>
      <c r="CAE87" s="125"/>
      <c r="CAF87" s="125"/>
      <c r="CAG87" s="125"/>
      <c r="CAH87" s="125"/>
      <c r="CAI87" s="125"/>
      <c r="CAJ87" s="125"/>
      <c r="CAK87" s="125"/>
      <c r="CAL87" s="125"/>
      <c r="CAM87" s="125"/>
      <c r="CAN87" s="125"/>
      <c r="CAO87" s="125"/>
      <c r="CAP87" s="125"/>
      <c r="CAQ87" s="125"/>
      <c r="CAR87" s="125"/>
      <c r="CAS87" s="125"/>
      <c r="CAT87" s="125"/>
      <c r="CAU87" s="125"/>
      <c r="CAV87" s="125"/>
      <c r="CAW87" s="125"/>
      <c r="CAX87" s="125"/>
      <c r="CAY87" s="125"/>
      <c r="CAZ87" s="125"/>
      <c r="CBA87" s="125"/>
      <c r="CBB87" s="125"/>
      <c r="CBC87" s="125"/>
      <c r="CBD87" s="125"/>
      <c r="CBE87" s="125"/>
      <c r="CBF87" s="125"/>
      <c r="CBG87" s="125"/>
      <c r="CBH87" s="125"/>
      <c r="CBI87" s="125"/>
      <c r="CBJ87" s="125"/>
      <c r="CBK87" s="125"/>
      <c r="CBL87" s="125"/>
      <c r="CBM87" s="125"/>
      <c r="CBN87" s="125"/>
      <c r="CBO87" s="125"/>
      <c r="CBP87" s="125"/>
      <c r="CBQ87" s="125"/>
      <c r="CBR87" s="125"/>
      <c r="CBS87" s="125"/>
      <c r="CBT87" s="125"/>
      <c r="CBU87" s="125"/>
      <c r="CBV87" s="125"/>
      <c r="CBW87" s="125"/>
      <c r="CBX87" s="125"/>
      <c r="CBY87" s="125"/>
      <c r="CBZ87" s="125"/>
      <c r="CCA87" s="125"/>
      <c r="CCB87" s="125"/>
      <c r="CCC87" s="125"/>
      <c r="CCD87" s="125"/>
      <c r="CCE87" s="125"/>
      <c r="CCF87" s="125"/>
      <c r="CCG87" s="125"/>
      <c r="CCH87" s="125"/>
      <c r="CCI87" s="125"/>
      <c r="CCJ87" s="125"/>
      <c r="CCK87" s="125"/>
      <c r="CCL87" s="125"/>
      <c r="CCM87" s="125"/>
      <c r="CCN87" s="125"/>
      <c r="CCO87" s="125"/>
      <c r="CCP87" s="125"/>
      <c r="CCQ87" s="125"/>
      <c r="CCR87" s="125"/>
      <c r="CCS87" s="125"/>
      <c r="CCT87" s="125"/>
      <c r="CCU87" s="125"/>
      <c r="CCV87" s="125"/>
      <c r="CCW87" s="125"/>
      <c r="CCX87" s="125"/>
      <c r="CCY87" s="125"/>
      <c r="CCZ87" s="125"/>
      <c r="CDA87" s="125"/>
      <c r="CDB87" s="125"/>
      <c r="CDC87" s="125"/>
      <c r="CDD87" s="125"/>
      <c r="CDE87" s="125"/>
      <c r="CDF87" s="125"/>
      <c r="CDG87" s="125"/>
      <c r="CDH87" s="125"/>
      <c r="CDI87" s="125"/>
      <c r="CDJ87" s="125"/>
      <c r="CDK87" s="125"/>
      <c r="CDL87" s="125"/>
      <c r="CDM87" s="125"/>
      <c r="CDN87" s="125"/>
      <c r="CDO87" s="125"/>
      <c r="CDP87" s="125"/>
      <c r="CDQ87" s="125"/>
      <c r="CDR87" s="125"/>
      <c r="CDS87" s="125"/>
      <c r="CDT87" s="125"/>
      <c r="CDU87" s="125"/>
      <c r="CDV87" s="125"/>
      <c r="CDW87" s="125"/>
      <c r="CDX87" s="125"/>
      <c r="CDY87" s="125"/>
      <c r="CDZ87" s="125"/>
      <c r="CEA87" s="125"/>
      <c r="CEB87" s="125"/>
      <c r="CEC87" s="125"/>
      <c r="CED87" s="125"/>
      <c r="CEE87" s="125"/>
      <c r="CEF87" s="125"/>
      <c r="CEG87" s="125"/>
      <c r="CEH87" s="125"/>
      <c r="CEI87" s="125"/>
      <c r="CEJ87" s="125"/>
      <c r="CEK87" s="125"/>
      <c r="CEL87" s="125"/>
      <c r="CEM87" s="125"/>
      <c r="CEN87" s="125"/>
      <c r="CEO87" s="125"/>
      <c r="CEP87" s="125"/>
      <c r="CEQ87" s="125"/>
      <c r="CER87" s="125"/>
      <c r="CES87" s="125"/>
      <c r="CET87" s="125"/>
      <c r="CEU87" s="125"/>
      <c r="CEV87" s="125"/>
      <c r="CEW87" s="125"/>
      <c r="CEX87" s="125"/>
      <c r="CEY87" s="125"/>
      <c r="CEZ87" s="125"/>
      <c r="CFA87" s="125"/>
      <c r="CFB87" s="125"/>
      <c r="CFC87" s="125"/>
      <c r="CFD87" s="125"/>
      <c r="CFE87" s="125"/>
      <c r="CFF87" s="125"/>
      <c r="CFG87" s="125"/>
      <c r="CFH87" s="125"/>
      <c r="CFI87" s="125"/>
      <c r="CFJ87" s="125"/>
      <c r="CFK87" s="125"/>
      <c r="CFL87" s="125"/>
      <c r="CFM87" s="125"/>
      <c r="CFN87" s="125"/>
      <c r="CFO87" s="125"/>
      <c r="CFP87" s="125"/>
      <c r="CFQ87" s="125"/>
      <c r="CFR87" s="125"/>
      <c r="CFS87" s="125"/>
      <c r="CFT87" s="125"/>
      <c r="CFU87" s="125"/>
      <c r="CFV87" s="125"/>
      <c r="CFW87" s="125"/>
      <c r="CFX87" s="125"/>
      <c r="CFY87" s="125"/>
      <c r="CFZ87" s="125"/>
      <c r="CGA87" s="125"/>
      <c r="CGB87" s="125"/>
      <c r="CGC87" s="125"/>
      <c r="CGD87" s="125"/>
      <c r="CGE87" s="125"/>
      <c r="CGF87" s="125"/>
      <c r="CGG87" s="125"/>
      <c r="CGH87" s="125"/>
      <c r="CGI87" s="125"/>
      <c r="CGJ87" s="125"/>
      <c r="CGK87" s="125"/>
      <c r="CGL87" s="125"/>
      <c r="CGM87" s="125"/>
      <c r="CGN87" s="125"/>
      <c r="CGO87" s="125"/>
      <c r="CGP87" s="125"/>
      <c r="CGQ87" s="125"/>
      <c r="CGR87" s="125"/>
      <c r="CGS87" s="125"/>
      <c r="CGT87" s="125"/>
      <c r="CGU87" s="125"/>
      <c r="CGV87" s="125"/>
      <c r="CGW87" s="125"/>
      <c r="CGX87" s="125"/>
      <c r="CGY87" s="125"/>
      <c r="CGZ87" s="125"/>
      <c r="CHA87" s="125"/>
      <c r="CHB87" s="125"/>
      <c r="CHC87" s="125"/>
      <c r="CHD87" s="125"/>
      <c r="CHE87" s="125"/>
      <c r="CHF87" s="125"/>
      <c r="CHG87" s="125"/>
      <c r="CHH87" s="125"/>
      <c r="CHI87" s="125"/>
      <c r="CHJ87" s="125"/>
      <c r="CHK87" s="125"/>
      <c r="CHL87" s="125"/>
      <c r="CHM87" s="125"/>
      <c r="CHN87" s="125"/>
      <c r="CHO87" s="125"/>
      <c r="CHP87" s="125"/>
      <c r="CHQ87" s="125"/>
      <c r="CHR87" s="125"/>
      <c r="CHS87" s="125"/>
      <c r="CHT87" s="125"/>
      <c r="CHU87" s="125"/>
      <c r="CHV87" s="125"/>
      <c r="CHW87" s="125"/>
      <c r="CHX87" s="125"/>
      <c r="CHY87" s="125"/>
      <c r="CHZ87" s="125"/>
      <c r="CIA87" s="125"/>
      <c r="CIB87" s="125"/>
      <c r="CIC87" s="125"/>
      <c r="CID87" s="125"/>
      <c r="CIE87" s="125"/>
      <c r="CIF87" s="125"/>
      <c r="CIG87" s="125"/>
      <c r="CIH87" s="125"/>
      <c r="CII87" s="125"/>
      <c r="CIJ87" s="125"/>
      <c r="CIK87" s="125"/>
      <c r="CIL87" s="125"/>
      <c r="CIM87" s="125"/>
      <c r="CIN87" s="125"/>
      <c r="CIO87" s="125"/>
      <c r="CIP87" s="125"/>
      <c r="CIQ87" s="125"/>
      <c r="CIR87" s="125"/>
      <c r="CIS87" s="125"/>
      <c r="CIT87" s="125"/>
      <c r="CIU87" s="125"/>
      <c r="CIV87" s="125"/>
      <c r="CIW87" s="125"/>
      <c r="CIX87" s="125"/>
      <c r="CIY87" s="125"/>
      <c r="CIZ87" s="125"/>
      <c r="CJA87" s="125"/>
      <c r="CJB87" s="125"/>
      <c r="CJC87" s="125"/>
      <c r="CJD87" s="125"/>
      <c r="CJE87" s="125"/>
      <c r="CJF87" s="125"/>
      <c r="CJG87" s="125"/>
      <c r="CJH87" s="125"/>
      <c r="CJI87" s="125"/>
      <c r="CJJ87" s="125"/>
      <c r="CJK87" s="125"/>
      <c r="CJL87" s="125"/>
      <c r="CJM87" s="125"/>
      <c r="CJN87" s="125"/>
      <c r="CJO87" s="125"/>
      <c r="CJP87" s="125"/>
      <c r="CJQ87" s="125"/>
      <c r="CJR87" s="125"/>
      <c r="CJS87" s="125"/>
      <c r="CJT87" s="125"/>
      <c r="CJU87" s="125"/>
      <c r="CJV87" s="125"/>
      <c r="CJW87" s="125"/>
      <c r="CJX87" s="125"/>
      <c r="CJY87" s="125"/>
      <c r="CJZ87" s="125"/>
      <c r="CKA87" s="125"/>
      <c r="CKB87" s="125"/>
      <c r="CKC87" s="125"/>
      <c r="CKD87" s="125"/>
      <c r="CKE87" s="125"/>
      <c r="CKF87" s="125"/>
      <c r="CKG87" s="125"/>
      <c r="CKH87" s="125"/>
      <c r="CKI87" s="125"/>
      <c r="CKJ87" s="125"/>
      <c r="CKK87" s="125"/>
      <c r="CKL87" s="125"/>
      <c r="CKM87" s="125"/>
      <c r="CKN87" s="125"/>
      <c r="CKO87" s="125"/>
      <c r="CKP87" s="125"/>
      <c r="CKQ87" s="125"/>
      <c r="CKR87" s="125"/>
      <c r="CKS87" s="125"/>
      <c r="CKT87" s="125"/>
      <c r="CKU87" s="125"/>
      <c r="CKV87" s="125"/>
      <c r="CKW87" s="125"/>
      <c r="CKX87" s="125"/>
      <c r="CKY87" s="125"/>
      <c r="CKZ87" s="125"/>
      <c r="CLA87" s="125"/>
      <c r="CLB87" s="125"/>
      <c r="CLC87" s="125"/>
      <c r="CLD87" s="125"/>
      <c r="CLE87" s="125"/>
      <c r="CLF87" s="125"/>
      <c r="CLG87" s="125"/>
      <c r="CLH87" s="125"/>
      <c r="CLI87" s="125"/>
      <c r="CLJ87" s="125"/>
      <c r="CLK87" s="125"/>
      <c r="CLL87" s="125"/>
      <c r="CLM87" s="125"/>
      <c r="CLN87" s="125"/>
      <c r="CLO87" s="125"/>
      <c r="CLP87" s="125"/>
      <c r="CLQ87" s="125"/>
      <c r="CLR87" s="125"/>
      <c r="CLS87" s="125"/>
      <c r="CLT87" s="125"/>
      <c r="CLU87" s="125"/>
      <c r="CLV87" s="125"/>
      <c r="CLW87" s="125"/>
      <c r="CLX87" s="125"/>
      <c r="CLY87" s="125"/>
      <c r="CLZ87" s="125"/>
      <c r="CMA87" s="125"/>
      <c r="CMB87" s="125"/>
      <c r="CMC87" s="125"/>
      <c r="CMD87" s="125"/>
      <c r="CME87" s="125"/>
      <c r="CMF87" s="125"/>
      <c r="CMG87" s="125"/>
      <c r="CMH87" s="125"/>
      <c r="CMI87" s="125"/>
      <c r="CMJ87" s="125"/>
      <c r="CMK87" s="125"/>
      <c r="CML87" s="125"/>
      <c r="CMM87" s="125"/>
      <c r="CMN87" s="125"/>
      <c r="CMO87" s="125"/>
      <c r="CMP87" s="125"/>
      <c r="CMQ87" s="125"/>
      <c r="CMR87" s="125"/>
      <c r="CMS87" s="125"/>
      <c r="CMT87" s="125"/>
      <c r="CMU87" s="125"/>
      <c r="CMV87" s="125"/>
      <c r="CMW87" s="125"/>
      <c r="CMX87" s="125"/>
      <c r="CMY87" s="125"/>
      <c r="CMZ87" s="125"/>
      <c r="CNA87" s="125"/>
      <c r="CNB87" s="125"/>
      <c r="CNC87" s="125"/>
      <c r="CND87" s="125"/>
      <c r="CNE87" s="125"/>
      <c r="CNF87" s="125"/>
      <c r="CNG87" s="125"/>
      <c r="CNH87" s="125"/>
      <c r="CNI87" s="125"/>
      <c r="CNJ87" s="125"/>
      <c r="CNK87" s="125"/>
      <c r="CNL87" s="125"/>
      <c r="CNM87" s="125"/>
      <c r="CNN87" s="125"/>
      <c r="CNO87" s="125"/>
      <c r="CNP87" s="125"/>
      <c r="CNQ87" s="125"/>
      <c r="CNR87" s="125"/>
      <c r="CNS87" s="125"/>
      <c r="CNT87" s="125"/>
      <c r="CNU87" s="125"/>
      <c r="CNV87" s="125"/>
      <c r="CNW87" s="125"/>
      <c r="CNX87" s="125"/>
      <c r="CNY87" s="125"/>
      <c r="CNZ87" s="125"/>
      <c r="COA87" s="125"/>
      <c r="COB87" s="125"/>
      <c r="COC87" s="125"/>
      <c r="COD87" s="125"/>
      <c r="COE87" s="125"/>
      <c r="COF87" s="125"/>
      <c r="COG87" s="125"/>
      <c r="COH87" s="125"/>
      <c r="COI87" s="125"/>
      <c r="COJ87" s="125"/>
      <c r="COK87" s="125"/>
      <c r="COL87" s="125"/>
      <c r="COM87" s="125"/>
      <c r="CON87" s="125"/>
      <c r="COO87" s="125"/>
      <c r="COP87" s="125"/>
      <c r="COQ87" s="125"/>
      <c r="COR87" s="125"/>
      <c r="COS87" s="125"/>
      <c r="COT87" s="125"/>
      <c r="COU87" s="125"/>
      <c r="COV87" s="125"/>
      <c r="COW87" s="125"/>
      <c r="COX87" s="125"/>
      <c r="COY87" s="125"/>
      <c r="COZ87" s="125"/>
      <c r="CPA87" s="125"/>
      <c r="CPB87" s="125"/>
      <c r="CPC87" s="125"/>
      <c r="CPD87" s="125"/>
      <c r="CPE87" s="125"/>
      <c r="CPF87" s="125"/>
      <c r="CPG87" s="125"/>
      <c r="CPH87" s="125"/>
      <c r="CPI87" s="125"/>
      <c r="CPJ87" s="125"/>
      <c r="CPK87" s="125"/>
      <c r="CPL87" s="125"/>
      <c r="CPM87" s="125"/>
      <c r="CPN87" s="125"/>
      <c r="CPO87" s="125"/>
      <c r="CPP87" s="125"/>
      <c r="CPQ87" s="125"/>
      <c r="CPR87" s="125"/>
      <c r="CPS87" s="125"/>
      <c r="CPT87" s="125"/>
      <c r="CPU87" s="125"/>
      <c r="CPV87" s="125"/>
      <c r="CPW87" s="125"/>
      <c r="CPX87" s="125"/>
      <c r="CPY87" s="125"/>
      <c r="CPZ87" s="125"/>
      <c r="CQA87" s="125"/>
      <c r="CQB87" s="125"/>
      <c r="CQC87" s="125"/>
      <c r="CQD87" s="125"/>
      <c r="CQE87" s="125"/>
      <c r="CQF87" s="125"/>
      <c r="CQG87" s="125"/>
      <c r="CQH87" s="125"/>
      <c r="CQI87" s="125"/>
      <c r="CQJ87" s="125"/>
      <c r="CQK87" s="125"/>
      <c r="CQL87" s="125"/>
      <c r="CQM87" s="125"/>
      <c r="CQN87" s="125"/>
      <c r="CQO87" s="125"/>
      <c r="CQP87" s="125"/>
      <c r="CQQ87" s="125"/>
      <c r="CQR87" s="125"/>
      <c r="CQS87" s="125"/>
      <c r="CQT87" s="125"/>
      <c r="CQU87" s="125"/>
      <c r="CQV87" s="125"/>
      <c r="CQW87" s="125"/>
      <c r="CQX87" s="125"/>
      <c r="CQY87" s="125"/>
      <c r="CQZ87" s="125"/>
      <c r="CRA87" s="125"/>
      <c r="CRB87" s="125"/>
      <c r="CRC87" s="125"/>
      <c r="CRD87" s="125"/>
      <c r="CRE87" s="125"/>
      <c r="CRF87" s="125"/>
      <c r="CRG87" s="125"/>
      <c r="CRH87" s="125"/>
      <c r="CRI87" s="125"/>
      <c r="CRJ87" s="125"/>
      <c r="CRK87" s="125"/>
      <c r="CRL87" s="125"/>
      <c r="CRM87" s="125"/>
      <c r="CRN87" s="125"/>
      <c r="CRO87" s="125"/>
      <c r="CRP87" s="125"/>
      <c r="CRQ87" s="125"/>
      <c r="CRR87" s="125"/>
      <c r="CRS87" s="125"/>
      <c r="CRT87" s="125"/>
      <c r="CRU87" s="125"/>
      <c r="CRV87" s="125"/>
      <c r="CRW87" s="125"/>
      <c r="CRX87" s="125"/>
      <c r="CRY87" s="125"/>
      <c r="CRZ87" s="125"/>
      <c r="CSA87" s="125"/>
      <c r="CSB87" s="125"/>
      <c r="CSC87" s="125"/>
      <c r="CSD87" s="125"/>
      <c r="CSE87" s="125"/>
      <c r="CSF87" s="125"/>
      <c r="CSG87" s="125"/>
      <c r="CSH87" s="125"/>
      <c r="CSI87" s="125"/>
      <c r="CSJ87" s="125"/>
      <c r="CSK87" s="125"/>
      <c r="CSL87" s="125"/>
      <c r="CSM87" s="125"/>
      <c r="CSN87" s="125"/>
      <c r="CSO87" s="125"/>
      <c r="CSP87" s="125"/>
      <c r="CSQ87" s="125"/>
      <c r="CSR87" s="125"/>
      <c r="CSS87" s="125"/>
      <c r="CST87" s="125"/>
      <c r="CSU87" s="125"/>
      <c r="CSV87" s="125"/>
      <c r="CSW87" s="125"/>
      <c r="CSX87" s="125"/>
      <c r="CSY87" s="125"/>
      <c r="CSZ87" s="125"/>
      <c r="CTA87" s="125"/>
      <c r="CTB87" s="125"/>
      <c r="CTC87" s="125"/>
      <c r="CTD87" s="125"/>
      <c r="CTE87" s="125"/>
      <c r="CTF87" s="125"/>
      <c r="CTG87" s="125"/>
      <c r="CTH87" s="125"/>
      <c r="CTI87" s="125"/>
      <c r="CTJ87" s="125"/>
      <c r="CTK87" s="125"/>
      <c r="CTL87" s="125"/>
      <c r="CTM87" s="125"/>
      <c r="CTN87" s="125"/>
      <c r="CTO87" s="125"/>
      <c r="CTP87" s="125"/>
      <c r="CTQ87" s="125"/>
      <c r="CTR87" s="125"/>
      <c r="CTS87" s="125"/>
      <c r="CTT87" s="125"/>
      <c r="CTU87" s="125"/>
      <c r="CTV87" s="125"/>
      <c r="CTW87" s="125"/>
      <c r="CTX87" s="125"/>
      <c r="CTY87" s="125"/>
      <c r="CTZ87" s="125"/>
      <c r="CUA87" s="125"/>
      <c r="CUB87" s="125"/>
      <c r="CUC87" s="125"/>
      <c r="CUD87" s="125"/>
      <c r="CUE87" s="125"/>
      <c r="CUF87" s="125"/>
      <c r="CUG87" s="125"/>
      <c r="CUH87" s="125"/>
      <c r="CUI87" s="125"/>
      <c r="CUJ87" s="125"/>
      <c r="CUK87" s="125"/>
      <c r="CUL87" s="125"/>
      <c r="CUM87" s="125"/>
      <c r="CUN87" s="125"/>
      <c r="CUO87" s="125"/>
      <c r="CUP87" s="125"/>
      <c r="CUQ87" s="125"/>
      <c r="CUR87" s="125"/>
      <c r="CUS87" s="125"/>
      <c r="CUT87" s="125"/>
      <c r="CUU87" s="125"/>
      <c r="CUV87" s="125"/>
      <c r="CUW87" s="125"/>
      <c r="CUX87" s="125"/>
      <c r="CUY87" s="125"/>
      <c r="CUZ87" s="125"/>
      <c r="CVA87" s="125"/>
      <c r="CVB87" s="125"/>
      <c r="CVC87" s="125"/>
      <c r="CVD87" s="125"/>
      <c r="CVE87" s="125"/>
      <c r="CVF87" s="125"/>
      <c r="CVG87" s="125"/>
      <c r="CVH87" s="125"/>
      <c r="CVI87" s="125"/>
      <c r="CVJ87" s="125"/>
      <c r="CVK87" s="125"/>
      <c r="CVL87" s="125"/>
      <c r="CVM87" s="125"/>
      <c r="CVN87" s="125"/>
      <c r="CVO87" s="125"/>
      <c r="CVP87" s="125"/>
      <c r="CVQ87" s="125"/>
      <c r="CVR87" s="125"/>
      <c r="CVS87" s="125"/>
      <c r="CVT87" s="125"/>
      <c r="CVU87" s="125"/>
      <c r="CVV87" s="125"/>
      <c r="CVW87" s="125"/>
      <c r="CVX87" s="125"/>
      <c r="CVY87" s="125"/>
      <c r="CVZ87" s="125"/>
      <c r="CWA87" s="125"/>
      <c r="CWB87" s="125"/>
      <c r="CWC87" s="125"/>
      <c r="CWD87" s="125"/>
      <c r="CWE87" s="125"/>
      <c r="CWF87" s="125"/>
      <c r="CWG87" s="125"/>
      <c r="CWH87" s="125"/>
      <c r="CWI87" s="125"/>
      <c r="CWJ87" s="125"/>
      <c r="CWK87" s="125"/>
      <c r="CWL87" s="125"/>
      <c r="CWM87" s="125"/>
      <c r="CWN87" s="125"/>
      <c r="CWO87" s="125"/>
      <c r="CWP87" s="125"/>
      <c r="CWQ87" s="125"/>
      <c r="CWR87" s="125"/>
      <c r="CWS87" s="125"/>
      <c r="CWT87" s="125"/>
      <c r="CWU87" s="125"/>
      <c r="CWV87" s="125"/>
      <c r="CWW87" s="125"/>
      <c r="CWX87" s="125"/>
      <c r="CWY87" s="125"/>
      <c r="CWZ87" s="125"/>
      <c r="CXA87" s="125"/>
      <c r="CXB87" s="125"/>
      <c r="CXC87" s="125"/>
      <c r="CXD87" s="125"/>
      <c r="CXE87" s="125"/>
      <c r="CXF87" s="125"/>
      <c r="CXG87" s="125"/>
      <c r="CXH87" s="125"/>
      <c r="CXI87" s="125"/>
      <c r="CXJ87" s="125"/>
      <c r="CXK87" s="125"/>
      <c r="CXL87" s="125"/>
      <c r="CXM87" s="125"/>
      <c r="CXN87" s="125"/>
      <c r="CXO87" s="125"/>
      <c r="CXP87" s="125"/>
      <c r="CXQ87" s="125"/>
      <c r="CXR87" s="125"/>
      <c r="CXS87" s="125"/>
      <c r="CXT87" s="125"/>
      <c r="CXU87" s="125"/>
      <c r="CXV87" s="125"/>
      <c r="CXW87" s="125"/>
      <c r="CXX87" s="125"/>
      <c r="CXY87" s="125"/>
      <c r="CXZ87" s="125"/>
      <c r="CYA87" s="125"/>
      <c r="CYB87" s="125"/>
      <c r="CYC87" s="125"/>
      <c r="CYD87" s="125"/>
      <c r="CYE87" s="125"/>
      <c r="CYF87" s="125"/>
      <c r="CYG87" s="125"/>
      <c r="CYH87" s="125"/>
      <c r="CYI87" s="125"/>
      <c r="CYJ87" s="125"/>
      <c r="CYK87" s="125"/>
      <c r="CYL87" s="125"/>
      <c r="CYM87" s="125"/>
      <c r="CYN87" s="125"/>
      <c r="CYO87" s="125"/>
      <c r="CYP87" s="125"/>
      <c r="CYQ87" s="125"/>
      <c r="CYR87" s="125"/>
      <c r="CYS87" s="125"/>
      <c r="CYT87" s="125"/>
      <c r="CYU87" s="125"/>
      <c r="CYV87" s="125"/>
      <c r="CYW87" s="125"/>
      <c r="CYX87" s="125"/>
      <c r="CYY87" s="125"/>
      <c r="CYZ87" s="125"/>
      <c r="CZA87" s="125"/>
      <c r="CZB87" s="125"/>
      <c r="CZC87" s="125"/>
      <c r="CZD87" s="125"/>
      <c r="CZE87" s="125"/>
      <c r="CZF87" s="125"/>
      <c r="CZG87" s="125"/>
      <c r="CZH87" s="125"/>
      <c r="CZI87" s="125"/>
      <c r="CZJ87" s="125"/>
      <c r="CZK87" s="125"/>
      <c r="CZL87" s="125"/>
      <c r="CZM87" s="125"/>
      <c r="CZN87" s="125"/>
      <c r="CZO87" s="125"/>
      <c r="CZP87" s="125"/>
      <c r="CZQ87" s="125"/>
      <c r="CZR87" s="125"/>
      <c r="CZS87" s="125"/>
      <c r="CZT87" s="125"/>
      <c r="CZU87" s="125"/>
      <c r="CZV87" s="125"/>
      <c r="CZW87" s="125"/>
      <c r="CZX87" s="125"/>
      <c r="CZY87" s="125"/>
      <c r="CZZ87" s="125"/>
      <c r="DAA87" s="125"/>
      <c r="DAB87" s="125"/>
      <c r="DAC87" s="125"/>
      <c r="DAD87" s="125"/>
      <c r="DAE87" s="125"/>
      <c r="DAF87" s="125"/>
      <c r="DAG87" s="125"/>
      <c r="DAH87" s="125"/>
      <c r="DAI87" s="125"/>
      <c r="DAJ87" s="125"/>
      <c r="DAK87" s="125"/>
      <c r="DAL87" s="125"/>
      <c r="DAM87" s="125"/>
      <c r="DAN87" s="125"/>
      <c r="DAO87" s="125"/>
      <c r="DAP87" s="125"/>
      <c r="DAQ87" s="125"/>
      <c r="DAR87" s="125"/>
      <c r="DAS87" s="125"/>
      <c r="DAT87" s="125"/>
      <c r="DAU87" s="125"/>
      <c r="DAV87" s="125"/>
      <c r="DAW87" s="125"/>
      <c r="DAX87" s="125"/>
      <c r="DAY87" s="125"/>
      <c r="DAZ87" s="125"/>
      <c r="DBA87" s="125"/>
      <c r="DBB87" s="125"/>
      <c r="DBC87" s="125"/>
      <c r="DBD87" s="125"/>
      <c r="DBE87" s="125"/>
      <c r="DBF87" s="125"/>
      <c r="DBG87" s="125"/>
      <c r="DBH87" s="125"/>
      <c r="DBI87" s="125"/>
      <c r="DBJ87" s="125"/>
      <c r="DBK87" s="125"/>
      <c r="DBL87" s="125"/>
      <c r="DBM87" s="125"/>
      <c r="DBN87" s="125"/>
      <c r="DBO87" s="125"/>
      <c r="DBP87" s="125"/>
      <c r="DBQ87" s="125"/>
      <c r="DBR87" s="125"/>
      <c r="DBS87" s="125"/>
      <c r="DBT87" s="125"/>
      <c r="DBU87" s="125"/>
      <c r="DBV87" s="125"/>
      <c r="DBW87" s="125"/>
      <c r="DBX87" s="125"/>
      <c r="DBY87" s="125"/>
      <c r="DBZ87" s="125"/>
      <c r="DCA87" s="125"/>
      <c r="DCB87" s="125"/>
      <c r="DCC87" s="125"/>
      <c r="DCD87" s="125"/>
      <c r="DCE87" s="125"/>
      <c r="DCF87" s="125"/>
      <c r="DCG87" s="125"/>
      <c r="DCH87" s="125"/>
      <c r="DCI87" s="125"/>
      <c r="DCJ87" s="125"/>
      <c r="DCK87" s="125"/>
      <c r="DCL87" s="125"/>
      <c r="DCM87" s="125"/>
      <c r="DCN87" s="125"/>
      <c r="DCO87" s="125"/>
      <c r="DCP87" s="125"/>
      <c r="DCQ87" s="125"/>
      <c r="DCR87" s="125"/>
      <c r="DCS87" s="125"/>
      <c r="DCT87" s="125"/>
      <c r="DCU87" s="125"/>
      <c r="DCV87" s="125"/>
      <c r="DCW87" s="125"/>
      <c r="DCX87" s="125"/>
      <c r="DCY87" s="125"/>
      <c r="DCZ87" s="125"/>
      <c r="DDA87" s="125"/>
      <c r="DDB87" s="125"/>
      <c r="DDC87" s="125"/>
      <c r="DDD87" s="125"/>
      <c r="DDE87" s="125"/>
      <c r="DDF87" s="125"/>
      <c r="DDG87" s="125"/>
      <c r="DDH87" s="125"/>
      <c r="DDI87" s="125"/>
      <c r="DDJ87" s="125"/>
      <c r="DDK87" s="125"/>
      <c r="DDL87" s="125"/>
      <c r="DDM87" s="125"/>
      <c r="DDN87" s="125"/>
      <c r="DDO87" s="125"/>
      <c r="DDP87" s="125"/>
      <c r="DDQ87" s="125"/>
      <c r="DDR87" s="125"/>
      <c r="DDS87" s="125"/>
      <c r="DDT87" s="125"/>
      <c r="DDU87" s="125"/>
      <c r="DDV87" s="125"/>
      <c r="DDW87" s="125"/>
      <c r="DDX87" s="125"/>
      <c r="DDY87" s="125"/>
      <c r="DDZ87" s="125"/>
      <c r="DEA87" s="125"/>
      <c r="DEB87" s="125"/>
      <c r="DEC87" s="125"/>
      <c r="DED87" s="125"/>
      <c r="DEE87" s="125"/>
      <c r="DEF87" s="125"/>
      <c r="DEG87" s="125"/>
      <c r="DEH87" s="125"/>
      <c r="DEI87" s="125"/>
      <c r="DEJ87" s="125"/>
      <c r="DEK87" s="125"/>
      <c r="DEL87" s="125"/>
      <c r="DEM87" s="125"/>
      <c r="DEN87" s="125"/>
      <c r="DEO87" s="125"/>
      <c r="DEP87" s="125"/>
      <c r="DEQ87" s="125"/>
      <c r="DER87" s="125"/>
      <c r="DES87" s="125"/>
      <c r="DET87" s="125"/>
      <c r="DEU87" s="125"/>
      <c r="DEV87" s="125"/>
      <c r="DEW87" s="125"/>
      <c r="DEX87" s="125"/>
      <c r="DEY87" s="125"/>
      <c r="DEZ87" s="125"/>
      <c r="DFA87" s="125"/>
      <c r="DFB87" s="125"/>
      <c r="DFC87" s="125"/>
      <c r="DFD87" s="125"/>
      <c r="DFE87" s="125"/>
      <c r="DFF87" s="125"/>
      <c r="DFG87" s="125"/>
      <c r="DFH87" s="125"/>
      <c r="DFI87" s="125"/>
      <c r="DFJ87" s="125"/>
      <c r="DFK87" s="125"/>
      <c r="DFL87" s="125"/>
      <c r="DFM87" s="125"/>
      <c r="DFN87" s="125"/>
      <c r="DFO87" s="125"/>
      <c r="DFP87" s="125"/>
      <c r="DFQ87" s="125"/>
      <c r="DFR87" s="125"/>
      <c r="DFS87" s="125"/>
      <c r="DFT87" s="125"/>
      <c r="DFU87" s="125"/>
      <c r="DFV87" s="125"/>
      <c r="DFW87" s="125"/>
      <c r="DFX87" s="125"/>
      <c r="DFY87" s="125"/>
      <c r="DFZ87" s="125"/>
      <c r="DGA87" s="125"/>
      <c r="DGB87" s="125"/>
      <c r="DGC87" s="125"/>
      <c r="DGD87" s="125"/>
      <c r="DGE87" s="125"/>
      <c r="DGF87" s="125"/>
      <c r="DGG87" s="125"/>
      <c r="DGH87" s="125"/>
      <c r="DGI87" s="125"/>
      <c r="DGJ87" s="125"/>
      <c r="DGK87" s="125"/>
      <c r="DGL87" s="125"/>
      <c r="DGM87" s="125"/>
      <c r="DGN87" s="125"/>
      <c r="DGO87" s="125"/>
      <c r="DGP87" s="125"/>
      <c r="DGQ87" s="125"/>
      <c r="DGR87" s="125"/>
      <c r="DGS87" s="125"/>
      <c r="DGT87" s="125"/>
      <c r="DGU87" s="125"/>
      <c r="DGV87" s="125"/>
      <c r="DGW87" s="125"/>
      <c r="DGX87" s="125"/>
      <c r="DGY87" s="125"/>
      <c r="DGZ87" s="125"/>
      <c r="DHA87" s="125"/>
      <c r="DHB87" s="125"/>
      <c r="DHC87" s="125"/>
      <c r="DHD87" s="125"/>
      <c r="DHE87" s="125"/>
      <c r="DHF87" s="125"/>
      <c r="DHG87" s="125"/>
      <c r="DHH87" s="125"/>
      <c r="DHI87" s="125"/>
      <c r="DHJ87" s="125"/>
      <c r="DHK87" s="125"/>
      <c r="DHL87" s="125"/>
      <c r="DHM87" s="125"/>
      <c r="DHN87" s="125"/>
      <c r="DHO87" s="125"/>
      <c r="DHP87" s="125"/>
      <c r="DHQ87" s="125"/>
      <c r="DHR87" s="125"/>
      <c r="DHS87" s="125"/>
      <c r="DHT87" s="125"/>
      <c r="DHU87" s="125"/>
      <c r="DHV87" s="125"/>
      <c r="DHW87" s="125"/>
      <c r="DHX87" s="125"/>
      <c r="DHY87" s="125"/>
      <c r="DHZ87" s="125"/>
      <c r="DIA87" s="125"/>
      <c r="DIB87" s="125"/>
      <c r="DIC87" s="125"/>
      <c r="DID87" s="125"/>
      <c r="DIE87" s="125"/>
      <c r="DIF87" s="125"/>
      <c r="DIG87" s="125"/>
      <c r="DIH87" s="125"/>
      <c r="DII87" s="125"/>
      <c r="DIJ87" s="125"/>
      <c r="DIK87" s="125"/>
      <c r="DIL87" s="125"/>
      <c r="DIM87" s="125"/>
      <c r="DIN87" s="125"/>
      <c r="DIO87" s="125"/>
      <c r="DIP87" s="125"/>
      <c r="DIQ87" s="125"/>
      <c r="DIR87" s="125"/>
      <c r="DIS87" s="125"/>
      <c r="DIT87" s="125"/>
      <c r="DIU87" s="125"/>
      <c r="DIV87" s="125"/>
      <c r="DIW87" s="125"/>
      <c r="DIX87" s="125"/>
      <c r="DIY87" s="125"/>
      <c r="DIZ87" s="125"/>
      <c r="DJA87" s="125"/>
      <c r="DJB87" s="125"/>
      <c r="DJC87" s="125"/>
      <c r="DJD87" s="125"/>
      <c r="DJE87" s="125"/>
      <c r="DJF87" s="125"/>
      <c r="DJG87" s="125"/>
      <c r="DJH87" s="125"/>
      <c r="DJI87" s="125"/>
      <c r="DJJ87" s="125"/>
      <c r="DJK87" s="125"/>
      <c r="DJL87" s="125"/>
      <c r="DJM87" s="125"/>
      <c r="DJN87" s="125"/>
      <c r="DJO87" s="125"/>
      <c r="DJP87" s="125"/>
      <c r="DJQ87" s="125"/>
      <c r="DJR87" s="125"/>
      <c r="DJS87" s="125"/>
      <c r="DJT87" s="125"/>
      <c r="DJU87" s="125"/>
      <c r="DJV87" s="125"/>
      <c r="DJW87" s="125"/>
      <c r="DJX87" s="125"/>
      <c r="DJY87" s="125"/>
      <c r="DJZ87" s="125"/>
      <c r="DKA87" s="125"/>
      <c r="DKB87" s="125"/>
      <c r="DKC87" s="125"/>
      <c r="DKD87" s="125"/>
      <c r="DKE87" s="125"/>
      <c r="DKF87" s="125"/>
      <c r="DKG87" s="125"/>
      <c r="DKH87" s="125"/>
      <c r="DKI87" s="125"/>
      <c r="DKJ87" s="125"/>
      <c r="DKK87" s="125"/>
      <c r="DKL87" s="125"/>
      <c r="DKM87" s="125"/>
      <c r="DKN87" s="125"/>
      <c r="DKO87" s="125"/>
      <c r="DKP87" s="125"/>
      <c r="DKQ87" s="125"/>
      <c r="DKR87" s="125"/>
      <c r="DKS87" s="125"/>
      <c r="DKT87" s="125"/>
      <c r="DKU87" s="125"/>
      <c r="DKV87" s="125"/>
      <c r="DKW87" s="125"/>
      <c r="DKX87" s="125"/>
      <c r="DKY87" s="125"/>
      <c r="DKZ87" s="125"/>
      <c r="DLA87" s="125"/>
      <c r="DLB87" s="125"/>
      <c r="DLC87" s="125"/>
      <c r="DLD87" s="125"/>
      <c r="DLE87" s="125"/>
      <c r="DLF87" s="125"/>
      <c r="DLG87" s="125"/>
      <c r="DLH87" s="125"/>
      <c r="DLI87" s="125"/>
      <c r="DLJ87" s="125"/>
      <c r="DLK87" s="125"/>
      <c r="DLL87" s="125"/>
      <c r="DLM87" s="125"/>
      <c r="DLN87" s="125"/>
      <c r="DLO87" s="125"/>
      <c r="DLP87" s="125"/>
      <c r="DLQ87" s="125"/>
      <c r="DLR87" s="125"/>
      <c r="DLS87" s="125"/>
      <c r="DLT87" s="125"/>
      <c r="DLU87" s="125"/>
      <c r="DLV87" s="125"/>
      <c r="DLW87" s="125"/>
      <c r="DLX87" s="125"/>
      <c r="DLY87" s="125"/>
      <c r="DLZ87" s="125"/>
      <c r="DMA87" s="125"/>
      <c r="DMB87" s="125"/>
      <c r="DMC87" s="125"/>
      <c r="DMD87" s="125"/>
      <c r="DME87" s="125"/>
      <c r="DMF87" s="125"/>
      <c r="DMG87" s="125"/>
      <c r="DMH87" s="125"/>
      <c r="DMI87" s="125"/>
      <c r="DMJ87" s="125"/>
      <c r="DMK87" s="125"/>
      <c r="DML87" s="125"/>
      <c r="DMM87" s="125"/>
      <c r="DMN87" s="125"/>
      <c r="DMO87" s="125"/>
      <c r="DMP87" s="125"/>
      <c r="DMQ87" s="125"/>
      <c r="DMR87" s="125"/>
      <c r="DMS87" s="125"/>
      <c r="DMT87" s="125"/>
      <c r="DMU87" s="125"/>
      <c r="DMV87" s="125"/>
      <c r="DMW87" s="125"/>
      <c r="DMX87" s="125"/>
      <c r="DMY87" s="125"/>
      <c r="DMZ87" s="125"/>
      <c r="DNA87" s="125"/>
      <c r="DNB87" s="125"/>
      <c r="DNC87" s="125"/>
      <c r="DND87" s="125"/>
      <c r="DNE87" s="125"/>
      <c r="DNF87" s="125"/>
      <c r="DNG87" s="125"/>
      <c r="DNH87" s="125"/>
      <c r="DNI87" s="125"/>
      <c r="DNJ87" s="125"/>
      <c r="DNK87" s="125"/>
      <c r="DNL87" s="125"/>
      <c r="DNM87" s="125"/>
      <c r="DNN87" s="125"/>
      <c r="DNO87" s="125"/>
      <c r="DNP87" s="125"/>
      <c r="DNQ87" s="125"/>
      <c r="DNR87" s="125"/>
      <c r="DNS87" s="125"/>
      <c r="DNT87" s="125"/>
      <c r="DNU87" s="125"/>
      <c r="DNV87" s="125"/>
      <c r="DNW87" s="125"/>
      <c r="DNX87" s="125"/>
      <c r="DNY87" s="125"/>
      <c r="DNZ87" s="125"/>
      <c r="DOA87" s="125"/>
      <c r="DOB87" s="125"/>
      <c r="DOC87" s="125"/>
      <c r="DOD87" s="125"/>
      <c r="DOE87" s="125"/>
      <c r="DOF87" s="125"/>
      <c r="DOG87" s="125"/>
      <c r="DOH87" s="125"/>
      <c r="DOI87" s="125"/>
      <c r="DOJ87" s="125"/>
      <c r="DOK87" s="125"/>
      <c r="DOL87" s="125"/>
      <c r="DOM87" s="125"/>
      <c r="DON87" s="125"/>
      <c r="DOO87" s="125"/>
      <c r="DOP87" s="125"/>
      <c r="DOQ87" s="125"/>
      <c r="DOR87" s="125"/>
      <c r="DOS87" s="125"/>
      <c r="DOT87" s="125"/>
      <c r="DOU87" s="125"/>
      <c r="DOV87" s="125"/>
      <c r="DOW87" s="125"/>
      <c r="DOX87" s="125"/>
      <c r="DOY87" s="125"/>
      <c r="DOZ87" s="125"/>
      <c r="DPA87" s="125"/>
      <c r="DPB87" s="125"/>
      <c r="DPC87" s="125"/>
      <c r="DPD87" s="125"/>
      <c r="DPE87" s="125"/>
      <c r="DPF87" s="125"/>
      <c r="DPG87" s="125"/>
      <c r="DPH87" s="125"/>
      <c r="DPI87" s="125"/>
      <c r="DPJ87" s="125"/>
      <c r="DPK87" s="125"/>
      <c r="DPL87" s="125"/>
      <c r="DPM87" s="125"/>
      <c r="DPN87" s="125"/>
      <c r="DPO87" s="125"/>
      <c r="DPP87" s="125"/>
      <c r="DPQ87" s="125"/>
      <c r="DPR87" s="125"/>
      <c r="DPS87" s="125"/>
      <c r="DPT87" s="125"/>
      <c r="DPU87" s="125"/>
      <c r="DPV87" s="125"/>
      <c r="DPW87" s="125"/>
      <c r="DPX87" s="125"/>
      <c r="DPY87" s="125"/>
      <c r="DPZ87" s="125"/>
      <c r="DQA87" s="125"/>
      <c r="DQB87" s="125"/>
      <c r="DQC87" s="125"/>
      <c r="DQD87" s="125"/>
      <c r="DQE87" s="125"/>
      <c r="DQF87" s="125"/>
      <c r="DQG87" s="125"/>
      <c r="DQH87" s="125"/>
      <c r="DQI87" s="125"/>
      <c r="DQJ87" s="125"/>
      <c r="DQK87" s="125"/>
      <c r="DQL87" s="125"/>
      <c r="DQM87" s="125"/>
      <c r="DQN87" s="125"/>
      <c r="DQO87" s="125"/>
      <c r="DQP87" s="125"/>
      <c r="DQQ87" s="125"/>
      <c r="DQR87" s="125"/>
      <c r="DQS87" s="125"/>
      <c r="DQT87" s="125"/>
      <c r="DQU87" s="125"/>
      <c r="DQV87" s="125"/>
      <c r="DQW87" s="125"/>
      <c r="DQX87" s="125"/>
      <c r="DQY87" s="125"/>
      <c r="DQZ87" s="125"/>
      <c r="DRA87" s="125"/>
      <c r="DRB87" s="125"/>
      <c r="DRC87" s="125"/>
      <c r="DRD87" s="125"/>
      <c r="DRE87" s="125"/>
      <c r="DRF87" s="125"/>
      <c r="DRG87" s="125"/>
      <c r="DRH87" s="125"/>
      <c r="DRI87" s="125"/>
      <c r="DRJ87" s="125"/>
      <c r="DRK87" s="125"/>
      <c r="DRL87" s="125"/>
      <c r="DRM87" s="125"/>
      <c r="DRN87" s="125"/>
      <c r="DRO87" s="125"/>
      <c r="DRP87" s="125"/>
      <c r="DRQ87" s="125"/>
      <c r="DRR87" s="125"/>
      <c r="DRS87" s="125"/>
      <c r="DRT87" s="125"/>
      <c r="DRU87" s="125"/>
      <c r="DRV87" s="125"/>
      <c r="DRW87" s="125"/>
      <c r="DRX87" s="125"/>
      <c r="DRY87" s="125"/>
      <c r="DRZ87" s="125"/>
      <c r="DSA87" s="125"/>
      <c r="DSB87" s="125"/>
      <c r="DSC87" s="125"/>
      <c r="DSD87" s="125"/>
      <c r="DSE87" s="125"/>
      <c r="DSF87" s="125"/>
      <c r="DSG87" s="125"/>
      <c r="DSH87" s="125"/>
      <c r="DSI87" s="125"/>
      <c r="DSJ87" s="125"/>
      <c r="DSK87" s="125"/>
      <c r="DSL87" s="125"/>
      <c r="DSM87" s="125"/>
      <c r="DSN87" s="125"/>
      <c r="DSO87" s="125"/>
      <c r="DSP87" s="125"/>
      <c r="DSQ87" s="125"/>
      <c r="DSR87" s="125"/>
      <c r="DSS87" s="125"/>
      <c r="DST87" s="125"/>
      <c r="DSU87" s="125"/>
      <c r="DSV87" s="125"/>
      <c r="DSW87" s="125"/>
      <c r="DSX87" s="125"/>
      <c r="DSY87" s="125"/>
      <c r="DSZ87" s="125"/>
      <c r="DTA87" s="125"/>
      <c r="DTB87" s="125"/>
      <c r="DTC87" s="125"/>
      <c r="DTD87" s="125"/>
      <c r="DTE87" s="125"/>
      <c r="DTF87" s="125"/>
      <c r="DTG87" s="125"/>
      <c r="DTH87" s="125"/>
      <c r="DTI87" s="125"/>
      <c r="DTJ87" s="125"/>
      <c r="DTK87" s="125"/>
      <c r="DTL87" s="125"/>
      <c r="DTM87" s="125"/>
      <c r="DTN87" s="125"/>
      <c r="DTO87" s="125"/>
      <c r="DTP87" s="125"/>
      <c r="DTQ87" s="125"/>
      <c r="DTR87" s="125"/>
      <c r="DTS87" s="125"/>
      <c r="DTT87" s="125"/>
      <c r="DTU87" s="125"/>
      <c r="DTV87" s="125"/>
      <c r="DTW87" s="125"/>
      <c r="DTX87" s="125"/>
      <c r="DTY87" s="125"/>
      <c r="DTZ87" s="125"/>
      <c r="DUA87" s="125"/>
      <c r="DUB87" s="125"/>
      <c r="DUC87" s="125"/>
      <c r="DUD87" s="125"/>
      <c r="DUE87" s="125"/>
      <c r="DUF87" s="125"/>
      <c r="DUG87" s="125"/>
      <c r="DUH87" s="125"/>
      <c r="DUI87" s="125"/>
      <c r="DUJ87" s="125"/>
      <c r="DUK87" s="125"/>
      <c r="DUL87" s="125"/>
      <c r="DUM87" s="125"/>
      <c r="DUN87" s="125"/>
      <c r="DUO87" s="125"/>
      <c r="DUP87" s="125"/>
      <c r="DUQ87" s="125"/>
      <c r="DUR87" s="125"/>
      <c r="DUS87" s="125"/>
      <c r="DUT87" s="125"/>
      <c r="DUU87" s="125"/>
      <c r="DUV87" s="125"/>
      <c r="DUW87" s="125"/>
      <c r="DUX87" s="125"/>
      <c r="DUY87" s="125"/>
      <c r="DUZ87" s="125"/>
      <c r="DVA87" s="125"/>
      <c r="DVB87" s="125"/>
      <c r="DVC87" s="125"/>
      <c r="DVD87" s="125"/>
      <c r="DVE87" s="125"/>
      <c r="DVF87" s="125"/>
      <c r="DVG87" s="125"/>
      <c r="DVH87" s="125"/>
      <c r="DVI87" s="125"/>
      <c r="DVJ87" s="125"/>
      <c r="DVK87" s="125"/>
      <c r="DVL87" s="125"/>
      <c r="DVM87" s="125"/>
      <c r="DVN87" s="125"/>
      <c r="DVO87" s="125"/>
      <c r="DVP87" s="125"/>
      <c r="DVQ87" s="125"/>
      <c r="DVR87" s="125"/>
      <c r="DVS87" s="125"/>
      <c r="DVT87" s="125"/>
      <c r="DVU87" s="125"/>
      <c r="DVV87" s="125"/>
      <c r="DVW87" s="125"/>
      <c r="DVX87" s="125"/>
      <c r="DVY87" s="125"/>
      <c r="DVZ87" s="125"/>
      <c r="DWA87" s="125"/>
      <c r="DWB87" s="125"/>
      <c r="DWC87" s="125"/>
      <c r="DWD87" s="125"/>
      <c r="DWE87" s="125"/>
      <c r="DWF87" s="125"/>
      <c r="DWG87" s="125"/>
      <c r="DWH87" s="125"/>
      <c r="DWI87" s="125"/>
      <c r="DWJ87" s="125"/>
      <c r="DWK87" s="125"/>
      <c r="DWL87" s="125"/>
      <c r="DWM87" s="125"/>
      <c r="DWN87" s="125"/>
      <c r="DWO87" s="125"/>
      <c r="DWP87" s="125"/>
      <c r="DWQ87" s="125"/>
      <c r="DWR87" s="125"/>
      <c r="DWS87" s="125"/>
      <c r="DWT87" s="125"/>
      <c r="DWU87" s="125"/>
      <c r="DWV87" s="125"/>
      <c r="DWW87" s="125"/>
      <c r="DWX87" s="125"/>
      <c r="DWY87" s="125"/>
      <c r="DWZ87" s="125"/>
      <c r="DXA87" s="125"/>
      <c r="DXB87" s="125"/>
      <c r="DXC87" s="125"/>
      <c r="DXD87" s="125"/>
      <c r="DXE87" s="125"/>
      <c r="DXF87" s="125"/>
      <c r="DXG87" s="125"/>
      <c r="DXH87" s="125"/>
      <c r="DXI87" s="125"/>
      <c r="DXJ87" s="125"/>
      <c r="DXK87" s="125"/>
      <c r="DXL87" s="125"/>
      <c r="DXM87" s="125"/>
      <c r="DXN87" s="125"/>
      <c r="DXO87" s="125"/>
      <c r="DXP87" s="125"/>
      <c r="DXQ87" s="125"/>
      <c r="DXR87" s="125"/>
      <c r="DXS87" s="125"/>
      <c r="DXT87" s="125"/>
      <c r="DXU87" s="125"/>
      <c r="DXV87" s="125"/>
      <c r="DXW87" s="125"/>
      <c r="DXX87" s="125"/>
      <c r="DXY87" s="125"/>
      <c r="DXZ87" s="125"/>
      <c r="DYA87" s="125"/>
      <c r="DYB87" s="125"/>
      <c r="DYC87" s="125"/>
      <c r="DYD87" s="125"/>
      <c r="DYE87" s="125"/>
      <c r="DYF87" s="125"/>
      <c r="DYG87" s="125"/>
      <c r="DYH87" s="125"/>
      <c r="DYI87" s="125"/>
      <c r="DYJ87" s="125"/>
      <c r="DYK87" s="125"/>
      <c r="DYL87" s="125"/>
      <c r="DYM87" s="125"/>
      <c r="DYN87" s="125"/>
      <c r="DYO87" s="125"/>
      <c r="DYP87" s="125"/>
      <c r="DYQ87" s="125"/>
      <c r="DYR87" s="125"/>
      <c r="DYS87" s="125"/>
      <c r="DYT87" s="125"/>
      <c r="DYU87" s="125"/>
      <c r="DYV87" s="125"/>
      <c r="DYW87" s="125"/>
      <c r="DYX87" s="125"/>
      <c r="DYY87" s="125"/>
      <c r="DYZ87" s="125"/>
      <c r="DZA87" s="125"/>
      <c r="DZB87" s="125"/>
      <c r="DZC87" s="125"/>
      <c r="DZD87" s="125"/>
      <c r="DZE87" s="125"/>
      <c r="DZF87" s="125"/>
      <c r="DZG87" s="125"/>
      <c r="DZH87" s="125"/>
      <c r="DZI87" s="125"/>
      <c r="DZJ87" s="125"/>
      <c r="DZK87" s="125"/>
      <c r="DZL87" s="125"/>
      <c r="DZM87" s="125"/>
      <c r="DZN87" s="125"/>
      <c r="DZO87" s="125"/>
      <c r="DZP87" s="125"/>
      <c r="DZQ87" s="125"/>
      <c r="DZR87" s="125"/>
      <c r="DZS87" s="125"/>
      <c r="DZT87" s="125"/>
      <c r="DZU87" s="125"/>
      <c r="DZV87" s="125"/>
      <c r="DZW87" s="125"/>
      <c r="DZX87" s="125"/>
      <c r="DZY87" s="125"/>
      <c r="DZZ87" s="125"/>
      <c r="EAA87" s="125"/>
      <c r="EAB87" s="125"/>
      <c r="EAC87" s="125"/>
      <c r="EAD87" s="125"/>
      <c r="EAE87" s="125"/>
      <c r="EAF87" s="125"/>
      <c r="EAG87" s="125"/>
      <c r="EAH87" s="125"/>
      <c r="EAI87" s="125"/>
      <c r="EAJ87" s="125"/>
      <c r="EAK87" s="125"/>
      <c r="EAL87" s="125"/>
      <c r="EAM87" s="125"/>
      <c r="EAN87" s="125"/>
      <c r="EAO87" s="125"/>
      <c r="EAP87" s="125"/>
      <c r="EAQ87" s="125"/>
      <c r="EAR87" s="125"/>
      <c r="EAS87" s="125"/>
      <c r="EAT87" s="125"/>
      <c r="EAU87" s="125"/>
      <c r="EAV87" s="125"/>
      <c r="EAW87" s="125"/>
      <c r="EAX87" s="125"/>
      <c r="EAY87" s="125"/>
      <c r="EAZ87" s="125"/>
      <c r="EBA87" s="125"/>
      <c r="EBB87" s="125"/>
      <c r="EBC87" s="125"/>
      <c r="EBD87" s="125"/>
      <c r="EBE87" s="125"/>
      <c r="EBF87" s="125"/>
      <c r="EBG87" s="125"/>
      <c r="EBH87" s="125"/>
      <c r="EBI87" s="125"/>
      <c r="EBJ87" s="125"/>
      <c r="EBK87" s="125"/>
      <c r="EBL87" s="125"/>
      <c r="EBM87" s="125"/>
      <c r="EBN87" s="125"/>
      <c r="EBO87" s="125"/>
      <c r="EBP87" s="125"/>
      <c r="EBQ87" s="125"/>
      <c r="EBR87" s="125"/>
      <c r="EBS87" s="125"/>
      <c r="EBT87" s="125"/>
      <c r="EBU87" s="125"/>
      <c r="EBV87" s="125"/>
      <c r="EBW87" s="125"/>
      <c r="EBX87" s="125"/>
      <c r="EBY87" s="125"/>
      <c r="EBZ87" s="125"/>
      <c r="ECA87" s="125"/>
      <c r="ECB87" s="125"/>
      <c r="ECC87" s="125"/>
      <c r="ECD87" s="125"/>
      <c r="ECE87" s="125"/>
      <c r="ECF87" s="125"/>
      <c r="ECG87" s="125"/>
      <c r="ECH87" s="125"/>
      <c r="ECI87" s="125"/>
      <c r="ECJ87" s="125"/>
      <c r="ECK87" s="125"/>
      <c r="ECL87" s="125"/>
      <c r="ECM87" s="125"/>
      <c r="ECN87" s="125"/>
      <c r="ECO87" s="125"/>
      <c r="ECP87" s="125"/>
      <c r="ECQ87" s="125"/>
      <c r="ECR87" s="125"/>
      <c r="ECS87" s="125"/>
      <c r="ECT87" s="125"/>
      <c r="ECU87" s="125"/>
      <c r="ECV87" s="125"/>
      <c r="ECW87" s="125"/>
      <c r="ECX87" s="125"/>
      <c r="ECY87" s="125"/>
      <c r="ECZ87" s="125"/>
      <c r="EDA87" s="125"/>
      <c r="EDB87" s="125"/>
      <c r="EDC87" s="125"/>
      <c r="EDD87" s="125"/>
      <c r="EDE87" s="125"/>
      <c r="EDF87" s="125"/>
      <c r="EDG87" s="125"/>
      <c r="EDH87" s="125"/>
      <c r="EDI87" s="125"/>
      <c r="EDJ87" s="125"/>
      <c r="EDK87" s="125"/>
      <c r="EDL87" s="125"/>
      <c r="EDM87" s="125"/>
      <c r="EDN87" s="125"/>
      <c r="EDO87" s="125"/>
      <c r="EDP87" s="125"/>
      <c r="EDQ87" s="125"/>
      <c r="EDR87" s="125"/>
      <c r="EDS87" s="125"/>
      <c r="EDT87" s="125"/>
      <c r="EDU87" s="125"/>
      <c r="EDV87" s="125"/>
      <c r="EDW87" s="125"/>
      <c r="EDX87" s="125"/>
      <c r="EDY87" s="125"/>
      <c r="EDZ87" s="125"/>
      <c r="EEA87" s="125"/>
      <c r="EEB87" s="125"/>
      <c r="EEC87" s="125"/>
      <c r="EED87" s="125"/>
      <c r="EEE87" s="125"/>
      <c r="EEF87" s="125"/>
      <c r="EEG87" s="125"/>
      <c r="EEH87" s="125"/>
      <c r="EEI87" s="125"/>
      <c r="EEJ87" s="125"/>
      <c r="EEK87" s="125"/>
      <c r="EEL87" s="125"/>
      <c r="EEM87" s="125"/>
      <c r="EEN87" s="125"/>
      <c r="EEO87" s="125"/>
      <c r="EEP87" s="125"/>
      <c r="EEQ87" s="125"/>
      <c r="EER87" s="125"/>
      <c r="EES87" s="125"/>
      <c r="EET87" s="125"/>
      <c r="EEU87" s="125"/>
      <c r="EEV87" s="125"/>
      <c r="EEW87" s="125"/>
      <c r="EEX87" s="125"/>
      <c r="EEY87" s="125"/>
      <c r="EEZ87" s="125"/>
      <c r="EFA87" s="125"/>
      <c r="EFB87" s="125"/>
      <c r="EFC87" s="125"/>
      <c r="EFD87" s="125"/>
      <c r="EFE87" s="125"/>
      <c r="EFF87" s="125"/>
      <c r="EFG87" s="125"/>
      <c r="EFH87" s="125"/>
      <c r="EFI87" s="125"/>
      <c r="EFJ87" s="125"/>
      <c r="EFK87" s="125"/>
      <c r="EFL87" s="125"/>
      <c r="EFM87" s="125"/>
      <c r="EFN87" s="125"/>
      <c r="EFO87" s="125"/>
      <c r="EFP87" s="125"/>
      <c r="EFQ87" s="125"/>
      <c r="EFR87" s="125"/>
      <c r="EFS87" s="125"/>
      <c r="EFT87" s="125"/>
      <c r="EFU87" s="125"/>
      <c r="EFV87" s="125"/>
      <c r="EFW87" s="125"/>
      <c r="EFX87" s="125"/>
      <c r="EFY87" s="125"/>
      <c r="EFZ87" s="125"/>
      <c r="EGA87" s="125"/>
      <c r="EGB87" s="125"/>
      <c r="EGC87" s="125"/>
      <c r="EGD87" s="125"/>
      <c r="EGE87" s="125"/>
      <c r="EGF87" s="125"/>
      <c r="EGG87" s="125"/>
      <c r="EGH87" s="125"/>
      <c r="EGI87" s="125"/>
      <c r="EGJ87" s="125"/>
      <c r="EGK87" s="125"/>
      <c r="EGL87" s="125"/>
      <c r="EGM87" s="125"/>
      <c r="EGN87" s="125"/>
      <c r="EGO87" s="125"/>
      <c r="EGP87" s="125"/>
      <c r="EGQ87" s="125"/>
      <c r="EGR87" s="125"/>
      <c r="EGS87" s="125"/>
      <c r="EGT87" s="125"/>
      <c r="EGU87" s="125"/>
      <c r="EGV87" s="125"/>
      <c r="EGW87" s="125"/>
      <c r="EGX87" s="125"/>
      <c r="EGY87" s="125"/>
      <c r="EGZ87" s="125"/>
      <c r="EHA87" s="125"/>
      <c r="EHB87" s="125"/>
      <c r="EHC87" s="125"/>
      <c r="EHD87" s="125"/>
      <c r="EHE87" s="125"/>
      <c r="EHF87" s="125"/>
      <c r="EHG87" s="125"/>
      <c r="EHH87" s="125"/>
      <c r="EHI87" s="125"/>
      <c r="EHJ87" s="125"/>
      <c r="EHK87" s="125"/>
      <c r="EHL87" s="125"/>
      <c r="EHM87" s="125"/>
      <c r="EHN87" s="125"/>
      <c r="EHO87" s="125"/>
      <c r="EHP87" s="125"/>
      <c r="EHQ87" s="125"/>
      <c r="EHR87" s="125"/>
      <c r="EHS87" s="125"/>
      <c r="EHT87" s="125"/>
      <c r="EHU87" s="125"/>
      <c r="EHV87" s="125"/>
      <c r="EHW87" s="125"/>
      <c r="EHX87" s="125"/>
      <c r="EHY87" s="125"/>
      <c r="EHZ87" s="125"/>
      <c r="EIA87" s="125"/>
      <c r="EIB87" s="125"/>
      <c r="EIC87" s="125"/>
      <c r="EID87" s="125"/>
      <c r="EIE87" s="125"/>
      <c r="EIF87" s="125"/>
      <c r="EIG87" s="125"/>
      <c r="EIH87" s="125"/>
      <c r="EII87" s="125"/>
      <c r="EIJ87" s="125"/>
      <c r="EIK87" s="125"/>
      <c r="EIL87" s="125"/>
      <c r="EIM87" s="125"/>
      <c r="EIN87" s="125"/>
      <c r="EIO87" s="125"/>
      <c r="EIP87" s="125"/>
      <c r="EIQ87" s="125"/>
      <c r="EIR87" s="125"/>
      <c r="EIS87" s="125"/>
      <c r="EIT87" s="125"/>
      <c r="EIU87" s="125"/>
      <c r="EIV87" s="125"/>
      <c r="EIW87" s="125"/>
      <c r="EIX87" s="125"/>
      <c r="EIY87" s="125"/>
      <c r="EIZ87" s="125"/>
      <c r="EJA87" s="125"/>
      <c r="EJB87" s="125"/>
      <c r="EJC87" s="125"/>
      <c r="EJD87" s="125"/>
      <c r="EJE87" s="125"/>
      <c r="EJF87" s="125"/>
      <c r="EJG87" s="125"/>
      <c r="EJH87" s="125"/>
      <c r="EJI87" s="125"/>
      <c r="EJJ87" s="125"/>
      <c r="EJK87" s="125"/>
      <c r="EJL87" s="125"/>
      <c r="EJM87" s="125"/>
      <c r="EJN87" s="125"/>
      <c r="EJO87" s="125"/>
      <c r="EJP87" s="125"/>
      <c r="EJQ87" s="125"/>
      <c r="EJR87" s="125"/>
      <c r="EJS87" s="125"/>
      <c r="EJT87" s="125"/>
      <c r="EJU87" s="125"/>
      <c r="EJV87" s="125"/>
      <c r="EJW87" s="125"/>
      <c r="EJX87" s="125"/>
      <c r="EJY87" s="125"/>
      <c r="EJZ87" s="125"/>
      <c r="EKA87" s="125"/>
      <c r="EKB87" s="125"/>
      <c r="EKC87" s="125"/>
      <c r="EKD87" s="125"/>
      <c r="EKE87" s="125"/>
      <c r="EKF87" s="125"/>
      <c r="EKG87" s="125"/>
      <c r="EKH87" s="125"/>
      <c r="EKI87" s="125"/>
      <c r="EKJ87" s="125"/>
      <c r="EKK87" s="125"/>
      <c r="EKL87" s="125"/>
      <c r="EKM87" s="125"/>
      <c r="EKN87" s="125"/>
      <c r="EKO87" s="125"/>
      <c r="EKP87" s="125"/>
      <c r="EKQ87" s="125"/>
      <c r="EKR87" s="125"/>
      <c r="EKS87" s="125"/>
      <c r="EKT87" s="125"/>
      <c r="EKU87" s="125"/>
      <c r="EKV87" s="125"/>
      <c r="EKW87" s="125"/>
      <c r="EKX87" s="125"/>
      <c r="EKY87" s="125"/>
      <c r="EKZ87" s="125"/>
      <c r="ELA87" s="125"/>
      <c r="ELB87" s="125"/>
      <c r="ELC87" s="125"/>
      <c r="ELD87" s="125"/>
      <c r="ELE87" s="125"/>
      <c r="ELF87" s="125"/>
      <c r="ELG87" s="125"/>
      <c r="ELH87" s="125"/>
      <c r="ELI87" s="125"/>
      <c r="ELJ87" s="125"/>
      <c r="ELK87" s="125"/>
      <c r="ELL87" s="125"/>
      <c r="ELM87" s="125"/>
      <c r="ELN87" s="125"/>
      <c r="ELO87" s="125"/>
      <c r="ELP87" s="125"/>
      <c r="ELQ87" s="125"/>
      <c r="ELR87" s="125"/>
      <c r="ELS87" s="125"/>
      <c r="ELT87" s="125"/>
      <c r="ELU87" s="125"/>
      <c r="ELV87" s="125"/>
      <c r="ELW87" s="125"/>
      <c r="ELX87" s="125"/>
      <c r="ELY87" s="125"/>
      <c r="ELZ87" s="125"/>
      <c r="EMA87" s="125"/>
      <c r="EMB87" s="125"/>
      <c r="EMC87" s="125"/>
      <c r="EMD87" s="125"/>
      <c r="EME87" s="125"/>
      <c r="EMF87" s="125"/>
      <c r="EMG87" s="125"/>
      <c r="EMH87" s="125"/>
      <c r="EMI87" s="125"/>
      <c r="EMJ87" s="125"/>
      <c r="EMK87" s="125"/>
      <c r="EML87" s="125"/>
      <c r="EMM87" s="125"/>
      <c r="EMN87" s="125"/>
      <c r="EMO87" s="125"/>
      <c r="EMP87" s="125"/>
      <c r="EMQ87" s="125"/>
      <c r="EMR87" s="125"/>
      <c r="EMS87" s="125"/>
      <c r="EMT87" s="125"/>
      <c r="EMU87" s="125"/>
      <c r="EMV87" s="125"/>
      <c r="EMW87" s="125"/>
      <c r="EMX87" s="125"/>
      <c r="EMY87" s="125"/>
      <c r="EMZ87" s="125"/>
      <c r="ENA87" s="125"/>
      <c r="ENB87" s="125"/>
      <c r="ENC87" s="125"/>
      <c r="END87" s="125"/>
      <c r="ENE87" s="125"/>
      <c r="ENF87" s="125"/>
      <c r="ENG87" s="125"/>
      <c r="ENH87" s="125"/>
      <c r="ENI87" s="125"/>
      <c r="ENJ87" s="125"/>
      <c r="ENK87" s="125"/>
      <c r="ENL87" s="125"/>
      <c r="ENM87" s="125"/>
      <c r="ENN87" s="125"/>
      <c r="ENO87" s="125"/>
      <c r="ENP87" s="125"/>
      <c r="ENQ87" s="125"/>
      <c r="ENR87" s="125"/>
      <c r="ENS87" s="125"/>
      <c r="ENT87" s="125"/>
      <c r="ENU87" s="125"/>
      <c r="ENV87" s="125"/>
      <c r="ENW87" s="125"/>
      <c r="ENX87" s="125"/>
      <c r="ENY87" s="125"/>
      <c r="ENZ87" s="125"/>
      <c r="EOA87" s="125"/>
      <c r="EOB87" s="125"/>
      <c r="EOC87" s="125"/>
      <c r="EOD87" s="125"/>
      <c r="EOE87" s="125"/>
      <c r="EOF87" s="125"/>
      <c r="EOG87" s="125"/>
      <c r="EOH87" s="125"/>
      <c r="EOI87" s="125"/>
      <c r="EOJ87" s="125"/>
      <c r="EOK87" s="125"/>
      <c r="EOL87" s="125"/>
      <c r="EOM87" s="125"/>
      <c r="EON87" s="125"/>
      <c r="EOO87" s="125"/>
      <c r="EOP87" s="125"/>
      <c r="EOQ87" s="125"/>
      <c r="EOR87" s="125"/>
      <c r="EOS87" s="125"/>
      <c r="EOT87" s="125"/>
      <c r="EOU87" s="125"/>
      <c r="EOV87" s="125"/>
      <c r="EOW87" s="125"/>
      <c r="EOX87" s="125"/>
      <c r="EOY87" s="125"/>
      <c r="EOZ87" s="125"/>
      <c r="EPA87" s="125"/>
      <c r="EPB87" s="125"/>
      <c r="EPC87" s="125"/>
      <c r="EPD87" s="125"/>
      <c r="EPE87" s="125"/>
      <c r="EPF87" s="125"/>
      <c r="EPG87" s="125"/>
      <c r="EPH87" s="125"/>
      <c r="EPI87" s="125"/>
      <c r="EPJ87" s="125"/>
      <c r="EPK87" s="125"/>
      <c r="EPL87" s="125"/>
      <c r="EPM87" s="125"/>
      <c r="EPN87" s="125"/>
      <c r="EPO87" s="125"/>
      <c r="EPP87" s="125"/>
      <c r="EPQ87" s="125"/>
      <c r="EPR87" s="125"/>
      <c r="EPS87" s="125"/>
      <c r="EPT87" s="125"/>
      <c r="EPU87" s="125"/>
      <c r="EPV87" s="125"/>
      <c r="EPW87" s="125"/>
      <c r="EPX87" s="125"/>
      <c r="EPY87" s="125"/>
      <c r="EPZ87" s="125"/>
      <c r="EQA87" s="125"/>
      <c r="EQB87" s="125"/>
      <c r="EQC87" s="125"/>
      <c r="EQD87" s="125"/>
      <c r="EQE87" s="125"/>
      <c r="EQF87" s="125"/>
      <c r="EQG87" s="125"/>
      <c r="EQH87" s="125"/>
      <c r="EQI87" s="125"/>
      <c r="EQJ87" s="125"/>
      <c r="EQK87" s="125"/>
      <c r="EQL87" s="125"/>
      <c r="EQM87" s="125"/>
      <c r="EQN87" s="125"/>
      <c r="EQO87" s="125"/>
      <c r="EQP87" s="125"/>
      <c r="EQQ87" s="125"/>
      <c r="EQR87" s="125"/>
      <c r="EQS87" s="125"/>
      <c r="EQT87" s="125"/>
      <c r="EQU87" s="125"/>
      <c r="EQV87" s="125"/>
      <c r="EQW87" s="125"/>
      <c r="EQX87" s="125"/>
      <c r="EQY87" s="125"/>
      <c r="EQZ87" s="125"/>
      <c r="ERA87" s="125"/>
      <c r="ERB87" s="125"/>
      <c r="ERC87" s="125"/>
      <c r="ERD87" s="125"/>
      <c r="ERE87" s="125"/>
      <c r="ERF87" s="125"/>
      <c r="ERG87" s="125"/>
      <c r="ERH87" s="125"/>
      <c r="ERI87" s="125"/>
      <c r="ERJ87" s="125"/>
      <c r="ERK87" s="125"/>
      <c r="ERL87" s="125"/>
      <c r="ERM87" s="125"/>
      <c r="ERN87" s="125"/>
      <c r="ERO87" s="125"/>
      <c r="ERP87" s="125"/>
      <c r="ERQ87" s="125"/>
      <c r="ERR87" s="125"/>
      <c r="ERS87" s="125"/>
      <c r="ERT87" s="125"/>
      <c r="ERU87" s="125"/>
      <c r="ERV87" s="125"/>
      <c r="ERW87" s="125"/>
      <c r="ERX87" s="125"/>
      <c r="ERY87" s="125"/>
      <c r="ERZ87" s="125"/>
      <c r="ESA87" s="125"/>
      <c r="ESB87" s="125"/>
      <c r="ESC87" s="125"/>
      <c r="ESD87" s="125"/>
      <c r="ESE87" s="125"/>
      <c r="ESF87" s="125"/>
      <c r="ESG87" s="125"/>
      <c r="ESH87" s="125"/>
      <c r="ESI87" s="125"/>
      <c r="ESJ87" s="125"/>
      <c r="ESK87" s="125"/>
      <c r="ESL87" s="125"/>
      <c r="ESM87" s="125"/>
      <c r="ESN87" s="125"/>
      <c r="ESO87" s="125"/>
      <c r="ESP87" s="125"/>
      <c r="ESQ87" s="125"/>
      <c r="ESR87" s="125"/>
      <c r="ESS87" s="125"/>
      <c r="EST87" s="125"/>
      <c r="ESU87" s="125"/>
      <c r="ESV87" s="125"/>
      <c r="ESW87" s="125"/>
      <c r="ESX87" s="125"/>
      <c r="ESY87" s="125"/>
      <c r="ESZ87" s="125"/>
      <c r="ETA87" s="125"/>
      <c r="ETB87" s="125"/>
      <c r="ETC87" s="125"/>
      <c r="ETD87" s="125"/>
      <c r="ETE87" s="125"/>
      <c r="ETF87" s="125"/>
      <c r="ETG87" s="125"/>
      <c r="ETH87" s="125"/>
      <c r="ETI87" s="125"/>
      <c r="ETJ87" s="125"/>
      <c r="ETK87" s="125"/>
      <c r="ETL87" s="125"/>
      <c r="ETM87" s="125"/>
      <c r="ETN87" s="125"/>
      <c r="ETO87" s="125"/>
      <c r="ETP87" s="125"/>
      <c r="ETQ87" s="125"/>
      <c r="ETR87" s="125"/>
      <c r="ETS87" s="125"/>
      <c r="ETT87" s="125"/>
      <c r="ETU87" s="125"/>
      <c r="ETV87" s="125"/>
      <c r="ETW87" s="125"/>
      <c r="ETX87" s="125"/>
      <c r="ETY87" s="125"/>
      <c r="ETZ87" s="125"/>
      <c r="EUA87" s="125"/>
      <c r="EUB87" s="125"/>
      <c r="EUC87" s="125"/>
      <c r="EUD87" s="125"/>
      <c r="EUE87" s="125"/>
      <c r="EUF87" s="125"/>
      <c r="EUG87" s="125"/>
      <c r="EUH87" s="125"/>
      <c r="EUI87" s="125"/>
      <c r="EUJ87" s="125"/>
      <c r="EUK87" s="125"/>
      <c r="EUL87" s="125"/>
      <c r="EUM87" s="125"/>
      <c r="EUN87" s="125"/>
      <c r="EUO87" s="125"/>
      <c r="EUP87" s="125"/>
      <c r="EUQ87" s="125"/>
      <c r="EUR87" s="125"/>
      <c r="EUS87" s="125"/>
      <c r="EUT87" s="125"/>
      <c r="EUU87" s="125"/>
      <c r="EUV87" s="125"/>
      <c r="EUW87" s="125"/>
      <c r="EUX87" s="125"/>
      <c r="EUY87" s="125"/>
      <c r="EUZ87" s="125"/>
      <c r="EVA87" s="125"/>
      <c r="EVB87" s="125"/>
      <c r="EVC87" s="125"/>
      <c r="EVD87" s="125"/>
      <c r="EVE87" s="125"/>
      <c r="EVF87" s="125"/>
      <c r="EVG87" s="125"/>
      <c r="EVH87" s="125"/>
      <c r="EVI87" s="125"/>
      <c r="EVJ87" s="125"/>
      <c r="EVK87" s="125"/>
      <c r="EVL87" s="125"/>
      <c r="EVM87" s="125"/>
      <c r="EVN87" s="125"/>
      <c r="EVO87" s="125"/>
      <c r="EVP87" s="125"/>
      <c r="EVQ87" s="125"/>
      <c r="EVR87" s="125"/>
      <c r="EVS87" s="125"/>
      <c r="EVT87" s="125"/>
      <c r="EVU87" s="125"/>
      <c r="EVV87" s="125"/>
      <c r="EVW87" s="125"/>
      <c r="EVX87" s="125"/>
      <c r="EVY87" s="125"/>
      <c r="EVZ87" s="125"/>
      <c r="EWA87" s="125"/>
      <c r="EWB87" s="125"/>
      <c r="EWC87" s="125"/>
      <c r="EWD87" s="125"/>
      <c r="EWE87" s="125"/>
      <c r="EWF87" s="125"/>
      <c r="EWG87" s="125"/>
      <c r="EWH87" s="125"/>
      <c r="EWI87" s="125"/>
      <c r="EWJ87" s="125"/>
      <c r="EWK87" s="125"/>
      <c r="EWL87" s="125"/>
      <c r="EWM87" s="125"/>
      <c r="EWN87" s="125"/>
      <c r="EWO87" s="125"/>
      <c r="EWP87" s="125"/>
      <c r="EWQ87" s="125"/>
      <c r="EWR87" s="125"/>
      <c r="EWS87" s="125"/>
      <c r="EWT87" s="125"/>
      <c r="EWU87" s="125"/>
      <c r="EWV87" s="125"/>
      <c r="EWW87" s="125"/>
      <c r="EWX87" s="125"/>
      <c r="EWY87" s="125"/>
      <c r="EWZ87" s="125"/>
      <c r="EXA87" s="125"/>
      <c r="EXB87" s="125"/>
      <c r="EXC87" s="125"/>
      <c r="EXD87" s="125"/>
      <c r="EXE87" s="125"/>
      <c r="EXF87" s="125"/>
      <c r="EXG87" s="125"/>
      <c r="EXH87" s="125"/>
      <c r="EXI87" s="125"/>
      <c r="EXJ87" s="125"/>
      <c r="EXK87" s="125"/>
      <c r="EXL87" s="125"/>
      <c r="EXM87" s="125"/>
      <c r="EXN87" s="125"/>
      <c r="EXO87" s="125"/>
      <c r="EXP87" s="125"/>
      <c r="EXQ87" s="125"/>
      <c r="EXR87" s="125"/>
      <c r="EXS87" s="125"/>
      <c r="EXT87" s="125"/>
      <c r="EXU87" s="125"/>
      <c r="EXV87" s="125"/>
      <c r="EXW87" s="125"/>
      <c r="EXX87" s="125"/>
      <c r="EXY87" s="125"/>
      <c r="EXZ87" s="125"/>
      <c r="EYA87" s="125"/>
      <c r="EYB87" s="125"/>
      <c r="EYC87" s="125"/>
      <c r="EYD87" s="125"/>
      <c r="EYE87" s="125"/>
      <c r="EYF87" s="125"/>
      <c r="EYG87" s="125"/>
      <c r="EYH87" s="125"/>
      <c r="EYI87" s="125"/>
      <c r="EYJ87" s="125"/>
      <c r="EYK87" s="125"/>
      <c r="EYL87" s="125"/>
      <c r="EYM87" s="125"/>
      <c r="EYN87" s="125"/>
      <c r="EYO87" s="125"/>
      <c r="EYP87" s="125"/>
      <c r="EYQ87" s="125"/>
      <c r="EYR87" s="125"/>
      <c r="EYS87" s="125"/>
      <c r="EYT87" s="125"/>
      <c r="EYU87" s="125"/>
      <c r="EYV87" s="125"/>
      <c r="EYW87" s="125"/>
      <c r="EYX87" s="125"/>
      <c r="EYY87" s="125"/>
      <c r="EYZ87" s="125"/>
      <c r="EZA87" s="125"/>
      <c r="EZB87" s="125"/>
      <c r="EZC87" s="125"/>
      <c r="EZD87" s="125"/>
      <c r="EZE87" s="125"/>
      <c r="EZF87" s="125"/>
      <c r="EZG87" s="125"/>
      <c r="EZH87" s="125"/>
      <c r="EZI87" s="125"/>
      <c r="EZJ87" s="125"/>
      <c r="EZK87" s="125"/>
      <c r="EZL87" s="125"/>
      <c r="EZM87" s="125"/>
      <c r="EZN87" s="125"/>
      <c r="EZO87" s="125"/>
      <c r="EZP87" s="125"/>
      <c r="EZQ87" s="125"/>
      <c r="EZR87" s="125"/>
      <c r="EZS87" s="125"/>
      <c r="EZT87" s="125"/>
      <c r="EZU87" s="125"/>
      <c r="EZV87" s="125"/>
      <c r="EZW87" s="125"/>
      <c r="EZX87" s="125"/>
      <c r="EZY87" s="125"/>
      <c r="EZZ87" s="125"/>
      <c r="FAA87" s="125"/>
      <c r="FAB87" s="125"/>
      <c r="FAC87" s="125"/>
      <c r="FAD87" s="125"/>
      <c r="FAE87" s="125"/>
      <c r="FAF87" s="125"/>
      <c r="FAG87" s="125"/>
      <c r="FAH87" s="125"/>
      <c r="FAI87" s="125"/>
      <c r="FAJ87" s="125"/>
      <c r="FAK87" s="125"/>
      <c r="FAL87" s="125"/>
      <c r="FAM87" s="125"/>
      <c r="FAN87" s="125"/>
      <c r="FAO87" s="125"/>
      <c r="FAP87" s="125"/>
      <c r="FAQ87" s="125"/>
      <c r="FAR87" s="125"/>
      <c r="FAS87" s="125"/>
      <c r="FAT87" s="125"/>
      <c r="FAU87" s="125"/>
      <c r="FAV87" s="125"/>
      <c r="FAW87" s="125"/>
      <c r="FAX87" s="125"/>
      <c r="FAY87" s="125"/>
      <c r="FAZ87" s="125"/>
      <c r="FBA87" s="125"/>
      <c r="FBB87" s="125"/>
      <c r="FBC87" s="125"/>
      <c r="FBD87" s="125"/>
      <c r="FBE87" s="125"/>
      <c r="FBF87" s="125"/>
      <c r="FBG87" s="125"/>
      <c r="FBH87" s="125"/>
      <c r="FBI87" s="125"/>
      <c r="FBJ87" s="125"/>
      <c r="FBK87" s="125"/>
      <c r="FBL87" s="125"/>
      <c r="FBM87" s="125"/>
      <c r="FBN87" s="125"/>
      <c r="FBO87" s="125"/>
      <c r="FBP87" s="125"/>
      <c r="FBQ87" s="125"/>
      <c r="FBR87" s="125"/>
      <c r="FBS87" s="125"/>
      <c r="FBT87" s="125"/>
      <c r="FBU87" s="125"/>
      <c r="FBV87" s="125"/>
      <c r="FBW87" s="125"/>
      <c r="FBX87" s="125"/>
      <c r="FBY87" s="125"/>
      <c r="FBZ87" s="125"/>
      <c r="FCA87" s="125"/>
      <c r="FCB87" s="125"/>
      <c r="FCC87" s="125"/>
      <c r="FCD87" s="125"/>
      <c r="FCE87" s="125"/>
      <c r="FCF87" s="125"/>
      <c r="FCG87" s="125"/>
      <c r="FCH87" s="125"/>
      <c r="FCI87" s="125"/>
      <c r="FCJ87" s="125"/>
      <c r="FCK87" s="125"/>
      <c r="FCL87" s="125"/>
      <c r="FCM87" s="125"/>
      <c r="FCN87" s="125"/>
      <c r="FCO87" s="125"/>
      <c r="FCP87" s="125"/>
      <c r="FCQ87" s="125"/>
      <c r="FCR87" s="125"/>
      <c r="FCS87" s="125"/>
      <c r="FCT87" s="125"/>
      <c r="FCU87" s="125"/>
      <c r="FCV87" s="125"/>
      <c r="FCW87" s="125"/>
      <c r="FCX87" s="125"/>
      <c r="FCY87" s="125"/>
      <c r="FCZ87" s="125"/>
      <c r="FDA87" s="125"/>
      <c r="FDB87" s="125"/>
      <c r="FDC87" s="125"/>
      <c r="FDD87" s="125"/>
      <c r="FDE87" s="125"/>
      <c r="FDF87" s="125"/>
      <c r="FDG87" s="125"/>
      <c r="FDH87" s="125"/>
      <c r="FDI87" s="125"/>
      <c r="FDJ87" s="125"/>
      <c r="FDK87" s="125"/>
      <c r="FDL87" s="125"/>
      <c r="FDM87" s="125"/>
      <c r="FDN87" s="125"/>
      <c r="FDO87" s="125"/>
      <c r="FDP87" s="125"/>
      <c r="FDQ87" s="125"/>
      <c r="FDR87" s="125"/>
      <c r="FDS87" s="125"/>
      <c r="FDT87" s="125"/>
      <c r="FDU87" s="125"/>
      <c r="FDV87" s="125"/>
      <c r="FDW87" s="125"/>
      <c r="FDX87" s="125"/>
      <c r="FDY87" s="125"/>
      <c r="FDZ87" s="125"/>
      <c r="FEA87" s="125"/>
      <c r="FEB87" s="125"/>
      <c r="FEC87" s="125"/>
      <c r="FED87" s="125"/>
      <c r="FEE87" s="125"/>
      <c r="FEF87" s="125"/>
      <c r="FEG87" s="125"/>
      <c r="FEH87" s="125"/>
      <c r="FEI87" s="125"/>
      <c r="FEJ87" s="125"/>
      <c r="FEK87" s="125"/>
      <c r="FEL87" s="125"/>
      <c r="FEM87" s="125"/>
      <c r="FEN87" s="125"/>
      <c r="FEO87" s="125"/>
      <c r="FEP87" s="125"/>
      <c r="FEQ87" s="125"/>
      <c r="FER87" s="125"/>
      <c r="FES87" s="125"/>
      <c r="FET87" s="125"/>
      <c r="FEU87" s="125"/>
      <c r="FEV87" s="125"/>
      <c r="FEW87" s="125"/>
      <c r="FEX87" s="125"/>
      <c r="FEY87" s="125"/>
      <c r="FEZ87" s="125"/>
      <c r="FFA87" s="125"/>
      <c r="FFB87" s="125"/>
      <c r="FFC87" s="125"/>
      <c r="FFD87" s="125"/>
      <c r="FFE87" s="125"/>
      <c r="FFF87" s="125"/>
      <c r="FFG87" s="125"/>
      <c r="FFH87" s="125"/>
      <c r="FFI87" s="125"/>
      <c r="FFJ87" s="125"/>
      <c r="FFK87" s="125"/>
      <c r="FFL87" s="125"/>
      <c r="FFM87" s="125"/>
      <c r="FFN87" s="125"/>
      <c r="FFO87" s="125"/>
      <c r="FFP87" s="125"/>
      <c r="FFQ87" s="125"/>
      <c r="FFR87" s="125"/>
      <c r="FFS87" s="125"/>
      <c r="FFT87" s="125"/>
      <c r="FFU87" s="125"/>
      <c r="FFV87" s="125"/>
      <c r="FFW87" s="125"/>
      <c r="FFX87" s="125"/>
      <c r="FFY87" s="125"/>
      <c r="FFZ87" s="125"/>
      <c r="FGA87" s="125"/>
      <c r="FGB87" s="125"/>
      <c r="FGC87" s="125"/>
      <c r="FGD87" s="125"/>
      <c r="FGE87" s="125"/>
      <c r="FGF87" s="125"/>
      <c r="FGG87" s="125"/>
      <c r="FGH87" s="125"/>
      <c r="FGI87" s="125"/>
      <c r="FGJ87" s="125"/>
      <c r="FGK87" s="125"/>
      <c r="FGL87" s="125"/>
      <c r="FGM87" s="125"/>
      <c r="FGN87" s="125"/>
      <c r="FGO87" s="125"/>
      <c r="FGP87" s="125"/>
      <c r="FGQ87" s="125"/>
      <c r="FGR87" s="125"/>
      <c r="FGS87" s="125"/>
      <c r="FGT87" s="125"/>
      <c r="FGU87" s="125"/>
      <c r="FGV87" s="125"/>
      <c r="FGW87" s="125"/>
      <c r="FGX87" s="125"/>
      <c r="FGY87" s="125"/>
      <c r="FGZ87" s="125"/>
      <c r="FHA87" s="125"/>
      <c r="FHB87" s="125"/>
      <c r="FHC87" s="125"/>
      <c r="FHD87" s="125"/>
      <c r="FHE87" s="125"/>
      <c r="FHF87" s="125"/>
      <c r="FHG87" s="125"/>
      <c r="FHH87" s="125"/>
      <c r="FHI87" s="125"/>
      <c r="FHJ87" s="125"/>
      <c r="FHK87" s="125"/>
      <c r="FHL87" s="125"/>
      <c r="FHM87" s="125"/>
      <c r="FHN87" s="125"/>
      <c r="FHO87" s="125"/>
      <c r="FHP87" s="125"/>
      <c r="FHQ87" s="125"/>
      <c r="FHR87" s="125"/>
      <c r="FHS87" s="125"/>
      <c r="FHT87" s="125"/>
      <c r="FHU87" s="125"/>
      <c r="FHV87" s="125"/>
      <c r="FHW87" s="125"/>
      <c r="FHX87" s="125"/>
      <c r="FHY87" s="125"/>
      <c r="FHZ87" s="125"/>
      <c r="FIA87" s="125"/>
      <c r="FIB87" s="125"/>
      <c r="FIC87" s="125"/>
      <c r="FID87" s="125"/>
      <c r="FIE87" s="125"/>
      <c r="FIF87" s="125"/>
      <c r="FIG87" s="125"/>
      <c r="FIH87" s="125"/>
      <c r="FII87" s="125"/>
      <c r="FIJ87" s="125"/>
      <c r="FIK87" s="125"/>
      <c r="FIL87" s="125"/>
      <c r="FIM87" s="125"/>
      <c r="FIN87" s="125"/>
      <c r="FIO87" s="125"/>
      <c r="FIP87" s="125"/>
      <c r="FIQ87" s="125"/>
      <c r="FIR87" s="125"/>
      <c r="FIS87" s="125"/>
      <c r="FIT87" s="125"/>
      <c r="FIU87" s="125"/>
      <c r="FIV87" s="125"/>
      <c r="FIW87" s="125"/>
      <c r="FIX87" s="125"/>
      <c r="FIY87" s="125"/>
      <c r="FIZ87" s="125"/>
      <c r="FJA87" s="125"/>
      <c r="FJB87" s="125"/>
      <c r="FJC87" s="125"/>
      <c r="FJD87" s="125"/>
      <c r="FJE87" s="125"/>
      <c r="FJF87" s="125"/>
      <c r="FJG87" s="125"/>
      <c r="FJH87" s="125"/>
      <c r="FJI87" s="125"/>
      <c r="FJJ87" s="125"/>
      <c r="FJK87" s="125"/>
      <c r="FJL87" s="125"/>
      <c r="FJM87" s="125"/>
      <c r="FJN87" s="125"/>
      <c r="FJO87" s="125"/>
      <c r="FJP87" s="125"/>
      <c r="FJQ87" s="125"/>
      <c r="FJR87" s="125"/>
      <c r="FJS87" s="125"/>
      <c r="FJT87" s="125"/>
      <c r="FJU87" s="125"/>
      <c r="FJV87" s="125"/>
      <c r="FJW87" s="125"/>
      <c r="FJX87" s="125"/>
      <c r="FJY87" s="125"/>
      <c r="FJZ87" s="125"/>
      <c r="FKA87" s="125"/>
      <c r="FKB87" s="125"/>
      <c r="FKC87" s="125"/>
      <c r="FKD87" s="125"/>
      <c r="FKE87" s="125"/>
      <c r="FKF87" s="125"/>
      <c r="FKG87" s="125"/>
      <c r="FKH87" s="125"/>
      <c r="FKI87" s="125"/>
      <c r="FKJ87" s="125"/>
      <c r="FKK87" s="125"/>
      <c r="FKL87" s="125"/>
      <c r="FKM87" s="125"/>
      <c r="FKN87" s="125"/>
      <c r="FKO87" s="125"/>
      <c r="FKP87" s="125"/>
      <c r="FKQ87" s="125"/>
      <c r="FKR87" s="125"/>
      <c r="FKS87" s="125"/>
      <c r="FKT87" s="125"/>
      <c r="FKU87" s="125"/>
      <c r="FKV87" s="125"/>
      <c r="FKW87" s="125"/>
      <c r="FKX87" s="125"/>
      <c r="FKY87" s="125"/>
      <c r="FKZ87" s="125"/>
      <c r="FLA87" s="125"/>
      <c r="FLB87" s="125"/>
      <c r="FLC87" s="125"/>
      <c r="FLD87" s="125"/>
      <c r="FLE87" s="125"/>
      <c r="FLF87" s="125"/>
      <c r="FLG87" s="125"/>
      <c r="FLH87" s="125"/>
      <c r="FLI87" s="125"/>
      <c r="FLJ87" s="125"/>
      <c r="FLK87" s="125"/>
      <c r="FLL87" s="125"/>
      <c r="FLM87" s="125"/>
      <c r="FLN87" s="125"/>
      <c r="FLO87" s="125"/>
      <c r="FLP87" s="125"/>
      <c r="FLQ87" s="125"/>
      <c r="FLR87" s="125"/>
      <c r="FLS87" s="125"/>
      <c r="FLT87" s="125"/>
      <c r="FLU87" s="125"/>
      <c r="FLV87" s="125"/>
      <c r="FLW87" s="125"/>
      <c r="FLX87" s="125"/>
      <c r="FLY87" s="125"/>
      <c r="FLZ87" s="125"/>
      <c r="FMA87" s="125"/>
      <c r="FMB87" s="125"/>
      <c r="FMC87" s="125"/>
      <c r="FMD87" s="125"/>
      <c r="FME87" s="125"/>
      <c r="FMF87" s="125"/>
      <c r="FMG87" s="125"/>
      <c r="FMH87" s="125"/>
      <c r="FMI87" s="125"/>
      <c r="FMJ87" s="125"/>
      <c r="FMK87" s="125"/>
      <c r="FML87" s="125"/>
      <c r="FMM87" s="125"/>
      <c r="FMN87" s="125"/>
      <c r="FMO87" s="125"/>
      <c r="FMP87" s="125"/>
      <c r="FMQ87" s="125"/>
      <c r="FMR87" s="125"/>
      <c r="FMS87" s="125"/>
      <c r="FMT87" s="125"/>
      <c r="FMU87" s="125"/>
      <c r="FMV87" s="125"/>
      <c r="FMW87" s="125"/>
      <c r="FMX87" s="125"/>
      <c r="FMY87" s="125"/>
      <c r="FMZ87" s="125"/>
      <c r="FNA87" s="125"/>
      <c r="FNB87" s="125"/>
      <c r="FNC87" s="125"/>
      <c r="FND87" s="125"/>
      <c r="FNE87" s="125"/>
      <c r="FNF87" s="125"/>
      <c r="FNG87" s="125"/>
      <c r="FNH87" s="125"/>
      <c r="FNI87" s="125"/>
      <c r="FNJ87" s="125"/>
      <c r="FNK87" s="125"/>
      <c r="FNL87" s="125"/>
      <c r="FNM87" s="125"/>
      <c r="FNN87" s="125"/>
      <c r="FNO87" s="125"/>
      <c r="FNP87" s="125"/>
      <c r="FNQ87" s="125"/>
      <c r="FNR87" s="125"/>
      <c r="FNS87" s="125"/>
      <c r="FNT87" s="125"/>
      <c r="FNU87" s="125"/>
      <c r="FNV87" s="125"/>
      <c r="FNW87" s="125"/>
      <c r="FNX87" s="125"/>
      <c r="FNY87" s="125"/>
      <c r="FNZ87" s="125"/>
      <c r="FOA87" s="125"/>
      <c r="FOB87" s="125"/>
      <c r="FOC87" s="125"/>
      <c r="FOD87" s="125"/>
      <c r="FOE87" s="125"/>
      <c r="FOF87" s="125"/>
      <c r="FOG87" s="125"/>
      <c r="FOH87" s="125"/>
      <c r="FOI87" s="125"/>
      <c r="FOJ87" s="125"/>
      <c r="FOK87" s="125"/>
      <c r="FOL87" s="125"/>
      <c r="FOM87" s="125"/>
      <c r="FON87" s="125"/>
      <c r="FOO87" s="125"/>
      <c r="FOP87" s="125"/>
      <c r="FOQ87" s="125"/>
      <c r="FOR87" s="125"/>
      <c r="FOS87" s="125"/>
      <c r="FOT87" s="125"/>
      <c r="FOU87" s="125"/>
      <c r="FOV87" s="125"/>
      <c r="FOW87" s="125"/>
      <c r="FOX87" s="125"/>
      <c r="FOY87" s="125"/>
      <c r="FOZ87" s="125"/>
      <c r="FPA87" s="125"/>
      <c r="FPB87" s="125"/>
      <c r="FPC87" s="125"/>
      <c r="FPD87" s="125"/>
      <c r="FPE87" s="125"/>
      <c r="FPF87" s="125"/>
      <c r="FPG87" s="125"/>
      <c r="FPH87" s="125"/>
      <c r="FPI87" s="125"/>
      <c r="FPJ87" s="125"/>
      <c r="FPK87" s="125"/>
      <c r="FPL87" s="125"/>
      <c r="FPM87" s="125"/>
      <c r="FPN87" s="125"/>
      <c r="FPO87" s="125"/>
      <c r="FPP87" s="125"/>
      <c r="FPQ87" s="125"/>
      <c r="FPR87" s="125"/>
      <c r="FPS87" s="125"/>
      <c r="FPT87" s="125"/>
      <c r="FPU87" s="125"/>
      <c r="FPV87" s="125"/>
      <c r="FPW87" s="125"/>
      <c r="FPX87" s="125"/>
      <c r="FPY87" s="125"/>
      <c r="FPZ87" s="125"/>
      <c r="FQA87" s="125"/>
      <c r="FQB87" s="125"/>
      <c r="FQC87" s="125"/>
      <c r="FQD87" s="125"/>
      <c r="FQE87" s="125"/>
      <c r="FQF87" s="125"/>
      <c r="FQG87" s="125"/>
      <c r="FQH87" s="125"/>
      <c r="FQI87" s="125"/>
      <c r="FQJ87" s="125"/>
      <c r="FQK87" s="125"/>
      <c r="FQL87" s="125"/>
      <c r="FQM87" s="125"/>
      <c r="FQN87" s="125"/>
      <c r="FQO87" s="125"/>
      <c r="FQP87" s="125"/>
      <c r="FQQ87" s="125"/>
      <c r="FQR87" s="125"/>
      <c r="FQS87" s="125"/>
      <c r="FQT87" s="125"/>
      <c r="FQU87" s="125"/>
      <c r="FQV87" s="125"/>
      <c r="FQW87" s="125"/>
      <c r="FQX87" s="125"/>
      <c r="FQY87" s="125"/>
      <c r="FQZ87" s="125"/>
      <c r="FRA87" s="125"/>
      <c r="FRB87" s="125"/>
      <c r="FRC87" s="125"/>
      <c r="FRD87" s="125"/>
      <c r="FRE87" s="125"/>
      <c r="FRF87" s="125"/>
      <c r="FRG87" s="125"/>
      <c r="FRH87" s="125"/>
      <c r="FRI87" s="125"/>
      <c r="FRJ87" s="125"/>
      <c r="FRK87" s="125"/>
      <c r="FRL87" s="125"/>
      <c r="FRM87" s="125"/>
      <c r="FRN87" s="125"/>
      <c r="FRO87" s="125"/>
      <c r="FRP87" s="125"/>
      <c r="FRQ87" s="125"/>
      <c r="FRR87" s="125"/>
      <c r="FRS87" s="125"/>
      <c r="FRT87" s="125"/>
      <c r="FRU87" s="125"/>
      <c r="FRV87" s="125"/>
      <c r="FRW87" s="125"/>
      <c r="FRX87" s="125"/>
      <c r="FRY87" s="125"/>
      <c r="FRZ87" s="125"/>
      <c r="FSA87" s="125"/>
      <c r="FSB87" s="125"/>
      <c r="FSC87" s="125"/>
      <c r="FSD87" s="125"/>
      <c r="FSE87" s="125"/>
      <c r="FSF87" s="125"/>
      <c r="FSG87" s="125"/>
      <c r="FSH87" s="125"/>
      <c r="FSI87" s="125"/>
      <c r="FSJ87" s="125"/>
      <c r="FSK87" s="125"/>
      <c r="FSL87" s="125"/>
      <c r="FSM87" s="125"/>
      <c r="FSN87" s="125"/>
      <c r="FSO87" s="125"/>
      <c r="FSP87" s="125"/>
      <c r="FSQ87" s="125"/>
      <c r="FSR87" s="125"/>
      <c r="FSS87" s="125"/>
      <c r="FST87" s="125"/>
      <c r="FSU87" s="125"/>
      <c r="FSV87" s="125"/>
      <c r="FSW87" s="125"/>
      <c r="FSX87" s="125"/>
      <c r="FSY87" s="125"/>
      <c r="FSZ87" s="125"/>
      <c r="FTA87" s="125"/>
      <c r="FTB87" s="125"/>
      <c r="FTC87" s="125"/>
      <c r="FTD87" s="125"/>
      <c r="FTE87" s="125"/>
      <c r="FTF87" s="125"/>
      <c r="FTG87" s="125"/>
      <c r="FTH87" s="125"/>
      <c r="FTI87" s="125"/>
      <c r="FTJ87" s="125"/>
      <c r="FTK87" s="125"/>
      <c r="FTL87" s="125"/>
      <c r="FTM87" s="125"/>
      <c r="FTN87" s="125"/>
      <c r="FTO87" s="125"/>
      <c r="FTP87" s="125"/>
      <c r="FTQ87" s="125"/>
      <c r="FTR87" s="125"/>
      <c r="FTS87" s="125"/>
      <c r="FTT87" s="125"/>
      <c r="FTU87" s="125"/>
      <c r="FTV87" s="125"/>
      <c r="FTW87" s="125"/>
      <c r="FTX87" s="125"/>
      <c r="FTY87" s="125"/>
      <c r="FTZ87" s="125"/>
      <c r="FUA87" s="125"/>
      <c r="FUB87" s="125"/>
      <c r="FUC87" s="125"/>
      <c r="FUD87" s="125"/>
      <c r="FUE87" s="125"/>
      <c r="FUF87" s="125"/>
      <c r="FUG87" s="125"/>
      <c r="FUH87" s="125"/>
      <c r="FUI87" s="125"/>
      <c r="FUJ87" s="125"/>
      <c r="FUK87" s="125"/>
      <c r="FUL87" s="125"/>
      <c r="FUM87" s="125"/>
      <c r="FUN87" s="125"/>
      <c r="FUO87" s="125"/>
      <c r="FUP87" s="125"/>
      <c r="FUQ87" s="125"/>
      <c r="FUR87" s="125"/>
      <c r="FUS87" s="125"/>
      <c r="FUT87" s="125"/>
      <c r="FUU87" s="125"/>
      <c r="FUV87" s="125"/>
      <c r="FUW87" s="125"/>
      <c r="FUX87" s="125"/>
      <c r="FUY87" s="125"/>
      <c r="FUZ87" s="125"/>
      <c r="FVA87" s="125"/>
      <c r="FVB87" s="125"/>
      <c r="FVC87" s="125"/>
      <c r="FVD87" s="125"/>
      <c r="FVE87" s="125"/>
      <c r="FVF87" s="125"/>
      <c r="FVG87" s="125"/>
      <c r="FVH87" s="125"/>
      <c r="FVI87" s="125"/>
      <c r="FVJ87" s="125"/>
      <c r="FVK87" s="125"/>
      <c r="FVL87" s="125"/>
      <c r="FVM87" s="125"/>
      <c r="FVN87" s="125"/>
      <c r="FVO87" s="125"/>
      <c r="FVP87" s="125"/>
      <c r="FVQ87" s="125"/>
      <c r="FVR87" s="125"/>
      <c r="FVS87" s="125"/>
      <c r="FVT87" s="125"/>
      <c r="FVU87" s="125"/>
      <c r="FVV87" s="125"/>
      <c r="FVW87" s="125"/>
      <c r="FVX87" s="125"/>
      <c r="FVY87" s="125"/>
      <c r="FVZ87" s="125"/>
      <c r="FWA87" s="125"/>
      <c r="FWB87" s="125"/>
      <c r="FWC87" s="125"/>
      <c r="FWD87" s="125"/>
      <c r="FWE87" s="125"/>
      <c r="FWF87" s="125"/>
      <c r="FWG87" s="125"/>
      <c r="FWH87" s="125"/>
      <c r="FWI87" s="125"/>
      <c r="FWJ87" s="125"/>
      <c r="FWK87" s="125"/>
      <c r="FWL87" s="125"/>
      <c r="FWM87" s="125"/>
      <c r="FWN87" s="125"/>
      <c r="FWO87" s="125"/>
      <c r="FWP87" s="125"/>
      <c r="FWQ87" s="125"/>
      <c r="FWR87" s="125"/>
      <c r="FWS87" s="125"/>
      <c r="FWT87" s="125"/>
      <c r="FWU87" s="125"/>
      <c r="FWV87" s="125"/>
      <c r="FWW87" s="125"/>
      <c r="FWX87" s="125"/>
      <c r="FWY87" s="125"/>
      <c r="FWZ87" s="125"/>
      <c r="FXA87" s="125"/>
      <c r="FXB87" s="125"/>
      <c r="FXC87" s="125"/>
      <c r="FXD87" s="125"/>
      <c r="FXE87" s="125"/>
      <c r="FXF87" s="125"/>
      <c r="FXG87" s="125"/>
      <c r="FXH87" s="125"/>
      <c r="FXI87" s="125"/>
      <c r="FXJ87" s="125"/>
      <c r="FXK87" s="125"/>
      <c r="FXL87" s="125"/>
      <c r="FXM87" s="125"/>
      <c r="FXN87" s="125"/>
      <c r="FXO87" s="125"/>
      <c r="FXP87" s="125"/>
      <c r="FXQ87" s="125"/>
      <c r="FXR87" s="125"/>
      <c r="FXS87" s="125"/>
      <c r="FXT87" s="125"/>
      <c r="FXU87" s="125"/>
      <c r="FXV87" s="125"/>
      <c r="FXW87" s="125"/>
      <c r="FXX87" s="125"/>
      <c r="FXY87" s="125"/>
      <c r="FXZ87" s="125"/>
      <c r="FYA87" s="125"/>
      <c r="FYB87" s="125"/>
      <c r="FYC87" s="125"/>
      <c r="FYD87" s="125"/>
      <c r="FYE87" s="125"/>
      <c r="FYF87" s="125"/>
      <c r="FYG87" s="125"/>
      <c r="FYH87" s="125"/>
      <c r="FYI87" s="125"/>
      <c r="FYJ87" s="125"/>
      <c r="FYK87" s="125"/>
      <c r="FYL87" s="125"/>
      <c r="FYM87" s="125"/>
      <c r="FYN87" s="125"/>
      <c r="FYO87" s="125"/>
      <c r="FYP87" s="125"/>
      <c r="FYQ87" s="125"/>
      <c r="FYR87" s="125"/>
      <c r="FYS87" s="125"/>
      <c r="FYT87" s="125"/>
      <c r="FYU87" s="125"/>
      <c r="FYV87" s="125"/>
      <c r="FYW87" s="125"/>
      <c r="FYX87" s="125"/>
      <c r="FYY87" s="125"/>
      <c r="FYZ87" s="125"/>
      <c r="FZA87" s="125"/>
      <c r="FZB87" s="125"/>
      <c r="FZC87" s="125"/>
      <c r="FZD87" s="125"/>
      <c r="FZE87" s="125"/>
      <c r="FZF87" s="125"/>
      <c r="FZG87" s="125"/>
      <c r="FZH87" s="125"/>
      <c r="FZI87" s="125"/>
      <c r="FZJ87" s="125"/>
      <c r="FZK87" s="125"/>
      <c r="FZL87" s="125"/>
      <c r="FZM87" s="125"/>
      <c r="FZN87" s="125"/>
      <c r="FZO87" s="125"/>
      <c r="FZP87" s="125"/>
      <c r="FZQ87" s="125"/>
      <c r="FZR87" s="125"/>
      <c r="FZS87" s="125"/>
      <c r="FZT87" s="125"/>
      <c r="FZU87" s="125"/>
      <c r="FZV87" s="125"/>
      <c r="FZW87" s="125"/>
      <c r="FZX87" s="125"/>
      <c r="FZY87" s="125"/>
      <c r="FZZ87" s="125"/>
      <c r="GAA87" s="125"/>
      <c r="GAB87" s="125"/>
      <c r="GAC87" s="125"/>
      <c r="GAD87" s="125"/>
      <c r="GAE87" s="125"/>
      <c r="GAF87" s="125"/>
      <c r="GAG87" s="125"/>
      <c r="GAH87" s="125"/>
      <c r="GAI87" s="125"/>
      <c r="GAJ87" s="125"/>
      <c r="GAK87" s="125"/>
      <c r="GAL87" s="125"/>
      <c r="GAM87" s="125"/>
      <c r="GAN87" s="125"/>
      <c r="GAO87" s="125"/>
      <c r="GAP87" s="125"/>
      <c r="GAQ87" s="125"/>
      <c r="GAR87" s="125"/>
      <c r="GAS87" s="125"/>
      <c r="GAT87" s="125"/>
      <c r="GAU87" s="125"/>
      <c r="GAV87" s="125"/>
      <c r="GAW87" s="125"/>
      <c r="GAX87" s="125"/>
      <c r="GAY87" s="125"/>
      <c r="GAZ87" s="125"/>
      <c r="GBA87" s="125"/>
      <c r="GBB87" s="125"/>
      <c r="GBC87" s="125"/>
      <c r="GBD87" s="125"/>
      <c r="GBE87" s="125"/>
      <c r="GBF87" s="125"/>
      <c r="GBG87" s="125"/>
      <c r="GBH87" s="125"/>
      <c r="GBI87" s="125"/>
      <c r="GBJ87" s="125"/>
      <c r="GBK87" s="125"/>
      <c r="GBL87" s="125"/>
      <c r="GBM87" s="125"/>
      <c r="GBN87" s="125"/>
      <c r="GBO87" s="125"/>
      <c r="GBP87" s="125"/>
      <c r="GBQ87" s="125"/>
      <c r="GBR87" s="125"/>
      <c r="GBS87" s="125"/>
      <c r="GBT87" s="125"/>
      <c r="GBU87" s="125"/>
      <c r="GBV87" s="125"/>
      <c r="GBW87" s="125"/>
      <c r="GBX87" s="125"/>
      <c r="GBY87" s="125"/>
      <c r="GBZ87" s="125"/>
      <c r="GCA87" s="125"/>
      <c r="GCB87" s="125"/>
      <c r="GCC87" s="125"/>
      <c r="GCD87" s="125"/>
      <c r="GCE87" s="125"/>
      <c r="GCF87" s="125"/>
      <c r="GCG87" s="125"/>
      <c r="GCH87" s="125"/>
      <c r="GCI87" s="125"/>
      <c r="GCJ87" s="125"/>
      <c r="GCK87" s="125"/>
      <c r="GCL87" s="125"/>
      <c r="GCM87" s="125"/>
      <c r="GCN87" s="125"/>
      <c r="GCO87" s="125"/>
      <c r="GCP87" s="125"/>
      <c r="GCQ87" s="125"/>
      <c r="GCR87" s="125"/>
      <c r="GCS87" s="125"/>
      <c r="GCT87" s="125"/>
      <c r="GCU87" s="125"/>
      <c r="GCV87" s="125"/>
      <c r="GCW87" s="125"/>
      <c r="GCX87" s="125"/>
      <c r="GCY87" s="125"/>
      <c r="GCZ87" s="125"/>
      <c r="GDA87" s="125"/>
      <c r="GDB87" s="125"/>
      <c r="GDC87" s="125"/>
      <c r="GDD87" s="125"/>
      <c r="GDE87" s="125"/>
      <c r="GDF87" s="125"/>
      <c r="GDG87" s="125"/>
      <c r="GDH87" s="125"/>
      <c r="GDI87" s="125"/>
      <c r="GDJ87" s="125"/>
      <c r="GDK87" s="125"/>
      <c r="GDL87" s="125"/>
      <c r="GDM87" s="125"/>
      <c r="GDN87" s="125"/>
      <c r="GDO87" s="125"/>
      <c r="GDP87" s="125"/>
      <c r="GDQ87" s="125"/>
      <c r="GDR87" s="125"/>
      <c r="GDS87" s="125"/>
      <c r="GDT87" s="125"/>
      <c r="GDU87" s="125"/>
      <c r="GDV87" s="125"/>
      <c r="GDW87" s="125"/>
      <c r="GDX87" s="125"/>
      <c r="GDY87" s="125"/>
    </row>
    <row r="88" spans="1:4861" s="130" customFormat="1" ht="35.25" customHeight="1">
      <c r="A88" s="101"/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9"/>
      <c r="T88" s="128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5"/>
      <c r="GL88" s="125"/>
      <c r="GM88" s="125"/>
      <c r="GN88" s="125"/>
      <c r="GO88" s="125"/>
      <c r="GP88" s="125"/>
      <c r="GQ88" s="125"/>
      <c r="GR88" s="125"/>
      <c r="GS88" s="125"/>
      <c r="GT88" s="125"/>
      <c r="GU88" s="125"/>
      <c r="GV88" s="125"/>
      <c r="GW88" s="125"/>
      <c r="GX88" s="125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5"/>
      <c r="HO88" s="125"/>
      <c r="HP88" s="125"/>
      <c r="HQ88" s="125"/>
      <c r="HR88" s="125"/>
      <c r="HS88" s="125"/>
      <c r="HT88" s="125"/>
      <c r="HU88" s="125"/>
      <c r="HV88" s="125"/>
      <c r="HW88" s="125"/>
      <c r="HX88" s="125"/>
      <c r="HY88" s="125"/>
      <c r="HZ88" s="125"/>
      <c r="IA88" s="125"/>
      <c r="IB88" s="125"/>
      <c r="IC88" s="125"/>
      <c r="ID88" s="125"/>
      <c r="IE88" s="125"/>
      <c r="IF88" s="125"/>
      <c r="IG88" s="125"/>
      <c r="IH88" s="125"/>
      <c r="II88" s="125"/>
      <c r="IJ88" s="125"/>
      <c r="IK88" s="125"/>
      <c r="IL88" s="125"/>
      <c r="IM88" s="125"/>
      <c r="IN88" s="125"/>
      <c r="IO88" s="125"/>
      <c r="IP88" s="125"/>
      <c r="IQ88" s="125"/>
      <c r="IR88" s="125"/>
      <c r="IS88" s="125"/>
      <c r="IT88" s="125"/>
      <c r="IU88" s="125"/>
      <c r="IV88" s="125"/>
      <c r="IW88" s="125"/>
      <c r="IX88" s="125"/>
      <c r="IY88" s="125"/>
      <c r="IZ88" s="125"/>
      <c r="JA88" s="125"/>
      <c r="JB88" s="125"/>
      <c r="JC88" s="125"/>
      <c r="JD88" s="125"/>
      <c r="JE88" s="125"/>
      <c r="JF88" s="125"/>
      <c r="JG88" s="125"/>
      <c r="JH88" s="125"/>
      <c r="JI88" s="125"/>
      <c r="JJ88" s="125"/>
      <c r="JK88" s="125"/>
      <c r="JL88" s="125"/>
      <c r="JM88" s="125"/>
      <c r="JN88" s="125"/>
      <c r="JO88" s="125"/>
      <c r="JP88" s="125"/>
      <c r="JQ88" s="125"/>
      <c r="JR88" s="125"/>
      <c r="JS88" s="125"/>
      <c r="JT88" s="125"/>
      <c r="JU88" s="125"/>
      <c r="JV88" s="125"/>
      <c r="JW88" s="125"/>
      <c r="JX88" s="125"/>
      <c r="JY88" s="125"/>
      <c r="JZ88" s="125"/>
      <c r="KA88" s="125"/>
      <c r="KB88" s="125"/>
      <c r="KC88" s="125"/>
      <c r="KD88" s="125"/>
      <c r="KE88" s="125"/>
      <c r="KF88" s="125"/>
      <c r="KG88" s="125"/>
      <c r="KH88" s="125"/>
      <c r="KI88" s="125"/>
      <c r="KJ88" s="125"/>
      <c r="KK88" s="125"/>
      <c r="KL88" s="125"/>
      <c r="KM88" s="125"/>
      <c r="KN88" s="125"/>
      <c r="KO88" s="125"/>
      <c r="KP88" s="125"/>
      <c r="KQ88" s="125"/>
      <c r="KR88" s="125"/>
      <c r="KS88" s="125"/>
      <c r="KT88" s="125"/>
      <c r="KU88" s="125"/>
      <c r="KV88" s="125"/>
      <c r="KW88" s="125"/>
      <c r="KX88" s="125"/>
      <c r="KY88" s="125"/>
      <c r="KZ88" s="125"/>
      <c r="LA88" s="125"/>
      <c r="LB88" s="125"/>
      <c r="LC88" s="125"/>
      <c r="LD88" s="125"/>
      <c r="LE88" s="125"/>
      <c r="LF88" s="125"/>
      <c r="LG88" s="125"/>
      <c r="LH88" s="125"/>
      <c r="LI88" s="125"/>
      <c r="LJ88" s="125"/>
      <c r="LK88" s="125"/>
      <c r="LL88" s="125"/>
      <c r="LM88" s="125"/>
      <c r="LN88" s="125"/>
      <c r="LO88" s="125"/>
      <c r="LP88" s="125"/>
      <c r="LQ88" s="125"/>
      <c r="LR88" s="125"/>
      <c r="LS88" s="125"/>
      <c r="LT88" s="125"/>
      <c r="LU88" s="125"/>
      <c r="LV88" s="125"/>
      <c r="LW88" s="125"/>
      <c r="LX88" s="125"/>
      <c r="LY88" s="125"/>
      <c r="LZ88" s="125"/>
      <c r="MA88" s="125"/>
      <c r="MB88" s="125"/>
      <c r="MC88" s="125"/>
      <c r="MD88" s="125"/>
      <c r="ME88" s="125"/>
      <c r="MF88" s="125"/>
      <c r="MG88" s="125"/>
      <c r="MH88" s="125"/>
      <c r="MI88" s="125"/>
      <c r="MJ88" s="125"/>
      <c r="MK88" s="125"/>
      <c r="ML88" s="125"/>
      <c r="MM88" s="125"/>
      <c r="MN88" s="125"/>
      <c r="MO88" s="125"/>
      <c r="MP88" s="125"/>
      <c r="MQ88" s="125"/>
      <c r="MR88" s="125"/>
      <c r="MS88" s="125"/>
      <c r="MT88" s="125"/>
      <c r="MU88" s="125"/>
      <c r="MV88" s="125"/>
      <c r="MW88" s="125"/>
      <c r="MX88" s="125"/>
      <c r="MY88" s="125"/>
      <c r="MZ88" s="125"/>
      <c r="NA88" s="125"/>
      <c r="NB88" s="125"/>
      <c r="NC88" s="125"/>
      <c r="ND88" s="125"/>
      <c r="NE88" s="125"/>
      <c r="NF88" s="125"/>
      <c r="NG88" s="125"/>
      <c r="NH88" s="125"/>
      <c r="NI88" s="125"/>
      <c r="NJ88" s="125"/>
      <c r="NK88" s="125"/>
      <c r="NL88" s="125"/>
      <c r="NM88" s="125"/>
      <c r="NN88" s="125"/>
      <c r="NO88" s="125"/>
      <c r="NP88" s="125"/>
      <c r="NQ88" s="125"/>
      <c r="NR88" s="125"/>
      <c r="NS88" s="125"/>
      <c r="NT88" s="125"/>
      <c r="NU88" s="125"/>
      <c r="NV88" s="125"/>
      <c r="NW88" s="125"/>
      <c r="NX88" s="125"/>
      <c r="NY88" s="125"/>
      <c r="NZ88" s="125"/>
      <c r="OA88" s="125"/>
      <c r="OB88" s="125"/>
      <c r="OC88" s="125"/>
      <c r="OD88" s="125"/>
      <c r="OE88" s="125"/>
      <c r="OF88" s="125"/>
      <c r="OG88" s="125"/>
      <c r="OH88" s="125"/>
      <c r="OI88" s="125"/>
      <c r="OJ88" s="125"/>
      <c r="OK88" s="125"/>
      <c r="OL88" s="125"/>
      <c r="OM88" s="125"/>
      <c r="ON88" s="125"/>
      <c r="OO88" s="125"/>
      <c r="OP88" s="125"/>
      <c r="OQ88" s="125"/>
      <c r="OR88" s="125"/>
      <c r="OS88" s="125"/>
      <c r="OT88" s="125"/>
      <c r="OU88" s="125"/>
      <c r="OV88" s="125"/>
      <c r="OW88" s="125"/>
      <c r="OX88" s="125"/>
      <c r="OY88" s="125"/>
      <c r="OZ88" s="125"/>
      <c r="PA88" s="125"/>
      <c r="PB88" s="125"/>
      <c r="PC88" s="125"/>
      <c r="PD88" s="125"/>
      <c r="PE88" s="125"/>
      <c r="PF88" s="125"/>
      <c r="PG88" s="125"/>
      <c r="PH88" s="125"/>
      <c r="PI88" s="125"/>
      <c r="PJ88" s="125"/>
      <c r="PK88" s="125"/>
      <c r="PL88" s="125"/>
      <c r="PM88" s="125"/>
      <c r="PN88" s="125"/>
      <c r="PO88" s="125"/>
      <c r="PP88" s="125"/>
      <c r="PQ88" s="125"/>
      <c r="PR88" s="125"/>
      <c r="PS88" s="125"/>
      <c r="PT88" s="125"/>
      <c r="PU88" s="125"/>
      <c r="PV88" s="125"/>
      <c r="PW88" s="125"/>
      <c r="PX88" s="125"/>
      <c r="PY88" s="125"/>
      <c r="PZ88" s="125"/>
      <c r="QA88" s="125"/>
      <c r="QB88" s="125"/>
      <c r="QC88" s="125"/>
      <c r="QD88" s="125"/>
      <c r="QE88" s="125"/>
      <c r="QF88" s="125"/>
      <c r="QG88" s="125"/>
      <c r="QH88" s="125"/>
      <c r="QI88" s="125"/>
      <c r="QJ88" s="125"/>
      <c r="QK88" s="125"/>
      <c r="QL88" s="125"/>
      <c r="QM88" s="125"/>
      <c r="QN88" s="125"/>
      <c r="QO88" s="125"/>
      <c r="QP88" s="125"/>
      <c r="QQ88" s="125"/>
      <c r="QR88" s="125"/>
      <c r="QS88" s="125"/>
      <c r="QT88" s="125"/>
      <c r="QU88" s="125"/>
      <c r="QV88" s="125"/>
      <c r="QW88" s="125"/>
      <c r="QX88" s="125"/>
      <c r="QY88" s="125"/>
      <c r="QZ88" s="125"/>
      <c r="RA88" s="125"/>
      <c r="RB88" s="125"/>
      <c r="RC88" s="125"/>
      <c r="RD88" s="125"/>
      <c r="RE88" s="125"/>
      <c r="RF88" s="125"/>
      <c r="RG88" s="125"/>
      <c r="RH88" s="125"/>
      <c r="RI88" s="125"/>
      <c r="RJ88" s="125"/>
      <c r="RK88" s="125"/>
      <c r="RL88" s="125"/>
      <c r="RM88" s="125"/>
      <c r="RN88" s="125"/>
      <c r="RO88" s="125"/>
      <c r="RP88" s="125"/>
      <c r="RQ88" s="125"/>
      <c r="RR88" s="125"/>
      <c r="RS88" s="125"/>
      <c r="RT88" s="125"/>
      <c r="RU88" s="125"/>
      <c r="RV88" s="125"/>
      <c r="RW88" s="125"/>
      <c r="RX88" s="125"/>
      <c r="RY88" s="125"/>
      <c r="RZ88" s="125"/>
      <c r="SA88" s="125"/>
      <c r="SB88" s="125"/>
      <c r="SC88" s="125"/>
      <c r="SD88" s="125"/>
      <c r="SE88" s="125"/>
      <c r="SF88" s="125"/>
      <c r="SG88" s="125"/>
      <c r="SH88" s="125"/>
      <c r="SI88" s="125"/>
      <c r="SJ88" s="125"/>
      <c r="SK88" s="125"/>
      <c r="SL88" s="125"/>
      <c r="SM88" s="125"/>
      <c r="SN88" s="125"/>
      <c r="SO88" s="125"/>
      <c r="SP88" s="125"/>
      <c r="SQ88" s="125"/>
      <c r="SR88" s="125"/>
      <c r="SS88" s="125"/>
      <c r="ST88" s="125"/>
      <c r="SU88" s="125"/>
      <c r="SV88" s="125"/>
      <c r="SW88" s="125"/>
      <c r="SX88" s="125"/>
      <c r="SY88" s="125"/>
      <c r="SZ88" s="125"/>
      <c r="TA88" s="125"/>
      <c r="TB88" s="125"/>
      <c r="TC88" s="125"/>
      <c r="TD88" s="125"/>
      <c r="TE88" s="125"/>
      <c r="TF88" s="125"/>
      <c r="TG88" s="125"/>
      <c r="TH88" s="125"/>
      <c r="TI88" s="125"/>
      <c r="TJ88" s="125"/>
      <c r="TK88" s="125"/>
      <c r="TL88" s="125"/>
      <c r="TM88" s="125"/>
      <c r="TN88" s="125"/>
      <c r="TO88" s="125"/>
      <c r="TP88" s="125"/>
      <c r="TQ88" s="125"/>
      <c r="TR88" s="125"/>
      <c r="TS88" s="125"/>
      <c r="TT88" s="125"/>
      <c r="TU88" s="125"/>
      <c r="TV88" s="125"/>
      <c r="TW88" s="125"/>
      <c r="TX88" s="125"/>
      <c r="TY88" s="125"/>
      <c r="TZ88" s="125"/>
      <c r="UA88" s="125"/>
      <c r="UB88" s="125"/>
      <c r="UC88" s="125"/>
      <c r="UD88" s="125"/>
      <c r="UE88" s="125"/>
      <c r="UF88" s="125"/>
      <c r="UG88" s="125"/>
      <c r="UH88" s="125"/>
      <c r="UI88" s="125"/>
      <c r="UJ88" s="125"/>
      <c r="UK88" s="125"/>
      <c r="UL88" s="125"/>
      <c r="UM88" s="125"/>
      <c r="UN88" s="125"/>
      <c r="UO88" s="125"/>
      <c r="UP88" s="125"/>
      <c r="UQ88" s="125"/>
      <c r="UR88" s="125"/>
      <c r="US88" s="125"/>
      <c r="UT88" s="125"/>
      <c r="UU88" s="125"/>
      <c r="UV88" s="125"/>
      <c r="UW88" s="125"/>
      <c r="UX88" s="125"/>
      <c r="UY88" s="125"/>
      <c r="UZ88" s="125"/>
      <c r="VA88" s="125"/>
      <c r="VB88" s="125"/>
      <c r="VC88" s="125"/>
      <c r="VD88" s="125"/>
      <c r="VE88" s="125"/>
      <c r="VF88" s="125"/>
      <c r="VG88" s="125"/>
      <c r="VH88" s="125"/>
      <c r="VI88" s="125"/>
      <c r="VJ88" s="125"/>
      <c r="VK88" s="125"/>
      <c r="VL88" s="125"/>
      <c r="VM88" s="125"/>
      <c r="VN88" s="125"/>
      <c r="VO88" s="125"/>
      <c r="VP88" s="125"/>
      <c r="VQ88" s="125"/>
      <c r="VR88" s="125"/>
      <c r="VS88" s="125"/>
      <c r="VT88" s="125"/>
      <c r="VU88" s="125"/>
      <c r="VV88" s="125"/>
      <c r="VW88" s="125"/>
      <c r="VX88" s="125"/>
      <c r="VY88" s="125"/>
      <c r="VZ88" s="125"/>
      <c r="WA88" s="125"/>
      <c r="WB88" s="125"/>
      <c r="WC88" s="125"/>
      <c r="WD88" s="125"/>
      <c r="WE88" s="125"/>
      <c r="WF88" s="125"/>
      <c r="WG88" s="125"/>
      <c r="WH88" s="125"/>
      <c r="WI88" s="125"/>
      <c r="WJ88" s="125"/>
      <c r="WK88" s="125"/>
      <c r="WL88" s="125"/>
      <c r="WM88" s="125"/>
      <c r="WN88" s="125"/>
      <c r="WO88" s="125"/>
      <c r="WP88" s="125"/>
      <c r="WQ88" s="125"/>
      <c r="WR88" s="125"/>
      <c r="WS88" s="125"/>
      <c r="WT88" s="125"/>
      <c r="WU88" s="125"/>
      <c r="WV88" s="125"/>
      <c r="WW88" s="125"/>
      <c r="WX88" s="125"/>
      <c r="WY88" s="125"/>
      <c r="WZ88" s="125"/>
      <c r="XA88" s="125"/>
      <c r="XB88" s="125"/>
      <c r="XC88" s="125"/>
      <c r="XD88" s="125"/>
      <c r="XE88" s="125"/>
      <c r="XF88" s="125"/>
      <c r="XG88" s="125"/>
      <c r="XH88" s="125"/>
      <c r="XI88" s="125"/>
      <c r="XJ88" s="125"/>
      <c r="XK88" s="125"/>
      <c r="XL88" s="125"/>
      <c r="XM88" s="125"/>
      <c r="XN88" s="125"/>
      <c r="XO88" s="125"/>
      <c r="XP88" s="125"/>
      <c r="XQ88" s="125"/>
      <c r="XR88" s="125"/>
      <c r="XS88" s="125"/>
      <c r="XT88" s="125"/>
      <c r="XU88" s="125"/>
      <c r="XV88" s="125"/>
      <c r="XW88" s="125"/>
      <c r="XX88" s="125"/>
      <c r="XY88" s="125"/>
      <c r="XZ88" s="125"/>
      <c r="YA88" s="125"/>
      <c r="YB88" s="125"/>
      <c r="YC88" s="125"/>
      <c r="YD88" s="125"/>
      <c r="YE88" s="125"/>
      <c r="YF88" s="125"/>
      <c r="YG88" s="125"/>
      <c r="YH88" s="125"/>
      <c r="YI88" s="125"/>
      <c r="YJ88" s="125"/>
      <c r="YK88" s="125"/>
      <c r="YL88" s="125"/>
      <c r="YM88" s="125"/>
      <c r="YN88" s="125"/>
      <c r="YO88" s="125"/>
      <c r="YP88" s="125"/>
      <c r="YQ88" s="125"/>
      <c r="YR88" s="125"/>
      <c r="YS88" s="125"/>
      <c r="YT88" s="125"/>
      <c r="YU88" s="125"/>
      <c r="YV88" s="125"/>
      <c r="YW88" s="125"/>
      <c r="YX88" s="125"/>
      <c r="YY88" s="125"/>
      <c r="YZ88" s="125"/>
      <c r="ZA88" s="125"/>
      <c r="ZB88" s="125"/>
      <c r="ZC88" s="125"/>
      <c r="ZD88" s="125"/>
      <c r="ZE88" s="125"/>
      <c r="ZF88" s="125"/>
      <c r="ZG88" s="125"/>
      <c r="ZH88" s="125"/>
      <c r="ZI88" s="125"/>
      <c r="ZJ88" s="125"/>
      <c r="ZK88" s="125"/>
      <c r="ZL88" s="125"/>
      <c r="ZM88" s="125"/>
      <c r="ZN88" s="125"/>
      <c r="ZO88" s="125"/>
      <c r="ZP88" s="125"/>
      <c r="ZQ88" s="125"/>
      <c r="ZR88" s="125"/>
      <c r="ZS88" s="125"/>
      <c r="ZT88" s="125"/>
      <c r="ZU88" s="125"/>
      <c r="ZV88" s="125"/>
      <c r="ZW88" s="125"/>
      <c r="ZX88" s="125"/>
      <c r="ZY88" s="125"/>
      <c r="ZZ88" s="125"/>
      <c r="AAA88" s="125"/>
      <c r="AAB88" s="125"/>
      <c r="AAC88" s="125"/>
      <c r="AAD88" s="125"/>
      <c r="AAE88" s="125"/>
      <c r="AAF88" s="125"/>
      <c r="AAG88" s="125"/>
      <c r="AAH88" s="125"/>
      <c r="AAI88" s="125"/>
      <c r="AAJ88" s="125"/>
      <c r="AAK88" s="125"/>
      <c r="AAL88" s="125"/>
      <c r="AAM88" s="125"/>
      <c r="AAN88" s="125"/>
      <c r="AAO88" s="125"/>
      <c r="AAP88" s="125"/>
      <c r="AAQ88" s="125"/>
      <c r="AAR88" s="125"/>
      <c r="AAS88" s="125"/>
      <c r="AAT88" s="125"/>
      <c r="AAU88" s="125"/>
      <c r="AAV88" s="125"/>
      <c r="AAW88" s="125"/>
      <c r="AAX88" s="125"/>
      <c r="AAY88" s="125"/>
      <c r="AAZ88" s="125"/>
      <c r="ABA88" s="125"/>
      <c r="ABB88" s="125"/>
      <c r="ABC88" s="125"/>
      <c r="ABD88" s="125"/>
      <c r="ABE88" s="125"/>
      <c r="ABF88" s="125"/>
      <c r="ABG88" s="125"/>
      <c r="ABH88" s="125"/>
      <c r="ABI88" s="125"/>
      <c r="ABJ88" s="125"/>
      <c r="ABK88" s="125"/>
      <c r="ABL88" s="125"/>
      <c r="ABM88" s="125"/>
      <c r="ABN88" s="125"/>
      <c r="ABO88" s="125"/>
      <c r="ABP88" s="125"/>
      <c r="ABQ88" s="125"/>
      <c r="ABR88" s="125"/>
      <c r="ABS88" s="125"/>
      <c r="ABT88" s="125"/>
      <c r="ABU88" s="125"/>
      <c r="ABV88" s="125"/>
      <c r="ABW88" s="125"/>
      <c r="ABX88" s="125"/>
      <c r="ABY88" s="125"/>
      <c r="ABZ88" s="125"/>
      <c r="ACA88" s="125"/>
      <c r="ACB88" s="125"/>
      <c r="ACC88" s="125"/>
      <c r="ACD88" s="125"/>
      <c r="ACE88" s="125"/>
      <c r="ACF88" s="125"/>
      <c r="ACG88" s="125"/>
      <c r="ACH88" s="125"/>
      <c r="ACI88" s="125"/>
      <c r="ACJ88" s="125"/>
      <c r="ACK88" s="125"/>
      <c r="ACL88" s="125"/>
      <c r="ACM88" s="125"/>
      <c r="ACN88" s="125"/>
      <c r="ACO88" s="125"/>
      <c r="ACP88" s="125"/>
      <c r="ACQ88" s="125"/>
      <c r="ACR88" s="125"/>
      <c r="ACS88" s="125"/>
      <c r="ACT88" s="125"/>
      <c r="ACU88" s="125"/>
      <c r="ACV88" s="125"/>
      <c r="ACW88" s="125"/>
      <c r="ACX88" s="125"/>
      <c r="ACY88" s="125"/>
      <c r="ACZ88" s="125"/>
      <c r="ADA88" s="125"/>
      <c r="ADB88" s="125"/>
      <c r="ADC88" s="125"/>
      <c r="ADD88" s="125"/>
      <c r="ADE88" s="125"/>
      <c r="ADF88" s="125"/>
      <c r="ADG88" s="125"/>
      <c r="ADH88" s="125"/>
      <c r="ADI88" s="125"/>
      <c r="ADJ88" s="125"/>
      <c r="ADK88" s="125"/>
      <c r="ADL88" s="125"/>
      <c r="ADM88" s="125"/>
      <c r="ADN88" s="125"/>
      <c r="ADO88" s="125"/>
      <c r="ADP88" s="125"/>
      <c r="ADQ88" s="125"/>
      <c r="ADR88" s="125"/>
      <c r="ADS88" s="125"/>
      <c r="ADT88" s="125"/>
      <c r="ADU88" s="125"/>
      <c r="ADV88" s="125"/>
      <c r="ADW88" s="125"/>
      <c r="ADX88" s="125"/>
      <c r="ADY88" s="125"/>
      <c r="ADZ88" s="125"/>
      <c r="AEA88" s="125"/>
      <c r="AEB88" s="125"/>
      <c r="AEC88" s="125"/>
      <c r="AED88" s="125"/>
      <c r="AEE88" s="125"/>
      <c r="AEF88" s="125"/>
      <c r="AEG88" s="125"/>
      <c r="AEH88" s="125"/>
      <c r="AEI88" s="125"/>
      <c r="AEJ88" s="125"/>
      <c r="AEK88" s="125"/>
      <c r="AEL88" s="125"/>
      <c r="AEM88" s="125"/>
      <c r="AEN88" s="125"/>
      <c r="AEO88" s="125"/>
      <c r="AEP88" s="125"/>
      <c r="AEQ88" s="125"/>
      <c r="AER88" s="125"/>
      <c r="AES88" s="125"/>
      <c r="AET88" s="125"/>
      <c r="AEU88" s="125"/>
      <c r="AEV88" s="125"/>
      <c r="AEW88" s="125"/>
      <c r="AEX88" s="125"/>
      <c r="AEY88" s="125"/>
      <c r="AEZ88" s="125"/>
      <c r="AFA88" s="125"/>
      <c r="AFB88" s="125"/>
      <c r="AFC88" s="125"/>
      <c r="AFD88" s="125"/>
      <c r="AFE88" s="125"/>
      <c r="AFF88" s="125"/>
      <c r="AFG88" s="125"/>
      <c r="AFH88" s="125"/>
      <c r="AFI88" s="125"/>
      <c r="AFJ88" s="125"/>
      <c r="AFK88" s="125"/>
      <c r="AFL88" s="125"/>
      <c r="AFM88" s="125"/>
      <c r="AFN88" s="125"/>
      <c r="AFO88" s="125"/>
      <c r="AFP88" s="125"/>
      <c r="AFQ88" s="125"/>
      <c r="AFR88" s="125"/>
      <c r="AFS88" s="125"/>
      <c r="AFT88" s="125"/>
      <c r="AFU88" s="125"/>
      <c r="AFV88" s="125"/>
      <c r="AFW88" s="125"/>
      <c r="AFX88" s="125"/>
      <c r="AFY88" s="125"/>
      <c r="AFZ88" s="125"/>
      <c r="AGA88" s="125"/>
      <c r="AGB88" s="125"/>
      <c r="AGC88" s="125"/>
      <c r="AGD88" s="125"/>
      <c r="AGE88" s="125"/>
      <c r="AGF88" s="125"/>
      <c r="AGG88" s="125"/>
      <c r="AGH88" s="125"/>
      <c r="AGI88" s="125"/>
      <c r="AGJ88" s="125"/>
      <c r="AGK88" s="125"/>
      <c r="AGL88" s="125"/>
      <c r="AGM88" s="125"/>
      <c r="AGN88" s="125"/>
      <c r="AGO88" s="125"/>
      <c r="AGP88" s="125"/>
      <c r="AGQ88" s="125"/>
      <c r="AGR88" s="125"/>
      <c r="AGS88" s="125"/>
      <c r="AGT88" s="125"/>
      <c r="AGU88" s="125"/>
      <c r="AGV88" s="125"/>
      <c r="AGW88" s="125"/>
      <c r="AGX88" s="125"/>
      <c r="AGY88" s="125"/>
      <c r="AGZ88" s="125"/>
      <c r="AHA88" s="125"/>
      <c r="AHB88" s="125"/>
      <c r="AHC88" s="125"/>
      <c r="AHD88" s="125"/>
      <c r="AHE88" s="125"/>
      <c r="AHF88" s="125"/>
      <c r="AHG88" s="125"/>
      <c r="AHH88" s="125"/>
      <c r="AHI88" s="125"/>
      <c r="AHJ88" s="125"/>
      <c r="AHK88" s="125"/>
      <c r="AHL88" s="125"/>
      <c r="AHM88" s="125"/>
      <c r="AHN88" s="125"/>
      <c r="AHO88" s="125"/>
      <c r="AHP88" s="125"/>
      <c r="AHQ88" s="125"/>
      <c r="AHR88" s="125"/>
      <c r="AHS88" s="125"/>
      <c r="AHT88" s="125"/>
      <c r="AHU88" s="125"/>
      <c r="AHV88" s="125"/>
      <c r="AHW88" s="125"/>
      <c r="AHX88" s="125"/>
      <c r="AHY88" s="125"/>
      <c r="AHZ88" s="125"/>
      <c r="AIA88" s="125"/>
      <c r="AIB88" s="125"/>
      <c r="AIC88" s="125"/>
      <c r="AID88" s="125"/>
      <c r="AIE88" s="125"/>
      <c r="AIF88" s="125"/>
      <c r="AIG88" s="125"/>
      <c r="AIH88" s="125"/>
      <c r="AII88" s="125"/>
      <c r="AIJ88" s="125"/>
      <c r="AIK88" s="125"/>
      <c r="AIL88" s="125"/>
      <c r="AIM88" s="125"/>
      <c r="AIN88" s="125"/>
      <c r="AIO88" s="125"/>
      <c r="AIP88" s="125"/>
      <c r="AIQ88" s="125"/>
      <c r="AIR88" s="125"/>
      <c r="AIS88" s="125"/>
      <c r="AIT88" s="125"/>
      <c r="AIU88" s="125"/>
      <c r="AIV88" s="125"/>
      <c r="AIW88" s="125"/>
      <c r="AIX88" s="125"/>
      <c r="AIY88" s="125"/>
      <c r="AIZ88" s="125"/>
      <c r="AJA88" s="125"/>
      <c r="AJB88" s="125"/>
      <c r="AJC88" s="125"/>
      <c r="AJD88" s="125"/>
      <c r="AJE88" s="125"/>
      <c r="AJF88" s="125"/>
      <c r="AJG88" s="125"/>
      <c r="AJH88" s="125"/>
      <c r="AJI88" s="125"/>
      <c r="AJJ88" s="125"/>
      <c r="AJK88" s="125"/>
      <c r="AJL88" s="125"/>
      <c r="AJM88" s="125"/>
      <c r="AJN88" s="125"/>
      <c r="AJO88" s="125"/>
      <c r="AJP88" s="125"/>
      <c r="AJQ88" s="125"/>
      <c r="AJR88" s="125"/>
      <c r="AJS88" s="125"/>
      <c r="AJT88" s="125"/>
      <c r="AJU88" s="125"/>
      <c r="AJV88" s="125"/>
      <c r="AJW88" s="125"/>
      <c r="AJX88" s="125"/>
      <c r="AJY88" s="125"/>
      <c r="AJZ88" s="125"/>
      <c r="AKA88" s="125"/>
      <c r="AKB88" s="125"/>
      <c r="AKC88" s="125"/>
      <c r="AKD88" s="125"/>
      <c r="AKE88" s="125"/>
      <c r="AKF88" s="125"/>
      <c r="AKG88" s="125"/>
      <c r="AKH88" s="125"/>
      <c r="AKI88" s="125"/>
      <c r="AKJ88" s="125"/>
      <c r="AKK88" s="125"/>
      <c r="AKL88" s="125"/>
      <c r="AKM88" s="125"/>
      <c r="AKN88" s="125"/>
      <c r="AKO88" s="125"/>
      <c r="AKP88" s="125"/>
      <c r="AKQ88" s="125"/>
      <c r="AKR88" s="125"/>
      <c r="AKS88" s="125"/>
      <c r="AKT88" s="125"/>
      <c r="AKU88" s="125"/>
      <c r="AKV88" s="125"/>
      <c r="AKW88" s="125"/>
      <c r="AKX88" s="125"/>
      <c r="AKY88" s="125"/>
      <c r="AKZ88" s="125"/>
      <c r="ALA88" s="125"/>
      <c r="ALB88" s="125"/>
      <c r="ALC88" s="125"/>
      <c r="ALD88" s="125"/>
      <c r="ALE88" s="125"/>
      <c r="ALF88" s="125"/>
      <c r="ALG88" s="125"/>
      <c r="ALH88" s="125"/>
      <c r="ALI88" s="125"/>
      <c r="ALJ88" s="125"/>
      <c r="ALK88" s="125"/>
      <c r="ALL88" s="125"/>
      <c r="ALM88" s="125"/>
      <c r="ALN88" s="125"/>
      <c r="ALO88" s="125"/>
      <c r="ALP88" s="125"/>
      <c r="ALQ88" s="125"/>
      <c r="ALR88" s="125"/>
      <c r="ALS88" s="125"/>
      <c r="ALT88" s="125"/>
      <c r="ALU88" s="125"/>
      <c r="ALV88" s="125"/>
      <c r="ALW88" s="125"/>
      <c r="ALX88" s="125"/>
      <c r="ALY88" s="125"/>
      <c r="ALZ88" s="125"/>
      <c r="AMA88" s="125"/>
      <c r="AMB88" s="125"/>
      <c r="AMC88" s="125"/>
      <c r="AMD88" s="125"/>
      <c r="AME88" s="125"/>
      <c r="AMF88" s="125"/>
      <c r="AMG88" s="125"/>
      <c r="AMH88" s="125"/>
      <c r="AMI88" s="125"/>
      <c r="AMJ88" s="125"/>
      <c r="AMK88" s="125"/>
      <c r="AML88" s="125"/>
      <c r="AMM88" s="125"/>
      <c r="AMN88" s="125"/>
      <c r="AMO88" s="125"/>
      <c r="AMP88" s="125"/>
      <c r="AMQ88" s="125"/>
      <c r="AMR88" s="125"/>
      <c r="AMS88" s="125"/>
      <c r="AMT88" s="125"/>
      <c r="AMU88" s="125"/>
      <c r="AMV88" s="125"/>
      <c r="AMW88" s="125"/>
      <c r="AMX88" s="125"/>
      <c r="AMY88" s="125"/>
      <c r="AMZ88" s="125"/>
      <c r="ANA88" s="125"/>
      <c r="ANB88" s="125"/>
      <c r="ANC88" s="125"/>
      <c r="AND88" s="125"/>
      <c r="ANE88" s="125"/>
      <c r="ANF88" s="125"/>
      <c r="ANG88" s="125"/>
      <c r="ANH88" s="125"/>
      <c r="ANI88" s="125"/>
      <c r="ANJ88" s="125"/>
      <c r="ANK88" s="125"/>
      <c r="ANL88" s="125"/>
      <c r="ANM88" s="125"/>
      <c r="ANN88" s="125"/>
      <c r="ANO88" s="125"/>
      <c r="ANP88" s="125"/>
      <c r="ANQ88" s="125"/>
      <c r="ANR88" s="125"/>
      <c r="ANS88" s="125"/>
      <c r="ANT88" s="125"/>
      <c r="ANU88" s="125"/>
      <c r="ANV88" s="125"/>
      <c r="ANW88" s="125"/>
      <c r="ANX88" s="125"/>
      <c r="ANY88" s="125"/>
      <c r="ANZ88" s="125"/>
      <c r="AOA88" s="125"/>
      <c r="AOB88" s="125"/>
      <c r="AOC88" s="125"/>
      <c r="AOD88" s="125"/>
      <c r="AOE88" s="125"/>
      <c r="AOF88" s="125"/>
      <c r="AOG88" s="125"/>
      <c r="AOH88" s="125"/>
      <c r="AOI88" s="125"/>
      <c r="AOJ88" s="125"/>
      <c r="AOK88" s="125"/>
      <c r="AOL88" s="125"/>
      <c r="AOM88" s="125"/>
      <c r="AON88" s="125"/>
      <c r="AOO88" s="125"/>
      <c r="AOP88" s="125"/>
      <c r="AOQ88" s="125"/>
      <c r="AOR88" s="125"/>
      <c r="AOS88" s="125"/>
      <c r="AOT88" s="125"/>
      <c r="AOU88" s="125"/>
      <c r="AOV88" s="125"/>
      <c r="AOW88" s="125"/>
      <c r="AOX88" s="125"/>
      <c r="AOY88" s="125"/>
      <c r="AOZ88" s="125"/>
      <c r="APA88" s="125"/>
      <c r="APB88" s="125"/>
      <c r="APC88" s="125"/>
      <c r="APD88" s="125"/>
      <c r="APE88" s="125"/>
      <c r="APF88" s="125"/>
      <c r="APG88" s="125"/>
      <c r="APH88" s="125"/>
      <c r="API88" s="125"/>
      <c r="APJ88" s="125"/>
      <c r="APK88" s="125"/>
      <c r="APL88" s="125"/>
      <c r="APM88" s="125"/>
      <c r="APN88" s="125"/>
      <c r="APO88" s="125"/>
      <c r="APP88" s="125"/>
      <c r="APQ88" s="125"/>
      <c r="APR88" s="125"/>
      <c r="APS88" s="125"/>
      <c r="APT88" s="125"/>
      <c r="APU88" s="125"/>
      <c r="APV88" s="125"/>
      <c r="APW88" s="125"/>
      <c r="APX88" s="125"/>
      <c r="APY88" s="125"/>
      <c r="APZ88" s="125"/>
      <c r="AQA88" s="125"/>
      <c r="AQB88" s="125"/>
      <c r="AQC88" s="125"/>
      <c r="AQD88" s="125"/>
      <c r="AQE88" s="125"/>
      <c r="AQF88" s="125"/>
      <c r="AQG88" s="125"/>
      <c r="AQH88" s="125"/>
      <c r="AQI88" s="125"/>
      <c r="AQJ88" s="125"/>
      <c r="AQK88" s="125"/>
      <c r="AQL88" s="125"/>
      <c r="AQM88" s="125"/>
      <c r="AQN88" s="125"/>
      <c r="AQO88" s="125"/>
      <c r="AQP88" s="125"/>
      <c r="AQQ88" s="125"/>
      <c r="AQR88" s="125"/>
      <c r="AQS88" s="125"/>
      <c r="AQT88" s="125"/>
      <c r="AQU88" s="125"/>
      <c r="AQV88" s="125"/>
      <c r="AQW88" s="125"/>
      <c r="AQX88" s="125"/>
      <c r="AQY88" s="125"/>
      <c r="AQZ88" s="125"/>
      <c r="ARA88" s="125"/>
      <c r="ARB88" s="125"/>
      <c r="ARC88" s="125"/>
      <c r="ARD88" s="125"/>
      <c r="ARE88" s="125"/>
      <c r="ARF88" s="125"/>
      <c r="ARG88" s="125"/>
      <c r="ARH88" s="125"/>
      <c r="ARI88" s="125"/>
      <c r="ARJ88" s="125"/>
      <c r="ARK88" s="125"/>
      <c r="ARL88" s="125"/>
      <c r="ARM88" s="125"/>
      <c r="ARN88" s="125"/>
      <c r="ARO88" s="125"/>
      <c r="ARP88" s="125"/>
      <c r="ARQ88" s="125"/>
      <c r="ARR88" s="125"/>
      <c r="ARS88" s="125"/>
      <c r="ART88" s="125"/>
      <c r="ARU88" s="125"/>
      <c r="ARV88" s="125"/>
      <c r="ARW88" s="125"/>
      <c r="ARX88" s="125"/>
      <c r="ARY88" s="125"/>
      <c r="ARZ88" s="125"/>
      <c r="ASA88" s="125"/>
      <c r="ASB88" s="125"/>
      <c r="ASC88" s="125"/>
      <c r="ASD88" s="125"/>
      <c r="ASE88" s="125"/>
      <c r="ASF88" s="125"/>
      <c r="ASG88" s="125"/>
      <c r="ASH88" s="125"/>
      <c r="ASI88" s="125"/>
      <c r="ASJ88" s="125"/>
      <c r="ASK88" s="125"/>
      <c r="ASL88" s="125"/>
      <c r="ASM88" s="125"/>
      <c r="ASN88" s="125"/>
      <c r="ASO88" s="125"/>
      <c r="ASP88" s="125"/>
      <c r="ASQ88" s="125"/>
      <c r="ASR88" s="125"/>
      <c r="ASS88" s="125"/>
      <c r="AST88" s="125"/>
      <c r="ASU88" s="125"/>
      <c r="ASV88" s="125"/>
      <c r="ASW88" s="125"/>
      <c r="ASX88" s="125"/>
      <c r="ASY88" s="125"/>
      <c r="ASZ88" s="125"/>
      <c r="ATA88" s="125"/>
      <c r="ATB88" s="125"/>
      <c r="ATC88" s="125"/>
      <c r="ATD88" s="125"/>
      <c r="ATE88" s="125"/>
      <c r="ATF88" s="125"/>
      <c r="ATG88" s="125"/>
      <c r="ATH88" s="125"/>
      <c r="ATI88" s="125"/>
      <c r="ATJ88" s="125"/>
      <c r="ATK88" s="125"/>
      <c r="ATL88" s="125"/>
      <c r="ATM88" s="125"/>
      <c r="ATN88" s="125"/>
      <c r="ATO88" s="125"/>
      <c r="ATP88" s="125"/>
      <c r="ATQ88" s="125"/>
      <c r="ATR88" s="125"/>
      <c r="ATS88" s="125"/>
      <c r="ATT88" s="125"/>
      <c r="ATU88" s="125"/>
      <c r="ATV88" s="125"/>
      <c r="ATW88" s="125"/>
      <c r="ATX88" s="125"/>
      <c r="ATY88" s="125"/>
      <c r="ATZ88" s="125"/>
      <c r="AUA88" s="125"/>
      <c r="AUB88" s="125"/>
      <c r="AUC88" s="125"/>
      <c r="AUD88" s="125"/>
      <c r="AUE88" s="125"/>
      <c r="AUF88" s="125"/>
      <c r="AUG88" s="125"/>
      <c r="AUH88" s="125"/>
      <c r="AUI88" s="125"/>
      <c r="AUJ88" s="125"/>
      <c r="AUK88" s="125"/>
      <c r="AUL88" s="125"/>
      <c r="AUM88" s="125"/>
      <c r="AUN88" s="125"/>
      <c r="AUO88" s="125"/>
      <c r="AUP88" s="125"/>
      <c r="AUQ88" s="125"/>
      <c r="AUR88" s="125"/>
      <c r="AUS88" s="125"/>
      <c r="AUT88" s="125"/>
      <c r="AUU88" s="125"/>
      <c r="AUV88" s="125"/>
      <c r="AUW88" s="125"/>
      <c r="AUX88" s="125"/>
      <c r="AUY88" s="125"/>
      <c r="AUZ88" s="125"/>
      <c r="AVA88" s="125"/>
      <c r="AVB88" s="125"/>
      <c r="AVC88" s="125"/>
      <c r="AVD88" s="125"/>
      <c r="AVE88" s="125"/>
      <c r="AVF88" s="125"/>
      <c r="AVG88" s="125"/>
      <c r="AVH88" s="125"/>
      <c r="AVI88" s="125"/>
      <c r="AVJ88" s="125"/>
      <c r="AVK88" s="125"/>
      <c r="AVL88" s="125"/>
      <c r="AVM88" s="125"/>
      <c r="AVN88" s="125"/>
      <c r="AVO88" s="125"/>
      <c r="AVP88" s="125"/>
      <c r="AVQ88" s="125"/>
      <c r="AVR88" s="125"/>
      <c r="AVS88" s="125"/>
      <c r="AVT88" s="125"/>
      <c r="AVU88" s="125"/>
      <c r="AVV88" s="125"/>
      <c r="AVW88" s="125"/>
      <c r="AVX88" s="125"/>
      <c r="AVY88" s="125"/>
      <c r="AVZ88" s="125"/>
      <c r="AWA88" s="125"/>
      <c r="AWB88" s="125"/>
      <c r="AWC88" s="125"/>
      <c r="AWD88" s="125"/>
      <c r="AWE88" s="125"/>
      <c r="AWF88" s="125"/>
      <c r="AWG88" s="125"/>
      <c r="AWH88" s="125"/>
      <c r="AWI88" s="125"/>
      <c r="AWJ88" s="125"/>
      <c r="AWK88" s="125"/>
      <c r="AWL88" s="125"/>
      <c r="AWM88" s="125"/>
      <c r="AWN88" s="125"/>
      <c r="AWO88" s="125"/>
      <c r="AWP88" s="125"/>
      <c r="AWQ88" s="125"/>
      <c r="AWR88" s="125"/>
      <c r="AWS88" s="125"/>
      <c r="AWT88" s="125"/>
      <c r="AWU88" s="125"/>
      <c r="AWV88" s="125"/>
      <c r="AWW88" s="125"/>
      <c r="AWX88" s="125"/>
      <c r="AWY88" s="125"/>
      <c r="AWZ88" s="125"/>
      <c r="AXA88" s="125"/>
      <c r="AXB88" s="125"/>
      <c r="AXC88" s="125"/>
      <c r="AXD88" s="125"/>
      <c r="AXE88" s="125"/>
      <c r="AXF88" s="125"/>
      <c r="AXG88" s="125"/>
      <c r="AXH88" s="125"/>
      <c r="AXI88" s="125"/>
      <c r="AXJ88" s="125"/>
      <c r="AXK88" s="125"/>
      <c r="AXL88" s="125"/>
      <c r="AXM88" s="125"/>
      <c r="AXN88" s="125"/>
      <c r="AXO88" s="125"/>
      <c r="AXP88" s="125"/>
      <c r="AXQ88" s="125"/>
      <c r="AXR88" s="125"/>
      <c r="AXS88" s="125"/>
      <c r="AXT88" s="125"/>
      <c r="AXU88" s="125"/>
      <c r="AXV88" s="125"/>
      <c r="AXW88" s="125"/>
      <c r="AXX88" s="125"/>
      <c r="AXY88" s="125"/>
      <c r="AXZ88" s="125"/>
      <c r="AYA88" s="125"/>
      <c r="AYB88" s="125"/>
      <c r="AYC88" s="125"/>
      <c r="AYD88" s="125"/>
      <c r="AYE88" s="125"/>
      <c r="AYF88" s="125"/>
      <c r="AYG88" s="125"/>
      <c r="AYH88" s="125"/>
      <c r="AYI88" s="125"/>
      <c r="AYJ88" s="125"/>
      <c r="AYK88" s="125"/>
      <c r="AYL88" s="125"/>
      <c r="AYM88" s="125"/>
      <c r="AYN88" s="125"/>
      <c r="AYO88" s="125"/>
      <c r="AYP88" s="125"/>
      <c r="AYQ88" s="125"/>
      <c r="AYR88" s="125"/>
      <c r="AYS88" s="125"/>
      <c r="AYT88" s="125"/>
      <c r="AYU88" s="125"/>
      <c r="AYV88" s="125"/>
      <c r="AYW88" s="125"/>
      <c r="AYX88" s="125"/>
      <c r="AYY88" s="125"/>
      <c r="AYZ88" s="125"/>
      <c r="AZA88" s="125"/>
      <c r="AZB88" s="125"/>
      <c r="AZC88" s="125"/>
      <c r="AZD88" s="125"/>
      <c r="AZE88" s="125"/>
      <c r="AZF88" s="125"/>
      <c r="AZG88" s="125"/>
      <c r="AZH88" s="125"/>
      <c r="AZI88" s="125"/>
      <c r="AZJ88" s="125"/>
      <c r="AZK88" s="125"/>
      <c r="AZL88" s="125"/>
      <c r="AZM88" s="125"/>
      <c r="AZN88" s="125"/>
      <c r="AZO88" s="125"/>
      <c r="AZP88" s="125"/>
      <c r="AZQ88" s="125"/>
      <c r="AZR88" s="125"/>
      <c r="AZS88" s="125"/>
      <c r="AZT88" s="125"/>
      <c r="AZU88" s="125"/>
      <c r="AZV88" s="125"/>
      <c r="AZW88" s="125"/>
      <c r="AZX88" s="125"/>
      <c r="AZY88" s="125"/>
      <c r="AZZ88" s="125"/>
      <c r="BAA88" s="125"/>
      <c r="BAB88" s="125"/>
      <c r="BAC88" s="125"/>
      <c r="BAD88" s="125"/>
      <c r="BAE88" s="125"/>
      <c r="BAF88" s="125"/>
      <c r="BAG88" s="125"/>
      <c r="BAH88" s="125"/>
      <c r="BAI88" s="125"/>
      <c r="BAJ88" s="125"/>
      <c r="BAK88" s="125"/>
      <c r="BAL88" s="125"/>
      <c r="BAM88" s="125"/>
      <c r="BAN88" s="125"/>
      <c r="BAO88" s="125"/>
      <c r="BAP88" s="125"/>
      <c r="BAQ88" s="125"/>
      <c r="BAR88" s="125"/>
      <c r="BAS88" s="125"/>
      <c r="BAT88" s="125"/>
      <c r="BAU88" s="125"/>
      <c r="BAV88" s="125"/>
      <c r="BAW88" s="125"/>
      <c r="BAX88" s="125"/>
      <c r="BAY88" s="125"/>
      <c r="BAZ88" s="125"/>
      <c r="BBA88" s="125"/>
      <c r="BBB88" s="125"/>
      <c r="BBC88" s="125"/>
      <c r="BBD88" s="125"/>
      <c r="BBE88" s="125"/>
      <c r="BBF88" s="125"/>
      <c r="BBG88" s="125"/>
      <c r="BBH88" s="125"/>
      <c r="BBI88" s="125"/>
      <c r="BBJ88" s="125"/>
      <c r="BBK88" s="125"/>
      <c r="BBL88" s="125"/>
      <c r="BBM88" s="125"/>
      <c r="BBN88" s="125"/>
      <c r="BBO88" s="125"/>
      <c r="BBP88" s="125"/>
      <c r="BBQ88" s="125"/>
      <c r="BBR88" s="125"/>
      <c r="BBS88" s="125"/>
      <c r="BBT88" s="125"/>
      <c r="BBU88" s="125"/>
      <c r="BBV88" s="125"/>
      <c r="BBW88" s="125"/>
      <c r="BBX88" s="125"/>
      <c r="BBY88" s="125"/>
      <c r="BBZ88" s="125"/>
      <c r="BCA88" s="125"/>
      <c r="BCB88" s="125"/>
      <c r="BCC88" s="125"/>
      <c r="BCD88" s="125"/>
      <c r="BCE88" s="125"/>
      <c r="BCF88" s="125"/>
      <c r="BCG88" s="125"/>
      <c r="BCH88" s="125"/>
      <c r="BCI88" s="125"/>
      <c r="BCJ88" s="125"/>
      <c r="BCK88" s="125"/>
      <c r="BCL88" s="125"/>
      <c r="BCM88" s="125"/>
      <c r="BCN88" s="125"/>
      <c r="BCO88" s="125"/>
      <c r="BCP88" s="125"/>
      <c r="BCQ88" s="125"/>
      <c r="BCR88" s="125"/>
      <c r="BCS88" s="125"/>
      <c r="BCT88" s="125"/>
      <c r="BCU88" s="125"/>
      <c r="BCV88" s="125"/>
      <c r="BCW88" s="125"/>
      <c r="BCX88" s="125"/>
      <c r="BCY88" s="125"/>
      <c r="BCZ88" s="125"/>
      <c r="BDA88" s="125"/>
      <c r="BDB88" s="125"/>
      <c r="BDC88" s="125"/>
      <c r="BDD88" s="125"/>
      <c r="BDE88" s="125"/>
      <c r="BDF88" s="125"/>
      <c r="BDG88" s="125"/>
      <c r="BDH88" s="125"/>
      <c r="BDI88" s="125"/>
      <c r="BDJ88" s="125"/>
      <c r="BDK88" s="125"/>
      <c r="BDL88" s="125"/>
      <c r="BDM88" s="125"/>
      <c r="BDN88" s="125"/>
      <c r="BDO88" s="125"/>
      <c r="BDP88" s="125"/>
      <c r="BDQ88" s="125"/>
      <c r="BDR88" s="125"/>
      <c r="BDS88" s="125"/>
      <c r="BDT88" s="125"/>
      <c r="BDU88" s="125"/>
      <c r="BDV88" s="125"/>
      <c r="BDW88" s="125"/>
      <c r="BDX88" s="125"/>
      <c r="BDY88" s="125"/>
      <c r="BDZ88" s="125"/>
      <c r="BEA88" s="125"/>
      <c r="BEB88" s="125"/>
      <c r="BEC88" s="125"/>
      <c r="BED88" s="125"/>
      <c r="BEE88" s="125"/>
      <c r="BEF88" s="125"/>
      <c r="BEG88" s="125"/>
      <c r="BEH88" s="125"/>
      <c r="BEI88" s="125"/>
      <c r="BEJ88" s="125"/>
      <c r="BEK88" s="125"/>
      <c r="BEL88" s="125"/>
      <c r="BEM88" s="125"/>
      <c r="BEN88" s="125"/>
      <c r="BEO88" s="125"/>
      <c r="BEP88" s="125"/>
      <c r="BEQ88" s="125"/>
      <c r="BER88" s="125"/>
      <c r="BES88" s="125"/>
      <c r="BET88" s="125"/>
      <c r="BEU88" s="125"/>
      <c r="BEV88" s="125"/>
      <c r="BEW88" s="125"/>
      <c r="BEX88" s="125"/>
      <c r="BEY88" s="125"/>
      <c r="BEZ88" s="125"/>
      <c r="BFA88" s="125"/>
      <c r="BFB88" s="125"/>
      <c r="BFC88" s="125"/>
      <c r="BFD88" s="125"/>
      <c r="BFE88" s="125"/>
      <c r="BFF88" s="125"/>
      <c r="BFG88" s="125"/>
      <c r="BFH88" s="125"/>
      <c r="BFI88" s="125"/>
      <c r="BFJ88" s="125"/>
      <c r="BFK88" s="125"/>
      <c r="BFL88" s="125"/>
      <c r="BFM88" s="125"/>
      <c r="BFN88" s="125"/>
      <c r="BFO88" s="125"/>
      <c r="BFP88" s="125"/>
      <c r="BFQ88" s="125"/>
      <c r="BFR88" s="125"/>
      <c r="BFS88" s="125"/>
      <c r="BFT88" s="125"/>
      <c r="BFU88" s="125"/>
      <c r="BFV88" s="125"/>
      <c r="BFW88" s="125"/>
      <c r="BFX88" s="125"/>
      <c r="BFY88" s="125"/>
      <c r="BFZ88" s="125"/>
      <c r="BGA88" s="125"/>
      <c r="BGB88" s="125"/>
      <c r="BGC88" s="125"/>
      <c r="BGD88" s="125"/>
      <c r="BGE88" s="125"/>
      <c r="BGF88" s="125"/>
      <c r="BGG88" s="125"/>
      <c r="BGH88" s="125"/>
      <c r="BGI88" s="125"/>
      <c r="BGJ88" s="125"/>
      <c r="BGK88" s="125"/>
      <c r="BGL88" s="125"/>
      <c r="BGM88" s="125"/>
      <c r="BGN88" s="125"/>
      <c r="BGO88" s="125"/>
      <c r="BGP88" s="125"/>
      <c r="BGQ88" s="125"/>
      <c r="BGR88" s="125"/>
      <c r="BGS88" s="125"/>
      <c r="BGT88" s="125"/>
      <c r="BGU88" s="125"/>
      <c r="BGV88" s="125"/>
      <c r="BGW88" s="125"/>
      <c r="BGX88" s="125"/>
      <c r="BGY88" s="125"/>
      <c r="BGZ88" s="125"/>
      <c r="BHA88" s="125"/>
      <c r="BHB88" s="125"/>
      <c r="BHC88" s="125"/>
      <c r="BHD88" s="125"/>
      <c r="BHE88" s="125"/>
      <c r="BHF88" s="125"/>
      <c r="BHG88" s="125"/>
      <c r="BHH88" s="125"/>
      <c r="BHI88" s="125"/>
      <c r="BHJ88" s="125"/>
      <c r="BHK88" s="125"/>
      <c r="BHL88" s="125"/>
      <c r="BHM88" s="125"/>
      <c r="BHN88" s="125"/>
      <c r="BHO88" s="125"/>
      <c r="BHP88" s="125"/>
      <c r="BHQ88" s="125"/>
      <c r="BHR88" s="125"/>
      <c r="BHS88" s="125"/>
      <c r="BHT88" s="125"/>
      <c r="BHU88" s="125"/>
      <c r="BHV88" s="125"/>
      <c r="BHW88" s="125"/>
      <c r="BHX88" s="125"/>
      <c r="BHY88" s="125"/>
      <c r="BHZ88" s="125"/>
      <c r="BIA88" s="125"/>
      <c r="BIB88" s="125"/>
      <c r="BIC88" s="125"/>
      <c r="BID88" s="125"/>
      <c r="BIE88" s="125"/>
      <c r="BIF88" s="125"/>
      <c r="BIG88" s="125"/>
      <c r="BIH88" s="125"/>
      <c r="BII88" s="125"/>
      <c r="BIJ88" s="125"/>
      <c r="BIK88" s="125"/>
      <c r="BIL88" s="125"/>
      <c r="BIM88" s="125"/>
      <c r="BIN88" s="125"/>
      <c r="BIO88" s="125"/>
      <c r="BIP88" s="125"/>
      <c r="BIQ88" s="125"/>
      <c r="BIR88" s="125"/>
      <c r="BIS88" s="125"/>
      <c r="BIT88" s="125"/>
      <c r="BIU88" s="125"/>
      <c r="BIV88" s="125"/>
      <c r="BIW88" s="125"/>
      <c r="BIX88" s="125"/>
      <c r="BIY88" s="125"/>
      <c r="BIZ88" s="125"/>
      <c r="BJA88" s="125"/>
      <c r="BJB88" s="125"/>
      <c r="BJC88" s="125"/>
      <c r="BJD88" s="125"/>
      <c r="BJE88" s="125"/>
      <c r="BJF88" s="125"/>
      <c r="BJG88" s="125"/>
      <c r="BJH88" s="125"/>
      <c r="BJI88" s="125"/>
      <c r="BJJ88" s="125"/>
      <c r="BJK88" s="125"/>
      <c r="BJL88" s="125"/>
      <c r="BJM88" s="125"/>
      <c r="BJN88" s="125"/>
      <c r="BJO88" s="125"/>
      <c r="BJP88" s="125"/>
      <c r="BJQ88" s="125"/>
      <c r="BJR88" s="125"/>
      <c r="BJS88" s="125"/>
      <c r="BJT88" s="125"/>
      <c r="BJU88" s="125"/>
      <c r="BJV88" s="125"/>
      <c r="BJW88" s="125"/>
      <c r="BJX88" s="125"/>
      <c r="BJY88" s="125"/>
      <c r="BJZ88" s="125"/>
      <c r="BKA88" s="125"/>
      <c r="BKB88" s="125"/>
      <c r="BKC88" s="125"/>
      <c r="BKD88" s="125"/>
      <c r="BKE88" s="125"/>
      <c r="BKF88" s="125"/>
      <c r="BKG88" s="125"/>
      <c r="BKH88" s="125"/>
      <c r="BKI88" s="125"/>
      <c r="BKJ88" s="125"/>
      <c r="BKK88" s="125"/>
      <c r="BKL88" s="125"/>
      <c r="BKM88" s="125"/>
      <c r="BKN88" s="125"/>
      <c r="BKO88" s="125"/>
      <c r="BKP88" s="125"/>
      <c r="BKQ88" s="125"/>
      <c r="BKR88" s="125"/>
      <c r="BKS88" s="125"/>
      <c r="BKT88" s="125"/>
      <c r="BKU88" s="125"/>
      <c r="BKV88" s="125"/>
      <c r="BKW88" s="125"/>
      <c r="BKX88" s="125"/>
      <c r="BKY88" s="125"/>
      <c r="BKZ88" s="125"/>
      <c r="BLA88" s="125"/>
      <c r="BLB88" s="125"/>
      <c r="BLC88" s="125"/>
      <c r="BLD88" s="125"/>
      <c r="BLE88" s="125"/>
      <c r="BLF88" s="125"/>
      <c r="BLG88" s="125"/>
      <c r="BLH88" s="125"/>
      <c r="BLI88" s="125"/>
      <c r="BLJ88" s="125"/>
      <c r="BLK88" s="125"/>
      <c r="BLL88" s="125"/>
      <c r="BLM88" s="125"/>
      <c r="BLN88" s="125"/>
      <c r="BLO88" s="125"/>
      <c r="BLP88" s="125"/>
      <c r="BLQ88" s="125"/>
      <c r="BLR88" s="125"/>
      <c r="BLS88" s="125"/>
      <c r="BLT88" s="125"/>
      <c r="BLU88" s="125"/>
      <c r="BLV88" s="125"/>
      <c r="BLW88" s="125"/>
      <c r="BLX88" s="125"/>
      <c r="BLY88" s="125"/>
      <c r="BLZ88" s="125"/>
      <c r="BMA88" s="125"/>
      <c r="BMB88" s="125"/>
      <c r="BMC88" s="125"/>
      <c r="BMD88" s="125"/>
      <c r="BME88" s="125"/>
      <c r="BMF88" s="125"/>
      <c r="BMG88" s="125"/>
      <c r="BMH88" s="125"/>
      <c r="BMI88" s="125"/>
      <c r="BMJ88" s="125"/>
      <c r="BMK88" s="125"/>
      <c r="BML88" s="125"/>
      <c r="BMM88" s="125"/>
      <c r="BMN88" s="125"/>
      <c r="BMO88" s="125"/>
      <c r="BMP88" s="125"/>
      <c r="BMQ88" s="125"/>
      <c r="BMR88" s="125"/>
      <c r="BMS88" s="125"/>
      <c r="BMT88" s="125"/>
      <c r="BMU88" s="125"/>
      <c r="BMV88" s="125"/>
      <c r="BMW88" s="125"/>
      <c r="BMX88" s="125"/>
      <c r="BMY88" s="125"/>
      <c r="BMZ88" s="125"/>
      <c r="BNA88" s="125"/>
      <c r="BNB88" s="125"/>
      <c r="BNC88" s="125"/>
      <c r="BND88" s="125"/>
      <c r="BNE88" s="125"/>
      <c r="BNF88" s="125"/>
      <c r="BNG88" s="125"/>
      <c r="BNH88" s="125"/>
      <c r="BNI88" s="125"/>
      <c r="BNJ88" s="125"/>
      <c r="BNK88" s="125"/>
      <c r="BNL88" s="125"/>
      <c r="BNM88" s="125"/>
      <c r="BNN88" s="125"/>
      <c r="BNO88" s="125"/>
      <c r="BNP88" s="125"/>
      <c r="BNQ88" s="125"/>
      <c r="BNR88" s="125"/>
      <c r="BNS88" s="125"/>
      <c r="BNT88" s="125"/>
      <c r="BNU88" s="125"/>
      <c r="BNV88" s="125"/>
      <c r="BNW88" s="125"/>
      <c r="BNX88" s="125"/>
      <c r="BNY88" s="125"/>
      <c r="BNZ88" s="125"/>
      <c r="BOA88" s="125"/>
      <c r="BOB88" s="125"/>
      <c r="BOC88" s="125"/>
      <c r="BOD88" s="125"/>
      <c r="BOE88" s="125"/>
      <c r="BOF88" s="125"/>
      <c r="BOG88" s="125"/>
      <c r="BOH88" s="125"/>
      <c r="BOI88" s="125"/>
      <c r="BOJ88" s="125"/>
      <c r="BOK88" s="125"/>
      <c r="BOL88" s="125"/>
      <c r="BOM88" s="125"/>
      <c r="BON88" s="125"/>
      <c r="BOO88" s="125"/>
      <c r="BOP88" s="125"/>
      <c r="BOQ88" s="125"/>
      <c r="BOR88" s="125"/>
      <c r="BOS88" s="125"/>
      <c r="BOT88" s="125"/>
      <c r="BOU88" s="125"/>
      <c r="BOV88" s="125"/>
      <c r="BOW88" s="125"/>
      <c r="BOX88" s="125"/>
      <c r="BOY88" s="125"/>
      <c r="BOZ88" s="125"/>
      <c r="BPA88" s="125"/>
      <c r="BPB88" s="125"/>
      <c r="BPC88" s="125"/>
      <c r="BPD88" s="125"/>
      <c r="BPE88" s="125"/>
      <c r="BPF88" s="125"/>
      <c r="BPG88" s="125"/>
      <c r="BPH88" s="125"/>
      <c r="BPI88" s="125"/>
      <c r="BPJ88" s="125"/>
      <c r="BPK88" s="125"/>
      <c r="BPL88" s="125"/>
      <c r="BPM88" s="125"/>
      <c r="BPN88" s="125"/>
      <c r="BPO88" s="125"/>
      <c r="BPP88" s="125"/>
      <c r="BPQ88" s="125"/>
      <c r="BPR88" s="125"/>
      <c r="BPS88" s="125"/>
      <c r="BPT88" s="125"/>
      <c r="BPU88" s="125"/>
      <c r="BPV88" s="125"/>
      <c r="BPW88" s="125"/>
      <c r="BPX88" s="125"/>
      <c r="BPY88" s="125"/>
      <c r="BPZ88" s="125"/>
      <c r="BQA88" s="125"/>
      <c r="BQB88" s="125"/>
      <c r="BQC88" s="125"/>
      <c r="BQD88" s="125"/>
      <c r="BQE88" s="125"/>
      <c r="BQF88" s="125"/>
      <c r="BQG88" s="125"/>
      <c r="BQH88" s="125"/>
      <c r="BQI88" s="125"/>
      <c r="BQJ88" s="125"/>
      <c r="BQK88" s="125"/>
      <c r="BQL88" s="125"/>
      <c r="BQM88" s="125"/>
      <c r="BQN88" s="125"/>
      <c r="BQO88" s="125"/>
      <c r="BQP88" s="125"/>
      <c r="BQQ88" s="125"/>
      <c r="BQR88" s="125"/>
      <c r="BQS88" s="125"/>
      <c r="BQT88" s="125"/>
      <c r="BQU88" s="125"/>
      <c r="BQV88" s="125"/>
      <c r="BQW88" s="125"/>
      <c r="BQX88" s="125"/>
      <c r="BQY88" s="125"/>
      <c r="BQZ88" s="125"/>
      <c r="BRA88" s="125"/>
      <c r="BRB88" s="125"/>
      <c r="BRC88" s="125"/>
      <c r="BRD88" s="125"/>
      <c r="BRE88" s="125"/>
      <c r="BRF88" s="125"/>
      <c r="BRG88" s="125"/>
      <c r="BRH88" s="125"/>
      <c r="BRI88" s="125"/>
      <c r="BRJ88" s="125"/>
      <c r="BRK88" s="125"/>
      <c r="BRL88" s="125"/>
      <c r="BRM88" s="125"/>
      <c r="BRN88" s="125"/>
      <c r="BRO88" s="125"/>
      <c r="BRP88" s="125"/>
      <c r="BRQ88" s="125"/>
      <c r="BRR88" s="125"/>
      <c r="BRS88" s="125"/>
      <c r="BRT88" s="125"/>
      <c r="BRU88" s="125"/>
      <c r="BRV88" s="125"/>
      <c r="BRW88" s="125"/>
      <c r="BRX88" s="125"/>
      <c r="BRY88" s="125"/>
      <c r="BRZ88" s="125"/>
      <c r="BSA88" s="125"/>
      <c r="BSB88" s="125"/>
      <c r="BSC88" s="125"/>
      <c r="BSD88" s="125"/>
      <c r="BSE88" s="125"/>
      <c r="BSF88" s="125"/>
      <c r="BSG88" s="125"/>
      <c r="BSH88" s="125"/>
      <c r="BSI88" s="125"/>
      <c r="BSJ88" s="125"/>
      <c r="BSK88" s="125"/>
      <c r="BSL88" s="125"/>
      <c r="BSM88" s="125"/>
      <c r="BSN88" s="125"/>
      <c r="BSO88" s="125"/>
      <c r="BSP88" s="125"/>
      <c r="BSQ88" s="125"/>
      <c r="BSR88" s="125"/>
      <c r="BSS88" s="125"/>
      <c r="BST88" s="125"/>
      <c r="BSU88" s="125"/>
      <c r="BSV88" s="125"/>
      <c r="BSW88" s="125"/>
      <c r="BSX88" s="125"/>
      <c r="BSY88" s="125"/>
      <c r="BSZ88" s="125"/>
      <c r="BTA88" s="125"/>
      <c r="BTB88" s="125"/>
      <c r="BTC88" s="125"/>
      <c r="BTD88" s="125"/>
      <c r="BTE88" s="125"/>
      <c r="BTF88" s="125"/>
      <c r="BTG88" s="125"/>
      <c r="BTH88" s="125"/>
      <c r="BTI88" s="125"/>
      <c r="BTJ88" s="125"/>
      <c r="BTK88" s="125"/>
      <c r="BTL88" s="125"/>
      <c r="BTM88" s="125"/>
      <c r="BTN88" s="125"/>
      <c r="BTO88" s="125"/>
      <c r="BTP88" s="125"/>
      <c r="BTQ88" s="125"/>
      <c r="BTR88" s="125"/>
      <c r="BTS88" s="125"/>
      <c r="BTT88" s="125"/>
      <c r="BTU88" s="125"/>
      <c r="BTV88" s="125"/>
      <c r="BTW88" s="125"/>
      <c r="BTX88" s="125"/>
      <c r="BTY88" s="125"/>
      <c r="BTZ88" s="125"/>
      <c r="BUA88" s="125"/>
      <c r="BUB88" s="125"/>
      <c r="BUC88" s="125"/>
      <c r="BUD88" s="125"/>
      <c r="BUE88" s="125"/>
      <c r="BUF88" s="125"/>
      <c r="BUG88" s="125"/>
      <c r="BUH88" s="125"/>
      <c r="BUI88" s="125"/>
      <c r="BUJ88" s="125"/>
      <c r="BUK88" s="125"/>
      <c r="BUL88" s="125"/>
      <c r="BUM88" s="125"/>
      <c r="BUN88" s="125"/>
      <c r="BUO88" s="125"/>
      <c r="BUP88" s="125"/>
      <c r="BUQ88" s="125"/>
      <c r="BUR88" s="125"/>
      <c r="BUS88" s="125"/>
      <c r="BUT88" s="125"/>
      <c r="BUU88" s="125"/>
      <c r="BUV88" s="125"/>
      <c r="BUW88" s="125"/>
      <c r="BUX88" s="125"/>
      <c r="BUY88" s="125"/>
      <c r="BUZ88" s="125"/>
      <c r="BVA88" s="125"/>
      <c r="BVB88" s="125"/>
      <c r="BVC88" s="125"/>
      <c r="BVD88" s="125"/>
      <c r="BVE88" s="125"/>
      <c r="BVF88" s="125"/>
      <c r="BVG88" s="125"/>
      <c r="BVH88" s="125"/>
      <c r="BVI88" s="125"/>
      <c r="BVJ88" s="125"/>
      <c r="BVK88" s="125"/>
      <c r="BVL88" s="125"/>
      <c r="BVM88" s="125"/>
      <c r="BVN88" s="125"/>
      <c r="BVO88" s="125"/>
      <c r="BVP88" s="125"/>
      <c r="BVQ88" s="125"/>
      <c r="BVR88" s="125"/>
      <c r="BVS88" s="125"/>
      <c r="BVT88" s="125"/>
      <c r="BVU88" s="125"/>
      <c r="BVV88" s="125"/>
      <c r="BVW88" s="125"/>
      <c r="BVX88" s="125"/>
      <c r="BVY88" s="125"/>
      <c r="BVZ88" s="125"/>
      <c r="BWA88" s="125"/>
      <c r="BWB88" s="125"/>
      <c r="BWC88" s="125"/>
      <c r="BWD88" s="125"/>
      <c r="BWE88" s="125"/>
      <c r="BWF88" s="125"/>
      <c r="BWG88" s="125"/>
      <c r="BWH88" s="125"/>
      <c r="BWI88" s="125"/>
      <c r="BWJ88" s="125"/>
      <c r="BWK88" s="125"/>
      <c r="BWL88" s="125"/>
      <c r="BWM88" s="125"/>
      <c r="BWN88" s="125"/>
      <c r="BWO88" s="125"/>
      <c r="BWP88" s="125"/>
      <c r="BWQ88" s="125"/>
      <c r="BWR88" s="125"/>
      <c r="BWS88" s="125"/>
      <c r="BWT88" s="125"/>
      <c r="BWU88" s="125"/>
      <c r="BWV88" s="125"/>
      <c r="BWW88" s="125"/>
      <c r="BWX88" s="125"/>
      <c r="BWY88" s="125"/>
      <c r="BWZ88" s="125"/>
      <c r="BXA88" s="125"/>
      <c r="BXB88" s="125"/>
      <c r="BXC88" s="125"/>
      <c r="BXD88" s="125"/>
      <c r="BXE88" s="125"/>
      <c r="BXF88" s="125"/>
      <c r="BXG88" s="125"/>
      <c r="BXH88" s="125"/>
      <c r="BXI88" s="125"/>
      <c r="BXJ88" s="125"/>
      <c r="BXK88" s="125"/>
      <c r="BXL88" s="125"/>
      <c r="BXM88" s="125"/>
      <c r="BXN88" s="125"/>
      <c r="BXO88" s="125"/>
      <c r="BXP88" s="125"/>
      <c r="BXQ88" s="125"/>
      <c r="BXR88" s="125"/>
      <c r="BXS88" s="125"/>
      <c r="BXT88" s="125"/>
      <c r="BXU88" s="125"/>
      <c r="BXV88" s="125"/>
      <c r="BXW88" s="125"/>
      <c r="BXX88" s="125"/>
      <c r="BXY88" s="125"/>
      <c r="BXZ88" s="125"/>
      <c r="BYA88" s="125"/>
      <c r="BYB88" s="125"/>
      <c r="BYC88" s="125"/>
      <c r="BYD88" s="125"/>
      <c r="BYE88" s="125"/>
      <c r="BYF88" s="125"/>
      <c r="BYG88" s="125"/>
      <c r="BYH88" s="125"/>
      <c r="BYI88" s="125"/>
      <c r="BYJ88" s="125"/>
      <c r="BYK88" s="125"/>
      <c r="BYL88" s="125"/>
      <c r="BYM88" s="125"/>
      <c r="BYN88" s="125"/>
      <c r="BYO88" s="125"/>
      <c r="BYP88" s="125"/>
      <c r="BYQ88" s="125"/>
      <c r="BYR88" s="125"/>
      <c r="BYS88" s="125"/>
      <c r="BYT88" s="125"/>
      <c r="BYU88" s="125"/>
      <c r="BYV88" s="125"/>
      <c r="BYW88" s="125"/>
      <c r="BYX88" s="125"/>
      <c r="BYY88" s="125"/>
      <c r="BYZ88" s="125"/>
      <c r="BZA88" s="125"/>
      <c r="BZB88" s="125"/>
      <c r="BZC88" s="125"/>
      <c r="BZD88" s="125"/>
      <c r="BZE88" s="125"/>
      <c r="BZF88" s="125"/>
      <c r="BZG88" s="125"/>
      <c r="BZH88" s="125"/>
      <c r="BZI88" s="125"/>
      <c r="BZJ88" s="125"/>
      <c r="BZK88" s="125"/>
      <c r="BZL88" s="125"/>
      <c r="BZM88" s="125"/>
      <c r="BZN88" s="125"/>
      <c r="BZO88" s="125"/>
      <c r="BZP88" s="125"/>
      <c r="BZQ88" s="125"/>
      <c r="BZR88" s="125"/>
      <c r="BZS88" s="125"/>
      <c r="BZT88" s="125"/>
      <c r="BZU88" s="125"/>
      <c r="BZV88" s="125"/>
      <c r="BZW88" s="125"/>
      <c r="BZX88" s="125"/>
      <c r="BZY88" s="125"/>
      <c r="BZZ88" s="125"/>
      <c r="CAA88" s="125"/>
      <c r="CAB88" s="125"/>
      <c r="CAC88" s="125"/>
      <c r="CAD88" s="125"/>
      <c r="CAE88" s="125"/>
      <c r="CAF88" s="125"/>
      <c r="CAG88" s="125"/>
      <c r="CAH88" s="125"/>
      <c r="CAI88" s="125"/>
      <c r="CAJ88" s="125"/>
      <c r="CAK88" s="125"/>
      <c r="CAL88" s="125"/>
      <c r="CAM88" s="125"/>
      <c r="CAN88" s="125"/>
      <c r="CAO88" s="125"/>
      <c r="CAP88" s="125"/>
      <c r="CAQ88" s="125"/>
      <c r="CAR88" s="125"/>
      <c r="CAS88" s="125"/>
      <c r="CAT88" s="125"/>
      <c r="CAU88" s="125"/>
      <c r="CAV88" s="125"/>
      <c r="CAW88" s="125"/>
      <c r="CAX88" s="125"/>
      <c r="CAY88" s="125"/>
      <c r="CAZ88" s="125"/>
      <c r="CBA88" s="125"/>
      <c r="CBB88" s="125"/>
      <c r="CBC88" s="125"/>
      <c r="CBD88" s="125"/>
      <c r="CBE88" s="125"/>
      <c r="CBF88" s="125"/>
      <c r="CBG88" s="125"/>
      <c r="CBH88" s="125"/>
      <c r="CBI88" s="125"/>
      <c r="CBJ88" s="125"/>
      <c r="CBK88" s="125"/>
      <c r="CBL88" s="125"/>
      <c r="CBM88" s="125"/>
      <c r="CBN88" s="125"/>
      <c r="CBO88" s="125"/>
      <c r="CBP88" s="125"/>
      <c r="CBQ88" s="125"/>
      <c r="CBR88" s="125"/>
      <c r="CBS88" s="125"/>
      <c r="CBT88" s="125"/>
      <c r="CBU88" s="125"/>
      <c r="CBV88" s="125"/>
      <c r="CBW88" s="125"/>
      <c r="CBX88" s="125"/>
      <c r="CBY88" s="125"/>
      <c r="CBZ88" s="125"/>
      <c r="CCA88" s="125"/>
      <c r="CCB88" s="125"/>
      <c r="CCC88" s="125"/>
      <c r="CCD88" s="125"/>
      <c r="CCE88" s="125"/>
      <c r="CCF88" s="125"/>
      <c r="CCG88" s="125"/>
      <c r="CCH88" s="125"/>
      <c r="CCI88" s="125"/>
      <c r="CCJ88" s="125"/>
      <c r="CCK88" s="125"/>
      <c r="CCL88" s="125"/>
      <c r="CCM88" s="125"/>
      <c r="CCN88" s="125"/>
      <c r="CCO88" s="125"/>
      <c r="CCP88" s="125"/>
      <c r="CCQ88" s="125"/>
      <c r="CCR88" s="125"/>
      <c r="CCS88" s="125"/>
      <c r="CCT88" s="125"/>
      <c r="CCU88" s="125"/>
      <c r="CCV88" s="125"/>
      <c r="CCW88" s="125"/>
      <c r="CCX88" s="125"/>
      <c r="CCY88" s="125"/>
      <c r="CCZ88" s="125"/>
      <c r="CDA88" s="125"/>
      <c r="CDB88" s="125"/>
      <c r="CDC88" s="125"/>
      <c r="CDD88" s="125"/>
      <c r="CDE88" s="125"/>
      <c r="CDF88" s="125"/>
      <c r="CDG88" s="125"/>
      <c r="CDH88" s="125"/>
      <c r="CDI88" s="125"/>
      <c r="CDJ88" s="125"/>
      <c r="CDK88" s="125"/>
      <c r="CDL88" s="125"/>
      <c r="CDM88" s="125"/>
      <c r="CDN88" s="125"/>
      <c r="CDO88" s="125"/>
      <c r="CDP88" s="125"/>
      <c r="CDQ88" s="125"/>
      <c r="CDR88" s="125"/>
      <c r="CDS88" s="125"/>
      <c r="CDT88" s="125"/>
      <c r="CDU88" s="125"/>
      <c r="CDV88" s="125"/>
      <c r="CDW88" s="125"/>
      <c r="CDX88" s="125"/>
      <c r="CDY88" s="125"/>
      <c r="CDZ88" s="125"/>
      <c r="CEA88" s="125"/>
      <c r="CEB88" s="125"/>
      <c r="CEC88" s="125"/>
      <c r="CED88" s="125"/>
      <c r="CEE88" s="125"/>
      <c r="CEF88" s="125"/>
      <c r="CEG88" s="125"/>
      <c r="CEH88" s="125"/>
      <c r="CEI88" s="125"/>
      <c r="CEJ88" s="125"/>
      <c r="CEK88" s="125"/>
      <c r="CEL88" s="125"/>
      <c r="CEM88" s="125"/>
      <c r="CEN88" s="125"/>
      <c r="CEO88" s="125"/>
      <c r="CEP88" s="125"/>
      <c r="CEQ88" s="125"/>
      <c r="CER88" s="125"/>
      <c r="CES88" s="125"/>
      <c r="CET88" s="125"/>
      <c r="CEU88" s="125"/>
      <c r="CEV88" s="125"/>
      <c r="CEW88" s="125"/>
      <c r="CEX88" s="125"/>
      <c r="CEY88" s="125"/>
      <c r="CEZ88" s="125"/>
      <c r="CFA88" s="125"/>
      <c r="CFB88" s="125"/>
      <c r="CFC88" s="125"/>
      <c r="CFD88" s="125"/>
      <c r="CFE88" s="125"/>
      <c r="CFF88" s="125"/>
      <c r="CFG88" s="125"/>
      <c r="CFH88" s="125"/>
      <c r="CFI88" s="125"/>
      <c r="CFJ88" s="125"/>
      <c r="CFK88" s="125"/>
      <c r="CFL88" s="125"/>
      <c r="CFM88" s="125"/>
      <c r="CFN88" s="125"/>
      <c r="CFO88" s="125"/>
      <c r="CFP88" s="125"/>
      <c r="CFQ88" s="125"/>
      <c r="CFR88" s="125"/>
      <c r="CFS88" s="125"/>
      <c r="CFT88" s="125"/>
      <c r="CFU88" s="125"/>
      <c r="CFV88" s="125"/>
      <c r="CFW88" s="125"/>
      <c r="CFX88" s="125"/>
      <c r="CFY88" s="125"/>
      <c r="CFZ88" s="125"/>
      <c r="CGA88" s="125"/>
      <c r="CGB88" s="125"/>
      <c r="CGC88" s="125"/>
      <c r="CGD88" s="125"/>
      <c r="CGE88" s="125"/>
      <c r="CGF88" s="125"/>
      <c r="CGG88" s="125"/>
      <c r="CGH88" s="125"/>
      <c r="CGI88" s="125"/>
      <c r="CGJ88" s="125"/>
      <c r="CGK88" s="125"/>
      <c r="CGL88" s="125"/>
      <c r="CGM88" s="125"/>
      <c r="CGN88" s="125"/>
      <c r="CGO88" s="125"/>
      <c r="CGP88" s="125"/>
      <c r="CGQ88" s="125"/>
      <c r="CGR88" s="125"/>
      <c r="CGS88" s="125"/>
      <c r="CGT88" s="125"/>
      <c r="CGU88" s="125"/>
      <c r="CGV88" s="125"/>
      <c r="CGW88" s="125"/>
      <c r="CGX88" s="125"/>
      <c r="CGY88" s="125"/>
      <c r="CGZ88" s="125"/>
      <c r="CHA88" s="125"/>
      <c r="CHB88" s="125"/>
      <c r="CHC88" s="125"/>
      <c r="CHD88" s="125"/>
      <c r="CHE88" s="125"/>
      <c r="CHF88" s="125"/>
      <c r="CHG88" s="125"/>
      <c r="CHH88" s="125"/>
      <c r="CHI88" s="125"/>
      <c r="CHJ88" s="125"/>
      <c r="CHK88" s="125"/>
      <c r="CHL88" s="125"/>
      <c r="CHM88" s="125"/>
      <c r="CHN88" s="125"/>
      <c r="CHO88" s="125"/>
      <c r="CHP88" s="125"/>
      <c r="CHQ88" s="125"/>
      <c r="CHR88" s="125"/>
      <c r="CHS88" s="125"/>
      <c r="CHT88" s="125"/>
      <c r="CHU88" s="125"/>
      <c r="CHV88" s="125"/>
      <c r="CHW88" s="125"/>
      <c r="CHX88" s="125"/>
      <c r="CHY88" s="125"/>
      <c r="CHZ88" s="125"/>
      <c r="CIA88" s="125"/>
      <c r="CIB88" s="125"/>
      <c r="CIC88" s="125"/>
      <c r="CID88" s="125"/>
      <c r="CIE88" s="125"/>
      <c r="CIF88" s="125"/>
      <c r="CIG88" s="125"/>
      <c r="CIH88" s="125"/>
      <c r="CII88" s="125"/>
      <c r="CIJ88" s="125"/>
      <c r="CIK88" s="125"/>
      <c r="CIL88" s="125"/>
      <c r="CIM88" s="125"/>
      <c r="CIN88" s="125"/>
      <c r="CIO88" s="125"/>
      <c r="CIP88" s="125"/>
      <c r="CIQ88" s="125"/>
      <c r="CIR88" s="125"/>
      <c r="CIS88" s="125"/>
      <c r="CIT88" s="125"/>
      <c r="CIU88" s="125"/>
      <c r="CIV88" s="125"/>
      <c r="CIW88" s="125"/>
      <c r="CIX88" s="125"/>
      <c r="CIY88" s="125"/>
      <c r="CIZ88" s="125"/>
      <c r="CJA88" s="125"/>
      <c r="CJB88" s="125"/>
      <c r="CJC88" s="125"/>
      <c r="CJD88" s="125"/>
      <c r="CJE88" s="125"/>
      <c r="CJF88" s="125"/>
      <c r="CJG88" s="125"/>
      <c r="CJH88" s="125"/>
      <c r="CJI88" s="125"/>
      <c r="CJJ88" s="125"/>
      <c r="CJK88" s="125"/>
      <c r="CJL88" s="125"/>
      <c r="CJM88" s="125"/>
      <c r="CJN88" s="125"/>
      <c r="CJO88" s="125"/>
      <c r="CJP88" s="125"/>
      <c r="CJQ88" s="125"/>
      <c r="CJR88" s="125"/>
      <c r="CJS88" s="125"/>
      <c r="CJT88" s="125"/>
      <c r="CJU88" s="125"/>
      <c r="CJV88" s="125"/>
      <c r="CJW88" s="125"/>
      <c r="CJX88" s="125"/>
      <c r="CJY88" s="125"/>
      <c r="CJZ88" s="125"/>
      <c r="CKA88" s="125"/>
      <c r="CKB88" s="125"/>
      <c r="CKC88" s="125"/>
      <c r="CKD88" s="125"/>
      <c r="CKE88" s="125"/>
      <c r="CKF88" s="125"/>
      <c r="CKG88" s="125"/>
      <c r="CKH88" s="125"/>
      <c r="CKI88" s="125"/>
      <c r="CKJ88" s="125"/>
      <c r="CKK88" s="125"/>
      <c r="CKL88" s="125"/>
      <c r="CKM88" s="125"/>
      <c r="CKN88" s="125"/>
      <c r="CKO88" s="125"/>
      <c r="CKP88" s="125"/>
      <c r="CKQ88" s="125"/>
      <c r="CKR88" s="125"/>
      <c r="CKS88" s="125"/>
      <c r="CKT88" s="125"/>
      <c r="CKU88" s="125"/>
      <c r="CKV88" s="125"/>
      <c r="CKW88" s="125"/>
      <c r="CKX88" s="125"/>
      <c r="CKY88" s="125"/>
      <c r="CKZ88" s="125"/>
      <c r="CLA88" s="125"/>
      <c r="CLB88" s="125"/>
      <c r="CLC88" s="125"/>
      <c r="CLD88" s="125"/>
      <c r="CLE88" s="125"/>
      <c r="CLF88" s="125"/>
      <c r="CLG88" s="125"/>
      <c r="CLH88" s="125"/>
      <c r="CLI88" s="125"/>
      <c r="CLJ88" s="125"/>
      <c r="CLK88" s="125"/>
      <c r="CLL88" s="125"/>
      <c r="CLM88" s="125"/>
      <c r="CLN88" s="125"/>
      <c r="CLO88" s="125"/>
      <c r="CLP88" s="125"/>
      <c r="CLQ88" s="125"/>
      <c r="CLR88" s="125"/>
      <c r="CLS88" s="125"/>
      <c r="CLT88" s="125"/>
      <c r="CLU88" s="125"/>
      <c r="CLV88" s="125"/>
      <c r="CLW88" s="125"/>
      <c r="CLX88" s="125"/>
      <c r="CLY88" s="125"/>
      <c r="CLZ88" s="125"/>
      <c r="CMA88" s="125"/>
      <c r="CMB88" s="125"/>
      <c r="CMC88" s="125"/>
      <c r="CMD88" s="125"/>
      <c r="CME88" s="125"/>
      <c r="CMF88" s="125"/>
      <c r="CMG88" s="125"/>
      <c r="CMH88" s="125"/>
      <c r="CMI88" s="125"/>
      <c r="CMJ88" s="125"/>
      <c r="CMK88" s="125"/>
      <c r="CML88" s="125"/>
      <c r="CMM88" s="125"/>
      <c r="CMN88" s="125"/>
      <c r="CMO88" s="125"/>
      <c r="CMP88" s="125"/>
      <c r="CMQ88" s="125"/>
      <c r="CMR88" s="125"/>
      <c r="CMS88" s="125"/>
      <c r="CMT88" s="125"/>
      <c r="CMU88" s="125"/>
      <c r="CMV88" s="125"/>
      <c r="CMW88" s="125"/>
      <c r="CMX88" s="125"/>
      <c r="CMY88" s="125"/>
      <c r="CMZ88" s="125"/>
      <c r="CNA88" s="125"/>
      <c r="CNB88" s="125"/>
      <c r="CNC88" s="125"/>
      <c r="CND88" s="125"/>
      <c r="CNE88" s="125"/>
      <c r="CNF88" s="125"/>
      <c r="CNG88" s="125"/>
      <c r="CNH88" s="125"/>
      <c r="CNI88" s="125"/>
      <c r="CNJ88" s="125"/>
      <c r="CNK88" s="125"/>
      <c r="CNL88" s="125"/>
      <c r="CNM88" s="125"/>
      <c r="CNN88" s="125"/>
      <c r="CNO88" s="125"/>
      <c r="CNP88" s="125"/>
      <c r="CNQ88" s="125"/>
      <c r="CNR88" s="125"/>
      <c r="CNS88" s="125"/>
      <c r="CNT88" s="125"/>
      <c r="CNU88" s="125"/>
      <c r="CNV88" s="125"/>
      <c r="CNW88" s="125"/>
      <c r="CNX88" s="125"/>
      <c r="CNY88" s="125"/>
      <c r="CNZ88" s="125"/>
      <c r="COA88" s="125"/>
      <c r="COB88" s="125"/>
      <c r="COC88" s="125"/>
      <c r="COD88" s="125"/>
      <c r="COE88" s="125"/>
      <c r="COF88" s="125"/>
      <c r="COG88" s="125"/>
      <c r="COH88" s="125"/>
      <c r="COI88" s="125"/>
      <c r="COJ88" s="125"/>
      <c r="COK88" s="125"/>
      <c r="COL88" s="125"/>
      <c r="COM88" s="125"/>
      <c r="CON88" s="125"/>
      <c r="COO88" s="125"/>
      <c r="COP88" s="125"/>
      <c r="COQ88" s="125"/>
      <c r="COR88" s="125"/>
      <c r="COS88" s="125"/>
      <c r="COT88" s="125"/>
      <c r="COU88" s="125"/>
      <c r="COV88" s="125"/>
      <c r="COW88" s="125"/>
      <c r="COX88" s="125"/>
      <c r="COY88" s="125"/>
      <c r="COZ88" s="125"/>
      <c r="CPA88" s="125"/>
      <c r="CPB88" s="125"/>
      <c r="CPC88" s="125"/>
      <c r="CPD88" s="125"/>
      <c r="CPE88" s="125"/>
      <c r="CPF88" s="125"/>
      <c r="CPG88" s="125"/>
      <c r="CPH88" s="125"/>
      <c r="CPI88" s="125"/>
      <c r="CPJ88" s="125"/>
      <c r="CPK88" s="125"/>
      <c r="CPL88" s="125"/>
      <c r="CPM88" s="125"/>
      <c r="CPN88" s="125"/>
      <c r="CPO88" s="125"/>
      <c r="CPP88" s="125"/>
      <c r="CPQ88" s="125"/>
      <c r="CPR88" s="125"/>
      <c r="CPS88" s="125"/>
      <c r="CPT88" s="125"/>
      <c r="CPU88" s="125"/>
      <c r="CPV88" s="125"/>
      <c r="CPW88" s="125"/>
      <c r="CPX88" s="125"/>
      <c r="CPY88" s="125"/>
      <c r="CPZ88" s="125"/>
      <c r="CQA88" s="125"/>
      <c r="CQB88" s="125"/>
      <c r="CQC88" s="125"/>
      <c r="CQD88" s="125"/>
      <c r="CQE88" s="125"/>
      <c r="CQF88" s="125"/>
      <c r="CQG88" s="125"/>
      <c r="CQH88" s="125"/>
      <c r="CQI88" s="125"/>
      <c r="CQJ88" s="125"/>
      <c r="CQK88" s="125"/>
      <c r="CQL88" s="125"/>
      <c r="CQM88" s="125"/>
      <c r="CQN88" s="125"/>
      <c r="CQO88" s="125"/>
      <c r="CQP88" s="125"/>
      <c r="CQQ88" s="125"/>
      <c r="CQR88" s="125"/>
      <c r="CQS88" s="125"/>
      <c r="CQT88" s="125"/>
      <c r="CQU88" s="125"/>
      <c r="CQV88" s="125"/>
      <c r="CQW88" s="125"/>
      <c r="CQX88" s="125"/>
      <c r="CQY88" s="125"/>
      <c r="CQZ88" s="125"/>
      <c r="CRA88" s="125"/>
      <c r="CRB88" s="125"/>
      <c r="CRC88" s="125"/>
      <c r="CRD88" s="125"/>
      <c r="CRE88" s="125"/>
      <c r="CRF88" s="125"/>
      <c r="CRG88" s="125"/>
      <c r="CRH88" s="125"/>
      <c r="CRI88" s="125"/>
      <c r="CRJ88" s="125"/>
      <c r="CRK88" s="125"/>
      <c r="CRL88" s="125"/>
      <c r="CRM88" s="125"/>
      <c r="CRN88" s="125"/>
      <c r="CRO88" s="125"/>
      <c r="CRP88" s="125"/>
      <c r="CRQ88" s="125"/>
      <c r="CRR88" s="125"/>
      <c r="CRS88" s="125"/>
      <c r="CRT88" s="125"/>
      <c r="CRU88" s="125"/>
      <c r="CRV88" s="125"/>
      <c r="CRW88" s="125"/>
      <c r="CRX88" s="125"/>
      <c r="CRY88" s="125"/>
      <c r="CRZ88" s="125"/>
      <c r="CSA88" s="125"/>
      <c r="CSB88" s="125"/>
      <c r="CSC88" s="125"/>
      <c r="CSD88" s="125"/>
      <c r="CSE88" s="125"/>
      <c r="CSF88" s="125"/>
      <c r="CSG88" s="125"/>
      <c r="CSH88" s="125"/>
      <c r="CSI88" s="125"/>
      <c r="CSJ88" s="125"/>
      <c r="CSK88" s="125"/>
      <c r="CSL88" s="125"/>
      <c r="CSM88" s="125"/>
      <c r="CSN88" s="125"/>
      <c r="CSO88" s="125"/>
      <c r="CSP88" s="125"/>
      <c r="CSQ88" s="125"/>
      <c r="CSR88" s="125"/>
      <c r="CSS88" s="125"/>
      <c r="CST88" s="125"/>
      <c r="CSU88" s="125"/>
      <c r="CSV88" s="125"/>
      <c r="CSW88" s="125"/>
      <c r="CSX88" s="125"/>
      <c r="CSY88" s="125"/>
      <c r="CSZ88" s="125"/>
      <c r="CTA88" s="125"/>
      <c r="CTB88" s="125"/>
      <c r="CTC88" s="125"/>
      <c r="CTD88" s="125"/>
      <c r="CTE88" s="125"/>
      <c r="CTF88" s="125"/>
      <c r="CTG88" s="125"/>
      <c r="CTH88" s="125"/>
      <c r="CTI88" s="125"/>
      <c r="CTJ88" s="125"/>
      <c r="CTK88" s="125"/>
      <c r="CTL88" s="125"/>
      <c r="CTM88" s="125"/>
      <c r="CTN88" s="125"/>
      <c r="CTO88" s="125"/>
      <c r="CTP88" s="125"/>
      <c r="CTQ88" s="125"/>
      <c r="CTR88" s="125"/>
      <c r="CTS88" s="125"/>
      <c r="CTT88" s="125"/>
      <c r="CTU88" s="125"/>
      <c r="CTV88" s="125"/>
      <c r="CTW88" s="125"/>
      <c r="CTX88" s="125"/>
      <c r="CTY88" s="125"/>
      <c r="CTZ88" s="125"/>
      <c r="CUA88" s="125"/>
      <c r="CUB88" s="125"/>
      <c r="CUC88" s="125"/>
      <c r="CUD88" s="125"/>
      <c r="CUE88" s="125"/>
      <c r="CUF88" s="125"/>
      <c r="CUG88" s="125"/>
      <c r="CUH88" s="125"/>
      <c r="CUI88" s="125"/>
      <c r="CUJ88" s="125"/>
      <c r="CUK88" s="125"/>
      <c r="CUL88" s="125"/>
      <c r="CUM88" s="125"/>
      <c r="CUN88" s="125"/>
      <c r="CUO88" s="125"/>
      <c r="CUP88" s="125"/>
      <c r="CUQ88" s="125"/>
      <c r="CUR88" s="125"/>
      <c r="CUS88" s="125"/>
      <c r="CUT88" s="125"/>
      <c r="CUU88" s="125"/>
      <c r="CUV88" s="125"/>
      <c r="CUW88" s="125"/>
      <c r="CUX88" s="125"/>
      <c r="CUY88" s="125"/>
      <c r="CUZ88" s="125"/>
      <c r="CVA88" s="125"/>
      <c r="CVB88" s="125"/>
      <c r="CVC88" s="125"/>
      <c r="CVD88" s="125"/>
      <c r="CVE88" s="125"/>
      <c r="CVF88" s="125"/>
      <c r="CVG88" s="125"/>
      <c r="CVH88" s="125"/>
      <c r="CVI88" s="125"/>
      <c r="CVJ88" s="125"/>
      <c r="CVK88" s="125"/>
      <c r="CVL88" s="125"/>
      <c r="CVM88" s="125"/>
      <c r="CVN88" s="125"/>
      <c r="CVO88" s="125"/>
      <c r="CVP88" s="125"/>
      <c r="CVQ88" s="125"/>
      <c r="CVR88" s="125"/>
      <c r="CVS88" s="125"/>
      <c r="CVT88" s="125"/>
      <c r="CVU88" s="125"/>
      <c r="CVV88" s="125"/>
      <c r="CVW88" s="125"/>
      <c r="CVX88" s="125"/>
      <c r="CVY88" s="125"/>
      <c r="CVZ88" s="125"/>
      <c r="CWA88" s="125"/>
      <c r="CWB88" s="125"/>
      <c r="CWC88" s="125"/>
      <c r="CWD88" s="125"/>
      <c r="CWE88" s="125"/>
      <c r="CWF88" s="125"/>
      <c r="CWG88" s="125"/>
      <c r="CWH88" s="125"/>
      <c r="CWI88" s="125"/>
      <c r="CWJ88" s="125"/>
      <c r="CWK88" s="125"/>
      <c r="CWL88" s="125"/>
      <c r="CWM88" s="125"/>
      <c r="CWN88" s="125"/>
      <c r="CWO88" s="125"/>
      <c r="CWP88" s="125"/>
      <c r="CWQ88" s="125"/>
      <c r="CWR88" s="125"/>
      <c r="CWS88" s="125"/>
      <c r="CWT88" s="125"/>
      <c r="CWU88" s="125"/>
      <c r="CWV88" s="125"/>
      <c r="CWW88" s="125"/>
      <c r="CWX88" s="125"/>
      <c r="CWY88" s="125"/>
      <c r="CWZ88" s="125"/>
      <c r="CXA88" s="125"/>
      <c r="CXB88" s="125"/>
      <c r="CXC88" s="125"/>
      <c r="CXD88" s="125"/>
      <c r="CXE88" s="125"/>
      <c r="CXF88" s="125"/>
      <c r="CXG88" s="125"/>
      <c r="CXH88" s="125"/>
      <c r="CXI88" s="125"/>
      <c r="CXJ88" s="125"/>
      <c r="CXK88" s="125"/>
      <c r="CXL88" s="125"/>
      <c r="CXM88" s="125"/>
      <c r="CXN88" s="125"/>
      <c r="CXO88" s="125"/>
      <c r="CXP88" s="125"/>
      <c r="CXQ88" s="125"/>
      <c r="CXR88" s="125"/>
      <c r="CXS88" s="125"/>
      <c r="CXT88" s="125"/>
      <c r="CXU88" s="125"/>
      <c r="CXV88" s="125"/>
      <c r="CXW88" s="125"/>
      <c r="CXX88" s="125"/>
      <c r="CXY88" s="125"/>
      <c r="CXZ88" s="125"/>
      <c r="CYA88" s="125"/>
      <c r="CYB88" s="125"/>
      <c r="CYC88" s="125"/>
      <c r="CYD88" s="125"/>
      <c r="CYE88" s="125"/>
      <c r="CYF88" s="125"/>
      <c r="CYG88" s="125"/>
      <c r="CYH88" s="125"/>
      <c r="CYI88" s="125"/>
      <c r="CYJ88" s="125"/>
      <c r="CYK88" s="125"/>
      <c r="CYL88" s="125"/>
      <c r="CYM88" s="125"/>
      <c r="CYN88" s="125"/>
      <c r="CYO88" s="125"/>
      <c r="CYP88" s="125"/>
      <c r="CYQ88" s="125"/>
      <c r="CYR88" s="125"/>
      <c r="CYS88" s="125"/>
      <c r="CYT88" s="125"/>
      <c r="CYU88" s="125"/>
      <c r="CYV88" s="125"/>
      <c r="CYW88" s="125"/>
      <c r="CYX88" s="125"/>
      <c r="CYY88" s="125"/>
      <c r="CYZ88" s="125"/>
      <c r="CZA88" s="125"/>
      <c r="CZB88" s="125"/>
      <c r="CZC88" s="125"/>
      <c r="CZD88" s="125"/>
      <c r="CZE88" s="125"/>
      <c r="CZF88" s="125"/>
      <c r="CZG88" s="125"/>
      <c r="CZH88" s="125"/>
      <c r="CZI88" s="125"/>
      <c r="CZJ88" s="125"/>
      <c r="CZK88" s="125"/>
      <c r="CZL88" s="125"/>
      <c r="CZM88" s="125"/>
      <c r="CZN88" s="125"/>
      <c r="CZO88" s="125"/>
      <c r="CZP88" s="125"/>
      <c r="CZQ88" s="125"/>
      <c r="CZR88" s="125"/>
      <c r="CZS88" s="125"/>
      <c r="CZT88" s="125"/>
      <c r="CZU88" s="125"/>
      <c r="CZV88" s="125"/>
      <c r="CZW88" s="125"/>
      <c r="CZX88" s="125"/>
      <c r="CZY88" s="125"/>
      <c r="CZZ88" s="125"/>
      <c r="DAA88" s="125"/>
      <c r="DAB88" s="125"/>
      <c r="DAC88" s="125"/>
      <c r="DAD88" s="125"/>
      <c r="DAE88" s="125"/>
      <c r="DAF88" s="125"/>
      <c r="DAG88" s="125"/>
      <c r="DAH88" s="125"/>
      <c r="DAI88" s="125"/>
      <c r="DAJ88" s="125"/>
      <c r="DAK88" s="125"/>
      <c r="DAL88" s="125"/>
      <c r="DAM88" s="125"/>
      <c r="DAN88" s="125"/>
      <c r="DAO88" s="125"/>
      <c r="DAP88" s="125"/>
      <c r="DAQ88" s="125"/>
      <c r="DAR88" s="125"/>
      <c r="DAS88" s="125"/>
      <c r="DAT88" s="125"/>
      <c r="DAU88" s="125"/>
      <c r="DAV88" s="125"/>
      <c r="DAW88" s="125"/>
      <c r="DAX88" s="125"/>
      <c r="DAY88" s="125"/>
      <c r="DAZ88" s="125"/>
      <c r="DBA88" s="125"/>
      <c r="DBB88" s="125"/>
      <c r="DBC88" s="125"/>
      <c r="DBD88" s="125"/>
      <c r="DBE88" s="125"/>
      <c r="DBF88" s="125"/>
      <c r="DBG88" s="125"/>
      <c r="DBH88" s="125"/>
      <c r="DBI88" s="125"/>
      <c r="DBJ88" s="125"/>
      <c r="DBK88" s="125"/>
      <c r="DBL88" s="125"/>
      <c r="DBM88" s="125"/>
      <c r="DBN88" s="125"/>
      <c r="DBO88" s="125"/>
      <c r="DBP88" s="125"/>
      <c r="DBQ88" s="125"/>
      <c r="DBR88" s="125"/>
      <c r="DBS88" s="125"/>
      <c r="DBT88" s="125"/>
      <c r="DBU88" s="125"/>
      <c r="DBV88" s="125"/>
      <c r="DBW88" s="125"/>
      <c r="DBX88" s="125"/>
      <c r="DBY88" s="125"/>
      <c r="DBZ88" s="125"/>
      <c r="DCA88" s="125"/>
      <c r="DCB88" s="125"/>
      <c r="DCC88" s="125"/>
      <c r="DCD88" s="125"/>
      <c r="DCE88" s="125"/>
      <c r="DCF88" s="125"/>
      <c r="DCG88" s="125"/>
      <c r="DCH88" s="125"/>
      <c r="DCI88" s="125"/>
      <c r="DCJ88" s="125"/>
      <c r="DCK88" s="125"/>
      <c r="DCL88" s="125"/>
      <c r="DCM88" s="125"/>
      <c r="DCN88" s="125"/>
      <c r="DCO88" s="125"/>
      <c r="DCP88" s="125"/>
      <c r="DCQ88" s="125"/>
      <c r="DCR88" s="125"/>
      <c r="DCS88" s="125"/>
      <c r="DCT88" s="125"/>
      <c r="DCU88" s="125"/>
      <c r="DCV88" s="125"/>
      <c r="DCW88" s="125"/>
      <c r="DCX88" s="125"/>
      <c r="DCY88" s="125"/>
      <c r="DCZ88" s="125"/>
      <c r="DDA88" s="125"/>
      <c r="DDB88" s="125"/>
      <c r="DDC88" s="125"/>
      <c r="DDD88" s="125"/>
      <c r="DDE88" s="125"/>
      <c r="DDF88" s="125"/>
      <c r="DDG88" s="125"/>
      <c r="DDH88" s="125"/>
      <c r="DDI88" s="125"/>
      <c r="DDJ88" s="125"/>
      <c r="DDK88" s="125"/>
      <c r="DDL88" s="125"/>
      <c r="DDM88" s="125"/>
      <c r="DDN88" s="125"/>
      <c r="DDO88" s="125"/>
      <c r="DDP88" s="125"/>
      <c r="DDQ88" s="125"/>
      <c r="DDR88" s="125"/>
      <c r="DDS88" s="125"/>
      <c r="DDT88" s="125"/>
      <c r="DDU88" s="125"/>
      <c r="DDV88" s="125"/>
      <c r="DDW88" s="125"/>
      <c r="DDX88" s="125"/>
      <c r="DDY88" s="125"/>
      <c r="DDZ88" s="125"/>
      <c r="DEA88" s="125"/>
      <c r="DEB88" s="125"/>
      <c r="DEC88" s="125"/>
      <c r="DED88" s="125"/>
      <c r="DEE88" s="125"/>
      <c r="DEF88" s="125"/>
      <c r="DEG88" s="125"/>
      <c r="DEH88" s="125"/>
      <c r="DEI88" s="125"/>
      <c r="DEJ88" s="125"/>
      <c r="DEK88" s="125"/>
      <c r="DEL88" s="125"/>
      <c r="DEM88" s="125"/>
      <c r="DEN88" s="125"/>
      <c r="DEO88" s="125"/>
      <c r="DEP88" s="125"/>
      <c r="DEQ88" s="125"/>
      <c r="DER88" s="125"/>
      <c r="DES88" s="125"/>
      <c r="DET88" s="125"/>
      <c r="DEU88" s="125"/>
      <c r="DEV88" s="125"/>
      <c r="DEW88" s="125"/>
      <c r="DEX88" s="125"/>
      <c r="DEY88" s="125"/>
      <c r="DEZ88" s="125"/>
      <c r="DFA88" s="125"/>
      <c r="DFB88" s="125"/>
      <c r="DFC88" s="125"/>
      <c r="DFD88" s="125"/>
      <c r="DFE88" s="125"/>
      <c r="DFF88" s="125"/>
      <c r="DFG88" s="125"/>
      <c r="DFH88" s="125"/>
      <c r="DFI88" s="125"/>
      <c r="DFJ88" s="125"/>
      <c r="DFK88" s="125"/>
      <c r="DFL88" s="125"/>
      <c r="DFM88" s="125"/>
      <c r="DFN88" s="125"/>
      <c r="DFO88" s="125"/>
      <c r="DFP88" s="125"/>
      <c r="DFQ88" s="125"/>
      <c r="DFR88" s="125"/>
      <c r="DFS88" s="125"/>
      <c r="DFT88" s="125"/>
      <c r="DFU88" s="125"/>
      <c r="DFV88" s="125"/>
      <c r="DFW88" s="125"/>
      <c r="DFX88" s="125"/>
      <c r="DFY88" s="125"/>
      <c r="DFZ88" s="125"/>
      <c r="DGA88" s="125"/>
      <c r="DGB88" s="125"/>
      <c r="DGC88" s="125"/>
      <c r="DGD88" s="125"/>
      <c r="DGE88" s="125"/>
      <c r="DGF88" s="125"/>
      <c r="DGG88" s="125"/>
      <c r="DGH88" s="125"/>
      <c r="DGI88" s="125"/>
      <c r="DGJ88" s="125"/>
      <c r="DGK88" s="125"/>
      <c r="DGL88" s="125"/>
      <c r="DGM88" s="125"/>
      <c r="DGN88" s="125"/>
      <c r="DGO88" s="125"/>
      <c r="DGP88" s="125"/>
      <c r="DGQ88" s="125"/>
      <c r="DGR88" s="125"/>
      <c r="DGS88" s="125"/>
      <c r="DGT88" s="125"/>
      <c r="DGU88" s="125"/>
      <c r="DGV88" s="125"/>
      <c r="DGW88" s="125"/>
      <c r="DGX88" s="125"/>
      <c r="DGY88" s="125"/>
      <c r="DGZ88" s="125"/>
      <c r="DHA88" s="125"/>
      <c r="DHB88" s="125"/>
      <c r="DHC88" s="125"/>
      <c r="DHD88" s="125"/>
      <c r="DHE88" s="125"/>
      <c r="DHF88" s="125"/>
      <c r="DHG88" s="125"/>
      <c r="DHH88" s="125"/>
      <c r="DHI88" s="125"/>
      <c r="DHJ88" s="125"/>
      <c r="DHK88" s="125"/>
      <c r="DHL88" s="125"/>
      <c r="DHM88" s="125"/>
      <c r="DHN88" s="125"/>
      <c r="DHO88" s="125"/>
      <c r="DHP88" s="125"/>
      <c r="DHQ88" s="125"/>
      <c r="DHR88" s="125"/>
      <c r="DHS88" s="125"/>
      <c r="DHT88" s="125"/>
      <c r="DHU88" s="125"/>
      <c r="DHV88" s="125"/>
      <c r="DHW88" s="125"/>
      <c r="DHX88" s="125"/>
      <c r="DHY88" s="125"/>
      <c r="DHZ88" s="125"/>
      <c r="DIA88" s="125"/>
      <c r="DIB88" s="125"/>
      <c r="DIC88" s="125"/>
      <c r="DID88" s="125"/>
      <c r="DIE88" s="125"/>
      <c r="DIF88" s="125"/>
      <c r="DIG88" s="125"/>
      <c r="DIH88" s="125"/>
      <c r="DII88" s="125"/>
      <c r="DIJ88" s="125"/>
      <c r="DIK88" s="125"/>
      <c r="DIL88" s="125"/>
      <c r="DIM88" s="125"/>
      <c r="DIN88" s="125"/>
      <c r="DIO88" s="125"/>
      <c r="DIP88" s="125"/>
      <c r="DIQ88" s="125"/>
      <c r="DIR88" s="125"/>
      <c r="DIS88" s="125"/>
      <c r="DIT88" s="125"/>
      <c r="DIU88" s="125"/>
      <c r="DIV88" s="125"/>
      <c r="DIW88" s="125"/>
      <c r="DIX88" s="125"/>
      <c r="DIY88" s="125"/>
      <c r="DIZ88" s="125"/>
      <c r="DJA88" s="125"/>
      <c r="DJB88" s="125"/>
      <c r="DJC88" s="125"/>
      <c r="DJD88" s="125"/>
      <c r="DJE88" s="125"/>
      <c r="DJF88" s="125"/>
      <c r="DJG88" s="125"/>
      <c r="DJH88" s="125"/>
      <c r="DJI88" s="125"/>
      <c r="DJJ88" s="125"/>
      <c r="DJK88" s="125"/>
      <c r="DJL88" s="125"/>
      <c r="DJM88" s="125"/>
      <c r="DJN88" s="125"/>
      <c r="DJO88" s="125"/>
      <c r="DJP88" s="125"/>
      <c r="DJQ88" s="125"/>
      <c r="DJR88" s="125"/>
      <c r="DJS88" s="125"/>
      <c r="DJT88" s="125"/>
      <c r="DJU88" s="125"/>
      <c r="DJV88" s="125"/>
      <c r="DJW88" s="125"/>
      <c r="DJX88" s="125"/>
      <c r="DJY88" s="125"/>
      <c r="DJZ88" s="125"/>
      <c r="DKA88" s="125"/>
      <c r="DKB88" s="125"/>
      <c r="DKC88" s="125"/>
      <c r="DKD88" s="125"/>
      <c r="DKE88" s="125"/>
      <c r="DKF88" s="125"/>
      <c r="DKG88" s="125"/>
      <c r="DKH88" s="125"/>
      <c r="DKI88" s="125"/>
      <c r="DKJ88" s="125"/>
      <c r="DKK88" s="125"/>
      <c r="DKL88" s="125"/>
      <c r="DKM88" s="125"/>
      <c r="DKN88" s="125"/>
      <c r="DKO88" s="125"/>
      <c r="DKP88" s="125"/>
      <c r="DKQ88" s="125"/>
      <c r="DKR88" s="125"/>
      <c r="DKS88" s="125"/>
      <c r="DKT88" s="125"/>
      <c r="DKU88" s="125"/>
      <c r="DKV88" s="125"/>
      <c r="DKW88" s="125"/>
      <c r="DKX88" s="125"/>
      <c r="DKY88" s="125"/>
      <c r="DKZ88" s="125"/>
      <c r="DLA88" s="125"/>
      <c r="DLB88" s="125"/>
      <c r="DLC88" s="125"/>
      <c r="DLD88" s="125"/>
      <c r="DLE88" s="125"/>
      <c r="DLF88" s="125"/>
      <c r="DLG88" s="125"/>
      <c r="DLH88" s="125"/>
      <c r="DLI88" s="125"/>
      <c r="DLJ88" s="125"/>
      <c r="DLK88" s="125"/>
      <c r="DLL88" s="125"/>
      <c r="DLM88" s="125"/>
      <c r="DLN88" s="125"/>
      <c r="DLO88" s="125"/>
      <c r="DLP88" s="125"/>
      <c r="DLQ88" s="125"/>
      <c r="DLR88" s="125"/>
      <c r="DLS88" s="125"/>
      <c r="DLT88" s="125"/>
      <c r="DLU88" s="125"/>
      <c r="DLV88" s="125"/>
      <c r="DLW88" s="125"/>
      <c r="DLX88" s="125"/>
      <c r="DLY88" s="125"/>
      <c r="DLZ88" s="125"/>
      <c r="DMA88" s="125"/>
      <c r="DMB88" s="125"/>
      <c r="DMC88" s="125"/>
      <c r="DMD88" s="125"/>
      <c r="DME88" s="125"/>
      <c r="DMF88" s="125"/>
      <c r="DMG88" s="125"/>
      <c r="DMH88" s="125"/>
      <c r="DMI88" s="125"/>
      <c r="DMJ88" s="125"/>
      <c r="DMK88" s="125"/>
      <c r="DML88" s="125"/>
      <c r="DMM88" s="125"/>
      <c r="DMN88" s="125"/>
      <c r="DMO88" s="125"/>
      <c r="DMP88" s="125"/>
      <c r="DMQ88" s="125"/>
      <c r="DMR88" s="125"/>
      <c r="DMS88" s="125"/>
      <c r="DMT88" s="125"/>
      <c r="DMU88" s="125"/>
      <c r="DMV88" s="125"/>
      <c r="DMW88" s="125"/>
      <c r="DMX88" s="125"/>
      <c r="DMY88" s="125"/>
      <c r="DMZ88" s="125"/>
      <c r="DNA88" s="125"/>
      <c r="DNB88" s="125"/>
      <c r="DNC88" s="125"/>
      <c r="DND88" s="125"/>
      <c r="DNE88" s="125"/>
      <c r="DNF88" s="125"/>
      <c r="DNG88" s="125"/>
      <c r="DNH88" s="125"/>
      <c r="DNI88" s="125"/>
      <c r="DNJ88" s="125"/>
      <c r="DNK88" s="125"/>
      <c r="DNL88" s="125"/>
      <c r="DNM88" s="125"/>
      <c r="DNN88" s="125"/>
      <c r="DNO88" s="125"/>
      <c r="DNP88" s="125"/>
      <c r="DNQ88" s="125"/>
      <c r="DNR88" s="125"/>
      <c r="DNS88" s="125"/>
      <c r="DNT88" s="125"/>
      <c r="DNU88" s="125"/>
      <c r="DNV88" s="125"/>
      <c r="DNW88" s="125"/>
      <c r="DNX88" s="125"/>
      <c r="DNY88" s="125"/>
      <c r="DNZ88" s="125"/>
      <c r="DOA88" s="125"/>
      <c r="DOB88" s="125"/>
      <c r="DOC88" s="125"/>
      <c r="DOD88" s="125"/>
      <c r="DOE88" s="125"/>
      <c r="DOF88" s="125"/>
      <c r="DOG88" s="125"/>
      <c r="DOH88" s="125"/>
      <c r="DOI88" s="125"/>
      <c r="DOJ88" s="125"/>
      <c r="DOK88" s="125"/>
      <c r="DOL88" s="125"/>
      <c r="DOM88" s="125"/>
      <c r="DON88" s="125"/>
      <c r="DOO88" s="125"/>
      <c r="DOP88" s="125"/>
      <c r="DOQ88" s="125"/>
      <c r="DOR88" s="125"/>
      <c r="DOS88" s="125"/>
      <c r="DOT88" s="125"/>
      <c r="DOU88" s="125"/>
      <c r="DOV88" s="125"/>
      <c r="DOW88" s="125"/>
      <c r="DOX88" s="125"/>
      <c r="DOY88" s="125"/>
      <c r="DOZ88" s="125"/>
      <c r="DPA88" s="125"/>
      <c r="DPB88" s="125"/>
      <c r="DPC88" s="125"/>
      <c r="DPD88" s="125"/>
      <c r="DPE88" s="125"/>
      <c r="DPF88" s="125"/>
      <c r="DPG88" s="125"/>
      <c r="DPH88" s="125"/>
      <c r="DPI88" s="125"/>
      <c r="DPJ88" s="125"/>
      <c r="DPK88" s="125"/>
      <c r="DPL88" s="125"/>
      <c r="DPM88" s="125"/>
      <c r="DPN88" s="125"/>
      <c r="DPO88" s="125"/>
      <c r="DPP88" s="125"/>
      <c r="DPQ88" s="125"/>
      <c r="DPR88" s="125"/>
      <c r="DPS88" s="125"/>
      <c r="DPT88" s="125"/>
      <c r="DPU88" s="125"/>
      <c r="DPV88" s="125"/>
      <c r="DPW88" s="125"/>
      <c r="DPX88" s="125"/>
      <c r="DPY88" s="125"/>
      <c r="DPZ88" s="125"/>
      <c r="DQA88" s="125"/>
      <c r="DQB88" s="125"/>
      <c r="DQC88" s="125"/>
      <c r="DQD88" s="125"/>
      <c r="DQE88" s="125"/>
      <c r="DQF88" s="125"/>
      <c r="DQG88" s="125"/>
      <c r="DQH88" s="125"/>
      <c r="DQI88" s="125"/>
      <c r="DQJ88" s="125"/>
      <c r="DQK88" s="125"/>
      <c r="DQL88" s="125"/>
      <c r="DQM88" s="125"/>
      <c r="DQN88" s="125"/>
      <c r="DQO88" s="125"/>
      <c r="DQP88" s="125"/>
      <c r="DQQ88" s="125"/>
      <c r="DQR88" s="125"/>
      <c r="DQS88" s="125"/>
      <c r="DQT88" s="125"/>
      <c r="DQU88" s="125"/>
      <c r="DQV88" s="125"/>
      <c r="DQW88" s="125"/>
      <c r="DQX88" s="125"/>
      <c r="DQY88" s="125"/>
      <c r="DQZ88" s="125"/>
      <c r="DRA88" s="125"/>
      <c r="DRB88" s="125"/>
      <c r="DRC88" s="125"/>
      <c r="DRD88" s="125"/>
      <c r="DRE88" s="125"/>
      <c r="DRF88" s="125"/>
      <c r="DRG88" s="125"/>
      <c r="DRH88" s="125"/>
      <c r="DRI88" s="125"/>
      <c r="DRJ88" s="125"/>
      <c r="DRK88" s="125"/>
      <c r="DRL88" s="125"/>
      <c r="DRM88" s="125"/>
      <c r="DRN88" s="125"/>
      <c r="DRO88" s="125"/>
      <c r="DRP88" s="125"/>
      <c r="DRQ88" s="125"/>
      <c r="DRR88" s="125"/>
      <c r="DRS88" s="125"/>
      <c r="DRT88" s="125"/>
      <c r="DRU88" s="125"/>
      <c r="DRV88" s="125"/>
      <c r="DRW88" s="125"/>
      <c r="DRX88" s="125"/>
      <c r="DRY88" s="125"/>
      <c r="DRZ88" s="125"/>
      <c r="DSA88" s="125"/>
      <c r="DSB88" s="125"/>
      <c r="DSC88" s="125"/>
      <c r="DSD88" s="125"/>
      <c r="DSE88" s="125"/>
      <c r="DSF88" s="125"/>
      <c r="DSG88" s="125"/>
      <c r="DSH88" s="125"/>
      <c r="DSI88" s="125"/>
      <c r="DSJ88" s="125"/>
      <c r="DSK88" s="125"/>
      <c r="DSL88" s="125"/>
      <c r="DSM88" s="125"/>
      <c r="DSN88" s="125"/>
      <c r="DSO88" s="125"/>
      <c r="DSP88" s="125"/>
      <c r="DSQ88" s="125"/>
      <c r="DSR88" s="125"/>
      <c r="DSS88" s="125"/>
      <c r="DST88" s="125"/>
      <c r="DSU88" s="125"/>
      <c r="DSV88" s="125"/>
      <c r="DSW88" s="125"/>
      <c r="DSX88" s="125"/>
      <c r="DSY88" s="125"/>
      <c r="DSZ88" s="125"/>
      <c r="DTA88" s="125"/>
      <c r="DTB88" s="125"/>
      <c r="DTC88" s="125"/>
      <c r="DTD88" s="125"/>
      <c r="DTE88" s="125"/>
      <c r="DTF88" s="125"/>
      <c r="DTG88" s="125"/>
      <c r="DTH88" s="125"/>
      <c r="DTI88" s="125"/>
      <c r="DTJ88" s="125"/>
      <c r="DTK88" s="125"/>
      <c r="DTL88" s="125"/>
      <c r="DTM88" s="125"/>
      <c r="DTN88" s="125"/>
      <c r="DTO88" s="125"/>
      <c r="DTP88" s="125"/>
      <c r="DTQ88" s="125"/>
      <c r="DTR88" s="125"/>
      <c r="DTS88" s="125"/>
      <c r="DTT88" s="125"/>
      <c r="DTU88" s="125"/>
      <c r="DTV88" s="125"/>
      <c r="DTW88" s="125"/>
      <c r="DTX88" s="125"/>
      <c r="DTY88" s="125"/>
      <c r="DTZ88" s="125"/>
      <c r="DUA88" s="125"/>
      <c r="DUB88" s="125"/>
      <c r="DUC88" s="125"/>
      <c r="DUD88" s="125"/>
      <c r="DUE88" s="125"/>
      <c r="DUF88" s="125"/>
      <c r="DUG88" s="125"/>
      <c r="DUH88" s="125"/>
      <c r="DUI88" s="125"/>
      <c r="DUJ88" s="125"/>
      <c r="DUK88" s="125"/>
      <c r="DUL88" s="125"/>
      <c r="DUM88" s="125"/>
      <c r="DUN88" s="125"/>
      <c r="DUO88" s="125"/>
      <c r="DUP88" s="125"/>
      <c r="DUQ88" s="125"/>
      <c r="DUR88" s="125"/>
      <c r="DUS88" s="125"/>
      <c r="DUT88" s="125"/>
      <c r="DUU88" s="125"/>
      <c r="DUV88" s="125"/>
      <c r="DUW88" s="125"/>
      <c r="DUX88" s="125"/>
      <c r="DUY88" s="125"/>
      <c r="DUZ88" s="125"/>
      <c r="DVA88" s="125"/>
      <c r="DVB88" s="125"/>
      <c r="DVC88" s="125"/>
      <c r="DVD88" s="125"/>
      <c r="DVE88" s="125"/>
      <c r="DVF88" s="125"/>
      <c r="DVG88" s="125"/>
      <c r="DVH88" s="125"/>
      <c r="DVI88" s="125"/>
      <c r="DVJ88" s="125"/>
      <c r="DVK88" s="125"/>
      <c r="DVL88" s="125"/>
      <c r="DVM88" s="125"/>
      <c r="DVN88" s="125"/>
      <c r="DVO88" s="125"/>
      <c r="DVP88" s="125"/>
      <c r="DVQ88" s="125"/>
      <c r="DVR88" s="125"/>
      <c r="DVS88" s="125"/>
      <c r="DVT88" s="125"/>
      <c r="DVU88" s="125"/>
      <c r="DVV88" s="125"/>
      <c r="DVW88" s="125"/>
      <c r="DVX88" s="125"/>
      <c r="DVY88" s="125"/>
      <c r="DVZ88" s="125"/>
      <c r="DWA88" s="125"/>
      <c r="DWB88" s="125"/>
      <c r="DWC88" s="125"/>
      <c r="DWD88" s="125"/>
      <c r="DWE88" s="125"/>
      <c r="DWF88" s="125"/>
      <c r="DWG88" s="125"/>
      <c r="DWH88" s="125"/>
      <c r="DWI88" s="125"/>
      <c r="DWJ88" s="125"/>
      <c r="DWK88" s="125"/>
      <c r="DWL88" s="125"/>
      <c r="DWM88" s="125"/>
      <c r="DWN88" s="125"/>
      <c r="DWO88" s="125"/>
      <c r="DWP88" s="125"/>
      <c r="DWQ88" s="125"/>
      <c r="DWR88" s="125"/>
      <c r="DWS88" s="125"/>
      <c r="DWT88" s="125"/>
      <c r="DWU88" s="125"/>
      <c r="DWV88" s="125"/>
      <c r="DWW88" s="125"/>
      <c r="DWX88" s="125"/>
      <c r="DWY88" s="125"/>
      <c r="DWZ88" s="125"/>
      <c r="DXA88" s="125"/>
      <c r="DXB88" s="125"/>
      <c r="DXC88" s="125"/>
      <c r="DXD88" s="125"/>
      <c r="DXE88" s="125"/>
      <c r="DXF88" s="125"/>
      <c r="DXG88" s="125"/>
      <c r="DXH88" s="125"/>
      <c r="DXI88" s="125"/>
      <c r="DXJ88" s="125"/>
      <c r="DXK88" s="125"/>
      <c r="DXL88" s="125"/>
      <c r="DXM88" s="125"/>
      <c r="DXN88" s="125"/>
      <c r="DXO88" s="125"/>
      <c r="DXP88" s="125"/>
      <c r="DXQ88" s="125"/>
      <c r="DXR88" s="125"/>
      <c r="DXS88" s="125"/>
      <c r="DXT88" s="125"/>
      <c r="DXU88" s="125"/>
      <c r="DXV88" s="125"/>
      <c r="DXW88" s="125"/>
      <c r="DXX88" s="125"/>
      <c r="DXY88" s="125"/>
      <c r="DXZ88" s="125"/>
      <c r="DYA88" s="125"/>
      <c r="DYB88" s="125"/>
      <c r="DYC88" s="125"/>
      <c r="DYD88" s="125"/>
      <c r="DYE88" s="125"/>
      <c r="DYF88" s="125"/>
      <c r="DYG88" s="125"/>
      <c r="DYH88" s="125"/>
      <c r="DYI88" s="125"/>
      <c r="DYJ88" s="125"/>
      <c r="DYK88" s="125"/>
      <c r="DYL88" s="125"/>
      <c r="DYM88" s="125"/>
      <c r="DYN88" s="125"/>
      <c r="DYO88" s="125"/>
      <c r="DYP88" s="125"/>
      <c r="DYQ88" s="125"/>
      <c r="DYR88" s="125"/>
      <c r="DYS88" s="125"/>
      <c r="DYT88" s="125"/>
      <c r="DYU88" s="125"/>
      <c r="DYV88" s="125"/>
      <c r="DYW88" s="125"/>
      <c r="DYX88" s="125"/>
      <c r="DYY88" s="125"/>
      <c r="DYZ88" s="125"/>
      <c r="DZA88" s="125"/>
      <c r="DZB88" s="125"/>
      <c r="DZC88" s="125"/>
      <c r="DZD88" s="125"/>
      <c r="DZE88" s="125"/>
      <c r="DZF88" s="125"/>
      <c r="DZG88" s="125"/>
      <c r="DZH88" s="125"/>
      <c r="DZI88" s="125"/>
      <c r="DZJ88" s="125"/>
      <c r="DZK88" s="125"/>
      <c r="DZL88" s="125"/>
      <c r="DZM88" s="125"/>
      <c r="DZN88" s="125"/>
      <c r="DZO88" s="125"/>
      <c r="DZP88" s="125"/>
      <c r="DZQ88" s="125"/>
      <c r="DZR88" s="125"/>
      <c r="DZS88" s="125"/>
      <c r="DZT88" s="125"/>
      <c r="DZU88" s="125"/>
      <c r="DZV88" s="125"/>
      <c r="DZW88" s="125"/>
      <c r="DZX88" s="125"/>
      <c r="DZY88" s="125"/>
      <c r="DZZ88" s="125"/>
      <c r="EAA88" s="125"/>
      <c r="EAB88" s="125"/>
      <c r="EAC88" s="125"/>
      <c r="EAD88" s="125"/>
      <c r="EAE88" s="125"/>
      <c r="EAF88" s="125"/>
      <c r="EAG88" s="125"/>
      <c r="EAH88" s="125"/>
      <c r="EAI88" s="125"/>
      <c r="EAJ88" s="125"/>
      <c r="EAK88" s="125"/>
      <c r="EAL88" s="125"/>
      <c r="EAM88" s="125"/>
      <c r="EAN88" s="125"/>
      <c r="EAO88" s="125"/>
      <c r="EAP88" s="125"/>
      <c r="EAQ88" s="125"/>
      <c r="EAR88" s="125"/>
      <c r="EAS88" s="125"/>
      <c r="EAT88" s="125"/>
      <c r="EAU88" s="125"/>
      <c r="EAV88" s="125"/>
      <c r="EAW88" s="125"/>
      <c r="EAX88" s="125"/>
      <c r="EAY88" s="125"/>
      <c r="EAZ88" s="125"/>
      <c r="EBA88" s="125"/>
      <c r="EBB88" s="125"/>
      <c r="EBC88" s="125"/>
      <c r="EBD88" s="125"/>
      <c r="EBE88" s="125"/>
      <c r="EBF88" s="125"/>
      <c r="EBG88" s="125"/>
      <c r="EBH88" s="125"/>
      <c r="EBI88" s="125"/>
      <c r="EBJ88" s="125"/>
      <c r="EBK88" s="125"/>
      <c r="EBL88" s="125"/>
      <c r="EBM88" s="125"/>
      <c r="EBN88" s="125"/>
      <c r="EBO88" s="125"/>
      <c r="EBP88" s="125"/>
      <c r="EBQ88" s="125"/>
      <c r="EBR88" s="125"/>
      <c r="EBS88" s="125"/>
      <c r="EBT88" s="125"/>
      <c r="EBU88" s="125"/>
      <c r="EBV88" s="125"/>
      <c r="EBW88" s="125"/>
      <c r="EBX88" s="125"/>
      <c r="EBY88" s="125"/>
      <c r="EBZ88" s="125"/>
      <c r="ECA88" s="125"/>
      <c r="ECB88" s="125"/>
      <c r="ECC88" s="125"/>
      <c r="ECD88" s="125"/>
      <c r="ECE88" s="125"/>
      <c r="ECF88" s="125"/>
      <c r="ECG88" s="125"/>
      <c r="ECH88" s="125"/>
      <c r="ECI88" s="125"/>
      <c r="ECJ88" s="125"/>
      <c r="ECK88" s="125"/>
      <c r="ECL88" s="125"/>
      <c r="ECM88" s="125"/>
      <c r="ECN88" s="125"/>
      <c r="ECO88" s="125"/>
      <c r="ECP88" s="125"/>
      <c r="ECQ88" s="125"/>
      <c r="ECR88" s="125"/>
      <c r="ECS88" s="125"/>
      <c r="ECT88" s="125"/>
      <c r="ECU88" s="125"/>
      <c r="ECV88" s="125"/>
      <c r="ECW88" s="125"/>
      <c r="ECX88" s="125"/>
      <c r="ECY88" s="125"/>
      <c r="ECZ88" s="125"/>
      <c r="EDA88" s="125"/>
      <c r="EDB88" s="125"/>
      <c r="EDC88" s="125"/>
      <c r="EDD88" s="125"/>
      <c r="EDE88" s="125"/>
      <c r="EDF88" s="125"/>
      <c r="EDG88" s="125"/>
      <c r="EDH88" s="125"/>
      <c r="EDI88" s="125"/>
      <c r="EDJ88" s="125"/>
      <c r="EDK88" s="125"/>
      <c r="EDL88" s="125"/>
      <c r="EDM88" s="125"/>
      <c r="EDN88" s="125"/>
      <c r="EDO88" s="125"/>
      <c r="EDP88" s="125"/>
      <c r="EDQ88" s="125"/>
      <c r="EDR88" s="125"/>
      <c r="EDS88" s="125"/>
      <c r="EDT88" s="125"/>
      <c r="EDU88" s="125"/>
      <c r="EDV88" s="125"/>
      <c r="EDW88" s="125"/>
      <c r="EDX88" s="125"/>
      <c r="EDY88" s="125"/>
      <c r="EDZ88" s="125"/>
      <c r="EEA88" s="125"/>
      <c r="EEB88" s="125"/>
      <c r="EEC88" s="125"/>
      <c r="EED88" s="125"/>
      <c r="EEE88" s="125"/>
      <c r="EEF88" s="125"/>
      <c r="EEG88" s="125"/>
      <c r="EEH88" s="125"/>
      <c r="EEI88" s="125"/>
      <c r="EEJ88" s="125"/>
      <c r="EEK88" s="125"/>
      <c r="EEL88" s="125"/>
      <c r="EEM88" s="125"/>
      <c r="EEN88" s="125"/>
      <c r="EEO88" s="125"/>
      <c r="EEP88" s="125"/>
      <c r="EEQ88" s="125"/>
      <c r="EER88" s="125"/>
      <c r="EES88" s="125"/>
      <c r="EET88" s="125"/>
      <c r="EEU88" s="125"/>
      <c r="EEV88" s="125"/>
      <c r="EEW88" s="125"/>
      <c r="EEX88" s="125"/>
      <c r="EEY88" s="125"/>
      <c r="EEZ88" s="125"/>
      <c r="EFA88" s="125"/>
      <c r="EFB88" s="125"/>
      <c r="EFC88" s="125"/>
      <c r="EFD88" s="125"/>
      <c r="EFE88" s="125"/>
      <c r="EFF88" s="125"/>
      <c r="EFG88" s="125"/>
      <c r="EFH88" s="125"/>
      <c r="EFI88" s="125"/>
      <c r="EFJ88" s="125"/>
      <c r="EFK88" s="125"/>
      <c r="EFL88" s="125"/>
      <c r="EFM88" s="125"/>
      <c r="EFN88" s="125"/>
      <c r="EFO88" s="125"/>
      <c r="EFP88" s="125"/>
      <c r="EFQ88" s="125"/>
      <c r="EFR88" s="125"/>
      <c r="EFS88" s="125"/>
      <c r="EFT88" s="125"/>
      <c r="EFU88" s="125"/>
      <c r="EFV88" s="125"/>
      <c r="EFW88" s="125"/>
      <c r="EFX88" s="125"/>
      <c r="EFY88" s="125"/>
      <c r="EFZ88" s="125"/>
      <c r="EGA88" s="125"/>
      <c r="EGB88" s="125"/>
      <c r="EGC88" s="125"/>
      <c r="EGD88" s="125"/>
      <c r="EGE88" s="125"/>
      <c r="EGF88" s="125"/>
      <c r="EGG88" s="125"/>
      <c r="EGH88" s="125"/>
      <c r="EGI88" s="125"/>
      <c r="EGJ88" s="125"/>
      <c r="EGK88" s="125"/>
      <c r="EGL88" s="125"/>
      <c r="EGM88" s="125"/>
      <c r="EGN88" s="125"/>
      <c r="EGO88" s="125"/>
      <c r="EGP88" s="125"/>
      <c r="EGQ88" s="125"/>
      <c r="EGR88" s="125"/>
      <c r="EGS88" s="125"/>
      <c r="EGT88" s="125"/>
      <c r="EGU88" s="125"/>
      <c r="EGV88" s="125"/>
      <c r="EGW88" s="125"/>
      <c r="EGX88" s="125"/>
      <c r="EGY88" s="125"/>
      <c r="EGZ88" s="125"/>
      <c r="EHA88" s="125"/>
      <c r="EHB88" s="125"/>
      <c r="EHC88" s="125"/>
      <c r="EHD88" s="125"/>
      <c r="EHE88" s="125"/>
      <c r="EHF88" s="125"/>
      <c r="EHG88" s="125"/>
      <c r="EHH88" s="125"/>
      <c r="EHI88" s="125"/>
      <c r="EHJ88" s="125"/>
      <c r="EHK88" s="125"/>
      <c r="EHL88" s="125"/>
      <c r="EHM88" s="125"/>
      <c r="EHN88" s="125"/>
      <c r="EHO88" s="125"/>
      <c r="EHP88" s="125"/>
      <c r="EHQ88" s="125"/>
      <c r="EHR88" s="125"/>
      <c r="EHS88" s="125"/>
      <c r="EHT88" s="125"/>
      <c r="EHU88" s="125"/>
      <c r="EHV88" s="125"/>
      <c r="EHW88" s="125"/>
      <c r="EHX88" s="125"/>
      <c r="EHY88" s="125"/>
      <c r="EHZ88" s="125"/>
      <c r="EIA88" s="125"/>
      <c r="EIB88" s="125"/>
      <c r="EIC88" s="125"/>
      <c r="EID88" s="125"/>
      <c r="EIE88" s="125"/>
      <c r="EIF88" s="125"/>
      <c r="EIG88" s="125"/>
      <c r="EIH88" s="125"/>
      <c r="EII88" s="125"/>
      <c r="EIJ88" s="125"/>
      <c r="EIK88" s="125"/>
      <c r="EIL88" s="125"/>
      <c r="EIM88" s="125"/>
      <c r="EIN88" s="125"/>
      <c r="EIO88" s="125"/>
      <c r="EIP88" s="125"/>
      <c r="EIQ88" s="125"/>
      <c r="EIR88" s="125"/>
      <c r="EIS88" s="125"/>
      <c r="EIT88" s="125"/>
      <c r="EIU88" s="125"/>
      <c r="EIV88" s="125"/>
      <c r="EIW88" s="125"/>
      <c r="EIX88" s="125"/>
      <c r="EIY88" s="125"/>
      <c r="EIZ88" s="125"/>
      <c r="EJA88" s="125"/>
      <c r="EJB88" s="125"/>
      <c r="EJC88" s="125"/>
      <c r="EJD88" s="125"/>
      <c r="EJE88" s="125"/>
      <c r="EJF88" s="125"/>
      <c r="EJG88" s="125"/>
      <c r="EJH88" s="125"/>
      <c r="EJI88" s="125"/>
      <c r="EJJ88" s="125"/>
      <c r="EJK88" s="125"/>
      <c r="EJL88" s="125"/>
      <c r="EJM88" s="125"/>
      <c r="EJN88" s="125"/>
      <c r="EJO88" s="125"/>
      <c r="EJP88" s="125"/>
      <c r="EJQ88" s="125"/>
      <c r="EJR88" s="125"/>
      <c r="EJS88" s="125"/>
      <c r="EJT88" s="125"/>
      <c r="EJU88" s="125"/>
      <c r="EJV88" s="125"/>
      <c r="EJW88" s="125"/>
      <c r="EJX88" s="125"/>
      <c r="EJY88" s="125"/>
      <c r="EJZ88" s="125"/>
      <c r="EKA88" s="125"/>
      <c r="EKB88" s="125"/>
      <c r="EKC88" s="125"/>
      <c r="EKD88" s="125"/>
      <c r="EKE88" s="125"/>
      <c r="EKF88" s="125"/>
      <c r="EKG88" s="125"/>
      <c r="EKH88" s="125"/>
      <c r="EKI88" s="125"/>
      <c r="EKJ88" s="125"/>
      <c r="EKK88" s="125"/>
      <c r="EKL88" s="125"/>
      <c r="EKM88" s="125"/>
      <c r="EKN88" s="125"/>
      <c r="EKO88" s="125"/>
      <c r="EKP88" s="125"/>
      <c r="EKQ88" s="125"/>
      <c r="EKR88" s="125"/>
      <c r="EKS88" s="125"/>
      <c r="EKT88" s="125"/>
      <c r="EKU88" s="125"/>
      <c r="EKV88" s="125"/>
      <c r="EKW88" s="125"/>
      <c r="EKX88" s="125"/>
      <c r="EKY88" s="125"/>
      <c r="EKZ88" s="125"/>
      <c r="ELA88" s="125"/>
      <c r="ELB88" s="125"/>
      <c r="ELC88" s="125"/>
      <c r="ELD88" s="125"/>
      <c r="ELE88" s="125"/>
      <c r="ELF88" s="125"/>
      <c r="ELG88" s="125"/>
      <c r="ELH88" s="125"/>
      <c r="ELI88" s="125"/>
      <c r="ELJ88" s="125"/>
      <c r="ELK88" s="125"/>
      <c r="ELL88" s="125"/>
      <c r="ELM88" s="125"/>
      <c r="ELN88" s="125"/>
      <c r="ELO88" s="125"/>
      <c r="ELP88" s="125"/>
      <c r="ELQ88" s="125"/>
      <c r="ELR88" s="125"/>
      <c r="ELS88" s="125"/>
      <c r="ELT88" s="125"/>
      <c r="ELU88" s="125"/>
      <c r="ELV88" s="125"/>
      <c r="ELW88" s="125"/>
      <c r="ELX88" s="125"/>
      <c r="ELY88" s="125"/>
      <c r="ELZ88" s="125"/>
      <c r="EMA88" s="125"/>
      <c r="EMB88" s="125"/>
      <c r="EMC88" s="125"/>
      <c r="EMD88" s="125"/>
      <c r="EME88" s="125"/>
      <c r="EMF88" s="125"/>
      <c r="EMG88" s="125"/>
      <c r="EMH88" s="125"/>
      <c r="EMI88" s="125"/>
      <c r="EMJ88" s="125"/>
      <c r="EMK88" s="125"/>
      <c r="EML88" s="125"/>
      <c r="EMM88" s="125"/>
      <c r="EMN88" s="125"/>
      <c r="EMO88" s="125"/>
      <c r="EMP88" s="125"/>
      <c r="EMQ88" s="125"/>
      <c r="EMR88" s="125"/>
      <c r="EMS88" s="125"/>
      <c r="EMT88" s="125"/>
      <c r="EMU88" s="125"/>
      <c r="EMV88" s="125"/>
      <c r="EMW88" s="125"/>
      <c r="EMX88" s="125"/>
      <c r="EMY88" s="125"/>
      <c r="EMZ88" s="125"/>
      <c r="ENA88" s="125"/>
      <c r="ENB88" s="125"/>
      <c r="ENC88" s="125"/>
      <c r="END88" s="125"/>
      <c r="ENE88" s="125"/>
      <c r="ENF88" s="125"/>
      <c r="ENG88" s="125"/>
      <c r="ENH88" s="125"/>
      <c r="ENI88" s="125"/>
      <c r="ENJ88" s="125"/>
      <c r="ENK88" s="125"/>
      <c r="ENL88" s="125"/>
      <c r="ENM88" s="125"/>
      <c r="ENN88" s="125"/>
      <c r="ENO88" s="125"/>
      <c r="ENP88" s="125"/>
      <c r="ENQ88" s="125"/>
      <c r="ENR88" s="125"/>
      <c r="ENS88" s="125"/>
      <c r="ENT88" s="125"/>
      <c r="ENU88" s="125"/>
      <c r="ENV88" s="125"/>
      <c r="ENW88" s="125"/>
      <c r="ENX88" s="125"/>
      <c r="ENY88" s="125"/>
      <c r="ENZ88" s="125"/>
      <c r="EOA88" s="125"/>
      <c r="EOB88" s="125"/>
      <c r="EOC88" s="125"/>
      <c r="EOD88" s="125"/>
      <c r="EOE88" s="125"/>
      <c r="EOF88" s="125"/>
      <c r="EOG88" s="125"/>
      <c r="EOH88" s="125"/>
      <c r="EOI88" s="125"/>
      <c r="EOJ88" s="125"/>
      <c r="EOK88" s="125"/>
      <c r="EOL88" s="125"/>
      <c r="EOM88" s="125"/>
      <c r="EON88" s="125"/>
      <c r="EOO88" s="125"/>
      <c r="EOP88" s="125"/>
      <c r="EOQ88" s="125"/>
      <c r="EOR88" s="125"/>
      <c r="EOS88" s="125"/>
      <c r="EOT88" s="125"/>
      <c r="EOU88" s="125"/>
      <c r="EOV88" s="125"/>
      <c r="EOW88" s="125"/>
      <c r="EOX88" s="125"/>
      <c r="EOY88" s="125"/>
      <c r="EOZ88" s="125"/>
      <c r="EPA88" s="125"/>
      <c r="EPB88" s="125"/>
      <c r="EPC88" s="125"/>
      <c r="EPD88" s="125"/>
      <c r="EPE88" s="125"/>
      <c r="EPF88" s="125"/>
      <c r="EPG88" s="125"/>
      <c r="EPH88" s="125"/>
      <c r="EPI88" s="125"/>
      <c r="EPJ88" s="125"/>
      <c r="EPK88" s="125"/>
      <c r="EPL88" s="125"/>
      <c r="EPM88" s="125"/>
      <c r="EPN88" s="125"/>
      <c r="EPO88" s="125"/>
      <c r="EPP88" s="125"/>
      <c r="EPQ88" s="125"/>
      <c r="EPR88" s="125"/>
      <c r="EPS88" s="125"/>
      <c r="EPT88" s="125"/>
      <c r="EPU88" s="125"/>
      <c r="EPV88" s="125"/>
      <c r="EPW88" s="125"/>
      <c r="EPX88" s="125"/>
      <c r="EPY88" s="125"/>
      <c r="EPZ88" s="125"/>
      <c r="EQA88" s="125"/>
      <c r="EQB88" s="125"/>
      <c r="EQC88" s="125"/>
      <c r="EQD88" s="125"/>
      <c r="EQE88" s="125"/>
      <c r="EQF88" s="125"/>
      <c r="EQG88" s="125"/>
      <c r="EQH88" s="125"/>
      <c r="EQI88" s="125"/>
      <c r="EQJ88" s="125"/>
      <c r="EQK88" s="125"/>
      <c r="EQL88" s="125"/>
      <c r="EQM88" s="125"/>
      <c r="EQN88" s="125"/>
      <c r="EQO88" s="125"/>
      <c r="EQP88" s="125"/>
      <c r="EQQ88" s="125"/>
      <c r="EQR88" s="125"/>
      <c r="EQS88" s="125"/>
      <c r="EQT88" s="125"/>
      <c r="EQU88" s="125"/>
      <c r="EQV88" s="125"/>
      <c r="EQW88" s="125"/>
      <c r="EQX88" s="125"/>
      <c r="EQY88" s="125"/>
      <c r="EQZ88" s="125"/>
      <c r="ERA88" s="125"/>
      <c r="ERB88" s="125"/>
      <c r="ERC88" s="125"/>
      <c r="ERD88" s="125"/>
      <c r="ERE88" s="125"/>
      <c r="ERF88" s="125"/>
      <c r="ERG88" s="125"/>
      <c r="ERH88" s="125"/>
      <c r="ERI88" s="125"/>
      <c r="ERJ88" s="125"/>
      <c r="ERK88" s="125"/>
      <c r="ERL88" s="125"/>
      <c r="ERM88" s="125"/>
      <c r="ERN88" s="125"/>
      <c r="ERO88" s="125"/>
      <c r="ERP88" s="125"/>
      <c r="ERQ88" s="125"/>
      <c r="ERR88" s="125"/>
      <c r="ERS88" s="125"/>
      <c r="ERT88" s="125"/>
      <c r="ERU88" s="125"/>
      <c r="ERV88" s="125"/>
      <c r="ERW88" s="125"/>
      <c r="ERX88" s="125"/>
      <c r="ERY88" s="125"/>
      <c r="ERZ88" s="125"/>
      <c r="ESA88" s="125"/>
      <c r="ESB88" s="125"/>
      <c r="ESC88" s="125"/>
      <c r="ESD88" s="125"/>
      <c r="ESE88" s="125"/>
      <c r="ESF88" s="125"/>
      <c r="ESG88" s="125"/>
      <c r="ESH88" s="125"/>
      <c r="ESI88" s="125"/>
      <c r="ESJ88" s="125"/>
      <c r="ESK88" s="125"/>
      <c r="ESL88" s="125"/>
      <c r="ESM88" s="125"/>
      <c r="ESN88" s="125"/>
      <c r="ESO88" s="125"/>
      <c r="ESP88" s="125"/>
      <c r="ESQ88" s="125"/>
      <c r="ESR88" s="125"/>
      <c r="ESS88" s="125"/>
      <c r="EST88" s="125"/>
      <c r="ESU88" s="125"/>
      <c r="ESV88" s="125"/>
      <c r="ESW88" s="125"/>
      <c r="ESX88" s="125"/>
      <c r="ESY88" s="125"/>
      <c r="ESZ88" s="125"/>
      <c r="ETA88" s="125"/>
      <c r="ETB88" s="125"/>
      <c r="ETC88" s="125"/>
      <c r="ETD88" s="125"/>
      <c r="ETE88" s="125"/>
      <c r="ETF88" s="125"/>
      <c r="ETG88" s="125"/>
      <c r="ETH88" s="125"/>
      <c r="ETI88" s="125"/>
      <c r="ETJ88" s="125"/>
      <c r="ETK88" s="125"/>
      <c r="ETL88" s="125"/>
      <c r="ETM88" s="125"/>
      <c r="ETN88" s="125"/>
      <c r="ETO88" s="125"/>
      <c r="ETP88" s="125"/>
      <c r="ETQ88" s="125"/>
      <c r="ETR88" s="125"/>
      <c r="ETS88" s="125"/>
      <c r="ETT88" s="125"/>
      <c r="ETU88" s="125"/>
      <c r="ETV88" s="125"/>
      <c r="ETW88" s="125"/>
      <c r="ETX88" s="125"/>
      <c r="ETY88" s="125"/>
      <c r="ETZ88" s="125"/>
      <c r="EUA88" s="125"/>
      <c r="EUB88" s="125"/>
      <c r="EUC88" s="125"/>
      <c r="EUD88" s="125"/>
      <c r="EUE88" s="125"/>
      <c r="EUF88" s="125"/>
      <c r="EUG88" s="125"/>
      <c r="EUH88" s="125"/>
      <c r="EUI88" s="125"/>
      <c r="EUJ88" s="125"/>
      <c r="EUK88" s="125"/>
      <c r="EUL88" s="125"/>
      <c r="EUM88" s="125"/>
      <c r="EUN88" s="125"/>
      <c r="EUO88" s="125"/>
      <c r="EUP88" s="125"/>
      <c r="EUQ88" s="125"/>
      <c r="EUR88" s="125"/>
      <c r="EUS88" s="125"/>
      <c r="EUT88" s="125"/>
      <c r="EUU88" s="125"/>
      <c r="EUV88" s="125"/>
      <c r="EUW88" s="125"/>
      <c r="EUX88" s="125"/>
      <c r="EUY88" s="125"/>
      <c r="EUZ88" s="125"/>
      <c r="EVA88" s="125"/>
      <c r="EVB88" s="125"/>
      <c r="EVC88" s="125"/>
      <c r="EVD88" s="125"/>
      <c r="EVE88" s="125"/>
      <c r="EVF88" s="125"/>
      <c r="EVG88" s="125"/>
      <c r="EVH88" s="125"/>
      <c r="EVI88" s="125"/>
      <c r="EVJ88" s="125"/>
      <c r="EVK88" s="125"/>
      <c r="EVL88" s="125"/>
      <c r="EVM88" s="125"/>
      <c r="EVN88" s="125"/>
      <c r="EVO88" s="125"/>
      <c r="EVP88" s="125"/>
      <c r="EVQ88" s="125"/>
      <c r="EVR88" s="125"/>
      <c r="EVS88" s="125"/>
      <c r="EVT88" s="125"/>
      <c r="EVU88" s="125"/>
      <c r="EVV88" s="125"/>
      <c r="EVW88" s="125"/>
      <c r="EVX88" s="125"/>
      <c r="EVY88" s="125"/>
      <c r="EVZ88" s="125"/>
      <c r="EWA88" s="125"/>
      <c r="EWB88" s="125"/>
      <c r="EWC88" s="125"/>
      <c r="EWD88" s="125"/>
      <c r="EWE88" s="125"/>
      <c r="EWF88" s="125"/>
      <c r="EWG88" s="125"/>
      <c r="EWH88" s="125"/>
      <c r="EWI88" s="125"/>
      <c r="EWJ88" s="125"/>
      <c r="EWK88" s="125"/>
      <c r="EWL88" s="125"/>
      <c r="EWM88" s="125"/>
      <c r="EWN88" s="125"/>
      <c r="EWO88" s="125"/>
      <c r="EWP88" s="125"/>
      <c r="EWQ88" s="125"/>
      <c r="EWR88" s="125"/>
      <c r="EWS88" s="125"/>
      <c r="EWT88" s="125"/>
      <c r="EWU88" s="125"/>
      <c r="EWV88" s="125"/>
      <c r="EWW88" s="125"/>
      <c r="EWX88" s="125"/>
      <c r="EWY88" s="125"/>
      <c r="EWZ88" s="125"/>
      <c r="EXA88" s="125"/>
      <c r="EXB88" s="125"/>
      <c r="EXC88" s="125"/>
      <c r="EXD88" s="125"/>
      <c r="EXE88" s="125"/>
      <c r="EXF88" s="125"/>
      <c r="EXG88" s="125"/>
      <c r="EXH88" s="125"/>
      <c r="EXI88" s="125"/>
      <c r="EXJ88" s="125"/>
      <c r="EXK88" s="125"/>
      <c r="EXL88" s="125"/>
      <c r="EXM88" s="125"/>
      <c r="EXN88" s="125"/>
      <c r="EXO88" s="125"/>
      <c r="EXP88" s="125"/>
      <c r="EXQ88" s="125"/>
      <c r="EXR88" s="125"/>
      <c r="EXS88" s="125"/>
      <c r="EXT88" s="125"/>
      <c r="EXU88" s="125"/>
      <c r="EXV88" s="125"/>
      <c r="EXW88" s="125"/>
      <c r="EXX88" s="125"/>
      <c r="EXY88" s="125"/>
      <c r="EXZ88" s="125"/>
      <c r="EYA88" s="125"/>
      <c r="EYB88" s="125"/>
      <c r="EYC88" s="125"/>
      <c r="EYD88" s="125"/>
      <c r="EYE88" s="125"/>
      <c r="EYF88" s="125"/>
      <c r="EYG88" s="125"/>
      <c r="EYH88" s="125"/>
      <c r="EYI88" s="125"/>
      <c r="EYJ88" s="125"/>
      <c r="EYK88" s="125"/>
      <c r="EYL88" s="125"/>
      <c r="EYM88" s="125"/>
      <c r="EYN88" s="125"/>
      <c r="EYO88" s="125"/>
      <c r="EYP88" s="125"/>
      <c r="EYQ88" s="125"/>
      <c r="EYR88" s="125"/>
      <c r="EYS88" s="125"/>
      <c r="EYT88" s="125"/>
      <c r="EYU88" s="125"/>
      <c r="EYV88" s="125"/>
      <c r="EYW88" s="125"/>
      <c r="EYX88" s="125"/>
      <c r="EYY88" s="125"/>
      <c r="EYZ88" s="125"/>
      <c r="EZA88" s="125"/>
      <c r="EZB88" s="125"/>
      <c r="EZC88" s="125"/>
      <c r="EZD88" s="125"/>
      <c r="EZE88" s="125"/>
      <c r="EZF88" s="125"/>
      <c r="EZG88" s="125"/>
      <c r="EZH88" s="125"/>
      <c r="EZI88" s="125"/>
      <c r="EZJ88" s="125"/>
      <c r="EZK88" s="125"/>
      <c r="EZL88" s="125"/>
      <c r="EZM88" s="125"/>
      <c r="EZN88" s="125"/>
      <c r="EZO88" s="125"/>
      <c r="EZP88" s="125"/>
      <c r="EZQ88" s="125"/>
      <c r="EZR88" s="125"/>
      <c r="EZS88" s="125"/>
      <c r="EZT88" s="125"/>
      <c r="EZU88" s="125"/>
      <c r="EZV88" s="125"/>
      <c r="EZW88" s="125"/>
      <c r="EZX88" s="125"/>
      <c r="EZY88" s="125"/>
      <c r="EZZ88" s="125"/>
      <c r="FAA88" s="125"/>
      <c r="FAB88" s="125"/>
      <c r="FAC88" s="125"/>
      <c r="FAD88" s="125"/>
      <c r="FAE88" s="125"/>
      <c r="FAF88" s="125"/>
      <c r="FAG88" s="125"/>
      <c r="FAH88" s="125"/>
      <c r="FAI88" s="125"/>
      <c r="FAJ88" s="125"/>
      <c r="FAK88" s="125"/>
      <c r="FAL88" s="125"/>
      <c r="FAM88" s="125"/>
      <c r="FAN88" s="125"/>
      <c r="FAO88" s="125"/>
      <c r="FAP88" s="125"/>
      <c r="FAQ88" s="125"/>
      <c r="FAR88" s="125"/>
      <c r="FAS88" s="125"/>
      <c r="FAT88" s="125"/>
      <c r="FAU88" s="125"/>
      <c r="FAV88" s="125"/>
      <c r="FAW88" s="125"/>
      <c r="FAX88" s="125"/>
      <c r="FAY88" s="125"/>
      <c r="FAZ88" s="125"/>
      <c r="FBA88" s="125"/>
      <c r="FBB88" s="125"/>
      <c r="FBC88" s="125"/>
      <c r="FBD88" s="125"/>
      <c r="FBE88" s="125"/>
      <c r="FBF88" s="125"/>
      <c r="FBG88" s="125"/>
      <c r="FBH88" s="125"/>
      <c r="FBI88" s="125"/>
      <c r="FBJ88" s="125"/>
      <c r="FBK88" s="125"/>
      <c r="FBL88" s="125"/>
      <c r="FBM88" s="125"/>
      <c r="FBN88" s="125"/>
      <c r="FBO88" s="125"/>
      <c r="FBP88" s="125"/>
      <c r="FBQ88" s="125"/>
      <c r="FBR88" s="125"/>
      <c r="FBS88" s="125"/>
      <c r="FBT88" s="125"/>
      <c r="FBU88" s="125"/>
      <c r="FBV88" s="125"/>
      <c r="FBW88" s="125"/>
      <c r="FBX88" s="125"/>
      <c r="FBY88" s="125"/>
      <c r="FBZ88" s="125"/>
      <c r="FCA88" s="125"/>
      <c r="FCB88" s="125"/>
      <c r="FCC88" s="125"/>
      <c r="FCD88" s="125"/>
      <c r="FCE88" s="125"/>
      <c r="FCF88" s="125"/>
      <c r="FCG88" s="125"/>
      <c r="FCH88" s="125"/>
      <c r="FCI88" s="125"/>
      <c r="FCJ88" s="125"/>
      <c r="FCK88" s="125"/>
      <c r="FCL88" s="125"/>
      <c r="FCM88" s="125"/>
      <c r="FCN88" s="125"/>
      <c r="FCO88" s="125"/>
      <c r="FCP88" s="125"/>
      <c r="FCQ88" s="125"/>
      <c r="FCR88" s="125"/>
      <c r="FCS88" s="125"/>
      <c r="FCT88" s="125"/>
      <c r="FCU88" s="125"/>
      <c r="FCV88" s="125"/>
      <c r="FCW88" s="125"/>
      <c r="FCX88" s="125"/>
      <c r="FCY88" s="125"/>
      <c r="FCZ88" s="125"/>
      <c r="FDA88" s="125"/>
      <c r="FDB88" s="125"/>
      <c r="FDC88" s="125"/>
      <c r="FDD88" s="125"/>
      <c r="FDE88" s="125"/>
      <c r="FDF88" s="125"/>
      <c r="FDG88" s="125"/>
      <c r="FDH88" s="125"/>
      <c r="FDI88" s="125"/>
      <c r="FDJ88" s="125"/>
      <c r="FDK88" s="125"/>
      <c r="FDL88" s="125"/>
      <c r="FDM88" s="125"/>
      <c r="FDN88" s="125"/>
      <c r="FDO88" s="125"/>
      <c r="FDP88" s="125"/>
      <c r="FDQ88" s="125"/>
      <c r="FDR88" s="125"/>
      <c r="FDS88" s="125"/>
      <c r="FDT88" s="125"/>
      <c r="FDU88" s="125"/>
      <c r="FDV88" s="125"/>
      <c r="FDW88" s="125"/>
      <c r="FDX88" s="125"/>
      <c r="FDY88" s="125"/>
      <c r="FDZ88" s="125"/>
      <c r="FEA88" s="125"/>
      <c r="FEB88" s="125"/>
      <c r="FEC88" s="125"/>
      <c r="FED88" s="125"/>
      <c r="FEE88" s="125"/>
      <c r="FEF88" s="125"/>
      <c r="FEG88" s="125"/>
      <c r="FEH88" s="125"/>
      <c r="FEI88" s="125"/>
      <c r="FEJ88" s="125"/>
      <c r="FEK88" s="125"/>
      <c r="FEL88" s="125"/>
      <c r="FEM88" s="125"/>
      <c r="FEN88" s="125"/>
      <c r="FEO88" s="125"/>
      <c r="FEP88" s="125"/>
      <c r="FEQ88" s="125"/>
      <c r="FER88" s="125"/>
      <c r="FES88" s="125"/>
      <c r="FET88" s="125"/>
      <c r="FEU88" s="125"/>
      <c r="FEV88" s="125"/>
      <c r="FEW88" s="125"/>
      <c r="FEX88" s="125"/>
      <c r="FEY88" s="125"/>
      <c r="FEZ88" s="125"/>
      <c r="FFA88" s="125"/>
      <c r="FFB88" s="125"/>
      <c r="FFC88" s="125"/>
      <c r="FFD88" s="125"/>
      <c r="FFE88" s="125"/>
      <c r="FFF88" s="125"/>
      <c r="FFG88" s="125"/>
      <c r="FFH88" s="125"/>
      <c r="FFI88" s="125"/>
      <c r="FFJ88" s="125"/>
      <c r="FFK88" s="125"/>
      <c r="FFL88" s="125"/>
      <c r="FFM88" s="125"/>
      <c r="FFN88" s="125"/>
      <c r="FFO88" s="125"/>
      <c r="FFP88" s="125"/>
      <c r="FFQ88" s="125"/>
      <c r="FFR88" s="125"/>
      <c r="FFS88" s="125"/>
      <c r="FFT88" s="125"/>
      <c r="FFU88" s="125"/>
      <c r="FFV88" s="125"/>
      <c r="FFW88" s="125"/>
      <c r="FFX88" s="125"/>
      <c r="FFY88" s="125"/>
      <c r="FFZ88" s="125"/>
      <c r="FGA88" s="125"/>
      <c r="FGB88" s="125"/>
      <c r="FGC88" s="125"/>
      <c r="FGD88" s="125"/>
      <c r="FGE88" s="125"/>
      <c r="FGF88" s="125"/>
      <c r="FGG88" s="125"/>
      <c r="FGH88" s="125"/>
      <c r="FGI88" s="125"/>
      <c r="FGJ88" s="125"/>
      <c r="FGK88" s="125"/>
      <c r="FGL88" s="125"/>
      <c r="FGM88" s="125"/>
      <c r="FGN88" s="125"/>
      <c r="FGO88" s="125"/>
      <c r="FGP88" s="125"/>
      <c r="FGQ88" s="125"/>
      <c r="FGR88" s="125"/>
      <c r="FGS88" s="125"/>
      <c r="FGT88" s="125"/>
      <c r="FGU88" s="125"/>
      <c r="FGV88" s="125"/>
      <c r="FGW88" s="125"/>
      <c r="FGX88" s="125"/>
      <c r="FGY88" s="125"/>
      <c r="FGZ88" s="125"/>
      <c r="FHA88" s="125"/>
      <c r="FHB88" s="125"/>
      <c r="FHC88" s="125"/>
      <c r="FHD88" s="125"/>
      <c r="FHE88" s="125"/>
      <c r="FHF88" s="125"/>
      <c r="FHG88" s="125"/>
      <c r="FHH88" s="125"/>
      <c r="FHI88" s="125"/>
      <c r="FHJ88" s="125"/>
      <c r="FHK88" s="125"/>
      <c r="FHL88" s="125"/>
      <c r="FHM88" s="125"/>
      <c r="FHN88" s="125"/>
      <c r="FHO88" s="125"/>
      <c r="FHP88" s="125"/>
      <c r="FHQ88" s="125"/>
      <c r="FHR88" s="125"/>
      <c r="FHS88" s="125"/>
      <c r="FHT88" s="125"/>
      <c r="FHU88" s="125"/>
      <c r="FHV88" s="125"/>
      <c r="FHW88" s="125"/>
      <c r="FHX88" s="125"/>
      <c r="FHY88" s="125"/>
      <c r="FHZ88" s="125"/>
      <c r="FIA88" s="125"/>
      <c r="FIB88" s="125"/>
      <c r="FIC88" s="125"/>
      <c r="FID88" s="125"/>
      <c r="FIE88" s="125"/>
      <c r="FIF88" s="125"/>
      <c r="FIG88" s="125"/>
      <c r="FIH88" s="125"/>
      <c r="FII88" s="125"/>
      <c r="FIJ88" s="125"/>
      <c r="FIK88" s="125"/>
      <c r="FIL88" s="125"/>
      <c r="FIM88" s="125"/>
      <c r="FIN88" s="125"/>
      <c r="FIO88" s="125"/>
      <c r="FIP88" s="125"/>
      <c r="FIQ88" s="125"/>
      <c r="FIR88" s="125"/>
      <c r="FIS88" s="125"/>
      <c r="FIT88" s="125"/>
      <c r="FIU88" s="125"/>
      <c r="FIV88" s="125"/>
      <c r="FIW88" s="125"/>
      <c r="FIX88" s="125"/>
      <c r="FIY88" s="125"/>
      <c r="FIZ88" s="125"/>
      <c r="FJA88" s="125"/>
      <c r="FJB88" s="125"/>
      <c r="FJC88" s="125"/>
      <c r="FJD88" s="125"/>
      <c r="FJE88" s="125"/>
      <c r="FJF88" s="125"/>
      <c r="FJG88" s="125"/>
      <c r="FJH88" s="125"/>
      <c r="FJI88" s="125"/>
      <c r="FJJ88" s="125"/>
      <c r="FJK88" s="125"/>
      <c r="FJL88" s="125"/>
      <c r="FJM88" s="125"/>
      <c r="FJN88" s="125"/>
      <c r="FJO88" s="125"/>
      <c r="FJP88" s="125"/>
      <c r="FJQ88" s="125"/>
      <c r="FJR88" s="125"/>
      <c r="FJS88" s="125"/>
      <c r="FJT88" s="125"/>
      <c r="FJU88" s="125"/>
      <c r="FJV88" s="125"/>
      <c r="FJW88" s="125"/>
      <c r="FJX88" s="125"/>
      <c r="FJY88" s="125"/>
      <c r="FJZ88" s="125"/>
      <c r="FKA88" s="125"/>
      <c r="FKB88" s="125"/>
      <c r="FKC88" s="125"/>
      <c r="FKD88" s="125"/>
      <c r="FKE88" s="125"/>
      <c r="FKF88" s="125"/>
      <c r="FKG88" s="125"/>
      <c r="FKH88" s="125"/>
      <c r="FKI88" s="125"/>
      <c r="FKJ88" s="125"/>
      <c r="FKK88" s="125"/>
      <c r="FKL88" s="125"/>
      <c r="FKM88" s="125"/>
      <c r="FKN88" s="125"/>
      <c r="FKO88" s="125"/>
      <c r="FKP88" s="125"/>
      <c r="FKQ88" s="125"/>
      <c r="FKR88" s="125"/>
      <c r="FKS88" s="125"/>
      <c r="FKT88" s="125"/>
      <c r="FKU88" s="125"/>
      <c r="FKV88" s="125"/>
      <c r="FKW88" s="125"/>
      <c r="FKX88" s="125"/>
      <c r="FKY88" s="125"/>
      <c r="FKZ88" s="125"/>
      <c r="FLA88" s="125"/>
      <c r="FLB88" s="125"/>
      <c r="FLC88" s="125"/>
      <c r="FLD88" s="125"/>
      <c r="FLE88" s="125"/>
      <c r="FLF88" s="125"/>
      <c r="FLG88" s="125"/>
      <c r="FLH88" s="125"/>
      <c r="FLI88" s="125"/>
      <c r="FLJ88" s="125"/>
      <c r="FLK88" s="125"/>
      <c r="FLL88" s="125"/>
      <c r="FLM88" s="125"/>
      <c r="FLN88" s="125"/>
      <c r="FLO88" s="125"/>
      <c r="FLP88" s="125"/>
      <c r="FLQ88" s="125"/>
      <c r="FLR88" s="125"/>
      <c r="FLS88" s="125"/>
      <c r="FLT88" s="125"/>
      <c r="FLU88" s="125"/>
      <c r="FLV88" s="125"/>
      <c r="FLW88" s="125"/>
      <c r="FLX88" s="125"/>
      <c r="FLY88" s="125"/>
      <c r="FLZ88" s="125"/>
      <c r="FMA88" s="125"/>
      <c r="FMB88" s="125"/>
      <c r="FMC88" s="125"/>
      <c r="FMD88" s="125"/>
      <c r="FME88" s="125"/>
      <c r="FMF88" s="125"/>
      <c r="FMG88" s="125"/>
      <c r="FMH88" s="125"/>
      <c r="FMI88" s="125"/>
      <c r="FMJ88" s="125"/>
      <c r="FMK88" s="125"/>
      <c r="FML88" s="125"/>
      <c r="FMM88" s="125"/>
      <c r="FMN88" s="125"/>
      <c r="FMO88" s="125"/>
      <c r="FMP88" s="125"/>
      <c r="FMQ88" s="125"/>
      <c r="FMR88" s="125"/>
      <c r="FMS88" s="125"/>
      <c r="FMT88" s="125"/>
      <c r="FMU88" s="125"/>
      <c r="FMV88" s="125"/>
      <c r="FMW88" s="125"/>
      <c r="FMX88" s="125"/>
      <c r="FMY88" s="125"/>
      <c r="FMZ88" s="125"/>
      <c r="FNA88" s="125"/>
      <c r="FNB88" s="125"/>
      <c r="FNC88" s="125"/>
      <c r="FND88" s="125"/>
      <c r="FNE88" s="125"/>
      <c r="FNF88" s="125"/>
      <c r="FNG88" s="125"/>
      <c r="FNH88" s="125"/>
      <c r="FNI88" s="125"/>
      <c r="FNJ88" s="125"/>
      <c r="FNK88" s="125"/>
      <c r="FNL88" s="125"/>
      <c r="FNM88" s="125"/>
      <c r="FNN88" s="125"/>
      <c r="FNO88" s="125"/>
      <c r="FNP88" s="125"/>
      <c r="FNQ88" s="125"/>
      <c r="FNR88" s="125"/>
      <c r="FNS88" s="125"/>
      <c r="FNT88" s="125"/>
      <c r="FNU88" s="125"/>
      <c r="FNV88" s="125"/>
      <c r="FNW88" s="125"/>
      <c r="FNX88" s="125"/>
      <c r="FNY88" s="125"/>
      <c r="FNZ88" s="125"/>
      <c r="FOA88" s="125"/>
      <c r="FOB88" s="125"/>
      <c r="FOC88" s="125"/>
      <c r="FOD88" s="125"/>
      <c r="FOE88" s="125"/>
      <c r="FOF88" s="125"/>
      <c r="FOG88" s="125"/>
      <c r="FOH88" s="125"/>
      <c r="FOI88" s="125"/>
      <c r="FOJ88" s="125"/>
      <c r="FOK88" s="125"/>
      <c r="FOL88" s="125"/>
      <c r="FOM88" s="125"/>
      <c r="FON88" s="125"/>
      <c r="FOO88" s="125"/>
      <c r="FOP88" s="125"/>
      <c r="FOQ88" s="125"/>
      <c r="FOR88" s="125"/>
      <c r="FOS88" s="125"/>
      <c r="FOT88" s="125"/>
      <c r="FOU88" s="125"/>
      <c r="FOV88" s="125"/>
      <c r="FOW88" s="125"/>
      <c r="FOX88" s="125"/>
      <c r="FOY88" s="125"/>
      <c r="FOZ88" s="125"/>
      <c r="FPA88" s="125"/>
      <c r="FPB88" s="125"/>
      <c r="FPC88" s="125"/>
      <c r="FPD88" s="125"/>
      <c r="FPE88" s="125"/>
      <c r="FPF88" s="125"/>
      <c r="FPG88" s="125"/>
      <c r="FPH88" s="125"/>
      <c r="FPI88" s="125"/>
      <c r="FPJ88" s="125"/>
      <c r="FPK88" s="125"/>
      <c r="FPL88" s="125"/>
      <c r="FPM88" s="125"/>
      <c r="FPN88" s="125"/>
      <c r="FPO88" s="125"/>
      <c r="FPP88" s="125"/>
      <c r="FPQ88" s="125"/>
      <c r="FPR88" s="125"/>
      <c r="FPS88" s="125"/>
      <c r="FPT88" s="125"/>
      <c r="FPU88" s="125"/>
      <c r="FPV88" s="125"/>
      <c r="FPW88" s="125"/>
      <c r="FPX88" s="125"/>
      <c r="FPY88" s="125"/>
      <c r="FPZ88" s="125"/>
      <c r="FQA88" s="125"/>
      <c r="FQB88" s="125"/>
      <c r="FQC88" s="125"/>
      <c r="FQD88" s="125"/>
      <c r="FQE88" s="125"/>
      <c r="FQF88" s="125"/>
      <c r="FQG88" s="125"/>
      <c r="FQH88" s="125"/>
      <c r="FQI88" s="125"/>
      <c r="FQJ88" s="125"/>
      <c r="FQK88" s="125"/>
      <c r="FQL88" s="125"/>
      <c r="FQM88" s="125"/>
      <c r="FQN88" s="125"/>
      <c r="FQO88" s="125"/>
      <c r="FQP88" s="125"/>
      <c r="FQQ88" s="125"/>
      <c r="FQR88" s="125"/>
      <c r="FQS88" s="125"/>
      <c r="FQT88" s="125"/>
      <c r="FQU88" s="125"/>
      <c r="FQV88" s="125"/>
      <c r="FQW88" s="125"/>
      <c r="FQX88" s="125"/>
      <c r="FQY88" s="125"/>
      <c r="FQZ88" s="125"/>
      <c r="FRA88" s="125"/>
      <c r="FRB88" s="125"/>
      <c r="FRC88" s="125"/>
      <c r="FRD88" s="125"/>
      <c r="FRE88" s="125"/>
      <c r="FRF88" s="125"/>
      <c r="FRG88" s="125"/>
      <c r="FRH88" s="125"/>
      <c r="FRI88" s="125"/>
      <c r="FRJ88" s="125"/>
      <c r="FRK88" s="125"/>
      <c r="FRL88" s="125"/>
      <c r="FRM88" s="125"/>
      <c r="FRN88" s="125"/>
      <c r="FRO88" s="125"/>
      <c r="FRP88" s="125"/>
      <c r="FRQ88" s="125"/>
      <c r="FRR88" s="125"/>
      <c r="FRS88" s="125"/>
      <c r="FRT88" s="125"/>
      <c r="FRU88" s="125"/>
      <c r="FRV88" s="125"/>
      <c r="FRW88" s="125"/>
      <c r="FRX88" s="125"/>
      <c r="FRY88" s="125"/>
      <c r="FRZ88" s="125"/>
      <c r="FSA88" s="125"/>
      <c r="FSB88" s="125"/>
      <c r="FSC88" s="125"/>
      <c r="FSD88" s="125"/>
      <c r="FSE88" s="125"/>
      <c r="FSF88" s="125"/>
      <c r="FSG88" s="125"/>
      <c r="FSH88" s="125"/>
      <c r="FSI88" s="125"/>
      <c r="FSJ88" s="125"/>
      <c r="FSK88" s="125"/>
      <c r="FSL88" s="125"/>
      <c r="FSM88" s="125"/>
      <c r="FSN88" s="125"/>
      <c r="FSO88" s="125"/>
      <c r="FSP88" s="125"/>
      <c r="FSQ88" s="125"/>
      <c r="FSR88" s="125"/>
      <c r="FSS88" s="125"/>
      <c r="FST88" s="125"/>
      <c r="FSU88" s="125"/>
      <c r="FSV88" s="125"/>
      <c r="FSW88" s="125"/>
      <c r="FSX88" s="125"/>
      <c r="FSY88" s="125"/>
      <c r="FSZ88" s="125"/>
      <c r="FTA88" s="125"/>
      <c r="FTB88" s="125"/>
      <c r="FTC88" s="125"/>
      <c r="FTD88" s="125"/>
      <c r="FTE88" s="125"/>
      <c r="FTF88" s="125"/>
      <c r="FTG88" s="125"/>
      <c r="FTH88" s="125"/>
      <c r="FTI88" s="125"/>
      <c r="FTJ88" s="125"/>
      <c r="FTK88" s="125"/>
      <c r="FTL88" s="125"/>
      <c r="FTM88" s="125"/>
      <c r="FTN88" s="125"/>
      <c r="FTO88" s="125"/>
      <c r="FTP88" s="125"/>
      <c r="FTQ88" s="125"/>
      <c r="FTR88" s="125"/>
      <c r="FTS88" s="125"/>
      <c r="FTT88" s="125"/>
      <c r="FTU88" s="125"/>
      <c r="FTV88" s="125"/>
      <c r="FTW88" s="125"/>
      <c r="FTX88" s="125"/>
      <c r="FTY88" s="125"/>
      <c r="FTZ88" s="125"/>
      <c r="FUA88" s="125"/>
      <c r="FUB88" s="125"/>
      <c r="FUC88" s="125"/>
      <c r="FUD88" s="125"/>
      <c r="FUE88" s="125"/>
      <c r="FUF88" s="125"/>
      <c r="FUG88" s="125"/>
      <c r="FUH88" s="125"/>
      <c r="FUI88" s="125"/>
      <c r="FUJ88" s="125"/>
      <c r="FUK88" s="125"/>
      <c r="FUL88" s="125"/>
      <c r="FUM88" s="125"/>
      <c r="FUN88" s="125"/>
      <c r="FUO88" s="125"/>
      <c r="FUP88" s="125"/>
      <c r="FUQ88" s="125"/>
      <c r="FUR88" s="125"/>
      <c r="FUS88" s="125"/>
      <c r="FUT88" s="125"/>
      <c r="FUU88" s="125"/>
      <c r="FUV88" s="125"/>
      <c r="FUW88" s="125"/>
      <c r="FUX88" s="125"/>
      <c r="FUY88" s="125"/>
      <c r="FUZ88" s="125"/>
      <c r="FVA88" s="125"/>
      <c r="FVB88" s="125"/>
      <c r="FVC88" s="125"/>
      <c r="FVD88" s="125"/>
      <c r="FVE88" s="125"/>
      <c r="FVF88" s="125"/>
      <c r="FVG88" s="125"/>
      <c r="FVH88" s="125"/>
      <c r="FVI88" s="125"/>
      <c r="FVJ88" s="125"/>
      <c r="FVK88" s="125"/>
      <c r="FVL88" s="125"/>
      <c r="FVM88" s="125"/>
      <c r="FVN88" s="125"/>
      <c r="FVO88" s="125"/>
      <c r="FVP88" s="125"/>
      <c r="FVQ88" s="125"/>
      <c r="FVR88" s="125"/>
      <c r="FVS88" s="125"/>
      <c r="FVT88" s="125"/>
      <c r="FVU88" s="125"/>
      <c r="FVV88" s="125"/>
      <c r="FVW88" s="125"/>
      <c r="FVX88" s="125"/>
      <c r="FVY88" s="125"/>
      <c r="FVZ88" s="125"/>
      <c r="FWA88" s="125"/>
      <c r="FWB88" s="125"/>
      <c r="FWC88" s="125"/>
      <c r="FWD88" s="125"/>
      <c r="FWE88" s="125"/>
      <c r="FWF88" s="125"/>
      <c r="FWG88" s="125"/>
      <c r="FWH88" s="125"/>
      <c r="FWI88" s="125"/>
      <c r="FWJ88" s="125"/>
      <c r="FWK88" s="125"/>
      <c r="FWL88" s="125"/>
      <c r="FWM88" s="125"/>
      <c r="FWN88" s="125"/>
      <c r="FWO88" s="125"/>
      <c r="FWP88" s="125"/>
      <c r="FWQ88" s="125"/>
      <c r="FWR88" s="125"/>
      <c r="FWS88" s="125"/>
      <c r="FWT88" s="125"/>
      <c r="FWU88" s="125"/>
      <c r="FWV88" s="125"/>
      <c r="FWW88" s="125"/>
      <c r="FWX88" s="125"/>
      <c r="FWY88" s="125"/>
      <c r="FWZ88" s="125"/>
      <c r="FXA88" s="125"/>
      <c r="FXB88" s="125"/>
      <c r="FXC88" s="125"/>
      <c r="FXD88" s="125"/>
      <c r="FXE88" s="125"/>
      <c r="FXF88" s="125"/>
      <c r="FXG88" s="125"/>
      <c r="FXH88" s="125"/>
      <c r="FXI88" s="125"/>
      <c r="FXJ88" s="125"/>
      <c r="FXK88" s="125"/>
      <c r="FXL88" s="125"/>
      <c r="FXM88" s="125"/>
      <c r="FXN88" s="125"/>
      <c r="FXO88" s="125"/>
      <c r="FXP88" s="125"/>
      <c r="FXQ88" s="125"/>
      <c r="FXR88" s="125"/>
      <c r="FXS88" s="125"/>
      <c r="FXT88" s="125"/>
      <c r="FXU88" s="125"/>
      <c r="FXV88" s="125"/>
      <c r="FXW88" s="125"/>
      <c r="FXX88" s="125"/>
      <c r="FXY88" s="125"/>
      <c r="FXZ88" s="125"/>
      <c r="FYA88" s="125"/>
      <c r="FYB88" s="125"/>
      <c r="FYC88" s="125"/>
      <c r="FYD88" s="125"/>
      <c r="FYE88" s="125"/>
      <c r="FYF88" s="125"/>
      <c r="FYG88" s="125"/>
      <c r="FYH88" s="125"/>
      <c r="FYI88" s="125"/>
      <c r="FYJ88" s="125"/>
      <c r="FYK88" s="125"/>
      <c r="FYL88" s="125"/>
      <c r="FYM88" s="125"/>
      <c r="FYN88" s="125"/>
      <c r="FYO88" s="125"/>
      <c r="FYP88" s="125"/>
      <c r="FYQ88" s="125"/>
      <c r="FYR88" s="125"/>
      <c r="FYS88" s="125"/>
      <c r="FYT88" s="125"/>
      <c r="FYU88" s="125"/>
      <c r="FYV88" s="125"/>
      <c r="FYW88" s="125"/>
      <c r="FYX88" s="125"/>
      <c r="FYY88" s="125"/>
      <c r="FYZ88" s="125"/>
      <c r="FZA88" s="125"/>
      <c r="FZB88" s="125"/>
      <c r="FZC88" s="125"/>
      <c r="FZD88" s="125"/>
      <c r="FZE88" s="125"/>
      <c r="FZF88" s="125"/>
      <c r="FZG88" s="125"/>
      <c r="FZH88" s="125"/>
      <c r="FZI88" s="125"/>
      <c r="FZJ88" s="125"/>
      <c r="FZK88" s="125"/>
      <c r="FZL88" s="125"/>
      <c r="FZM88" s="125"/>
      <c r="FZN88" s="125"/>
      <c r="FZO88" s="125"/>
      <c r="FZP88" s="125"/>
      <c r="FZQ88" s="125"/>
      <c r="FZR88" s="125"/>
      <c r="FZS88" s="125"/>
      <c r="FZT88" s="125"/>
      <c r="FZU88" s="125"/>
      <c r="FZV88" s="125"/>
      <c r="FZW88" s="125"/>
      <c r="FZX88" s="125"/>
      <c r="FZY88" s="125"/>
      <c r="FZZ88" s="125"/>
      <c r="GAA88" s="125"/>
      <c r="GAB88" s="125"/>
      <c r="GAC88" s="125"/>
      <c r="GAD88" s="125"/>
      <c r="GAE88" s="125"/>
      <c r="GAF88" s="125"/>
      <c r="GAG88" s="125"/>
      <c r="GAH88" s="125"/>
      <c r="GAI88" s="125"/>
      <c r="GAJ88" s="125"/>
      <c r="GAK88" s="125"/>
      <c r="GAL88" s="125"/>
      <c r="GAM88" s="125"/>
      <c r="GAN88" s="125"/>
      <c r="GAO88" s="125"/>
      <c r="GAP88" s="125"/>
      <c r="GAQ88" s="125"/>
      <c r="GAR88" s="125"/>
      <c r="GAS88" s="125"/>
      <c r="GAT88" s="125"/>
      <c r="GAU88" s="125"/>
      <c r="GAV88" s="125"/>
      <c r="GAW88" s="125"/>
      <c r="GAX88" s="125"/>
      <c r="GAY88" s="125"/>
      <c r="GAZ88" s="125"/>
      <c r="GBA88" s="125"/>
      <c r="GBB88" s="125"/>
      <c r="GBC88" s="125"/>
      <c r="GBD88" s="125"/>
      <c r="GBE88" s="125"/>
      <c r="GBF88" s="125"/>
      <c r="GBG88" s="125"/>
      <c r="GBH88" s="125"/>
      <c r="GBI88" s="125"/>
      <c r="GBJ88" s="125"/>
      <c r="GBK88" s="125"/>
      <c r="GBL88" s="125"/>
      <c r="GBM88" s="125"/>
      <c r="GBN88" s="125"/>
      <c r="GBO88" s="125"/>
      <c r="GBP88" s="125"/>
      <c r="GBQ88" s="125"/>
      <c r="GBR88" s="125"/>
      <c r="GBS88" s="125"/>
      <c r="GBT88" s="125"/>
      <c r="GBU88" s="125"/>
      <c r="GBV88" s="125"/>
      <c r="GBW88" s="125"/>
      <c r="GBX88" s="125"/>
      <c r="GBY88" s="125"/>
      <c r="GBZ88" s="125"/>
      <c r="GCA88" s="125"/>
      <c r="GCB88" s="125"/>
      <c r="GCC88" s="125"/>
      <c r="GCD88" s="125"/>
      <c r="GCE88" s="125"/>
      <c r="GCF88" s="125"/>
      <c r="GCG88" s="125"/>
      <c r="GCH88" s="125"/>
      <c r="GCI88" s="125"/>
      <c r="GCJ88" s="125"/>
      <c r="GCK88" s="125"/>
      <c r="GCL88" s="125"/>
      <c r="GCM88" s="125"/>
      <c r="GCN88" s="125"/>
      <c r="GCO88" s="125"/>
      <c r="GCP88" s="125"/>
      <c r="GCQ88" s="125"/>
      <c r="GCR88" s="125"/>
      <c r="GCS88" s="125"/>
      <c r="GCT88" s="125"/>
      <c r="GCU88" s="125"/>
      <c r="GCV88" s="125"/>
      <c r="GCW88" s="125"/>
      <c r="GCX88" s="125"/>
      <c r="GCY88" s="125"/>
      <c r="GCZ88" s="125"/>
      <c r="GDA88" s="125"/>
      <c r="GDB88" s="125"/>
      <c r="GDC88" s="125"/>
      <c r="GDD88" s="125"/>
      <c r="GDE88" s="125"/>
      <c r="GDF88" s="125"/>
      <c r="GDG88" s="125"/>
      <c r="GDH88" s="125"/>
      <c r="GDI88" s="125"/>
      <c r="GDJ88" s="125"/>
      <c r="GDK88" s="125"/>
      <c r="GDL88" s="125"/>
      <c r="GDM88" s="125"/>
      <c r="GDN88" s="125"/>
      <c r="GDO88" s="125"/>
      <c r="GDP88" s="125"/>
      <c r="GDQ88" s="125"/>
      <c r="GDR88" s="125"/>
      <c r="GDS88" s="125"/>
      <c r="GDT88" s="125"/>
      <c r="GDU88" s="125"/>
      <c r="GDV88" s="125"/>
      <c r="GDW88" s="125"/>
      <c r="GDX88" s="125"/>
      <c r="GDY88" s="125"/>
    </row>
    <row r="89" spans="1:4861" s="69" customFormat="1" ht="15.75">
      <c r="D89" s="116"/>
      <c r="L89" s="116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  <c r="IC89" s="125"/>
      <c r="ID89" s="125"/>
      <c r="IE89" s="125"/>
      <c r="IF89" s="125"/>
      <c r="IG89" s="125"/>
      <c r="IH89" s="125"/>
      <c r="II89" s="125"/>
      <c r="IJ89" s="125"/>
      <c r="IK89" s="125"/>
      <c r="IL89" s="125"/>
      <c r="IM89" s="125"/>
      <c r="IN89" s="125"/>
      <c r="IO89" s="125"/>
      <c r="IP89" s="125"/>
      <c r="IQ89" s="125"/>
      <c r="IR89" s="125"/>
      <c r="IS89" s="125"/>
      <c r="IT89" s="125"/>
      <c r="IU89" s="125"/>
      <c r="IV89" s="125"/>
      <c r="IW89" s="125"/>
      <c r="IX89" s="125"/>
      <c r="IY89" s="125"/>
      <c r="IZ89" s="125"/>
      <c r="JA89" s="125"/>
      <c r="JB89" s="125"/>
      <c r="JC89" s="125"/>
      <c r="JD89" s="125"/>
      <c r="JE89" s="125"/>
      <c r="JF89" s="125"/>
      <c r="JG89" s="125"/>
      <c r="JH89" s="125"/>
      <c r="JI89" s="125"/>
      <c r="JJ89" s="125"/>
      <c r="JK89" s="125"/>
      <c r="JL89" s="125"/>
      <c r="JM89" s="125"/>
      <c r="JN89" s="125"/>
      <c r="JO89" s="125"/>
      <c r="JP89" s="125"/>
      <c r="JQ89" s="125"/>
      <c r="JR89" s="125"/>
      <c r="JS89" s="125"/>
      <c r="JT89" s="125"/>
      <c r="JU89" s="125"/>
      <c r="JV89" s="125"/>
      <c r="JW89" s="125"/>
      <c r="JX89" s="125"/>
      <c r="JY89" s="125"/>
      <c r="JZ89" s="125"/>
      <c r="KA89" s="125"/>
      <c r="KB89" s="125"/>
      <c r="KC89" s="125"/>
      <c r="KD89" s="125"/>
      <c r="KE89" s="125"/>
      <c r="KF89" s="125"/>
      <c r="KG89" s="125"/>
      <c r="KH89" s="125"/>
      <c r="KI89" s="125"/>
      <c r="KJ89" s="125"/>
      <c r="KK89" s="125"/>
      <c r="KL89" s="125"/>
      <c r="KM89" s="125"/>
      <c r="KN89" s="125"/>
      <c r="KO89" s="125"/>
      <c r="KP89" s="125"/>
      <c r="KQ89" s="125"/>
      <c r="KR89" s="125"/>
      <c r="KS89" s="125"/>
      <c r="KT89" s="125"/>
      <c r="KU89" s="125"/>
      <c r="KV89" s="125"/>
      <c r="KW89" s="125"/>
      <c r="KX89" s="125"/>
      <c r="KY89" s="125"/>
      <c r="KZ89" s="125"/>
      <c r="LA89" s="125"/>
      <c r="LB89" s="125"/>
      <c r="LC89" s="125"/>
      <c r="LD89" s="125"/>
      <c r="LE89" s="125"/>
      <c r="LF89" s="125"/>
      <c r="LG89" s="125"/>
      <c r="LH89" s="125"/>
      <c r="LI89" s="125"/>
      <c r="LJ89" s="125"/>
      <c r="LK89" s="125"/>
      <c r="LL89" s="125"/>
      <c r="LM89" s="125"/>
      <c r="LN89" s="125"/>
      <c r="LO89" s="125"/>
      <c r="LP89" s="125"/>
      <c r="LQ89" s="125"/>
      <c r="LR89" s="125"/>
      <c r="LS89" s="125"/>
      <c r="LT89" s="125"/>
      <c r="LU89" s="125"/>
      <c r="LV89" s="125"/>
      <c r="LW89" s="125"/>
      <c r="LX89" s="125"/>
      <c r="LY89" s="125"/>
      <c r="LZ89" s="125"/>
      <c r="MA89" s="125"/>
      <c r="MB89" s="125"/>
      <c r="MC89" s="125"/>
      <c r="MD89" s="125"/>
      <c r="ME89" s="125"/>
      <c r="MF89" s="125"/>
      <c r="MG89" s="125"/>
      <c r="MH89" s="125"/>
      <c r="MI89" s="125"/>
      <c r="MJ89" s="125"/>
      <c r="MK89" s="125"/>
      <c r="ML89" s="125"/>
      <c r="MM89" s="125"/>
      <c r="MN89" s="125"/>
      <c r="MO89" s="125"/>
      <c r="MP89" s="125"/>
      <c r="MQ89" s="125"/>
      <c r="MR89" s="125"/>
      <c r="MS89" s="125"/>
      <c r="MT89" s="125"/>
      <c r="MU89" s="125"/>
      <c r="MV89" s="125"/>
      <c r="MW89" s="125"/>
      <c r="MX89" s="125"/>
      <c r="MY89" s="125"/>
      <c r="MZ89" s="125"/>
      <c r="NA89" s="125"/>
      <c r="NB89" s="125"/>
      <c r="NC89" s="125"/>
      <c r="ND89" s="125"/>
      <c r="NE89" s="125"/>
      <c r="NF89" s="125"/>
      <c r="NG89" s="125"/>
      <c r="NH89" s="125"/>
      <c r="NI89" s="125"/>
      <c r="NJ89" s="125"/>
      <c r="NK89" s="125"/>
      <c r="NL89" s="125"/>
      <c r="NM89" s="125"/>
      <c r="NN89" s="125"/>
      <c r="NO89" s="125"/>
      <c r="NP89" s="125"/>
      <c r="NQ89" s="125"/>
      <c r="NR89" s="125"/>
      <c r="NS89" s="125"/>
      <c r="NT89" s="125"/>
      <c r="NU89" s="125"/>
      <c r="NV89" s="125"/>
      <c r="NW89" s="125"/>
      <c r="NX89" s="125"/>
      <c r="NY89" s="125"/>
      <c r="NZ89" s="125"/>
      <c r="OA89" s="125"/>
      <c r="OB89" s="125"/>
      <c r="OC89" s="125"/>
      <c r="OD89" s="125"/>
      <c r="OE89" s="125"/>
      <c r="OF89" s="125"/>
      <c r="OG89" s="125"/>
      <c r="OH89" s="125"/>
      <c r="OI89" s="125"/>
      <c r="OJ89" s="125"/>
      <c r="OK89" s="125"/>
      <c r="OL89" s="125"/>
      <c r="OM89" s="125"/>
      <c r="ON89" s="125"/>
      <c r="OO89" s="125"/>
      <c r="OP89" s="125"/>
      <c r="OQ89" s="125"/>
      <c r="OR89" s="125"/>
      <c r="OS89" s="125"/>
      <c r="OT89" s="125"/>
      <c r="OU89" s="125"/>
      <c r="OV89" s="125"/>
      <c r="OW89" s="125"/>
      <c r="OX89" s="125"/>
      <c r="OY89" s="125"/>
      <c r="OZ89" s="125"/>
      <c r="PA89" s="125"/>
      <c r="PB89" s="125"/>
      <c r="PC89" s="125"/>
      <c r="PD89" s="125"/>
      <c r="PE89" s="125"/>
      <c r="PF89" s="125"/>
      <c r="PG89" s="125"/>
      <c r="PH89" s="125"/>
      <c r="PI89" s="125"/>
      <c r="PJ89" s="125"/>
      <c r="PK89" s="125"/>
      <c r="PL89" s="125"/>
      <c r="PM89" s="125"/>
      <c r="PN89" s="125"/>
      <c r="PO89" s="125"/>
      <c r="PP89" s="125"/>
      <c r="PQ89" s="125"/>
      <c r="PR89" s="125"/>
      <c r="PS89" s="125"/>
      <c r="PT89" s="125"/>
      <c r="PU89" s="125"/>
      <c r="PV89" s="125"/>
      <c r="PW89" s="125"/>
      <c r="PX89" s="125"/>
      <c r="PY89" s="125"/>
      <c r="PZ89" s="125"/>
      <c r="QA89" s="125"/>
      <c r="QB89" s="125"/>
      <c r="QC89" s="125"/>
      <c r="QD89" s="125"/>
      <c r="QE89" s="125"/>
      <c r="QF89" s="125"/>
      <c r="QG89" s="125"/>
      <c r="QH89" s="125"/>
      <c r="QI89" s="125"/>
      <c r="QJ89" s="125"/>
      <c r="QK89" s="125"/>
      <c r="QL89" s="125"/>
      <c r="QM89" s="125"/>
      <c r="QN89" s="125"/>
      <c r="QO89" s="125"/>
      <c r="QP89" s="125"/>
      <c r="QQ89" s="125"/>
      <c r="QR89" s="125"/>
      <c r="QS89" s="125"/>
      <c r="QT89" s="125"/>
      <c r="QU89" s="125"/>
      <c r="QV89" s="125"/>
      <c r="QW89" s="125"/>
      <c r="QX89" s="125"/>
      <c r="QY89" s="125"/>
      <c r="QZ89" s="125"/>
      <c r="RA89" s="125"/>
      <c r="RB89" s="125"/>
      <c r="RC89" s="125"/>
      <c r="RD89" s="125"/>
      <c r="RE89" s="125"/>
      <c r="RF89" s="125"/>
      <c r="RG89" s="125"/>
      <c r="RH89" s="125"/>
      <c r="RI89" s="125"/>
      <c r="RJ89" s="125"/>
      <c r="RK89" s="125"/>
      <c r="RL89" s="125"/>
      <c r="RM89" s="125"/>
      <c r="RN89" s="125"/>
      <c r="RO89" s="125"/>
      <c r="RP89" s="125"/>
      <c r="RQ89" s="125"/>
      <c r="RR89" s="125"/>
      <c r="RS89" s="125"/>
      <c r="RT89" s="125"/>
      <c r="RU89" s="125"/>
      <c r="RV89" s="125"/>
      <c r="RW89" s="125"/>
      <c r="RX89" s="125"/>
      <c r="RY89" s="125"/>
      <c r="RZ89" s="125"/>
      <c r="SA89" s="125"/>
      <c r="SB89" s="125"/>
      <c r="SC89" s="125"/>
      <c r="SD89" s="125"/>
      <c r="SE89" s="125"/>
      <c r="SF89" s="125"/>
      <c r="SG89" s="125"/>
      <c r="SH89" s="125"/>
      <c r="SI89" s="125"/>
      <c r="SJ89" s="125"/>
      <c r="SK89" s="125"/>
      <c r="SL89" s="125"/>
      <c r="SM89" s="125"/>
      <c r="SN89" s="125"/>
      <c r="SO89" s="125"/>
      <c r="SP89" s="125"/>
      <c r="SQ89" s="125"/>
      <c r="SR89" s="125"/>
      <c r="SS89" s="125"/>
      <c r="ST89" s="125"/>
      <c r="SU89" s="125"/>
      <c r="SV89" s="125"/>
      <c r="SW89" s="125"/>
      <c r="SX89" s="125"/>
      <c r="SY89" s="125"/>
      <c r="SZ89" s="125"/>
      <c r="TA89" s="125"/>
      <c r="TB89" s="125"/>
      <c r="TC89" s="125"/>
      <c r="TD89" s="125"/>
      <c r="TE89" s="125"/>
      <c r="TF89" s="125"/>
      <c r="TG89" s="125"/>
      <c r="TH89" s="125"/>
      <c r="TI89" s="125"/>
      <c r="TJ89" s="125"/>
      <c r="TK89" s="125"/>
      <c r="TL89" s="125"/>
      <c r="TM89" s="125"/>
      <c r="TN89" s="125"/>
      <c r="TO89" s="125"/>
      <c r="TP89" s="125"/>
      <c r="TQ89" s="125"/>
      <c r="TR89" s="125"/>
      <c r="TS89" s="125"/>
      <c r="TT89" s="125"/>
      <c r="TU89" s="125"/>
      <c r="TV89" s="125"/>
      <c r="TW89" s="125"/>
      <c r="TX89" s="125"/>
      <c r="TY89" s="125"/>
      <c r="TZ89" s="125"/>
      <c r="UA89" s="125"/>
      <c r="UB89" s="125"/>
      <c r="UC89" s="125"/>
      <c r="UD89" s="125"/>
      <c r="UE89" s="125"/>
      <c r="UF89" s="125"/>
      <c r="UG89" s="125"/>
      <c r="UH89" s="125"/>
      <c r="UI89" s="125"/>
      <c r="UJ89" s="125"/>
      <c r="UK89" s="125"/>
      <c r="UL89" s="125"/>
      <c r="UM89" s="125"/>
      <c r="UN89" s="125"/>
      <c r="UO89" s="125"/>
      <c r="UP89" s="125"/>
      <c r="UQ89" s="125"/>
      <c r="UR89" s="125"/>
      <c r="US89" s="125"/>
      <c r="UT89" s="125"/>
      <c r="UU89" s="125"/>
      <c r="UV89" s="125"/>
      <c r="UW89" s="125"/>
      <c r="UX89" s="125"/>
      <c r="UY89" s="125"/>
      <c r="UZ89" s="125"/>
      <c r="VA89" s="125"/>
      <c r="VB89" s="125"/>
      <c r="VC89" s="125"/>
      <c r="VD89" s="125"/>
      <c r="VE89" s="125"/>
      <c r="VF89" s="125"/>
      <c r="VG89" s="125"/>
      <c r="VH89" s="125"/>
      <c r="VI89" s="125"/>
      <c r="VJ89" s="125"/>
      <c r="VK89" s="125"/>
      <c r="VL89" s="125"/>
      <c r="VM89" s="125"/>
      <c r="VN89" s="125"/>
      <c r="VO89" s="125"/>
      <c r="VP89" s="125"/>
      <c r="VQ89" s="125"/>
      <c r="VR89" s="125"/>
      <c r="VS89" s="125"/>
      <c r="VT89" s="125"/>
      <c r="VU89" s="125"/>
      <c r="VV89" s="125"/>
      <c r="VW89" s="125"/>
      <c r="VX89" s="125"/>
      <c r="VY89" s="125"/>
      <c r="VZ89" s="125"/>
      <c r="WA89" s="125"/>
      <c r="WB89" s="125"/>
      <c r="WC89" s="125"/>
      <c r="WD89" s="125"/>
      <c r="WE89" s="125"/>
      <c r="WF89" s="125"/>
      <c r="WG89" s="125"/>
      <c r="WH89" s="125"/>
      <c r="WI89" s="125"/>
      <c r="WJ89" s="125"/>
      <c r="WK89" s="125"/>
      <c r="WL89" s="125"/>
      <c r="WM89" s="125"/>
      <c r="WN89" s="125"/>
      <c r="WO89" s="125"/>
      <c r="WP89" s="125"/>
      <c r="WQ89" s="125"/>
      <c r="WR89" s="125"/>
      <c r="WS89" s="125"/>
      <c r="WT89" s="125"/>
      <c r="WU89" s="125"/>
      <c r="WV89" s="125"/>
      <c r="WW89" s="125"/>
      <c r="WX89" s="125"/>
      <c r="WY89" s="125"/>
      <c r="WZ89" s="125"/>
      <c r="XA89" s="125"/>
      <c r="XB89" s="125"/>
      <c r="XC89" s="125"/>
      <c r="XD89" s="125"/>
      <c r="XE89" s="125"/>
      <c r="XF89" s="125"/>
      <c r="XG89" s="125"/>
      <c r="XH89" s="125"/>
      <c r="XI89" s="125"/>
      <c r="XJ89" s="125"/>
      <c r="XK89" s="125"/>
      <c r="XL89" s="125"/>
      <c r="XM89" s="125"/>
      <c r="XN89" s="125"/>
      <c r="XO89" s="125"/>
      <c r="XP89" s="125"/>
      <c r="XQ89" s="125"/>
      <c r="XR89" s="125"/>
      <c r="XS89" s="125"/>
      <c r="XT89" s="125"/>
      <c r="XU89" s="125"/>
      <c r="XV89" s="125"/>
      <c r="XW89" s="125"/>
      <c r="XX89" s="125"/>
      <c r="XY89" s="125"/>
      <c r="XZ89" s="125"/>
      <c r="YA89" s="125"/>
      <c r="YB89" s="125"/>
      <c r="YC89" s="125"/>
      <c r="YD89" s="125"/>
      <c r="YE89" s="125"/>
      <c r="YF89" s="125"/>
      <c r="YG89" s="125"/>
      <c r="YH89" s="125"/>
      <c r="YI89" s="125"/>
      <c r="YJ89" s="125"/>
      <c r="YK89" s="125"/>
      <c r="YL89" s="125"/>
      <c r="YM89" s="125"/>
      <c r="YN89" s="125"/>
      <c r="YO89" s="125"/>
      <c r="YP89" s="125"/>
      <c r="YQ89" s="125"/>
      <c r="YR89" s="125"/>
      <c r="YS89" s="125"/>
      <c r="YT89" s="125"/>
      <c r="YU89" s="125"/>
      <c r="YV89" s="125"/>
      <c r="YW89" s="125"/>
      <c r="YX89" s="125"/>
      <c r="YY89" s="125"/>
      <c r="YZ89" s="125"/>
      <c r="ZA89" s="125"/>
      <c r="ZB89" s="125"/>
      <c r="ZC89" s="125"/>
      <c r="ZD89" s="125"/>
      <c r="ZE89" s="125"/>
      <c r="ZF89" s="125"/>
      <c r="ZG89" s="125"/>
      <c r="ZH89" s="125"/>
      <c r="ZI89" s="125"/>
      <c r="ZJ89" s="125"/>
      <c r="ZK89" s="125"/>
      <c r="ZL89" s="125"/>
      <c r="ZM89" s="125"/>
      <c r="ZN89" s="125"/>
      <c r="ZO89" s="125"/>
      <c r="ZP89" s="125"/>
      <c r="ZQ89" s="125"/>
      <c r="ZR89" s="125"/>
      <c r="ZS89" s="125"/>
      <c r="ZT89" s="125"/>
      <c r="ZU89" s="125"/>
      <c r="ZV89" s="125"/>
      <c r="ZW89" s="125"/>
      <c r="ZX89" s="125"/>
      <c r="ZY89" s="125"/>
      <c r="ZZ89" s="125"/>
      <c r="AAA89" s="125"/>
      <c r="AAB89" s="125"/>
      <c r="AAC89" s="125"/>
      <c r="AAD89" s="125"/>
      <c r="AAE89" s="125"/>
      <c r="AAF89" s="125"/>
      <c r="AAG89" s="125"/>
      <c r="AAH89" s="125"/>
      <c r="AAI89" s="125"/>
      <c r="AAJ89" s="125"/>
      <c r="AAK89" s="125"/>
      <c r="AAL89" s="125"/>
      <c r="AAM89" s="125"/>
      <c r="AAN89" s="125"/>
      <c r="AAO89" s="125"/>
      <c r="AAP89" s="125"/>
      <c r="AAQ89" s="125"/>
      <c r="AAR89" s="125"/>
      <c r="AAS89" s="125"/>
      <c r="AAT89" s="125"/>
      <c r="AAU89" s="125"/>
      <c r="AAV89" s="125"/>
      <c r="AAW89" s="125"/>
      <c r="AAX89" s="125"/>
      <c r="AAY89" s="125"/>
      <c r="AAZ89" s="125"/>
      <c r="ABA89" s="125"/>
      <c r="ABB89" s="125"/>
      <c r="ABC89" s="125"/>
      <c r="ABD89" s="125"/>
      <c r="ABE89" s="125"/>
      <c r="ABF89" s="125"/>
      <c r="ABG89" s="125"/>
      <c r="ABH89" s="125"/>
      <c r="ABI89" s="125"/>
      <c r="ABJ89" s="125"/>
      <c r="ABK89" s="125"/>
      <c r="ABL89" s="125"/>
      <c r="ABM89" s="125"/>
      <c r="ABN89" s="125"/>
      <c r="ABO89" s="125"/>
      <c r="ABP89" s="125"/>
      <c r="ABQ89" s="125"/>
      <c r="ABR89" s="125"/>
      <c r="ABS89" s="125"/>
      <c r="ABT89" s="125"/>
      <c r="ABU89" s="125"/>
      <c r="ABV89" s="125"/>
      <c r="ABW89" s="125"/>
      <c r="ABX89" s="125"/>
      <c r="ABY89" s="125"/>
      <c r="ABZ89" s="125"/>
      <c r="ACA89" s="125"/>
      <c r="ACB89" s="125"/>
      <c r="ACC89" s="125"/>
      <c r="ACD89" s="125"/>
      <c r="ACE89" s="125"/>
      <c r="ACF89" s="125"/>
      <c r="ACG89" s="125"/>
      <c r="ACH89" s="125"/>
      <c r="ACI89" s="125"/>
      <c r="ACJ89" s="125"/>
      <c r="ACK89" s="125"/>
      <c r="ACL89" s="125"/>
      <c r="ACM89" s="125"/>
      <c r="ACN89" s="125"/>
      <c r="ACO89" s="125"/>
      <c r="ACP89" s="125"/>
      <c r="ACQ89" s="125"/>
      <c r="ACR89" s="125"/>
      <c r="ACS89" s="125"/>
      <c r="ACT89" s="125"/>
      <c r="ACU89" s="125"/>
      <c r="ACV89" s="125"/>
      <c r="ACW89" s="125"/>
      <c r="ACX89" s="125"/>
      <c r="ACY89" s="125"/>
      <c r="ACZ89" s="125"/>
      <c r="ADA89" s="125"/>
      <c r="ADB89" s="125"/>
      <c r="ADC89" s="125"/>
      <c r="ADD89" s="125"/>
      <c r="ADE89" s="125"/>
      <c r="ADF89" s="125"/>
      <c r="ADG89" s="125"/>
      <c r="ADH89" s="125"/>
      <c r="ADI89" s="125"/>
      <c r="ADJ89" s="125"/>
      <c r="ADK89" s="125"/>
      <c r="ADL89" s="125"/>
      <c r="ADM89" s="125"/>
      <c r="ADN89" s="125"/>
      <c r="ADO89" s="125"/>
      <c r="ADP89" s="125"/>
      <c r="ADQ89" s="125"/>
      <c r="ADR89" s="125"/>
      <c r="ADS89" s="125"/>
      <c r="ADT89" s="125"/>
      <c r="ADU89" s="125"/>
      <c r="ADV89" s="125"/>
      <c r="ADW89" s="125"/>
      <c r="ADX89" s="125"/>
      <c r="ADY89" s="125"/>
      <c r="ADZ89" s="125"/>
      <c r="AEA89" s="125"/>
      <c r="AEB89" s="125"/>
      <c r="AEC89" s="125"/>
      <c r="AED89" s="125"/>
      <c r="AEE89" s="125"/>
      <c r="AEF89" s="125"/>
      <c r="AEG89" s="125"/>
      <c r="AEH89" s="125"/>
      <c r="AEI89" s="125"/>
      <c r="AEJ89" s="125"/>
      <c r="AEK89" s="125"/>
      <c r="AEL89" s="125"/>
      <c r="AEM89" s="125"/>
      <c r="AEN89" s="125"/>
      <c r="AEO89" s="125"/>
      <c r="AEP89" s="125"/>
      <c r="AEQ89" s="125"/>
      <c r="AER89" s="125"/>
      <c r="AES89" s="125"/>
      <c r="AET89" s="125"/>
      <c r="AEU89" s="125"/>
      <c r="AEV89" s="125"/>
      <c r="AEW89" s="125"/>
      <c r="AEX89" s="125"/>
      <c r="AEY89" s="125"/>
      <c r="AEZ89" s="125"/>
      <c r="AFA89" s="125"/>
      <c r="AFB89" s="125"/>
      <c r="AFC89" s="125"/>
      <c r="AFD89" s="125"/>
      <c r="AFE89" s="125"/>
      <c r="AFF89" s="125"/>
      <c r="AFG89" s="125"/>
      <c r="AFH89" s="125"/>
      <c r="AFI89" s="125"/>
      <c r="AFJ89" s="125"/>
      <c r="AFK89" s="125"/>
      <c r="AFL89" s="125"/>
      <c r="AFM89" s="125"/>
      <c r="AFN89" s="125"/>
      <c r="AFO89" s="125"/>
      <c r="AFP89" s="125"/>
      <c r="AFQ89" s="125"/>
      <c r="AFR89" s="125"/>
      <c r="AFS89" s="125"/>
      <c r="AFT89" s="125"/>
      <c r="AFU89" s="125"/>
      <c r="AFV89" s="125"/>
      <c r="AFW89" s="125"/>
      <c r="AFX89" s="125"/>
      <c r="AFY89" s="125"/>
      <c r="AFZ89" s="125"/>
      <c r="AGA89" s="125"/>
      <c r="AGB89" s="125"/>
      <c r="AGC89" s="125"/>
      <c r="AGD89" s="125"/>
      <c r="AGE89" s="125"/>
      <c r="AGF89" s="125"/>
      <c r="AGG89" s="125"/>
      <c r="AGH89" s="125"/>
      <c r="AGI89" s="125"/>
      <c r="AGJ89" s="125"/>
      <c r="AGK89" s="125"/>
      <c r="AGL89" s="125"/>
      <c r="AGM89" s="125"/>
      <c r="AGN89" s="125"/>
      <c r="AGO89" s="125"/>
      <c r="AGP89" s="125"/>
      <c r="AGQ89" s="125"/>
      <c r="AGR89" s="125"/>
      <c r="AGS89" s="125"/>
      <c r="AGT89" s="125"/>
      <c r="AGU89" s="125"/>
      <c r="AGV89" s="125"/>
      <c r="AGW89" s="125"/>
      <c r="AGX89" s="125"/>
      <c r="AGY89" s="125"/>
      <c r="AGZ89" s="125"/>
      <c r="AHA89" s="125"/>
      <c r="AHB89" s="125"/>
      <c r="AHC89" s="125"/>
      <c r="AHD89" s="125"/>
      <c r="AHE89" s="125"/>
      <c r="AHF89" s="125"/>
      <c r="AHG89" s="125"/>
      <c r="AHH89" s="125"/>
      <c r="AHI89" s="125"/>
      <c r="AHJ89" s="125"/>
      <c r="AHK89" s="125"/>
      <c r="AHL89" s="125"/>
      <c r="AHM89" s="125"/>
      <c r="AHN89" s="125"/>
      <c r="AHO89" s="125"/>
      <c r="AHP89" s="125"/>
      <c r="AHQ89" s="125"/>
      <c r="AHR89" s="125"/>
      <c r="AHS89" s="125"/>
      <c r="AHT89" s="125"/>
      <c r="AHU89" s="125"/>
      <c r="AHV89" s="125"/>
      <c r="AHW89" s="125"/>
      <c r="AHX89" s="125"/>
      <c r="AHY89" s="125"/>
      <c r="AHZ89" s="125"/>
      <c r="AIA89" s="125"/>
      <c r="AIB89" s="125"/>
      <c r="AIC89" s="125"/>
      <c r="AID89" s="125"/>
      <c r="AIE89" s="125"/>
      <c r="AIF89" s="125"/>
      <c r="AIG89" s="125"/>
      <c r="AIH89" s="125"/>
      <c r="AII89" s="125"/>
      <c r="AIJ89" s="125"/>
      <c r="AIK89" s="125"/>
      <c r="AIL89" s="125"/>
      <c r="AIM89" s="125"/>
      <c r="AIN89" s="125"/>
      <c r="AIO89" s="125"/>
      <c r="AIP89" s="125"/>
      <c r="AIQ89" s="125"/>
      <c r="AIR89" s="125"/>
      <c r="AIS89" s="125"/>
      <c r="AIT89" s="125"/>
      <c r="AIU89" s="125"/>
      <c r="AIV89" s="125"/>
      <c r="AIW89" s="125"/>
      <c r="AIX89" s="125"/>
      <c r="AIY89" s="125"/>
      <c r="AIZ89" s="125"/>
      <c r="AJA89" s="125"/>
      <c r="AJB89" s="125"/>
      <c r="AJC89" s="125"/>
      <c r="AJD89" s="125"/>
      <c r="AJE89" s="125"/>
      <c r="AJF89" s="125"/>
      <c r="AJG89" s="125"/>
      <c r="AJH89" s="125"/>
      <c r="AJI89" s="125"/>
      <c r="AJJ89" s="125"/>
      <c r="AJK89" s="125"/>
      <c r="AJL89" s="125"/>
      <c r="AJM89" s="125"/>
      <c r="AJN89" s="125"/>
      <c r="AJO89" s="125"/>
      <c r="AJP89" s="125"/>
      <c r="AJQ89" s="125"/>
      <c r="AJR89" s="125"/>
      <c r="AJS89" s="125"/>
      <c r="AJT89" s="125"/>
      <c r="AJU89" s="125"/>
      <c r="AJV89" s="125"/>
      <c r="AJW89" s="125"/>
      <c r="AJX89" s="125"/>
      <c r="AJY89" s="125"/>
      <c r="AJZ89" s="125"/>
      <c r="AKA89" s="125"/>
      <c r="AKB89" s="125"/>
      <c r="AKC89" s="125"/>
      <c r="AKD89" s="125"/>
      <c r="AKE89" s="125"/>
      <c r="AKF89" s="125"/>
      <c r="AKG89" s="125"/>
      <c r="AKH89" s="125"/>
      <c r="AKI89" s="125"/>
      <c r="AKJ89" s="125"/>
      <c r="AKK89" s="125"/>
      <c r="AKL89" s="125"/>
      <c r="AKM89" s="125"/>
      <c r="AKN89" s="125"/>
      <c r="AKO89" s="125"/>
      <c r="AKP89" s="125"/>
      <c r="AKQ89" s="125"/>
      <c r="AKR89" s="125"/>
      <c r="AKS89" s="125"/>
      <c r="AKT89" s="125"/>
      <c r="AKU89" s="125"/>
      <c r="AKV89" s="125"/>
      <c r="AKW89" s="125"/>
      <c r="AKX89" s="125"/>
      <c r="AKY89" s="125"/>
      <c r="AKZ89" s="125"/>
      <c r="ALA89" s="125"/>
      <c r="ALB89" s="125"/>
      <c r="ALC89" s="125"/>
      <c r="ALD89" s="125"/>
      <c r="ALE89" s="125"/>
      <c r="ALF89" s="125"/>
      <c r="ALG89" s="125"/>
      <c r="ALH89" s="125"/>
      <c r="ALI89" s="125"/>
      <c r="ALJ89" s="125"/>
      <c r="ALK89" s="125"/>
      <c r="ALL89" s="125"/>
      <c r="ALM89" s="125"/>
      <c r="ALN89" s="125"/>
      <c r="ALO89" s="125"/>
      <c r="ALP89" s="125"/>
      <c r="ALQ89" s="125"/>
      <c r="ALR89" s="125"/>
      <c r="ALS89" s="125"/>
      <c r="ALT89" s="125"/>
      <c r="ALU89" s="125"/>
      <c r="ALV89" s="125"/>
      <c r="ALW89" s="125"/>
      <c r="ALX89" s="125"/>
      <c r="ALY89" s="125"/>
      <c r="ALZ89" s="125"/>
      <c r="AMA89" s="125"/>
      <c r="AMB89" s="125"/>
      <c r="AMC89" s="125"/>
      <c r="AMD89" s="125"/>
      <c r="AME89" s="125"/>
      <c r="AMF89" s="125"/>
      <c r="AMG89" s="125"/>
      <c r="AMH89" s="125"/>
      <c r="AMI89" s="125"/>
      <c r="AMJ89" s="125"/>
      <c r="AMK89" s="125"/>
      <c r="AML89" s="125"/>
      <c r="AMM89" s="125"/>
      <c r="AMN89" s="125"/>
      <c r="AMO89" s="125"/>
      <c r="AMP89" s="125"/>
      <c r="AMQ89" s="125"/>
      <c r="AMR89" s="125"/>
      <c r="AMS89" s="125"/>
      <c r="AMT89" s="125"/>
      <c r="AMU89" s="125"/>
      <c r="AMV89" s="125"/>
      <c r="AMW89" s="125"/>
      <c r="AMX89" s="125"/>
      <c r="AMY89" s="125"/>
      <c r="AMZ89" s="125"/>
      <c r="ANA89" s="125"/>
      <c r="ANB89" s="125"/>
      <c r="ANC89" s="125"/>
      <c r="AND89" s="125"/>
      <c r="ANE89" s="125"/>
      <c r="ANF89" s="125"/>
      <c r="ANG89" s="125"/>
      <c r="ANH89" s="125"/>
      <c r="ANI89" s="125"/>
      <c r="ANJ89" s="125"/>
      <c r="ANK89" s="125"/>
      <c r="ANL89" s="125"/>
      <c r="ANM89" s="125"/>
      <c r="ANN89" s="125"/>
      <c r="ANO89" s="125"/>
      <c r="ANP89" s="125"/>
      <c r="ANQ89" s="125"/>
      <c r="ANR89" s="125"/>
      <c r="ANS89" s="125"/>
      <c r="ANT89" s="125"/>
      <c r="ANU89" s="125"/>
      <c r="ANV89" s="125"/>
      <c r="ANW89" s="125"/>
      <c r="ANX89" s="125"/>
      <c r="ANY89" s="125"/>
      <c r="ANZ89" s="125"/>
      <c r="AOA89" s="125"/>
      <c r="AOB89" s="125"/>
      <c r="AOC89" s="125"/>
      <c r="AOD89" s="125"/>
      <c r="AOE89" s="125"/>
      <c r="AOF89" s="125"/>
      <c r="AOG89" s="125"/>
      <c r="AOH89" s="125"/>
      <c r="AOI89" s="125"/>
      <c r="AOJ89" s="125"/>
      <c r="AOK89" s="125"/>
      <c r="AOL89" s="125"/>
      <c r="AOM89" s="125"/>
      <c r="AON89" s="125"/>
      <c r="AOO89" s="125"/>
      <c r="AOP89" s="125"/>
      <c r="AOQ89" s="125"/>
      <c r="AOR89" s="125"/>
      <c r="AOS89" s="125"/>
      <c r="AOT89" s="125"/>
      <c r="AOU89" s="125"/>
      <c r="AOV89" s="125"/>
      <c r="AOW89" s="125"/>
      <c r="AOX89" s="125"/>
      <c r="AOY89" s="125"/>
      <c r="AOZ89" s="125"/>
      <c r="APA89" s="125"/>
      <c r="APB89" s="125"/>
      <c r="APC89" s="125"/>
      <c r="APD89" s="125"/>
      <c r="APE89" s="125"/>
      <c r="APF89" s="125"/>
      <c r="APG89" s="125"/>
      <c r="APH89" s="125"/>
      <c r="API89" s="125"/>
      <c r="APJ89" s="125"/>
      <c r="APK89" s="125"/>
      <c r="APL89" s="125"/>
      <c r="APM89" s="125"/>
      <c r="APN89" s="125"/>
      <c r="APO89" s="125"/>
      <c r="APP89" s="125"/>
      <c r="APQ89" s="125"/>
      <c r="APR89" s="125"/>
      <c r="APS89" s="125"/>
      <c r="APT89" s="125"/>
      <c r="APU89" s="125"/>
      <c r="APV89" s="125"/>
      <c r="APW89" s="125"/>
      <c r="APX89" s="125"/>
      <c r="APY89" s="125"/>
      <c r="APZ89" s="125"/>
      <c r="AQA89" s="125"/>
      <c r="AQB89" s="125"/>
      <c r="AQC89" s="125"/>
      <c r="AQD89" s="125"/>
      <c r="AQE89" s="125"/>
      <c r="AQF89" s="125"/>
      <c r="AQG89" s="125"/>
      <c r="AQH89" s="125"/>
      <c r="AQI89" s="125"/>
      <c r="AQJ89" s="125"/>
      <c r="AQK89" s="125"/>
      <c r="AQL89" s="125"/>
      <c r="AQM89" s="125"/>
      <c r="AQN89" s="125"/>
      <c r="AQO89" s="125"/>
      <c r="AQP89" s="125"/>
      <c r="AQQ89" s="125"/>
      <c r="AQR89" s="125"/>
      <c r="AQS89" s="125"/>
      <c r="AQT89" s="125"/>
      <c r="AQU89" s="125"/>
      <c r="AQV89" s="125"/>
      <c r="AQW89" s="125"/>
      <c r="AQX89" s="125"/>
      <c r="AQY89" s="125"/>
      <c r="AQZ89" s="125"/>
      <c r="ARA89" s="125"/>
      <c r="ARB89" s="125"/>
      <c r="ARC89" s="125"/>
      <c r="ARD89" s="125"/>
      <c r="ARE89" s="125"/>
      <c r="ARF89" s="125"/>
      <c r="ARG89" s="125"/>
      <c r="ARH89" s="125"/>
      <c r="ARI89" s="125"/>
      <c r="ARJ89" s="125"/>
      <c r="ARK89" s="125"/>
      <c r="ARL89" s="125"/>
      <c r="ARM89" s="125"/>
      <c r="ARN89" s="125"/>
      <c r="ARO89" s="125"/>
      <c r="ARP89" s="125"/>
      <c r="ARQ89" s="125"/>
      <c r="ARR89" s="125"/>
      <c r="ARS89" s="125"/>
      <c r="ART89" s="125"/>
      <c r="ARU89" s="125"/>
      <c r="ARV89" s="125"/>
      <c r="ARW89" s="125"/>
      <c r="ARX89" s="125"/>
      <c r="ARY89" s="125"/>
      <c r="ARZ89" s="125"/>
      <c r="ASA89" s="125"/>
      <c r="ASB89" s="125"/>
      <c r="ASC89" s="125"/>
      <c r="ASD89" s="125"/>
      <c r="ASE89" s="125"/>
      <c r="ASF89" s="125"/>
      <c r="ASG89" s="125"/>
      <c r="ASH89" s="125"/>
      <c r="ASI89" s="125"/>
      <c r="ASJ89" s="125"/>
      <c r="ASK89" s="125"/>
      <c r="ASL89" s="125"/>
      <c r="ASM89" s="125"/>
      <c r="ASN89" s="125"/>
      <c r="ASO89" s="125"/>
      <c r="ASP89" s="125"/>
      <c r="ASQ89" s="125"/>
      <c r="ASR89" s="125"/>
      <c r="ASS89" s="125"/>
      <c r="AST89" s="125"/>
      <c r="ASU89" s="125"/>
      <c r="ASV89" s="125"/>
      <c r="ASW89" s="125"/>
      <c r="ASX89" s="125"/>
      <c r="ASY89" s="125"/>
      <c r="ASZ89" s="125"/>
      <c r="ATA89" s="125"/>
      <c r="ATB89" s="125"/>
      <c r="ATC89" s="125"/>
      <c r="ATD89" s="125"/>
      <c r="ATE89" s="125"/>
      <c r="ATF89" s="125"/>
      <c r="ATG89" s="125"/>
      <c r="ATH89" s="125"/>
      <c r="ATI89" s="125"/>
      <c r="ATJ89" s="125"/>
      <c r="ATK89" s="125"/>
      <c r="ATL89" s="125"/>
      <c r="ATM89" s="125"/>
      <c r="ATN89" s="125"/>
      <c r="ATO89" s="125"/>
      <c r="ATP89" s="125"/>
      <c r="ATQ89" s="125"/>
      <c r="ATR89" s="125"/>
      <c r="ATS89" s="125"/>
      <c r="ATT89" s="125"/>
      <c r="ATU89" s="125"/>
      <c r="ATV89" s="125"/>
      <c r="ATW89" s="125"/>
      <c r="ATX89" s="125"/>
      <c r="ATY89" s="125"/>
      <c r="ATZ89" s="125"/>
      <c r="AUA89" s="125"/>
      <c r="AUB89" s="125"/>
      <c r="AUC89" s="125"/>
      <c r="AUD89" s="125"/>
      <c r="AUE89" s="125"/>
      <c r="AUF89" s="125"/>
      <c r="AUG89" s="125"/>
      <c r="AUH89" s="125"/>
      <c r="AUI89" s="125"/>
      <c r="AUJ89" s="125"/>
      <c r="AUK89" s="125"/>
      <c r="AUL89" s="125"/>
      <c r="AUM89" s="125"/>
      <c r="AUN89" s="125"/>
      <c r="AUO89" s="125"/>
      <c r="AUP89" s="125"/>
      <c r="AUQ89" s="125"/>
      <c r="AUR89" s="125"/>
      <c r="AUS89" s="125"/>
      <c r="AUT89" s="125"/>
      <c r="AUU89" s="125"/>
      <c r="AUV89" s="125"/>
      <c r="AUW89" s="125"/>
      <c r="AUX89" s="125"/>
      <c r="AUY89" s="125"/>
      <c r="AUZ89" s="125"/>
      <c r="AVA89" s="125"/>
      <c r="AVB89" s="125"/>
      <c r="AVC89" s="125"/>
      <c r="AVD89" s="125"/>
      <c r="AVE89" s="125"/>
      <c r="AVF89" s="125"/>
      <c r="AVG89" s="125"/>
      <c r="AVH89" s="125"/>
      <c r="AVI89" s="125"/>
      <c r="AVJ89" s="125"/>
      <c r="AVK89" s="125"/>
      <c r="AVL89" s="125"/>
      <c r="AVM89" s="125"/>
      <c r="AVN89" s="125"/>
      <c r="AVO89" s="125"/>
      <c r="AVP89" s="125"/>
      <c r="AVQ89" s="125"/>
      <c r="AVR89" s="125"/>
      <c r="AVS89" s="125"/>
      <c r="AVT89" s="125"/>
      <c r="AVU89" s="125"/>
      <c r="AVV89" s="125"/>
      <c r="AVW89" s="125"/>
      <c r="AVX89" s="125"/>
      <c r="AVY89" s="125"/>
      <c r="AVZ89" s="125"/>
      <c r="AWA89" s="125"/>
      <c r="AWB89" s="125"/>
      <c r="AWC89" s="125"/>
      <c r="AWD89" s="125"/>
      <c r="AWE89" s="125"/>
      <c r="AWF89" s="125"/>
      <c r="AWG89" s="125"/>
      <c r="AWH89" s="125"/>
      <c r="AWI89" s="125"/>
      <c r="AWJ89" s="125"/>
      <c r="AWK89" s="125"/>
      <c r="AWL89" s="125"/>
      <c r="AWM89" s="125"/>
      <c r="AWN89" s="125"/>
      <c r="AWO89" s="125"/>
      <c r="AWP89" s="125"/>
      <c r="AWQ89" s="125"/>
      <c r="AWR89" s="125"/>
      <c r="AWS89" s="125"/>
      <c r="AWT89" s="125"/>
      <c r="AWU89" s="125"/>
      <c r="AWV89" s="125"/>
      <c r="AWW89" s="125"/>
      <c r="AWX89" s="125"/>
      <c r="AWY89" s="125"/>
      <c r="AWZ89" s="125"/>
      <c r="AXA89" s="125"/>
      <c r="AXB89" s="125"/>
      <c r="AXC89" s="125"/>
      <c r="AXD89" s="125"/>
      <c r="AXE89" s="125"/>
      <c r="AXF89" s="125"/>
      <c r="AXG89" s="125"/>
      <c r="AXH89" s="125"/>
      <c r="AXI89" s="125"/>
      <c r="AXJ89" s="125"/>
      <c r="AXK89" s="125"/>
      <c r="AXL89" s="125"/>
      <c r="AXM89" s="125"/>
      <c r="AXN89" s="125"/>
      <c r="AXO89" s="125"/>
      <c r="AXP89" s="125"/>
      <c r="AXQ89" s="125"/>
      <c r="AXR89" s="125"/>
      <c r="AXS89" s="125"/>
      <c r="AXT89" s="125"/>
      <c r="AXU89" s="125"/>
      <c r="AXV89" s="125"/>
      <c r="AXW89" s="125"/>
      <c r="AXX89" s="125"/>
      <c r="AXY89" s="125"/>
      <c r="AXZ89" s="125"/>
      <c r="AYA89" s="125"/>
      <c r="AYB89" s="125"/>
      <c r="AYC89" s="125"/>
      <c r="AYD89" s="125"/>
      <c r="AYE89" s="125"/>
      <c r="AYF89" s="125"/>
      <c r="AYG89" s="125"/>
      <c r="AYH89" s="125"/>
      <c r="AYI89" s="125"/>
      <c r="AYJ89" s="125"/>
      <c r="AYK89" s="125"/>
      <c r="AYL89" s="125"/>
      <c r="AYM89" s="125"/>
      <c r="AYN89" s="125"/>
      <c r="AYO89" s="125"/>
      <c r="AYP89" s="125"/>
      <c r="AYQ89" s="125"/>
      <c r="AYR89" s="125"/>
      <c r="AYS89" s="125"/>
      <c r="AYT89" s="125"/>
      <c r="AYU89" s="125"/>
      <c r="AYV89" s="125"/>
      <c r="AYW89" s="125"/>
      <c r="AYX89" s="125"/>
      <c r="AYY89" s="125"/>
      <c r="AYZ89" s="125"/>
      <c r="AZA89" s="125"/>
      <c r="AZB89" s="125"/>
      <c r="AZC89" s="125"/>
      <c r="AZD89" s="125"/>
      <c r="AZE89" s="125"/>
      <c r="AZF89" s="125"/>
      <c r="AZG89" s="125"/>
      <c r="AZH89" s="125"/>
      <c r="AZI89" s="125"/>
      <c r="AZJ89" s="125"/>
      <c r="AZK89" s="125"/>
      <c r="AZL89" s="125"/>
      <c r="AZM89" s="125"/>
      <c r="AZN89" s="125"/>
      <c r="AZO89" s="125"/>
      <c r="AZP89" s="125"/>
      <c r="AZQ89" s="125"/>
      <c r="AZR89" s="125"/>
      <c r="AZS89" s="125"/>
      <c r="AZT89" s="125"/>
      <c r="AZU89" s="125"/>
      <c r="AZV89" s="125"/>
      <c r="AZW89" s="125"/>
      <c r="AZX89" s="125"/>
      <c r="AZY89" s="125"/>
      <c r="AZZ89" s="125"/>
      <c r="BAA89" s="125"/>
      <c r="BAB89" s="125"/>
      <c r="BAC89" s="125"/>
      <c r="BAD89" s="125"/>
      <c r="BAE89" s="125"/>
      <c r="BAF89" s="125"/>
      <c r="BAG89" s="125"/>
      <c r="BAH89" s="125"/>
      <c r="BAI89" s="125"/>
      <c r="BAJ89" s="125"/>
      <c r="BAK89" s="125"/>
      <c r="BAL89" s="125"/>
      <c r="BAM89" s="125"/>
      <c r="BAN89" s="125"/>
      <c r="BAO89" s="125"/>
      <c r="BAP89" s="125"/>
      <c r="BAQ89" s="125"/>
      <c r="BAR89" s="125"/>
      <c r="BAS89" s="125"/>
      <c r="BAT89" s="125"/>
      <c r="BAU89" s="125"/>
      <c r="BAV89" s="125"/>
      <c r="BAW89" s="125"/>
      <c r="BAX89" s="125"/>
      <c r="BAY89" s="125"/>
      <c r="BAZ89" s="125"/>
      <c r="BBA89" s="125"/>
      <c r="BBB89" s="125"/>
      <c r="BBC89" s="125"/>
      <c r="BBD89" s="125"/>
      <c r="BBE89" s="125"/>
      <c r="BBF89" s="125"/>
      <c r="BBG89" s="125"/>
      <c r="BBH89" s="125"/>
      <c r="BBI89" s="125"/>
      <c r="BBJ89" s="125"/>
      <c r="BBK89" s="125"/>
      <c r="BBL89" s="125"/>
      <c r="BBM89" s="125"/>
      <c r="BBN89" s="125"/>
      <c r="BBO89" s="125"/>
      <c r="BBP89" s="125"/>
      <c r="BBQ89" s="125"/>
      <c r="BBR89" s="125"/>
      <c r="BBS89" s="125"/>
      <c r="BBT89" s="125"/>
      <c r="BBU89" s="125"/>
      <c r="BBV89" s="125"/>
      <c r="BBW89" s="125"/>
      <c r="BBX89" s="125"/>
      <c r="BBY89" s="125"/>
      <c r="BBZ89" s="125"/>
      <c r="BCA89" s="125"/>
      <c r="BCB89" s="125"/>
      <c r="BCC89" s="125"/>
      <c r="BCD89" s="125"/>
      <c r="BCE89" s="125"/>
      <c r="BCF89" s="125"/>
      <c r="BCG89" s="125"/>
      <c r="BCH89" s="125"/>
      <c r="BCI89" s="125"/>
      <c r="BCJ89" s="125"/>
      <c r="BCK89" s="125"/>
      <c r="BCL89" s="125"/>
      <c r="BCM89" s="125"/>
      <c r="BCN89" s="125"/>
      <c r="BCO89" s="125"/>
      <c r="BCP89" s="125"/>
      <c r="BCQ89" s="125"/>
      <c r="BCR89" s="125"/>
      <c r="BCS89" s="125"/>
      <c r="BCT89" s="125"/>
      <c r="BCU89" s="125"/>
      <c r="BCV89" s="125"/>
      <c r="BCW89" s="125"/>
      <c r="BCX89" s="125"/>
      <c r="BCY89" s="125"/>
      <c r="BCZ89" s="125"/>
      <c r="BDA89" s="125"/>
      <c r="BDB89" s="125"/>
      <c r="BDC89" s="125"/>
      <c r="BDD89" s="125"/>
      <c r="BDE89" s="125"/>
      <c r="BDF89" s="125"/>
      <c r="BDG89" s="125"/>
      <c r="BDH89" s="125"/>
      <c r="BDI89" s="125"/>
      <c r="BDJ89" s="125"/>
      <c r="BDK89" s="125"/>
      <c r="BDL89" s="125"/>
      <c r="BDM89" s="125"/>
      <c r="BDN89" s="125"/>
      <c r="BDO89" s="125"/>
      <c r="BDP89" s="125"/>
      <c r="BDQ89" s="125"/>
      <c r="BDR89" s="125"/>
      <c r="BDS89" s="125"/>
      <c r="BDT89" s="125"/>
      <c r="BDU89" s="125"/>
      <c r="BDV89" s="125"/>
      <c r="BDW89" s="125"/>
      <c r="BDX89" s="125"/>
      <c r="BDY89" s="125"/>
      <c r="BDZ89" s="125"/>
      <c r="BEA89" s="125"/>
      <c r="BEB89" s="125"/>
      <c r="BEC89" s="125"/>
      <c r="BED89" s="125"/>
      <c r="BEE89" s="125"/>
      <c r="BEF89" s="125"/>
      <c r="BEG89" s="125"/>
      <c r="BEH89" s="125"/>
      <c r="BEI89" s="125"/>
      <c r="BEJ89" s="125"/>
      <c r="BEK89" s="125"/>
      <c r="BEL89" s="125"/>
      <c r="BEM89" s="125"/>
      <c r="BEN89" s="125"/>
      <c r="BEO89" s="125"/>
      <c r="BEP89" s="125"/>
      <c r="BEQ89" s="125"/>
      <c r="BER89" s="125"/>
      <c r="BES89" s="125"/>
      <c r="BET89" s="125"/>
      <c r="BEU89" s="125"/>
      <c r="BEV89" s="125"/>
      <c r="BEW89" s="125"/>
      <c r="BEX89" s="125"/>
      <c r="BEY89" s="125"/>
      <c r="BEZ89" s="125"/>
      <c r="BFA89" s="125"/>
      <c r="BFB89" s="125"/>
      <c r="BFC89" s="125"/>
      <c r="BFD89" s="125"/>
      <c r="BFE89" s="125"/>
      <c r="BFF89" s="125"/>
      <c r="BFG89" s="125"/>
      <c r="BFH89" s="125"/>
      <c r="BFI89" s="125"/>
      <c r="BFJ89" s="125"/>
      <c r="BFK89" s="125"/>
      <c r="BFL89" s="125"/>
      <c r="BFM89" s="125"/>
      <c r="BFN89" s="125"/>
      <c r="BFO89" s="125"/>
      <c r="BFP89" s="125"/>
      <c r="BFQ89" s="125"/>
      <c r="BFR89" s="125"/>
      <c r="BFS89" s="125"/>
      <c r="BFT89" s="125"/>
      <c r="BFU89" s="125"/>
      <c r="BFV89" s="125"/>
      <c r="BFW89" s="125"/>
      <c r="BFX89" s="125"/>
      <c r="BFY89" s="125"/>
      <c r="BFZ89" s="125"/>
      <c r="BGA89" s="125"/>
      <c r="BGB89" s="125"/>
      <c r="BGC89" s="125"/>
      <c r="BGD89" s="125"/>
      <c r="BGE89" s="125"/>
      <c r="BGF89" s="125"/>
      <c r="BGG89" s="125"/>
      <c r="BGH89" s="125"/>
      <c r="BGI89" s="125"/>
      <c r="BGJ89" s="125"/>
      <c r="BGK89" s="125"/>
      <c r="BGL89" s="125"/>
      <c r="BGM89" s="125"/>
      <c r="BGN89" s="125"/>
      <c r="BGO89" s="125"/>
      <c r="BGP89" s="125"/>
      <c r="BGQ89" s="125"/>
      <c r="BGR89" s="125"/>
      <c r="BGS89" s="125"/>
      <c r="BGT89" s="125"/>
      <c r="BGU89" s="125"/>
      <c r="BGV89" s="125"/>
      <c r="BGW89" s="125"/>
      <c r="BGX89" s="125"/>
      <c r="BGY89" s="125"/>
      <c r="BGZ89" s="125"/>
      <c r="BHA89" s="125"/>
      <c r="BHB89" s="125"/>
      <c r="BHC89" s="125"/>
      <c r="BHD89" s="125"/>
      <c r="BHE89" s="125"/>
      <c r="BHF89" s="125"/>
      <c r="BHG89" s="125"/>
      <c r="BHH89" s="125"/>
      <c r="BHI89" s="125"/>
      <c r="BHJ89" s="125"/>
      <c r="BHK89" s="125"/>
      <c r="BHL89" s="125"/>
      <c r="BHM89" s="125"/>
      <c r="BHN89" s="125"/>
      <c r="BHO89" s="125"/>
      <c r="BHP89" s="125"/>
      <c r="BHQ89" s="125"/>
      <c r="BHR89" s="125"/>
      <c r="BHS89" s="125"/>
      <c r="BHT89" s="125"/>
      <c r="BHU89" s="125"/>
      <c r="BHV89" s="125"/>
      <c r="BHW89" s="125"/>
      <c r="BHX89" s="125"/>
      <c r="BHY89" s="125"/>
      <c r="BHZ89" s="125"/>
      <c r="BIA89" s="125"/>
      <c r="BIB89" s="125"/>
      <c r="BIC89" s="125"/>
      <c r="BID89" s="125"/>
      <c r="BIE89" s="125"/>
      <c r="BIF89" s="125"/>
      <c r="BIG89" s="125"/>
      <c r="BIH89" s="125"/>
      <c r="BII89" s="125"/>
      <c r="BIJ89" s="125"/>
      <c r="BIK89" s="125"/>
      <c r="BIL89" s="125"/>
      <c r="BIM89" s="125"/>
      <c r="BIN89" s="125"/>
      <c r="BIO89" s="125"/>
      <c r="BIP89" s="125"/>
      <c r="BIQ89" s="125"/>
      <c r="BIR89" s="125"/>
      <c r="BIS89" s="125"/>
      <c r="BIT89" s="125"/>
      <c r="BIU89" s="125"/>
      <c r="BIV89" s="125"/>
      <c r="BIW89" s="125"/>
      <c r="BIX89" s="125"/>
      <c r="BIY89" s="125"/>
      <c r="BIZ89" s="125"/>
      <c r="BJA89" s="125"/>
      <c r="BJB89" s="125"/>
      <c r="BJC89" s="125"/>
      <c r="BJD89" s="125"/>
      <c r="BJE89" s="125"/>
      <c r="BJF89" s="125"/>
      <c r="BJG89" s="125"/>
      <c r="BJH89" s="125"/>
      <c r="BJI89" s="125"/>
      <c r="BJJ89" s="125"/>
      <c r="BJK89" s="125"/>
      <c r="BJL89" s="125"/>
      <c r="BJM89" s="125"/>
      <c r="BJN89" s="125"/>
      <c r="BJO89" s="125"/>
      <c r="BJP89" s="125"/>
      <c r="BJQ89" s="125"/>
      <c r="BJR89" s="125"/>
      <c r="BJS89" s="125"/>
      <c r="BJT89" s="125"/>
      <c r="BJU89" s="125"/>
      <c r="BJV89" s="125"/>
      <c r="BJW89" s="125"/>
      <c r="BJX89" s="125"/>
      <c r="BJY89" s="125"/>
      <c r="BJZ89" s="125"/>
      <c r="BKA89" s="125"/>
      <c r="BKB89" s="125"/>
      <c r="BKC89" s="125"/>
      <c r="BKD89" s="125"/>
      <c r="BKE89" s="125"/>
      <c r="BKF89" s="125"/>
      <c r="BKG89" s="125"/>
      <c r="BKH89" s="125"/>
      <c r="BKI89" s="125"/>
      <c r="BKJ89" s="125"/>
      <c r="BKK89" s="125"/>
      <c r="BKL89" s="125"/>
      <c r="BKM89" s="125"/>
      <c r="BKN89" s="125"/>
      <c r="BKO89" s="125"/>
      <c r="BKP89" s="125"/>
      <c r="BKQ89" s="125"/>
      <c r="BKR89" s="125"/>
      <c r="BKS89" s="125"/>
      <c r="BKT89" s="125"/>
      <c r="BKU89" s="125"/>
      <c r="BKV89" s="125"/>
      <c r="BKW89" s="125"/>
      <c r="BKX89" s="125"/>
      <c r="BKY89" s="125"/>
      <c r="BKZ89" s="125"/>
      <c r="BLA89" s="125"/>
      <c r="BLB89" s="125"/>
      <c r="BLC89" s="125"/>
      <c r="BLD89" s="125"/>
      <c r="BLE89" s="125"/>
      <c r="BLF89" s="125"/>
      <c r="BLG89" s="125"/>
      <c r="BLH89" s="125"/>
      <c r="BLI89" s="125"/>
      <c r="BLJ89" s="125"/>
      <c r="BLK89" s="125"/>
      <c r="BLL89" s="125"/>
      <c r="BLM89" s="125"/>
      <c r="BLN89" s="125"/>
      <c r="BLO89" s="125"/>
      <c r="BLP89" s="125"/>
      <c r="BLQ89" s="125"/>
      <c r="BLR89" s="125"/>
      <c r="BLS89" s="125"/>
      <c r="BLT89" s="125"/>
      <c r="BLU89" s="125"/>
      <c r="BLV89" s="125"/>
      <c r="BLW89" s="125"/>
      <c r="BLX89" s="125"/>
      <c r="BLY89" s="125"/>
      <c r="BLZ89" s="125"/>
      <c r="BMA89" s="125"/>
      <c r="BMB89" s="125"/>
      <c r="BMC89" s="125"/>
      <c r="BMD89" s="125"/>
      <c r="BME89" s="125"/>
      <c r="BMF89" s="125"/>
      <c r="BMG89" s="125"/>
      <c r="BMH89" s="125"/>
      <c r="BMI89" s="125"/>
      <c r="BMJ89" s="125"/>
      <c r="BMK89" s="125"/>
      <c r="BML89" s="125"/>
      <c r="BMM89" s="125"/>
      <c r="BMN89" s="125"/>
      <c r="BMO89" s="125"/>
      <c r="BMP89" s="125"/>
      <c r="BMQ89" s="125"/>
      <c r="BMR89" s="125"/>
      <c r="BMS89" s="125"/>
      <c r="BMT89" s="125"/>
      <c r="BMU89" s="125"/>
      <c r="BMV89" s="125"/>
      <c r="BMW89" s="125"/>
      <c r="BMX89" s="125"/>
      <c r="BMY89" s="125"/>
      <c r="BMZ89" s="125"/>
      <c r="BNA89" s="125"/>
      <c r="BNB89" s="125"/>
      <c r="BNC89" s="125"/>
      <c r="BND89" s="125"/>
      <c r="BNE89" s="125"/>
      <c r="BNF89" s="125"/>
      <c r="BNG89" s="125"/>
      <c r="BNH89" s="125"/>
      <c r="BNI89" s="125"/>
      <c r="BNJ89" s="125"/>
      <c r="BNK89" s="125"/>
      <c r="BNL89" s="125"/>
      <c r="BNM89" s="125"/>
      <c r="BNN89" s="125"/>
      <c r="BNO89" s="125"/>
      <c r="BNP89" s="125"/>
      <c r="BNQ89" s="125"/>
      <c r="BNR89" s="125"/>
      <c r="BNS89" s="125"/>
      <c r="BNT89" s="125"/>
      <c r="BNU89" s="125"/>
      <c r="BNV89" s="125"/>
      <c r="BNW89" s="125"/>
      <c r="BNX89" s="125"/>
      <c r="BNY89" s="125"/>
      <c r="BNZ89" s="125"/>
      <c r="BOA89" s="125"/>
      <c r="BOB89" s="125"/>
      <c r="BOC89" s="125"/>
      <c r="BOD89" s="125"/>
      <c r="BOE89" s="125"/>
      <c r="BOF89" s="125"/>
      <c r="BOG89" s="125"/>
      <c r="BOH89" s="125"/>
      <c r="BOI89" s="125"/>
      <c r="BOJ89" s="125"/>
      <c r="BOK89" s="125"/>
      <c r="BOL89" s="125"/>
      <c r="BOM89" s="125"/>
      <c r="BON89" s="125"/>
      <c r="BOO89" s="125"/>
      <c r="BOP89" s="125"/>
      <c r="BOQ89" s="125"/>
      <c r="BOR89" s="125"/>
      <c r="BOS89" s="125"/>
      <c r="BOT89" s="125"/>
      <c r="BOU89" s="125"/>
      <c r="BOV89" s="125"/>
      <c r="BOW89" s="125"/>
      <c r="BOX89" s="125"/>
      <c r="BOY89" s="125"/>
      <c r="BOZ89" s="125"/>
      <c r="BPA89" s="125"/>
      <c r="BPB89" s="125"/>
      <c r="BPC89" s="125"/>
      <c r="BPD89" s="125"/>
      <c r="BPE89" s="125"/>
      <c r="BPF89" s="125"/>
      <c r="BPG89" s="125"/>
      <c r="BPH89" s="125"/>
      <c r="BPI89" s="125"/>
      <c r="BPJ89" s="125"/>
      <c r="BPK89" s="125"/>
      <c r="BPL89" s="125"/>
      <c r="BPM89" s="125"/>
      <c r="BPN89" s="125"/>
      <c r="BPO89" s="125"/>
      <c r="BPP89" s="125"/>
      <c r="BPQ89" s="125"/>
      <c r="BPR89" s="125"/>
      <c r="BPS89" s="125"/>
      <c r="BPT89" s="125"/>
      <c r="BPU89" s="125"/>
      <c r="BPV89" s="125"/>
      <c r="BPW89" s="125"/>
      <c r="BPX89" s="125"/>
      <c r="BPY89" s="125"/>
      <c r="BPZ89" s="125"/>
      <c r="BQA89" s="125"/>
      <c r="BQB89" s="125"/>
      <c r="BQC89" s="125"/>
      <c r="BQD89" s="125"/>
      <c r="BQE89" s="125"/>
      <c r="BQF89" s="125"/>
      <c r="BQG89" s="125"/>
      <c r="BQH89" s="125"/>
      <c r="BQI89" s="125"/>
      <c r="BQJ89" s="125"/>
      <c r="BQK89" s="125"/>
      <c r="BQL89" s="125"/>
      <c r="BQM89" s="125"/>
      <c r="BQN89" s="125"/>
      <c r="BQO89" s="125"/>
      <c r="BQP89" s="125"/>
      <c r="BQQ89" s="125"/>
      <c r="BQR89" s="125"/>
      <c r="BQS89" s="125"/>
      <c r="BQT89" s="125"/>
      <c r="BQU89" s="125"/>
      <c r="BQV89" s="125"/>
      <c r="BQW89" s="125"/>
      <c r="BQX89" s="125"/>
      <c r="BQY89" s="125"/>
      <c r="BQZ89" s="125"/>
      <c r="BRA89" s="125"/>
      <c r="BRB89" s="125"/>
      <c r="BRC89" s="125"/>
      <c r="BRD89" s="125"/>
      <c r="BRE89" s="125"/>
      <c r="BRF89" s="125"/>
      <c r="BRG89" s="125"/>
      <c r="BRH89" s="125"/>
      <c r="BRI89" s="125"/>
      <c r="BRJ89" s="125"/>
      <c r="BRK89" s="125"/>
      <c r="BRL89" s="125"/>
      <c r="BRM89" s="125"/>
      <c r="BRN89" s="125"/>
      <c r="BRO89" s="125"/>
      <c r="BRP89" s="125"/>
      <c r="BRQ89" s="125"/>
      <c r="BRR89" s="125"/>
      <c r="BRS89" s="125"/>
      <c r="BRT89" s="125"/>
      <c r="BRU89" s="125"/>
      <c r="BRV89" s="125"/>
      <c r="BRW89" s="125"/>
      <c r="BRX89" s="125"/>
      <c r="BRY89" s="125"/>
      <c r="BRZ89" s="125"/>
      <c r="BSA89" s="125"/>
      <c r="BSB89" s="125"/>
      <c r="BSC89" s="125"/>
      <c r="BSD89" s="125"/>
      <c r="BSE89" s="125"/>
      <c r="BSF89" s="125"/>
      <c r="BSG89" s="125"/>
      <c r="BSH89" s="125"/>
      <c r="BSI89" s="125"/>
      <c r="BSJ89" s="125"/>
      <c r="BSK89" s="125"/>
      <c r="BSL89" s="125"/>
      <c r="BSM89" s="125"/>
      <c r="BSN89" s="125"/>
      <c r="BSO89" s="125"/>
      <c r="BSP89" s="125"/>
      <c r="BSQ89" s="125"/>
      <c r="BSR89" s="125"/>
      <c r="BSS89" s="125"/>
      <c r="BST89" s="125"/>
      <c r="BSU89" s="125"/>
      <c r="BSV89" s="125"/>
      <c r="BSW89" s="125"/>
      <c r="BSX89" s="125"/>
      <c r="BSY89" s="125"/>
      <c r="BSZ89" s="125"/>
      <c r="BTA89" s="125"/>
      <c r="BTB89" s="125"/>
      <c r="BTC89" s="125"/>
      <c r="BTD89" s="125"/>
      <c r="BTE89" s="125"/>
      <c r="BTF89" s="125"/>
      <c r="BTG89" s="125"/>
      <c r="BTH89" s="125"/>
      <c r="BTI89" s="125"/>
      <c r="BTJ89" s="125"/>
      <c r="BTK89" s="125"/>
      <c r="BTL89" s="125"/>
      <c r="BTM89" s="125"/>
      <c r="BTN89" s="125"/>
      <c r="BTO89" s="125"/>
      <c r="BTP89" s="125"/>
      <c r="BTQ89" s="125"/>
      <c r="BTR89" s="125"/>
      <c r="BTS89" s="125"/>
      <c r="BTT89" s="125"/>
      <c r="BTU89" s="125"/>
      <c r="BTV89" s="125"/>
      <c r="BTW89" s="125"/>
      <c r="BTX89" s="125"/>
      <c r="BTY89" s="125"/>
      <c r="BTZ89" s="125"/>
      <c r="BUA89" s="125"/>
      <c r="BUB89" s="125"/>
      <c r="BUC89" s="125"/>
      <c r="BUD89" s="125"/>
      <c r="BUE89" s="125"/>
      <c r="BUF89" s="125"/>
      <c r="BUG89" s="125"/>
      <c r="BUH89" s="125"/>
      <c r="BUI89" s="125"/>
      <c r="BUJ89" s="125"/>
      <c r="BUK89" s="125"/>
      <c r="BUL89" s="125"/>
      <c r="BUM89" s="125"/>
      <c r="BUN89" s="125"/>
      <c r="BUO89" s="125"/>
      <c r="BUP89" s="125"/>
      <c r="BUQ89" s="125"/>
      <c r="BUR89" s="125"/>
      <c r="BUS89" s="125"/>
      <c r="BUT89" s="125"/>
      <c r="BUU89" s="125"/>
      <c r="BUV89" s="125"/>
      <c r="BUW89" s="125"/>
      <c r="BUX89" s="125"/>
      <c r="BUY89" s="125"/>
      <c r="BUZ89" s="125"/>
      <c r="BVA89" s="125"/>
      <c r="BVB89" s="125"/>
      <c r="BVC89" s="125"/>
      <c r="BVD89" s="125"/>
      <c r="BVE89" s="125"/>
      <c r="BVF89" s="125"/>
      <c r="BVG89" s="125"/>
      <c r="BVH89" s="125"/>
      <c r="BVI89" s="125"/>
      <c r="BVJ89" s="125"/>
      <c r="BVK89" s="125"/>
      <c r="BVL89" s="125"/>
      <c r="BVM89" s="125"/>
      <c r="BVN89" s="125"/>
      <c r="BVO89" s="125"/>
      <c r="BVP89" s="125"/>
      <c r="BVQ89" s="125"/>
      <c r="BVR89" s="125"/>
      <c r="BVS89" s="125"/>
      <c r="BVT89" s="125"/>
      <c r="BVU89" s="125"/>
      <c r="BVV89" s="125"/>
      <c r="BVW89" s="125"/>
      <c r="BVX89" s="125"/>
      <c r="BVY89" s="125"/>
      <c r="BVZ89" s="125"/>
      <c r="BWA89" s="125"/>
      <c r="BWB89" s="125"/>
      <c r="BWC89" s="125"/>
      <c r="BWD89" s="125"/>
      <c r="BWE89" s="125"/>
      <c r="BWF89" s="125"/>
      <c r="BWG89" s="125"/>
      <c r="BWH89" s="125"/>
      <c r="BWI89" s="125"/>
      <c r="BWJ89" s="125"/>
      <c r="BWK89" s="125"/>
      <c r="BWL89" s="125"/>
      <c r="BWM89" s="125"/>
      <c r="BWN89" s="125"/>
      <c r="BWO89" s="125"/>
      <c r="BWP89" s="125"/>
      <c r="BWQ89" s="125"/>
      <c r="BWR89" s="125"/>
      <c r="BWS89" s="125"/>
      <c r="BWT89" s="125"/>
      <c r="BWU89" s="125"/>
      <c r="BWV89" s="125"/>
      <c r="BWW89" s="125"/>
      <c r="BWX89" s="125"/>
      <c r="BWY89" s="125"/>
      <c r="BWZ89" s="125"/>
      <c r="BXA89" s="125"/>
      <c r="BXB89" s="125"/>
      <c r="BXC89" s="125"/>
      <c r="BXD89" s="125"/>
      <c r="BXE89" s="125"/>
      <c r="BXF89" s="125"/>
      <c r="BXG89" s="125"/>
      <c r="BXH89" s="125"/>
      <c r="BXI89" s="125"/>
      <c r="BXJ89" s="125"/>
      <c r="BXK89" s="125"/>
      <c r="BXL89" s="125"/>
      <c r="BXM89" s="125"/>
      <c r="BXN89" s="125"/>
      <c r="BXO89" s="125"/>
      <c r="BXP89" s="125"/>
      <c r="BXQ89" s="125"/>
      <c r="BXR89" s="125"/>
      <c r="BXS89" s="125"/>
      <c r="BXT89" s="125"/>
      <c r="BXU89" s="125"/>
      <c r="BXV89" s="125"/>
      <c r="BXW89" s="125"/>
      <c r="BXX89" s="125"/>
      <c r="BXY89" s="125"/>
      <c r="BXZ89" s="125"/>
      <c r="BYA89" s="125"/>
      <c r="BYB89" s="125"/>
      <c r="BYC89" s="125"/>
      <c r="BYD89" s="125"/>
      <c r="BYE89" s="125"/>
      <c r="BYF89" s="125"/>
      <c r="BYG89" s="125"/>
      <c r="BYH89" s="125"/>
      <c r="BYI89" s="125"/>
      <c r="BYJ89" s="125"/>
      <c r="BYK89" s="125"/>
      <c r="BYL89" s="125"/>
      <c r="BYM89" s="125"/>
      <c r="BYN89" s="125"/>
      <c r="BYO89" s="125"/>
      <c r="BYP89" s="125"/>
      <c r="BYQ89" s="125"/>
      <c r="BYR89" s="125"/>
      <c r="BYS89" s="125"/>
      <c r="BYT89" s="125"/>
      <c r="BYU89" s="125"/>
      <c r="BYV89" s="125"/>
      <c r="BYW89" s="125"/>
      <c r="BYX89" s="125"/>
      <c r="BYY89" s="125"/>
      <c r="BYZ89" s="125"/>
      <c r="BZA89" s="125"/>
      <c r="BZB89" s="125"/>
      <c r="BZC89" s="125"/>
      <c r="BZD89" s="125"/>
      <c r="BZE89" s="125"/>
      <c r="BZF89" s="125"/>
      <c r="BZG89" s="125"/>
      <c r="BZH89" s="125"/>
      <c r="BZI89" s="125"/>
      <c r="BZJ89" s="125"/>
      <c r="BZK89" s="125"/>
      <c r="BZL89" s="125"/>
      <c r="BZM89" s="125"/>
      <c r="BZN89" s="125"/>
      <c r="BZO89" s="125"/>
      <c r="BZP89" s="125"/>
      <c r="BZQ89" s="125"/>
      <c r="BZR89" s="125"/>
      <c r="BZS89" s="125"/>
      <c r="BZT89" s="125"/>
      <c r="BZU89" s="125"/>
      <c r="BZV89" s="125"/>
      <c r="BZW89" s="125"/>
      <c r="BZX89" s="125"/>
      <c r="BZY89" s="125"/>
      <c r="BZZ89" s="125"/>
      <c r="CAA89" s="125"/>
      <c r="CAB89" s="125"/>
      <c r="CAC89" s="125"/>
      <c r="CAD89" s="125"/>
      <c r="CAE89" s="125"/>
      <c r="CAF89" s="125"/>
      <c r="CAG89" s="125"/>
      <c r="CAH89" s="125"/>
      <c r="CAI89" s="125"/>
      <c r="CAJ89" s="125"/>
      <c r="CAK89" s="125"/>
      <c r="CAL89" s="125"/>
      <c r="CAM89" s="125"/>
      <c r="CAN89" s="125"/>
      <c r="CAO89" s="125"/>
      <c r="CAP89" s="125"/>
      <c r="CAQ89" s="125"/>
      <c r="CAR89" s="125"/>
      <c r="CAS89" s="125"/>
      <c r="CAT89" s="125"/>
      <c r="CAU89" s="125"/>
      <c r="CAV89" s="125"/>
      <c r="CAW89" s="125"/>
      <c r="CAX89" s="125"/>
      <c r="CAY89" s="125"/>
      <c r="CAZ89" s="125"/>
      <c r="CBA89" s="125"/>
      <c r="CBB89" s="125"/>
      <c r="CBC89" s="125"/>
      <c r="CBD89" s="125"/>
      <c r="CBE89" s="125"/>
      <c r="CBF89" s="125"/>
      <c r="CBG89" s="125"/>
      <c r="CBH89" s="125"/>
      <c r="CBI89" s="125"/>
      <c r="CBJ89" s="125"/>
      <c r="CBK89" s="125"/>
      <c r="CBL89" s="125"/>
      <c r="CBM89" s="125"/>
      <c r="CBN89" s="125"/>
      <c r="CBO89" s="125"/>
      <c r="CBP89" s="125"/>
      <c r="CBQ89" s="125"/>
      <c r="CBR89" s="125"/>
      <c r="CBS89" s="125"/>
      <c r="CBT89" s="125"/>
      <c r="CBU89" s="125"/>
      <c r="CBV89" s="125"/>
      <c r="CBW89" s="125"/>
      <c r="CBX89" s="125"/>
      <c r="CBY89" s="125"/>
      <c r="CBZ89" s="125"/>
      <c r="CCA89" s="125"/>
      <c r="CCB89" s="125"/>
      <c r="CCC89" s="125"/>
      <c r="CCD89" s="125"/>
      <c r="CCE89" s="125"/>
      <c r="CCF89" s="125"/>
      <c r="CCG89" s="125"/>
      <c r="CCH89" s="125"/>
      <c r="CCI89" s="125"/>
      <c r="CCJ89" s="125"/>
      <c r="CCK89" s="125"/>
      <c r="CCL89" s="125"/>
      <c r="CCM89" s="125"/>
      <c r="CCN89" s="125"/>
      <c r="CCO89" s="125"/>
      <c r="CCP89" s="125"/>
      <c r="CCQ89" s="125"/>
      <c r="CCR89" s="125"/>
      <c r="CCS89" s="125"/>
      <c r="CCT89" s="125"/>
      <c r="CCU89" s="125"/>
      <c r="CCV89" s="125"/>
      <c r="CCW89" s="125"/>
      <c r="CCX89" s="125"/>
      <c r="CCY89" s="125"/>
      <c r="CCZ89" s="125"/>
      <c r="CDA89" s="125"/>
      <c r="CDB89" s="125"/>
      <c r="CDC89" s="125"/>
      <c r="CDD89" s="125"/>
      <c r="CDE89" s="125"/>
      <c r="CDF89" s="125"/>
      <c r="CDG89" s="125"/>
      <c r="CDH89" s="125"/>
      <c r="CDI89" s="125"/>
      <c r="CDJ89" s="125"/>
      <c r="CDK89" s="125"/>
      <c r="CDL89" s="125"/>
      <c r="CDM89" s="125"/>
      <c r="CDN89" s="125"/>
      <c r="CDO89" s="125"/>
      <c r="CDP89" s="125"/>
      <c r="CDQ89" s="125"/>
      <c r="CDR89" s="125"/>
      <c r="CDS89" s="125"/>
      <c r="CDT89" s="125"/>
      <c r="CDU89" s="125"/>
      <c r="CDV89" s="125"/>
      <c r="CDW89" s="125"/>
      <c r="CDX89" s="125"/>
      <c r="CDY89" s="125"/>
      <c r="CDZ89" s="125"/>
      <c r="CEA89" s="125"/>
      <c r="CEB89" s="125"/>
      <c r="CEC89" s="125"/>
      <c r="CED89" s="125"/>
      <c r="CEE89" s="125"/>
      <c r="CEF89" s="125"/>
      <c r="CEG89" s="125"/>
      <c r="CEH89" s="125"/>
      <c r="CEI89" s="125"/>
      <c r="CEJ89" s="125"/>
      <c r="CEK89" s="125"/>
      <c r="CEL89" s="125"/>
      <c r="CEM89" s="125"/>
      <c r="CEN89" s="125"/>
      <c r="CEO89" s="125"/>
      <c r="CEP89" s="125"/>
      <c r="CEQ89" s="125"/>
      <c r="CER89" s="125"/>
      <c r="CES89" s="125"/>
      <c r="CET89" s="125"/>
      <c r="CEU89" s="125"/>
      <c r="CEV89" s="125"/>
      <c r="CEW89" s="125"/>
      <c r="CEX89" s="125"/>
      <c r="CEY89" s="125"/>
      <c r="CEZ89" s="125"/>
      <c r="CFA89" s="125"/>
      <c r="CFB89" s="125"/>
      <c r="CFC89" s="125"/>
      <c r="CFD89" s="125"/>
      <c r="CFE89" s="125"/>
      <c r="CFF89" s="125"/>
      <c r="CFG89" s="125"/>
      <c r="CFH89" s="125"/>
      <c r="CFI89" s="125"/>
      <c r="CFJ89" s="125"/>
      <c r="CFK89" s="125"/>
      <c r="CFL89" s="125"/>
      <c r="CFM89" s="125"/>
      <c r="CFN89" s="125"/>
      <c r="CFO89" s="125"/>
      <c r="CFP89" s="125"/>
      <c r="CFQ89" s="125"/>
      <c r="CFR89" s="125"/>
      <c r="CFS89" s="125"/>
      <c r="CFT89" s="125"/>
      <c r="CFU89" s="125"/>
      <c r="CFV89" s="125"/>
      <c r="CFW89" s="125"/>
      <c r="CFX89" s="125"/>
      <c r="CFY89" s="125"/>
      <c r="CFZ89" s="125"/>
      <c r="CGA89" s="125"/>
      <c r="CGB89" s="125"/>
      <c r="CGC89" s="125"/>
      <c r="CGD89" s="125"/>
      <c r="CGE89" s="125"/>
      <c r="CGF89" s="125"/>
      <c r="CGG89" s="125"/>
      <c r="CGH89" s="125"/>
      <c r="CGI89" s="125"/>
      <c r="CGJ89" s="125"/>
      <c r="CGK89" s="125"/>
      <c r="CGL89" s="125"/>
      <c r="CGM89" s="125"/>
      <c r="CGN89" s="125"/>
      <c r="CGO89" s="125"/>
      <c r="CGP89" s="125"/>
      <c r="CGQ89" s="125"/>
      <c r="CGR89" s="125"/>
      <c r="CGS89" s="125"/>
      <c r="CGT89" s="125"/>
      <c r="CGU89" s="125"/>
      <c r="CGV89" s="125"/>
      <c r="CGW89" s="125"/>
      <c r="CGX89" s="125"/>
      <c r="CGY89" s="125"/>
      <c r="CGZ89" s="125"/>
      <c r="CHA89" s="125"/>
      <c r="CHB89" s="125"/>
      <c r="CHC89" s="125"/>
      <c r="CHD89" s="125"/>
      <c r="CHE89" s="125"/>
      <c r="CHF89" s="125"/>
      <c r="CHG89" s="125"/>
      <c r="CHH89" s="125"/>
      <c r="CHI89" s="125"/>
      <c r="CHJ89" s="125"/>
      <c r="CHK89" s="125"/>
      <c r="CHL89" s="125"/>
      <c r="CHM89" s="125"/>
      <c r="CHN89" s="125"/>
      <c r="CHO89" s="125"/>
      <c r="CHP89" s="125"/>
      <c r="CHQ89" s="125"/>
      <c r="CHR89" s="125"/>
      <c r="CHS89" s="125"/>
      <c r="CHT89" s="125"/>
      <c r="CHU89" s="125"/>
      <c r="CHV89" s="125"/>
      <c r="CHW89" s="125"/>
      <c r="CHX89" s="125"/>
      <c r="CHY89" s="125"/>
      <c r="CHZ89" s="125"/>
      <c r="CIA89" s="125"/>
      <c r="CIB89" s="125"/>
      <c r="CIC89" s="125"/>
      <c r="CID89" s="125"/>
      <c r="CIE89" s="125"/>
      <c r="CIF89" s="125"/>
      <c r="CIG89" s="125"/>
      <c r="CIH89" s="125"/>
      <c r="CII89" s="125"/>
      <c r="CIJ89" s="125"/>
      <c r="CIK89" s="125"/>
      <c r="CIL89" s="125"/>
      <c r="CIM89" s="125"/>
      <c r="CIN89" s="125"/>
      <c r="CIO89" s="125"/>
      <c r="CIP89" s="125"/>
      <c r="CIQ89" s="125"/>
      <c r="CIR89" s="125"/>
      <c r="CIS89" s="125"/>
      <c r="CIT89" s="125"/>
      <c r="CIU89" s="125"/>
      <c r="CIV89" s="125"/>
      <c r="CIW89" s="125"/>
      <c r="CIX89" s="125"/>
      <c r="CIY89" s="125"/>
      <c r="CIZ89" s="125"/>
      <c r="CJA89" s="125"/>
      <c r="CJB89" s="125"/>
      <c r="CJC89" s="125"/>
      <c r="CJD89" s="125"/>
      <c r="CJE89" s="125"/>
      <c r="CJF89" s="125"/>
      <c r="CJG89" s="125"/>
      <c r="CJH89" s="125"/>
      <c r="CJI89" s="125"/>
      <c r="CJJ89" s="125"/>
      <c r="CJK89" s="125"/>
      <c r="CJL89" s="125"/>
      <c r="CJM89" s="125"/>
      <c r="CJN89" s="125"/>
      <c r="CJO89" s="125"/>
      <c r="CJP89" s="125"/>
      <c r="CJQ89" s="125"/>
      <c r="CJR89" s="125"/>
      <c r="CJS89" s="125"/>
      <c r="CJT89" s="125"/>
      <c r="CJU89" s="125"/>
      <c r="CJV89" s="125"/>
      <c r="CJW89" s="125"/>
      <c r="CJX89" s="125"/>
      <c r="CJY89" s="125"/>
      <c r="CJZ89" s="125"/>
      <c r="CKA89" s="125"/>
      <c r="CKB89" s="125"/>
      <c r="CKC89" s="125"/>
      <c r="CKD89" s="125"/>
      <c r="CKE89" s="125"/>
      <c r="CKF89" s="125"/>
      <c r="CKG89" s="125"/>
      <c r="CKH89" s="125"/>
      <c r="CKI89" s="125"/>
      <c r="CKJ89" s="125"/>
      <c r="CKK89" s="125"/>
      <c r="CKL89" s="125"/>
      <c r="CKM89" s="125"/>
      <c r="CKN89" s="125"/>
      <c r="CKO89" s="125"/>
      <c r="CKP89" s="125"/>
      <c r="CKQ89" s="125"/>
      <c r="CKR89" s="125"/>
      <c r="CKS89" s="125"/>
      <c r="CKT89" s="125"/>
      <c r="CKU89" s="125"/>
      <c r="CKV89" s="125"/>
      <c r="CKW89" s="125"/>
      <c r="CKX89" s="125"/>
      <c r="CKY89" s="125"/>
      <c r="CKZ89" s="125"/>
      <c r="CLA89" s="125"/>
      <c r="CLB89" s="125"/>
      <c r="CLC89" s="125"/>
      <c r="CLD89" s="125"/>
      <c r="CLE89" s="125"/>
      <c r="CLF89" s="125"/>
      <c r="CLG89" s="125"/>
      <c r="CLH89" s="125"/>
      <c r="CLI89" s="125"/>
      <c r="CLJ89" s="125"/>
      <c r="CLK89" s="125"/>
      <c r="CLL89" s="125"/>
      <c r="CLM89" s="125"/>
      <c r="CLN89" s="125"/>
      <c r="CLO89" s="125"/>
      <c r="CLP89" s="125"/>
      <c r="CLQ89" s="125"/>
      <c r="CLR89" s="125"/>
      <c r="CLS89" s="125"/>
      <c r="CLT89" s="125"/>
      <c r="CLU89" s="125"/>
      <c r="CLV89" s="125"/>
      <c r="CLW89" s="125"/>
      <c r="CLX89" s="125"/>
      <c r="CLY89" s="125"/>
      <c r="CLZ89" s="125"/>
      <c r="CMA89" s="125"/>
      <c r="CMB89" s="125"/>
      <c r="CMC89" s="125"/>
      <c r="CMD89" s="125"/>
      <c r="CME89" s="125"/>
      <c r="CMF89" s="125"/>
      <c r="CMG89" s="125"/>
      <c r="CMH89" s="125"/>
      <c r="CMI89" s="125"/>
      <c r="CMJ89" s="125"/>
      <c r="CMK89" s="125"/>
      <c r="CML89" s="125"/>
      <c r="CMM89" s="125"/>
      <c r="CMN89" s="125"/>
      <c r="CMO89" s="125"/>
      <c r="CMP89" s="125"/>
      <c r="CMQ89" s="125"/>
      <c r="CMR89" s="125"/>
      <c r="CMS89" s="125"/>
      <c r="CMT89" s="125"/>
      <c r="CMU89" s="125"/>
      <c r="CMV89" s="125"/>
      <c r="CMW89" s="125"/>
      <c r="CMX89" s="125"/>
      <c r="CMY89" s="125"/>
      <c r="CMZ89" s="125"/>
      <c r="CNA89" s="125"/>
      <c r="CNB89" s="125"/>
      <c r="CNC89" s="125"/>
      <c r="CND89" s="125"/>
      <c r="CNE89" s="125"/>
      <c r="CNF89" s="125"/>
      <c r="CNG89" s="125"/>
      <c r="CNH89" s="125"/>
      <c r="CNI89" s="125"/>
      <c r="CNJ89" s="125"/>
      <c r="CNK89" s="125"/>
      <c r="CNL89" s="125"/>
      <c r="CNM89" s="125"/>
      <c r="CNN89" s="125"/>
      <c r="CNO89" s="125"/>
      <c r="CNP89" s="125"/>
      <c r="CNQ89" s="125"/>
      <c r="CNR89" s="125"/>
      <c r="CNS89" s="125"/>
      <c r="CNT89" s="125"/>
      <c r="CNU89" s="125"/>
      <c r="CNV89" s="125"/>
      <c r="CNW89" s="125"/>
      <c r="CNX89" s="125"/>
      <c r="CNY89" s="125"/>
      <c r="CNZ89" s="125"/>
      <c r="COA89" s="125"/>
      <c r="COB89" s="125"/>
      <c r="COC89" s="125"/>
      <c r="COD89" s="125"/>
      <c r="COE89" s="125"/>
      <c r="COF89" s="125"/>
      <c r="COG89" s="125"/>
      <c r="COH89" s="125"/>
      <c r="COI89" s="125"/>
      <c r="COJ89" s="125"/>
      <c r="COK89" s="125"/>
      <c r="COL89" s="125"/>
      <c r="COM89" s="125"/>
      <c r="CON89" s="125"/>
      <c r="COO89" s="125"/>
      <c r="COP89" s="125"/>
      <c r="COQ89" s="125"/>
      <c r="COR89" s="125"/>
      <c r="COS89" s="125"/>
      <c r="COT89" s="125"/>
      <c r="COU89" s="125"/>
      <c r="COV89" s="125"/>
      <c r="COW89" s="125"/>
      <c r="COX89" s="125"/>
      <c r="COY89" s="125"/>
      <c r="COZ89" s="125"/>
      <c r="CPA89" s="125"/>
      <c r="CPB89" s="125"/>
      <c r="CPC89" s="125"/>
      <c r="CPD89" s="125"/>
      <c r="CPE89" s="125"/>
      <c r="CPF89" s="125"/>
      <c r="CPG89" s="125"/>
      <c r="CPH89" s="125"/>
      <c r="CPI89" s="125"/>
      <c r="CPJ89" s="125"/>
      <c r="CPK89" s="125"/>
      <c r="CPL89" s="125"/>
      <c r="CPM89" s="125"/>
      <c r="CPN89" s="125"/>
      <c r="CPO89" s="125"/>
      <c r="CPP89" s="125"/>
      <c r="CPQ89" s="125"/>
      <c r="CPR89" s="125"/>
      <c r="CPS89" s="125"/>
      <c r="CPT89" s="125"/>
      <c r="CPU89" s="125"/>
      <c r="CPV89" s="125"/>
      <c r="CPW89" s="125"/>
      <c r="CPX89" s="125"/>
      <c r="CPY89" s="125"/>
      <c r="CPZ89" s="125"/>
      <c r="CQA89" s="125"/>
      <c r="CQB89" s="125"/>
      <c r="CQC89" s="125"/>
      <c r="CQD89" s="125"/>
      <c r="CQE89" s="125"/>
      <c r="CQF89" s="125"/>
      <c r="CQG89" s="125"/>
      <c r="CQH89" s="125"/>
      <c r="CQI89" s="125"/>
      <c r="CQJ89" s="125"/>
      <c r="CQK89" s="125"/>
      <c r="CQL89" s="125"/>
      <c r="CQM89" s="125"/>
      <c r="CQN89" s="125"/>
      <c r="CQO89" s="125"/>
      <c r="CQP89" s="125"/>
      <c r="CQQ89" s="125"/>
      <c r="CQR89" s="125"/>
      <c r="CQS89" s="125"/>
      <c r="CQT89" s="125"/>
      <c r="CQU89" s="125"/>
      <c r="CQV89" s="125"/>
      <c r="CQW89" s="125"/>
      <c r="CQX89" s="125"/>
      <c r="CQY89" s="125"/>
      <c r="CQZ89" s="125"/>
      <c r="CRA89" s="125"/>
      <c r="CRB89" s="125"/>
      <c r="CRC89" s="125"/>
      <c r="CRD89" s="125"/>
      <c r="CRE89" s="125"/>
      <c r="CRF89" s="125"/>
      <c r="CRG89" s="125"/>
      <c r="CRH89" s="125"/>
      <c r="CRI89" s="125"/>
      <c r="CRJ89" s="125"/>
      <c r="CRK89" s="125"/>
      <c r="CRL89" s="125"/>
      <c r="CRM89" s="125"/>
      <c r="CRN89" s="125"/>
      <c r="CRO89" s="125"/>
      <c r="CRP89" s="125"/>
      <c r="CRQ89" s="125"/>
      <c r="CRR89" s="125"/>
      <c r="CRS89" s="125"/>
      <c r="CRT89" s="125"/>
      <c r="CRU89" s="125"/>
      <c r="CRV89" s="125"/>
      <c r="CRW89" s="125"/>
      <c r="CRX89" s="125"/>
      <c r="CRY89" s="125"/>
      <c r="CRZ89" s="125"/>
      <c r="CSA89" s="125"/>
      <c r="CSB89" s="125"/>
      <c r="CSC89" s="125"/>
      <c r="CSD89" s="125"/>
      <c r="CSE89" s="125"/>
      <c r="CSF89" s="125"/>
      <c r="CSG89" s="125"/>
      <c r="CSH89" s="125"/>
      <c r="CSI89" s="125"/>
      <c r="CSJ89" s="125"/>
      <c r="CSK89" s="125"/>
      <c r="CSL89" s="125"/>
      <c r="CSM89" s="125"/>
      <c r="CSN89" s="125"/>
      <c r="CSO89" s="125"/>
      <c r="CSP89" s="125"/>
      <c r="CSQ89" s="125"/>
      <c r="CSR89" s="125"/>
      <c r="CSS89" s="125"/>
      <c r="CST89" s="125"/>
      <c r="CSU89" s="125"/>
      <c r="CSV89" s="125"/>
      <c r="CSW89" s="125"/>
      <c r="CSX89" s="125"/>
      <c r="CSY89" s="125"/>
      <c r="CSZ89" s="125"/>
      <c r="CTA89" s="125"/>
      <c r="CTB89" s="125"/>
      <c r="CTC89" s="125"/>
      <c r="CTD89" s="125"/>
      <c r="CTE89" s="125"/>
      <c r="CTF89" s="125"/>
      <c r="CTG89" s="125"/>
      <c r="CTH89" s="125"/>
      <c r="CTI89" s="125"/>
      <c r="CTJ89" s="125"/>
      <c r="CTK89" s="125"/>
      <c r="CTL89" s="125"/>
      <c r="CTM89" s="125"/>
      <c r="CTN89" s="125"/>
      <c r="CTO89" s="125"/>
      <c r="CTP89" s="125"/>
      <c r="CTQ89" s="125"/>
      <c r="CTR89" s="125"/>
      <c r="CTS89" s="125"/>
      <c r="CTT89" s="125"/>
      <c r="CTU89" s="125"/>
      <c r="CTV89" s="125"/>
      <c r="CTW89" s="125"/>
      <c r="CTX89" s="125"/>
      <c r="CTY89" s="125"/>
      <c r="CTZ89" s="125"/>
      <c r="CUA89" s="125"/>
      <c r="CUB89" s="125"/>
      <c r="CUC89" s="125"/>
      <c r="CUD89" s="125"/>
      <c r="CUE89" s="125"/>
      <c r="CUF89" s="125"/>
      <c r="CUG89" s="125"/>
      <c r="CUH89" s="125"/>
      <c r="CUI89" s="125"/>
      <c r="CUJ89" s="125"/>
      <c r="CUK89" s="125"/>
      <c r="CUL89" s="125"/>
      <c r="CUM89" s="125"/>
      <c r="CUN89" s="125"/>
      <c r="CUO89" s="125"/>
      <c r="CUP89" s="125"/>
      <c r="CUQ89" s="125"/>
      <c r="CUR89" s="125"/>
      <c r="CUS89" s="125"/>
      <c r="CUT89" s="125"/>
      <c r="CUU89" s="125"/>
      <c r="CUV89" s="125"/>
      <c r="CUW89" s="125"/>
      <c r="CUX89" s="125"/>
      <c r="CUY89" s="125"/>
      <c r="CUZ89" s="125"/>
      <c r="CVA89" s="125"/>
      <c r="CVB89" s="125"/>
      <c r="CVC89" s="125"/>
      <c r="CVD89" s="125"/>
      <c r="CVE89" s="125"/>
      <c r="CVF89" s="125"/>
      <c r="CVG89" s="125"/>
      <c r="CVH89" s="125"/>
      <c r="CVI89" s="125"/>
      <c r="CVJ89" s="125"/>
      <c r="CVK89" s="125"/>
      <c r="CVL89" s="125"/>
      <c r="CVM89" s="125"/>
      <c r="CVN89" s="125"/>
      <c r="CVO89" s="125"/>
      <c r="CVP89" s="125"/>
      <c r="CVQ89" s="125"/>
      <c r="CVR89" s="125"/>
      <c r="CVS89" s="125"/>
      <c r="CVT89" s="125"/>
      <c r="CVU89" s="125"/>
      <c r="CVV89" s="125"/>
      <c r="CVW89" s="125"/>
      <c r="CVX89" s="125"/>
      <c r="CVY89" s="125"/>
      <c r="CVZ89" s="125"/>
      <c r="CWA89" s="125"/>
      <c r="CWB89" s="125"/>
      <c r="CWC89" s="125"/>
      <c r="CWD89" s="125"/>
      <c r="CWE89" s="125"/>
      <c r="CWF89" s="125"/>
      <c r="CWG89" s="125"/>
      <c r="CWH89" s="125"/>
      <c r="CWI89" s="125"/>
      <c r="CWJ89" s="125"/>
      <c r="CWK89" s="125"/>
      <c r="CWL89" s="125"/>
      <c r="CWM89" s="125"/>
      <c r="CWN89" s="125"/>
      <c r="CWO89" s="125"/>
      <c r="CWP89" s="125"/>
      <c r="CWQ89" s="125"/>
      <c r="CWR89" s="125"/>
      <c r="CWS89" s="125"/>
      <c r="CWT89" s="125"/>
      <c r="CWU89" s="125"/>
      <c r="CWV89" s="125"/>
      <c r="CWW89" s="125"/>
      <c r="CWX89" s="125"/>
      <c r="CWY89" s="125"/>
      <c r="CWZ89" s="125"/>
      <c r="CXA89" s="125"/>
      <c r="CXB89" s="125"/>
      <c r="CXC89" s="125"/>
      <c r="CXD89" s="125"/>
      <c r="CXE89" s="125"/>
      <c r="CXF89" s="125"/>
      <c r="CXG89" s="125"/>
      <c r="CXH89" s="125"/>
      <c r="CXI89" s="125"/>
      <c r="CXJ89" s="125"/>
      <c r="CXK89" s="125"/>
      <c r="CXL89" s="125"/>
      <c r="CXM89" s="125"/>
      <c r="CXN89" s="125"/>
      <c r="CXO89" s="125"/>
      <c r="CXP89" s="125"/>
      <c r="CXQ89" s="125"/>
      <c r="CXR89" s="125"/>
      <c r="CXS89" s="125"/>
      <c r="CXT89" s="125"/>
      <c r="CXU89" s="125"/>
      <c r="CXV89" s="125"/>
      <c r="CXW89" s="125"/>
      <c r="CXX89" s="125"/>
      <c r="CXY89" s="125"/>
      <c r="CXZ89" s="125"/>
      <c r="CYA89" s="125"/>
      <c r="CYB89" s="125"/>
      <c r="CYC89" s="125"/>
      <c r="CYD89" s="125"/>
      <c r="CYE89" s="125"/>
      <c r="CYF89" s="125"/>
      <c r="CYG89" s="125"/>
      <c r="CYH89" s="125"/>
      <c r="CYI89" s="125"/>
      <c r="CYJ89" s="125"/>
      <c r="CYK89" s="125"/>
      <c r="CYL89" s="125"/>
      <c r="CYM89" s="125"/>
      <c r="CYN89" s="125"/>
      <c r="CYO89" s="125"/>
      <c r="CYP89" s="125"/>
      <c r="CYQ89" s="125"/>
      <c r="CYR89" s="125"/>
      <c r="CYS89" s="125"/>
      <c r="CYT89" s="125"/>
      <c r="CYU89" s="125"/>
      <c r="CYV89" s="125"/>
      <c r="CYW89" s="125"/>
      <c r="CYX89" s="125"/>
      <c r="CYY89" s="125"/>
      <c r="CYZ89" s="125"/>
      <c r="CZA89" s="125"/>
      <c r="CZB89" s="125"/>
      <c r="CZC89" s="125"/>
      <c r="CZD89" s="125"/>
      <c r="CZE89" s="125"/>
      <c r="CZF89" s="125"/>
      <c r="CZG89" s="125"/>
      <c r="CZH89" s="125"/>
      <c r="CZI89" s="125"/>
      <c r="CZJ89" s="125"/>
      <c r="CZK89" s="125"/>
      <c r="CZL89" s="125"/>
      <c r="CZM89" s="125"/>
      <c r="CZN89" s="125"/>
      <c r="CZO89" s="125"/>
      <c r="CZP89" s="125"/>
      <c r="CZQ89" s="125"/>
      <c r="CZR89" s="125"/>
      <c r="CZS89" s="125"/>
      <c r="CZT89" s="125"/>
      <c r="CZU89" s="125"/>
      <c r="CZV89" s="125"/>
      <c r="CZW89" s="125"/>
      <c r="CZX89" s="125"/>
      <c r="CZY89" s="125"/>
      <c r="CZZ89" s="125"/>
      <c r="DAA89" s="125"/>
      <c r="DAB89" s="125"/>
      <c r="DAC89" s="125"/>
      <c r="DAD89" s="125"/>
      <c r="DAE89" s="125"/>
      <c r="DAF89" s="125"/>
      <c r="DAG89" s="125"/>
      <c r="DAH89" s="125"/>
      <c r="DAI89" s="125"/>
      <c r="DAJ89" s="125"/>
      <c r="DAK89" s="125"/>
      <c r="DAL89" s="125"/>
      <c r="DAM89" s="125"/>
      <c r="DAN89" s="125"/>
      <c r="DAO89" s="125"/>
      <c r="DAP89" s="125"/>
      <c r="DAQ89" s="125"/>
      <c r="DAR89" s="125"/>
      <c r="DAS89" s="125"/>
      <c r="DAT89" s="125"/>
      <c r="DAU89" s="125"/>
      <c r="DAV89" s="125"/>
      <c r="DAW89" s="125"/>
      <c r="DAX89" s="125"/>
      <c r="DAY89" s="125"/>
      <c r="DAZ89" s="125"/>
      <c r="DBA89" s="125"/>
      <c r="DBB89" s="125"/>
      <c r="DBC89" s="125"/>
      <c r="DBD89" s="125"/>
      <c r="DBE89" s="125"/>
      <c r="DBF89" s="125"/>
      <c r="DBG89" s="125"/>
      <c r="DBH89" s="125"/>
      <c r="DBI89" s="125"/>
      <c r="DBJ89" s="125"/>
      <c r="DBK89" s="125"/>
      <c r="DBL89" s="125"/>
      <c r="DBM89" s="125"/>
      <c r="DBN89" s="125"/>
      <c r="DBO89" s="125"/>
      <c r="DBP89" s="125"/>
      <c r="DBQ89" s="125"/>
      <c r="DBR89" s="125"/>
      <c r="DBS89" s="125"/>
      <c r="DBT89" s="125"/>
      <c r="DBU89" s="125"/>
      <c r="DBV89" s="125"/>
      <c r="DBW89" s="125"/>
      <c r="DBX89" s="125"/>
      <c r="DBY89" s="125"/>
      <c r="DBZ89" s="125"/>
      <c r="DCA89" s="125"/>
      <c r="DCB89" s="125"/>
      <c r="DCC89" s="125"/>
      <c r="DCD89" s="125"/>
      <c r="DCE89" s="125"/>
      <c r="DCF89" s="125"/>
      <c r="DCG89" s="125"/>
      <c r="DCH89" s="125"/>
      <c r="DCI89" s="125"/>
      <c r="DCJ89" s="125"/>
      <c r="DCK89" s="125"/>
      <c r="DCL89" s="125"/>
      <c r="DCM89" s="125"/>
      <c r="DCN89" s="125"/>
      <c r="DCO89" s="125"/>
      <c r="DCP89" s="125"/>
      <c r="DCQ89" s="125"/>
      <c r="DCR89" s="125"/>
      <c r="DCS89" s="125"/>
      <c r="DCT89" s="125"/>
      <c r="DCU89" s="125"/>
      <c r="DCV89" s="125"/>
      <c r="DCW89" s="125"/>
      <c r="DCX89" s="125"/>
      <c r="DCY89" s="125"/>
      <c r="DCZ89" s="125"/>
      <c r="DDA89" s="125"/>
      <c r="DDB89" s="125"/>
      <c r="DDC89" s="125"/>
      <c r="DDD89" s="125"/>
      <c r="DDE89" s="125"/>
      <c r="DDF89" s="125"/>
      <c r="DDG89" s="125"/>
      <c r="DDH89" s="125"/>
      <c r="DDI89" s="125"/>
      <c r="DDJ89" s="125"/>
      <c r="DDK89" s="125"/>
      <c r="DDL89" s="125"/>
      <c r="DDM89" s="125"/>
      <c r="DDN89" s="125"/>
      <c r="DDO89" s="125"/>
      <c r="DDP89" s="125"/>
      <c r="DDQ89" s="125"/>
      <c r="DDR89" s="125"/>
      <c r="DDS89" s="125"/>
      <c r="DDT89" s="125"/>
      <c r="DDU89" s="125"/>
      <c r="DDV89" s="125"/>
      <c r="DDW89" s="125"/>
      <c r="DDX89" s="125"/>
      <c r="DDY89" s="125"/>
      <c r="DDZ89" s="125"/>
      <c r="DEA89" s="125"/>
      <c r="DEB89" s="125"/>
      <c r="DEC89" s="125"/>
      <c r="DED89" s="125"/>
      <c r="DEE89" s="125"/>
      <c r="DEF89" s="125"/>
      <c r="DEG89" s="125"/>
      <c r="DEH89" s="125"/>
      <c r="DEI89" s="125"/>
      <c r="DEJ89" s="125"/>
      <c r="DEK89" s="125"/>
      <c r="DEL89" s="125"/>
      <c r="DEM89" s="125"/>
      <c r="DEN89" s="125"/>
      <c r="DEO89" s="125"/>
      <c r="DEP89" s="125"/>
      <c r="DEQ89" s="125"/>
      <c r="DER89" s="125"/>
      <c r="DES89" s="125"/>
      <c r="DET89" s="125"/>
      <c r="DEU89" s="125"/>
      <c r="DEV89" s="125"/>
      <c r="DEW89" s="125"/>
      <c r="DEX89" s="125"/>
      <c r="DEY89" s="125"/>
      <c r="DEZ89" s="125"/>
      <c r="DFA89" s="125"/>
      <c r="DFB89" s="125"/>
      <c r="DFC89" s="125"/>
      <c r="DFD89" s="125"/>
      <c r="DFE89" s="125"/>
      <c r="DFF89" s="125"/>
      <c r="DFG89" s="125"/>
      <c r="DFH89" s="125"/>
      <c r="DFI89" s="125"/>
      <c r="DFJ89" s="125"/>
      <c r="DFK89" s="125"/>
      <c r="DFL89" s="125"/>
      <c r="DFM89" s="125"/>
      <c r="DFN89" s="125"/>
      <c r="DFO89" s="125"/>
      <c r="DFP89" s="125"/>
      <c r="DFQ89" s="125"/>
      <c r="DFR89" s="125"/>
      <c r="DFS89" s="125"/>
      <c r="DFT89" s="125"/>
      <c r="DFU89" s="125"/>
      <c r="DFV89" s="125"/>
      <c r="DFW89" s="125"/>
      <c r="DFX89" s="125"/>
      <c r="DFY89" s="125"/>
      <c r="DFZ89" s="125"/>
      <c r="DGA89" s="125"/>
      <c r="DGB89" s="125"/>
      <c r="DGC89" s="125"/>
      <c r="DGD89" s="125"/>
      <c r="DGE89" s="125"/>
      <c r="DGF89" s="125"/>
      <c r="DGG89" s="125"/>
      <c r="DGH89" s="125"/>
      <c r="DGI89" s="125"/>
      <c r="DGJ89" s="125"/>
      <c r="DGK89" s="125"/>
      <c r="DGL89" s="125"/>
      <c r="DGM89" s="125"/>
      <c r="DGN89" s="125"/>
      <c r="DGO89" s="125"/>
      <c r="DGP89" s="125"/>
      <c r="DGQ89" s="125"/>
      <c r="DGR89" s="125"/>
      <c r="DGS89" s="125"/>
      <c r="DGT89" s="125"/>
      <c r="DGU89" s="125"/>
      <c r="DGV89" s="125"/>
      <c r="DGW89" s="125"/>
      <c r="DGX89" s="125"/>
      <c r="DGY89" s="125"/>
      <c r="DGZ89" s="125"/>
      <c r="DHA89" s="125"/>
      <c r="DHB89" s="125"/>
      <c r="DHC89" s="125"/>
      <c r="DHD89" s="125"/>
      <c r="DHE89" s="125"/>
      <c r="DHF89" s="125"/>
      <c r="DHG89" s="125"/>
      <c r="DHH89" s="125"/>
      <c r="DHI89" s="125"/>
      <c r="DHJ89" s="125"/>
      <c r="DHK89" s="125"/>
      <c r="DHL89" s="125"/>
      <c r="DHM89" s="125"/>
      <c r="DHN89" s="125"/>
      <c r="DHO89" s="125"/>
      <c r="DHP89" s="125"/>
      <c r="DHQ89" s="125"/>
      <c r="DHR89" s="125"/>
      <c r="DHS89" s="125"/>
      <c r="DHT89" s="125"/>
      <c r="DHU89" s="125"/>
      <c r="DHV89" s="125"/>
      <c r="DHW89" s="125"/>
      <c r="DHX89" s="125"/>
      <c r="DHY89" s="125"/>
      <c r="DHZ89" s="125"/>
      <c r="DIA89" s="125"/>
      <c r="DIB89" s="125"/>
      <c r="DIC89" s="125"/>
      <c r="DID89" s="125"/>
      <c r="DIE89" s="125"/>
      <c r="DIF89" s="125"/>
      <c r="DIG89" s="125"/>
      <c r="DIH89" s="125"/>
      <c r="DII89" s="125"/>
      <c r="DIJ89" s="125"/>
      <c r="DIK89" s="125"/>
      <c r="DIL89" s="125"/>
      <c r="DIM89" s="125"/>
      <c r="DIN89" s="125"/>
      <c r="DIO89" s="125"/>
      <c r="DIP89" s="125"/>
      <c r="DIQ89" s="125"/>
      <c r="DIR89" s="125"/>
      <c r="DIS89" s="125"/>
      <c r="DIT89" s="125"/>
      <c r="DIU89" s="125"/>
      <c r="DIV89" s="125"/>
      <c r="DIW89" s="125"/>
      <c r="DIX89" s="125"/>
      <c r="DIY89" s="125"/>
      <c r="DIZ89" s="125"/>
      <c r="DJA89" s="125"/>
      <c r="DJB89" s="125"/>
      <c r="DJC89" s="125"/>
      <c r="DJD89" s="125"/>
      <c r="DJE89" s="125"/>
      <c r="DJF89" s="125"/>
      <c r="DJG89" s="125"/>
      <c r="DJH89" s="125"/>
      <c r="DJI89" s="125"/>
      <c r="DJJ89" s="125"/>
      <c r="DJK89" s="125"/>
      <c r="DJL89" s="125"/>
      <c r="DJM89" s="125"/>
      <c r="DJN89" s="125"/>
      <c r="DJO89" s="125"/>
      <c r="DJP89" s="125"/>
      <c r="DJQ89" s="125"/>
      <c r="DJR89" s="125"/>
      <c r="DJS89" s="125"/>
      <c r="DJT89" s="125"/>
      <c r="DJU89" s="125"/>
      <c r="DJV89" s="125"/>
      <c r="DJW89" s="125"/>
      <c r="DJX89" s="125"/>
      <c r="DJY89" s="125"/>
      <c r="DJZ89" s="125"/>
      <c r="DKA89" s="125"/>
      <c r="DKB89" s="125"/>
      <c r="DKC89" s="125"/>
      <c r="DKD89" s="125"/>
      <c r="DKE89" s="125"/>
      <c r="DKF89" s="125"/>
      <c r="DKG89" s="125"/>
      <c r="DKH89" s="125"/>
      <c r="DKI89" s="125"/>
      <c r="DKJ89" s="125"/>
      <c r="DKK89" s="125"/>
      <c r="DKL89" s="125"/>
      <c r="DKM89" s="125"/>
      <c r="DKN89" s="125"/>
      <c r="DKO89" s="125"/>
      <c r="DKP89" s="125"/>
      <c r="DKQ89" s="125"/>
      <c r="DKR89" s="125"/>
      <c r="DKS89" s="125"/>
      <c r="DKT89" s="125"/>
      <c r="DKU89" s="125"/>
      <c r="DKV89" s="125"/>
      <c r="DKW89" s="125"/>
      <c r="DKX89" s="125"/>
      <c r="DKY89" s="125"/>
      <c r="DKZ89" s="125"/>
      <c r="DLA89" s="125"/>
      <c r="DLB89" s="125"/>
      <c r="DLC89" s="125"/>
      <c r="DLD89" s="125"/>
      <c r="DLE89" s="125"/>
      <c r="DLF89" s="125"/>
      <c r="DLG89" s="125"/>
      <c r="DLH89" s="125"/>
      <c r="DLI89" s="125"/>
      <c r="DLJ89" s="125"/>
      <c r="DLK89" s="125"/>
      <c r="DLL89" s="125"/>
      <c r="DLM89" s="125"/>
      <c r="DLN89" s="125"/>
      <c r="DLO89" s="125"/>
      <c r="DLP89" s="125"/>
      <c r="DLQ89" s="125"/>
      <c r="DLR89" s="125"/>
      <c r="DLS89" s="125"/>
      <c r="DLT89" s="125"/>
      <c r="DLU89" s="125"/>
      <c r="DLV89" s="125"/>
      <c r="DLW89" s="125"/>
      <c r="DLX89" s="125"/>
      <c r="DLY89" s="125"/>
      <c r="DLZ89" s="125"/>
      <c r="DMA89" s="125"/>
      <c r="DMB89" s="125"/>
      <c r="DMC89" s="125"/>
      <c r="DMD89" s="125"/>
      <c r="DME89" s="125"/>
      <c r="DMF89" s="125"/>
      <c r="DMG89" s="125"/>
      <c r="DMH89" s="125"/>
      <c r="DMI89" s="125"/>
      <c r="DMJ89" s="125"/>
      <c r="DMK89" s="125"/>
      <c r="DML89" s="125"/>
      <c r="DMM89" s="125"/>
      <c r="DMN89" s="125"/>
      <c r="DMO89" s="125"/>
      <c r="DMP89" s="125"/>
      <c r="DMQ89" s="125"/>
      <c r="DMR89" s="125"/>
      <c r="DMS89" s="125"/>
      <c r="DMT89" s="125"/>
      <c r="DMU89" s="125"/>
      <c r="DMV89" s="125"/>
      <c r="DMW89" s="125"/>
      <c r="DMX89" s="125"/>
      <c r="DMY89" s="125"/>
      <c r="DMZ89" s="125"/>
      <c r="DNA89" s="125"/>
      <c r="DNB89" s="125"/>
      <c r="DNC89" s="125"/>
      <c r="DND89" s="125"/>
      <c r="DNE89" s="125"/>
      <c r="DNF89" s="125"/>
      <c r="DNG89" s="125"/>
      <c r="DNH89" s="125"/>
      <c r="DNI89" s="125"/>
      <c r="DNJ89" s="125"/>
      <c r="DNK89" s="125"/>
      <c r="DNL89" s="125"/>
      <c r="DNM89" s="125"/>
      <c r="DNN89" s="125"/>
      <c r="DNO89" s="125"/>
      <c r="DNP89" s="125"/>
      <c r="DNQ89" s="125"/>
      <c r="DNR89" s="125"/>
      <c r="DNS89" s="125"/>
      <c r="DNT89" s="125"/>
      <c r="DNU89" s="125"/>
      <c r="DNV89" s="125"/>
      <c r="DNW89" s="125"/>
      <c r="DNX89" s="125"/>
      <c r="DNY89" s="125"/>
      <c r="DNZ89" s="125"/>
      <c r="DOA89" s="125"/>
      <c r="DOB89" s="125"/>
      <c r="DOC89" s="125"/>
      <c r="DOD89" s="125"/>
      <c r="DOE89" s="125"/>
      <c r="DOF89" s="125"/>
      <c r="DOG89" s="125"/>
      <c r="DOH89" s="125"/>
      <c r="DOI89" s="125"/>
      <c r="DOJ89" s="125"/>
      <c r="DOK89" s="125"/>
      <c r="DOL89" s="125"/>
      <c r="DOM89" s="125"/>
      <c r="DON89" s="125"/>
      <c r="DOO89" s="125"/>
      <c r="DOP89" s="125"/>
      <c r="DOQ89" s="125"/>
      <c r="DOR89" s="125"/>
      <c r="DOS89" s="125"/>
      <c r="DOT89" s="125"/>
      <c r="DOU89" s="125"/>
      <c r="DOV89" s="125"/>
      <c r="DOW89" s="125"/>
      <c r="DOX89" s="125"/>
      <c r="DOY89" s="125"/>
      <c r="DOZ89" s="125"/>
      <c r="DPA89" s="125"/>
      <c r="DPB89" s="125"/>
      <c r="DPC89" s="125"/>
      <c r="DPD89" s="125"/>
      <c r="DPE89" s="125"/>
      <c r="DPF89" s="125"/>
      <c r="DPG89" s="125"/>
      <c r="DPH89" s="125"/>
      <c r="DPI89" s="125"/>
      <c r="DPJ89" s="125"/>
      <c r="DPK89" s="125"/>
      <c r="DPL89" s="125"/>
      <c r="DPM89" s="125"/>
      <c r="DPN89" s="125"/>
      <c r="DPO89" s="125"/>
      <c r="DPP89" s="125"/>
      <c r="DPQ89" s="125"/>
      <c r="DPR89" s="125"/>
      <c r="DPS89" s="125"/>
      <c r="DPT89" s="125"/>
      <c r="DPU89" s="125"/>
      <c r="DPV89" s="125"/>
      <c r="DPW89" s="125"/>
      <c r="DPX89" s="125"/>
      <c r="DPY89" s="125"/>
      <c r="DPZ89" s="125"/>
      <c r="DQA89" s="125"/>
      <c r="DQB89" s="125"/>
      <c r="DQC89" s="125"/>
      <c r="DQD89" s="125"/>
      <c r="DQE89" s="125"/>
      <c r="DQF89" s="125"/>
      <c r="DQG89" s="125"/>
      <c r="DQH89" s="125"/>
      <c r="DQI89" s="125"/>
      <c r="DQJ89" s="125"/>
      <c r="DQK89" s="125"/>
      <c r="DQL89" s="125"/>
      <c r="DQM89" s="125"/>
      <c r="DQN89" s="125"/>
      <c r="DQO89" s="125"/>
      <c r="DQP89" s="125"/>
      <c r="DQQ89" s="125"/>
      <c r="DQR89" s="125"/>
      <c r="DQS89" s="125"/>
      <c r="DQT89" s="125"/>
      <c r="DQU89" s="125"/>
      <c r="DQV89" s="125"/>
      <c r="DQW89" s="125"/>
      <c r="DQX89" s="125"/>
      <c r="DQY89" s="125"/>
      <c r="DQZ89" s="125"/>
      <c r="DRA89" s="125"/>
      <c r="DRB89" s="125"/>
      <c r="DRC89" s="125"/>
      <c r="DRD89" s="125"/>
      <c r="DRE89" s="125"/>
      <c r="DRF89" s="125"/>
      <c r="DRG89" s="125"/>
      <c r="DRH89" s="125"/>
      <c r="DRI89" s="125"/>
      <c r="DRJ89" s="125"/>
      <c r="DRK89" s="125"/>
      <c r="DRL89" s="125"/>
      <c r="DRM89" s="125"/>
      <c r="DRN89" s="125"/>
      <c r="DRO89" s="125"/>
      <c r="DRP89" s="125"/>
      <c r="DRQ89" s="125"/>
      <c r="DRR89" s="125"/>
      <c r="DRS89" s="125"/>
      <c r="DRT89" s="125"/>
      <c r="DRU89" s="125"/>
      <c r="DRV89" s="125"/>
      <c r="DRW89" s="125"/>
      <c r="DRX89" s="125"/>
      <c r="DRY89" s="125"/>
      <c r="DRZ89" s="125"/>
      <c r="DSA89" s="125"/>
      <c r="DSB89" s="125"/>
      <c r="DSC89" s="125"/>
      <c r="DSD89" s="125"/>
      <c r="DSE89" s="125"/>
      <c r="DSF89" s="125"/>
      <c r="DSG89" s="125"/>
      <c r="DSH89" s="125"/>
      <c r="DSI89" s="125"/>
      <c r="DSJ89" s="125"/>
      <c r="DSK89" s="125"/>
      <c r="DSL89" s="125"/>
      <c r="DSM89" s="125"/>
      <c r="DSN89" s="125"/>
      <c r="DSO89" s="125"/>
      <c r="DSP89" s="125"/>
      <c r="DSQ89" s="125"/>
      <c r="DSR89" s="125"/>
      <c r="DSS89" s="125"/>
      <c r="DST89" s="125"/>
      <c r="DSU89" s="125"/>
      <c r="DSV89" s="125"/>
      <c r="DSW89" s="125"/>
      <c r="DSX89" s="125"/>
      <c r="DSY89" s="125"/>
      <c r="DSZ89" s="125"/>
      <c r="DTA89" s="125"/>
      <c r="DTB89" s="125"/>
      <c r="DTC89" s="125"/>
      <c r="DTD89" s="125"/>
      <c r="DTE89" s="125"/>
      <c r="DTF89" s="125"/>
      <c r="DTG89" s="125"/>
      <c r="DTH89" s="125"/>
      <c r="DTI89" s="125"/>
      <c r="DTJ89" s="125"/>
      <c r="DTK89" s="125"/>
      <c r="DTL89" s="125"/>
      <c r="DTM89" s="125"/>
      <c r="DTN89" s="125"/>
      <c r="DTO89" s="125"/>
      <c r="DTP89" s="125"/>
      <c r="DTQ89" s="125"/>
      <c r="DTR89" s="125"/>
      <c r="DTS89" s="125"/>
      <c r="DTT89" s="125"/>
      <c r="DTU89" s="125"/>
      <c r="DTV89" s="125"/>
      <c r="DTW89" s="125"/>
      <c r="DTX89" s="125"/>
      <c r="DTY89" s="125"/>
      <c r="DTZ89" s="125"/>
      <c r="DUA89" s="125"/>
      <c r="DUB89" s="125"/>
      <c r="DUC89" s="125"/>
      <c r="DUD89" s="125"/>
      <c r="DUE89" s="125"/>
      <c r="DUF89" s="125"/>
      <c r="DUG89" s="125"/>
      <c r="DUH89" s="125"/>
      <c r="DUI89" s="125"/>
      <c r="DUJ89" s="125"/>
      <c r="DUK89" s="125"/>
      <c r="DUL89" s="125"/>
      <c r="DUM89" s="125"/>
      <c r="DUN89" s="125"/>
      <c r="DUO89" s="125"/>
      <c r="DUP89" s="125"/>
      <c r="DUQ89" s="125"/>
      <c r="DUR89" s="125"/>
      <c r="DUS89" s="125"/>
      <c r="DUT89" s="125"/>
      <c r="DUU89" s="125"/>
      <c r="DUV89" s="125"/>
      <c r="DUW89" s="125"/>
      <c r="DUX89" s="125"/>
      <c r="DUY89" s="125"/>
      <c r="DUZ89" s="125"/>
      <c r="DVA89" s="125"/>
      <c r="DVB89" s="125"/>
      <c r="DVC89" s="125"/>
      <c r="DVD89" s="125"/>
      <c r="DVE89" s="125"/>
      <c r="DVF89" s="125"/>
      <c r="DVG89" s="125"/>
      <c r="DVH89" s="125"/>
      <c r="DVI89" s="125"/>
      <c r="DVJ89" s="125"/>
      <c r="DVK89" s="125"/>
      <c r="DVL89" s="125"/>
      <c r="DVM89" s="125"/>
      <c r="DVN89" s="125"/>
      <c r="DVO89" s="125"/>
      <c r="DVP89" s="125"/>
      <c r="DVQ89" s="125"/>
      <c r="DVR89" s="125"/>
      <c r="DVS89" s="125"/>
      <c r="DVT89" s="125"/>
      <c r="DVU89" s="125"/>
      <c r="DVV89" s="125"/>
      <c r="DVW89" s="125"/>
      <c r="DVX89" s="125"/>
      <c r="DVY89" s="125"/>
      <c r="DVZ89" s="125"/>
      <c r="DWA89" s="125"/>
      <c r="DWB89" s="125"/>
      <c r="DWC89" s="125"/>
      <c r="DWD89" s="125"/>
      <c r="DWE89" s="125"/>
      <c r="DWF89" s="125"/>
      <c r="DWG89" s="125"/>
      <c r="DWH89" s="125"/>
      <c r="DWI89" s="125"/>
      <c r="DWJ89" s="125"/>
      <c r="DWK89" s="125"/>
      <c r="DWL89" s="125"/>
      <c r="DWM89" s="125"/>
      <c r="DWN89" s="125"/>
      <c r="DWO89" s="125"/>
      <c r="DWP89" s="125"/>
      <c r="DWQ89" s="125"/>
      <c r="DWR89" s="125"/>
      <c r="DWS89" s="125"/>
      <c r="DWT89" s="125"/>
      <c r="DWU89" s="125"/>
      <c r="DWV89" s="125"/>
      <c r="DWW89" s="125"/>
      <c r="DWX89" s="125"/>
      <c r="DWY89" s="125"/>
      <c r="DWZ89" s="125"/>
      <c r="DXA89" s="125"/>
      <c r="DXB89" s="125"/>
      <c r="DXC89" s="125"/>
      <c r="DXD89" s="125"/>
      <c r="DXE89" s="125"/>
      <c r="DXF89" s="125"/>
      <c r="DXG89" s="125"/>
      <c r="DXH89" s="125"/>
      <c r="DXI89" s="125"/>
      <c r="DXJ89" s="125"/>
      <c r="DXK89" s="125"/>
      <c r="DXL89" s="125"/>
      <c r="DXM89" s="125"/>
      <c r="DXN89" s="125"/>
      <c r="DXO89" s="125"/>
      <c r="DXP89" s="125"/>
      <c r="DXQ89" s="125"/>
      <c r="DXR89" s="125"/>
      <c r="DXS89" s="125"/>
      <c r="DXT89" s="125"/>
      <c r="DXU89" s="125"/>
      <c r="DXV89" s="125"/>
      <c r="DXW89" s="125"/>
      <c r="DXX89" s="125"/>
      <c r="DXY89" s="125"/>
      <c r="DXZ89" s="125"/>
      <c r="DYA89" s="125"/>
      <c r="DYB89" s="125"/>
      <c r="DYC89" s="125"/>
      <c r="DYD89" s="125"/>
      <c r="DYE89" s="125"/>
      <c r="DYF89" s="125"/>
      <c r="DYG89" s="125"/>
      <c r="DYH89" s="125"/>
      <c r="DYI89" s="125"/>
      <c r="DYJ89" s="125"/>
      <c r="DYK89" s="125"/>
      <c r="DYL89" s="125"/>
      <c r="DYM89" s="125"/>
      <c r="DYN89" s="125"/>
      <c r="DYO89" s="125"/>
      <c r="DYP89" s="125"/>
      <c r="DYQ89" s="125"/>
      <c r="DYR89" s="125"/>
      <c r="DYS89" s="125"/>
      <c r="DYT89" s="125"/>
      <c r="DYU89" s="125"/>
      <c r="DYV89" s="125"/>
      <c r="DYW89" s="125"/>
      <c r="DYX89" s="125"/>
      <c r="DYY89" s="125"/>
      <c r="DYZ89" s="125"/>
      <c r="DZA89" s="125"/>
      <c r="DZB89" s="125"/>
      <c r="DZC89" s="125"/>
      <c r="DZD89" s="125"/>
      <c r="DZE89" s="125"/>
      <c r="DZF89" s="125"/>
      <c r="DZG89" s="125"/>
      <c r="DZH89" s="125"/>
      <c r="DZI89" s="125"/>
      <c r="DZJ89" s="125"/>
      <c r="DZK89" s="125"/>
      <c r="DZL89" s="125"/>
      <c r="DZM89" s="125"/>
      <c r="DZN89" s="125"/>
      <c r="DZO89" s="125"/>
      <c r="DZP89" s="125"/>
      <c r="DZQ89" s="125"/>
      <c r="DZR89" s="125"/>
      <c r="DZS89" s="125"/>
      <c r="DZT89" s="125"/>
      <c r="DZU89" s="125"/>
      <c r="DZV89" s="125"/>
      <c r="DZW89" s="125"/>
      <c r="DZX89" s="125"/>
      <c r="DZY89" s="125"/>
      <c r="DZZ89" s="125"/>
      <c r="EAA89" s="125"/>
      <c r="EAB89" s="125"/>
      <c r="EAC89" s="125"/>
      <c r="EAD89" s="125"/>
      <c r="EAE89" s="125"/>
      <c r="EAF89" s="125"/>
      <c r="EAG89" s="125"/>
      <c r="EAH89" s="125"/>
      <c r="EAI89" s="125"/>
      <c r="EAJ89" s="125"/>
      <c r="EAK89" s="125"/>
      <c r="EAL89" s="125"/>
      <c r="EAM89" s="125"/>
      <c r="EAN89" s="125"/>
      <c r="EAO89" s="125"/>
      <c r="EAP89" s="125"/>
      <c r="EAQ89" s="125"/>
      <c r="EAR89" s="125"/>
      <c r="EAS89" s="125"/>
      <c r="EAT89" s="125"/>
      <c r="EAU89" s="125"/>
      <c r="EAV89" s="125"/>
      <c r="EAW89" s="125"/>
      <c r="EAX89" s="125"/>
      <c r="EAY89" s="125"/>
      <c r="EAZ89" s="125"/>
      <c r="EBA89" s="125"/>
      <c r="EBB89" s="125"/>
      <c r="EBC89" s="125"/>
      <c r="EBD89" s="125"/>
      <c r="EBE89" s="125"/>
      <c r="EBF89" s="125"/>
      <c r="EBG89" s="125"/>
      <c r="EBH89" s="125"/>
      <c r="EBI89" s="125"/>
      <c r="EBJ89" s="125"/>
      <c r="EBK89" s="125"/>
      <c r="EBL89" s="125"/>
      <c r="EBM89" s="125"/>
      <c r="EBN89" s="125"/>
      <c r="EBO89" s="125"/>
      <c r="EBP89" s="125"/>
      <c r="EBQ89" s="125"/>
      <c r="EBR89" s="125"/>
      <c r="EBS89" s="125"/>
      <c r="EBT89" s="125"/>
      <c r="EBU89" s="125"/>
      <c r="EBV89" s="125"/>
      <c r="EBW89" s="125"/>
      <c r="EBX89" s="125"/>
      <c r="EBY89" s="125"/>
      <c r="EBZ89" s="125"/>
      <c r="ECA89" s="125"/>
      <c r="ECB89" s="125"/>
      <c r="ECC89" s="125"/>
      <c r="ECD89" s="125"/>
      <c r="ECE89" s="125"/>
      <c r="ECF89" s="125"/>
      <c r="ECG89" s="125"/>
      <c r="ECH89" s="125"/>
      <c r="ECI89" s="125"/>
      <c r="ECJ89" s="125"/>
      <c r="ECK89" s="125"/>
      <c r="ECL89" s="125"/>
      <c r="ECM89" s="125"/>
      <c r="ECN89" s="125"/>
      <c r="ECO89" s="125"/>
      <c r="ECP89" s="125"/>
      <c r="ECQ89" s="125"/>
      <c r="ECR89" s="125"/>
      <c r="ECS89" s="125"/>
      <c r="ECT89" s="125"/>
      <c r="ECU89" s="125"/>
      <c r="ECV89" s="125"/>
      <c r="ECW89" s="125"/>
      <c r="ECX89" s="125"/>
      <c r="ECY89" s="125"/>
      <c r="ECZ89" s="125"/>
      <c r="EDA89" s="125"/>
      <c r="EDB89" s="125"/>
      <c r="EDC89" s="125"/>
      <c r="EDD89" s="125"/>
      <c r="EDE89" s="125"/>
      <c r="EDF89" s="125"/>
      <c r="EDG89" s="125"/>
      <c r="EDH89" s="125"/>
      <c r="EDI89" s="125"/>
      <c r="EDJ89" s="125"/>
      <c r="EDK89" s="125"/>
      <c r="EDL89" s="125"/>
      <c r="EDM89" s="125"/>
      <c r="EDN89" s="125"/>
      <c r="EDO89" s="125"/>
      <c r="EDP89" s="125"/>
      <c r="EDQ89" s="125"/>
      <c r="EDR89" s="125"/>
      <c r="EDS89" s="125"/>
      <c r="EDT89" s="125"/>
      <c r="EDU89" s="125"/>
      <c r="EDV89" s="125"/>
      <c r="EDW89" s="125"/>
      <c r="EDX89" s="125"/>
      <c r="EDY89" s="125"/>
      <c r="EDZ89" s="125"/>
      <c r="EEA89" s="125"/>
      <c r="EEB89" s="125"/>
      <c r="EEC89" s="125"/>
      <c r="EED89" s="125"/>
      <c r="EEE89" s="125"/>
      <c r="EEF89" s="125"/>
      <c r="EEG89" s="125"/>
      <c r="EEH89" s="125"/>
      <c r="EEI89" s="125"/>
      <c r="EEJ89" s="125"/>
      <c r="EEK89" s="125"/>
      <c r="EEL89" s="125"/>
      <c r="EEM89" s="125"/>
      <c r="EEN89" s="125"/>
      <c r="EEO89" s="125"/>
      <c r="EEP89" s="125"/>
      <c r="EEQ89" s="125"/>
      <c r="EER89" s="125"/>
      <c r="EES89" s="125"/>
      <c r="EET89" s="125"/>
      <c r="EEU89" s="125"/>
      <c r="EEV89" s="125"/>
      <c r="EEW89" s="125"/>
      <c r="EEX89" s="125"/>
      <c r="EEY89" s="125"/>
      <c r="EEZ89" s="125"/>
      <c r="EFA89" s="125"/>
      <c r="EFB89" s="125"/>
      <c r="EFC89" s="125"/>
      <c r="EFD89" s="125"/>
      <c r="EFE89" s="125"/>
      <c r="EFF89" s="125"/>
      <c r="EFG89" s="125"/>
      <c r="EFH89" s="125"/>
      <c r="EFI89" s="125"/>
      <c r="EFJ89" s="125"/>
      <c r="EFK89" s="125"/>
      <c r="EFL89" s="125"/>
      <c r="EFM89" s="125"/>
      <c r="EFN89" s="125"/>
      <c r="EFO89" s="125"/>
      <c r="EFP89" s="125"/>
      <c r="EFQ89" s="125"/>
      <c r="EFR89" s="125"/>
      <c r="EFS89" s="125"/>
      <c r="EFT89" s="125"/>
      <c r="EFU89" s="125"/>
      <c r="EFV89" s="125"/>
      <c r="EFW89" s="125"/>
      <c r="EFX89" s="125"/>
      <c r="EFY89" s="125"/>
      <c r="EFZ89" s="125"/>
      <c r="EGA89" s="125"/>
      <c r="EGB89" s="125"/>
      <c r="EGC89" s="125"/>
      <c r="EGD89" s="125"/>
      <c r="EGE89" s="125"/>
      <c r="EGF89" s="125"/>
      <c r="EGG89" s="125"/>
      <c r="EGH89" s="125"/>
      <c r="EGI89" s="125"/>
      <c r="EGJ89" s="125"/>
      <c r="EGK89" s="125"/>
      <c r="EGL89" s="125"/>
      <c r="EGM89" s="125"/>
      <c r="EGN89" s="125"/>
      <c r="EGO89" s="125"/>
      <c r="EGP89" s="125"/>
      <c r="EGQ89" s="125"/>
      <c r="EGR89" s="125"/>
      <c r="EGS89" s="125"/>
      <c r="EGT89" s="125"/>
      <c r="EGU89" s="125"/>
      <c r="EGV89" s="125"/>
      <c r="EGW89" s="125"/>
      <c r="EGX89" s="125"/>
      <c r="EGY89" s="125"/>
      <c r="EGZ89" s="125"/>
      <c r="EHA89" s="125"/>
      <c r="EHB89" s="125"/>
      <c r="EHC89" s="125"/>
      <c r="EHD89" s="125"/>
      <c r="EHE89" s="125"/>
      <c r="EHF89" s="125"/>
      <c r="EHG89" s="125"/>
      <c r="EHH89" s="125"/>
      <c r="EHI89" s="125"/>
      <c r="EHJ89" s="125"/>
      <c r="EHK89" s="125"/>
      <c r="EHL89" s="125"/>
      <c r="EHM89" s="125"/>
      <c r="EHN89" s="125"/>
      <c r="EHO89" s="125"/>
      <c r="EHP89" s="125"/>
      <c r="EHQ89" s="125"/>
      <c r="EHR89" s="125"/>
      <c r="EHS89" s="125"/>
      <c r="EHT89" s="125"/>
      <c r="EHU89" s="125"/>
      <c r="EHV89" s="125"/>
      <c r="EHW89" s="125"/>
      <c r="EHX89" s="125"/>
      <c r="EHY89" s="125"/>
      <c r="EHZ89" s="125"/>
      <c r="EIA89" s="125"/>
      <c r="EIB89" s="125"/>
      <c r="EIC89" s="125"/>
      <c r="EID89" s="125"/>
      <c r="EIE89" s="125"/>
      <c r="EIF89" s="125"/>
      <c r="EIG89" s="125"/>
      <c r="EIH89" s="125"/>
      <c r="EII89" s="125"/>
      <c r="EIJ89" s="125"/>
      <c r="EIK89" s="125"/>
      <c r="EIL89" s="125"/>
      <c r="EIM89" s="125"/>
      <c r="EIN89" s="125"/>
      <c r="EIO89" s="125"/>
      <c r="EIP89" s="125"/>
      <c r="EIQ89" s="125"/>
      <c r="EIR89" s="125"/>
      <c r="EIS89" s="125"/>
      <c r="EIT89" s="125"/>
      <c r="EIU89" s="125"/>
      <c r="EIV89" s="125"/>
      <c r="EIW89" s="125"/>
      <c r="EIX89" s="125"/>
      <c r="EIY89" s="125"/>
      <c r="EIZ89" s="125"/>
      <c r="EJA89" s="125"/>
      <c r="EJB89" s="125"/>
      <c r="EJC89" s="125"/>
      <c r="EJD89" s="125"/>
      <c r="EJE89" s="125"/>
      <c r="EJF89" s="125"/>
      <c r="EJG89" s="125"/>
      <c r="EJH89" s="125"/>
      <c r="EJI89" s="125"/>
      <c r="EJJ89" s="125"/>
      <c r="EJK89" s="125"/>
      <c r="EJL89" s="125"/>
      <c r="EJM89" s="125"/>
      <c r="EJN89" s="125"/>
      <c r="EJO89" s="125"/>
      <c r="EJP89" s="125"/>
      <c r="EJQ89" s="125"/>
      <c r="EJR89" s="125"/>
      <c r="EJS89" s="125"/>
      <c r="EJT89" s="125"/>
      <c r="EJU89" s="125"/>
      <c r="EJV89" s="125"/>
      <c r="EJW89" s="125"/>
      <c r="EJX89" s="125"/>
      <c r="EJY89" s="125"/>
      <c r="EJZ89" s="125"/>
      <c r="EKA89" s="125"/>
      <c r="EKB89" s="125"/>
      <c r="EKC89" s="125"/>
      <c r="EKD89" s="125"/>
      <c r="EKE89" s="125"/>
      <c r="EKF89" s="125"/>
      <c r="EKG89" s="125"/>
      <c r="EKH89" s="125"/>
      <c r="EKI89" s="125"/>
      <c r="EKJ89" s="125"/>
      <c r="EKK89" s="125"/>
      <c r="EKL89" s="125"/>
      <c r="EKM89" s="125"/>
      <c r="EKN89" s="125"/>
      <c r="EKO89" s="125"/>
      <c r="EKP89" s="125"/>
      <c r="EKQ89" s="125"/>
      <c r="EKR89" s="125"/>
      <c r="EKS89" s="125"/>
      <c r="EKT89" s="125"/>
      <c r="EKU89" s="125"/>
      <c r="EKV89" s="125"/>
      <c r="EKW89" s="125"/>
      <c r="EKX89" s="125"/>
      <c r="EKY89" s="125"/>
      <c r="EKZ89" s="125"/>
      <c r="ELA89" s="125"/>
      <c r="ELB89" s="125"/>
      <c r="ELC89" s="125"/>
      <c r="ELD89" s="125"/>
      <c r="ELE89" s="125"/>
      <c r="ELF89" s="125"/>
      <c r="ELG89" s="125"/>
      <c r="ELH89" s="125"/>
      <c r="ELI89" s="125"/>
      <c r="ELJ89" s="125"/>
      <c r="ELK89" s="125"/>
      <c r="ELL89" s="125"/>
      <c r="ELM89" s="125"/>
      <c r="ELN89" s="125"/>
      <c r="ELO89" s="125"/>
      <c r="ELP89" s="125"/>
      <c r="ELQ89" s="125"/>
      <c r="ELR89" s="125"/>
      <c r="ELS89" s="125"/>
      <c r="ELT89" s="125"/>
      <c r="ELU89" s="125"/>
      <c r="ELV89" s="125"/>
      <c r="ELW89" s="125"/>
      <c r="ELX89" s="125"/>
      <c r="ELY89" s="125"/>
      <c r="ELZ89" s="125"/>
      <c r="EMA89" s="125"/>
      <c r="EMB89" s="125"/>
      <c r="EMC89" s="125"/>
      <c r="EMD89" s="125"/>
      <c r="EME89" s="125"/>
      <c r="EMF89" s="125"/>
      <c r="EMG89" s="125"/>
      <c r="EMH89" s="125"/>
      <c r="EMI89" s="125"/>
      <c r="EMJ89" s="125"/>
      <c r="EMK89" s="125"/>
      <c r="EML89" s="125"/>
      <c r="EMM89" s="125"/>
      <c r="EMN89" s="125"/>
      <c r="EMO89" s="125"/>
      <c r="EMP89" s="125"/>
      <c r="EMQ89" s="125"/>
      <c r="EMR89" s="125"/>
      <c r="EMS89" s="125"/>
      <c r="EMT89" s="125"/>
      <c r="EMU89" s="125"/>
      <c r="EMV89" s="125"/>
      <c r="EMW89" s="125"/>
      <c r="EMX89" s="125"/>
      <c r="EMY89" s="125"/>
      <c r="EMZ89" s="125"/>
      <c r="ENA89" s="125"/>
      <c r="ENB89" s="125"/>
      <c r="ENC89" s="125"/>
      <c r="END89" s="125"/>
      <c r="ENE89" s="125"/>
      <c r="ENF89" s="125"/>
      <c r="ENG89" s="125"/>
      <c r="ENH89" s="125"/>
      <c r="ENI89" s="125"/>
      <c r="ENJ89" s="125"/>
      <c r="ENK89" s="125"/>
      <c r="ENL89" s="125"/>
      <c r="ENM89" s="125"/>
      <c r="ENN89" s="125"/>
      <c r="ENO89" s="125"/>
      <c r="ENP89" s="125"/>
      <c r="ENQ89" s="125"/>
      <c r="ENR89" s="125"/>
      <c r="ENS89" s="125"/>
      <c r="ENT89" s="125"/>
      <c r="ENU89" s="125"/>
      <c r="ENV89" s="125"/>
      <c r="ENW89" s="125"/>
      <c r="ENX89" s="125"/>
      <c r="ENY89" s="125"/>
      <c r="ENZ89" s="125"/>
      <c r="EOA89" s="125"/>
      <c r="EOB89" s="125"/>
      <c r="EOC89" s="125"/>
      <c r="EOD89" s="125"/>
      <c r="EOE89" s="125"/>
      <c r="EOF89" s="125"/>
      <c r="EOG89" s="125"/>
      <c r="EOH89" s="125"/>
      <c r="EOI89" s="125"/>
      <c r="EOJ89" s="125"/>
      <c r="EOK89" s="125"/>
      <c r="EOL89" s="125"/>
      <c r="EOM89" s="125"/>
      <c r="EON89" s="125"/>
      <c r="EOO89" s="125"/>
      <c r="EOP89" s="125"/>
      <c r="EOQ89" s="125"/>
      <c r="EOR89" s="125"/>
      <c r="EOS89" s="125"/>
      <c r="EOT89" s="125"/>
      <c r="EOU89" s="125"/>
      <c r="EOV89" s="125"/>
      <c r="EOW89" s="125"/>
      <c r="EOX89" s="125"/>
      <c r="EOY89" s="125"/>
      <c r="EOZ89" s="125"/>
      <c r="EPA89" s="125"/>
      <c r="EPB89" s="125"/>
      <c r="EPC89" s="125"/>
      <c r="EPD89" s="125"/>
      <c r="EPE89" s="125"/>
      <c r="EPF89" s="125"/>
      <c r="EPG89" s="125"/>
      <c r="EPH89" s="125"/>
      <c r="EPI89" s="125"/>
      <c r="EPJ89" s="125"/>
      <c r="EPK89" s="125"/>
      <c r="EPL89" s="125"/>
      <c r="EPM89" s="125"/>
      <c r="EPN89" s="125"/>
      <c r="EPO89" s="125"/>
      <c r="EPP89" s="125"/>
      <c r="EPQ89" s="125"/>
      <c r="EPR89" s="125"/>
      <c r="EPS89" s="125"/>
      <c r="EPT89" s="125"/>
      <c r="EPU89" s="125"/>
      <c r="EPV89" s="125"/>
      <c r="EPW89" s="125"/>
      <c r="EPX89" s="125"/>
      <c r="EPY89" s="125"/>
      <c r="EPZ89" s="125"/>
      <c r="EQA89" s="125"/>
      <c r="EQB89" s="125"/>
      <c r="EQC89" s="125"/>
      <c r="EQD89" s="125"/>
      <c r="EQE89" s="125"/>
      <c r="EQF89" s="125"/>
      <c r="EQG89" s="125"/>
      <c r="EQH89" s="125"/>
      <c r="EQI89" s="125"/>
      <c r="EQJ89" s="125"/>
      <c r="EQK89" s="125"/>
      <c r="EQL89" s="125"/>
      <c r="EQM89" s="125"/>
      <c r="EQN89" s="125"/>
      <c r="EQO89" s="125"/>
      <c r="EQP89" s="125"/>
      <c r="EQQ89" s="125"/>
      <c r="EQR89" s="125"/>
      <c r="EQS89" s="125"/>
      <c r="EQT89" s="125"/>
      <c r="EQU89" s="125"/>
      <c r="EQV89" s="125"/>
      <c r="EQW89" s="125"/>
      <c r="EQX89" s="125"/>
      <c r="EQY89" s="125"/>
      <c r="EQZ89" s="125"/>
      <c r="ERA89" s="125"/>
      <c r="ERB89" s="125"/>
      <c r="ERC89" s="125"/>
      <c r="ERD89" s="125"/>
      <c r="ERE89" s="125"/>
      <c r="ERF89" s="125"/>
      <c r="ERG89" s="125"/>
      <c r="ERH89" s="125"/>
      <c r="ERI89" s="125"/>
      <c r="ERJ89" s="125"/>
      <c r="ERK89" s="125"/>
      <c r="ERL89" s="125"/>
      <c r="ERM89" s="125"/>
      <c r="ERN89" s="125"/>
      <c r="ERO89" s="125"/>
      <c r="ERP89" s="125"/>
      <c r="ERQ89" s="125"/>
      <c r="ERR89" s="125"/>
      <c r="ERS89" s="125"/>
      <c r="ERT89" s="125"/>
      <c r="ERU89" s="125"/>
      <c r="ERV89" s="125"/>
      <c r="ERW89" s="125"/>
      <c r="ERX89" s="125"/>
      <c r="ERY89" s="125"/>
      <c r="ERZ89" s="125"/>
      <c r="ESA89" s="125"/>
      <c r="ESB89" s="125"/>
      <c r="ESC89" s="125"/>
      <c r="ESD89" s="125"/>
      <c r="ESE89" s="125"/>
      <c r="ESF89" s="125"/>
      <c r="ESG89" s="125"/>
      <c r="ESH89" s="125"/>
      <c r="ESI89" s="125"/>
      <c r="ESJ89" s="125"/>
      <c r="ESK89" s="125"/>
      <c r="ESL89" s="125"/>
      <c r="ESM89" s="125"/>
      <c r="ESN89" s="125"/>
      <c r="ESO89" s="125"/>
      <c r="ESP89" s="125"/>
      <c r="ESQ89" s="125"/>
      <c r="ESR89" s="125"/>
      <c r="ESS89" s="125"/>
      <c r="EST89" s="125"/>
      <c r="ESU89" s="125"/>
      <c r="ESV89" s="125"/>
      <c r="ESW89" s="125"/>
      <c r="ESX89" s="125"/>
      <c r="ESY89" s="125"/>
      <c r="ESZ89" s="125"/>
      <c r="ETA89" s="125"/>
      <c r="ETB89" s="125"/>
      <c r="ETC89" s="125"/>
      <c r="ETD89" s="125"/>
      <c r="ETE89" s="125"/>
      <c r="ETF89" s="125"/>
      <c r="ETG89" s="125"/>
      <c r="ETH89" s="125"/>
      <c r="ETI89" s="125"/>
      <c r="ETJ89" s="125"/>
      <c r="ETK89" s="125"/>
      <c r="ETL89" s="125"/>
      <c r="ETM89" s="125"/>
      <c r="ETN89" s="125"/>
      <c r="ETO89" s="125"/>
      <c r="ETP89" s="125"/>
      <c r="ETQ89" s="125"/>
      <c r="ETR89" s="125"/>
      <c r="ETS89" s="125"/>
      <c r="ETT89" s="125"/>
      <c r="ETU89" s="125"/>
      <c r="ETV89" s="125"/>
      <c r="ETW89" s="125"/>
      <c r="ETX89" s="125"/>
      <c r="ETY89" s="125"/>
      <c r="ETZ89" s="125"/>
      <c r="EUA89" s="125"/>
      <c r="EUB89" s="125"/>
      <c r="EUC89" s="125"/>
      <c r="EUD89" s="125"/>
      <c r="EUE89" s="125"/>
      <c r="EUF89" s="125"/>
      <c r="EUG89" s="125"/>
      <c r="EUH89" s="125"/>
      <c r="EUI89" s="125"/>
      <c r="EUJ89" s="125"/>
      <c r="EUK89" s="125"/>
      <c r="EUL89" s="125"/>
      <c r="EUM89" s="125"/>
      <c r="EUN89" s="125"/>
      <c r="EUO89" s="125"/>
      <c r="EUP89" s="125"/>
      <c r="EUQ89" s="125"/>
      <c r="EUR89" s="125"/>
      <c r="EUS89" s="125"/>
      <c r="EUT89" s="125"/>
      <c r="EUU89" s="125"/>
      <c r="EUV89" s="125"/>
      <c r="EUW89" s="125"/>
      <c r="EUX89" s="125"/>
      <c r="EUY89" s="125"/>
      <c r="EUZ89" s="125"/>
      <c r="EVA89" s="125"/>
      <c r="EVB89" s="125"/>
      <c r="EVC89" s="125"/>
      <c r="EVD89" s="125"/>
      <c r="EVE89" s="125"/>
      <c r="EVF89" s="125"/>
      <c r="EVG89" s="125"/>
      <c r="EVH89" s="125"/>
      <c r="EVI89" s="125"/>
      <c r="EVJ89" s="125"/>
      <c r="EVK89" s="125"/>
      <c r="EVL89" s="125"/>
      <c r="EVM89" s="125"/>
      <c r="EVN89" s="125"/>
      <c r="EVO89" s="125"/>
      <c r="EVP89" s="125"/>
      <c r="EVQ89" s="125"/>
      <c r="EVR89" s="125"/>
      <c r="EVS89" s="125"/>
      <c r="EVT89" s="125"/>
      <c r="EVU89" s="125"/>
      <c r="EVV89" s="125"/>
      <c r="EVW89" s="125"/>
      <c r="EVX89" s="125"/>
      <c r="EVY89" s="125"/>
      <c r="EVZ89" s="125"/>
      <c r="EWA89" s="125"/>
      <c r="EWB89" s="125"/>
      <c r="EWC89" s="125"/>
      <c r="EWD89" s="125"/>
      <c r="EWE89" s="125"/>
      <c r="EWF89" s="125"/>
      <c r="EWG89" s="125"/>
      <c r="EWH89" s="125"/>
      <c r="EWI89" s="125"/>
      <c r="EWJ89" s="125"/>
      <c r="EWK89" s="125"/>
      <c r="EWL89" s="125"/>
      <c r="EWM89" s="125"/>
      <c r="EWN89" s="125"/>
      <c r="EWO89" s="125"/>
      <c r="EWP89" s="125"/>
      <c r="EWQ89" s="125"/>
      <c r="EWR89" s="125"/>
      <c r="EWS89" s="125"/>
      <c r="EWT89" s="125"/>
      <c r="EWU89" s="125"/>
      <c r="EWV89" s="125"/>
      <c r="EWW89" s="125"/>
      <c r="EWX89" s="125"/>
      <c r="EWY89" s="125"/>
      <c r="EWZ89" s="125"/>
      <c r="EXA89" s="125"/>
      <c r="EXB89" s="125"/>
      <c r="EXC89" s="125"/>
      <c r="EXD89" s="125"/>
      <c r="EXE89" s="125"/>
      <c r="EXF89" s="125"/>
      <c r="EXG89" s="125"/>
      <c r="EXH89" s="125"/>
      <c r="EXI89" s="125"/>
      <c r="EXJ89" s="125"/>
      <c r="EXK89" s="125"/>
      <c r="EXL89" s="125"/>
      <c r="EXM89" s="125"/>
      <c r="EXN89" s="125"/>
      <c r="EXO89" s="125"/>
      <c r="EXP89" s="125"/>
      <c r="EXQ89" s="125"/>
      <c r="EXR89" s="125"/>
      <c r="EXS89" s="125"/>
      <c r="EXT89" s="125"/>
      <c r="EXU89" s="125"/>
      <c r="EXV89" s="125"/>
      <c r="EXW89" s="125"/>
      <c r="EXX89" s="125"/>
      <c r="EXY89" s="125"/>
      <c r="EXZ89" s="125"/>
      <c r="EYA89" s="125"/>
      <c r="EYB89" s="125"/>
      <c r="EYC89" s="125"/>
      <c r="EYD89" s="125"/>
      <c r="EYE89" s="125"/>
      <c r="EYF89" s="125"/>
      <c r="EYG89" s="125"/>
      <c r="EYH89" s="125"/>
      <c r="EYI89" s="125"/>
      <c r="EYJ89" s="125"/>
      <c r="EYK89" s="125"/>
      <c r="EYL89" s="125"/>
      <c r="EYM89" s="125"/>
      <c r="EYN89" s="125"/>
      <c r="EYO89" s="125"/>
      <c r="EYP89" s="125"/>
      <c r="EYQ89" s="125"/>
      <c r="EYR89" s="125"/>
      <c r="EYS89" s="125"/>
      <c r="EYT89" s="125"/>
      <c r="EYU89" s="125"/>
      <c r="EYV89" s="125"/>
      <c r="EYW89" s="125"/>
      <c r="EYX89" s="125"/>
      <c r="EYY89" s="125"/>
      <c r="EYZ89" s="125"/>
      <c r="EZA89" s="125"/>
      <c r="EZB89" s="125"/>
      <c r="EZC89" s="125"/>
      <c r="EZD89" s="125"/>
      <c r="EZE89" s="125"/>
      <c r="EZF89" s="125"/>
      <c r="EZG89" s="125"/>
      <c r="EZH89" s="125"/>
      <c r="EZI89" s="125"/>
      <c r="EZJ89" s="125"/>
      <c r="EZK89" s="125"/>
      <c r="EZL89" s="125"/>
      <c r="EZM89" s="125"/>
      <c r="EZN89" s="125"/>
      <c r="EZO89" s="125"/>
      <c r="EZP89" s="125"/>
      <c r="EZQ89" s="125"/>
      <c r="EZR89" s="125"/>
      <c r="EZS89" s="125"/>
      <c r="EZT89" s="125"/>
      <c r="EZU89" s="125"/>
      <c r="EZV89" s="125"/>
      <c r="EZW89" s="125"/>
      <c r="EZX89" s="125"/>
      <c r="EZY89" s="125"/>
      <c r="EZZ89" s="125"/>
      <c r="FAA89" s="125"/>
      <c r="FAB89" s="125"/>
      <c r="FAC89" s="125"/>
      <c r="FAD89" s="125"/>
      <c r="FAE89" s="125"/>
      <c r="FAF89" s="125"/>
      <c r="FAG89" s="125"/>
      <c r="FAH89" s="125"/>
      <c r="FAI89" s="125"/>
      <c r="FAJ89" s="125"/>
      <c r="FAK89" s="125"/>
      <c r="FAL89" s="125"/>
      <c r="FAM89" s="125"/>
      <c r="FAN89" s="125"/>
      <c r="FAO89" s="125"/>
      <c r="FAP89" s="125"/>
      <c r="FAQ89" s="125"/>
      <c r="FAR89" s="125"/>
      <c r="FAS89" s="125"/>
      <c r="FAT89" s="125"/>
      <c r="FAU89" s="125"/>
      <c r="FAV89" s="125"/>
      <c r="FAW89" s="125"/>
      <c r="FAX89" s="125"/>
      <c r="FAY89" s="125"/>
      <c r="FAZ89" s="125"/>
      <c r="FBA89" s="125"/>
      <c r="FBB89" s="125"/>
      <c r="FBC89" s="125"/>
      <c r="FBD89" s="125"/>
      <c r="FBE89" s="125"/>
      <c r="FBF89" s="125"/>
      <c r="FBG89" s="125"/>
      <c r="FBH89" s="125"/>
      <c r="FBI89" s="125"/>
      <c r="FBJ89" s="125"/>
      <c r="FBK89" s="125"/>
      <c r="FBL89" s="125"/>
      <c r="FBM89" s="125"/>
      <c r="FBN89" s="125"/>
      <c r="FBO89" s="125"/>
      <c r="FBP89" s="125"/>
      <c r="FBQ89" s="125"/>
      <c r="FBR89" s="125"/>
      <c r="FBS89" s="125"/>
      <c r="FBT89" s="125"/>
      <c r="FBU89" s="125"/>
      <c r="FBV89" s="125"/>
      <c r="FBW89" s="125"/>
      <c r="FBX89" s="125"/>
      <c r="FBY89" s="125"/>
      <c r="FBZ89" s="125"/>
      <c r="FCA89" s="125"/>
      <c r="FCB89" s="125"/>
      <c r="FCC89" s="125"/>
      <c r="FCD89" s="125"/>
      <c r="FCE89" s="125"/>
      <c r="FCF89" s="125"/>
      <c r="FCG89" s="125"/>
      <c r="FCH89" s="125"/>
      <c r="FCI89" s="125"/>
      <c r="FCJ89" s="125"/>
      <c r="FCK89" s="125"/>
      <c r="FCL89" s="125"/>
      <c r="FCM89" s="125"/>
      <c r="FCN89" s="125"/>
      <c r="FCO89" s="125"/>
      <c r="FCP89" s="125"/>
      <c r="FCQ89" s="125"/>
      <c r="FCR89" s="125"/>
      <c r="FCS89" s="125"/>
      <c r="FCT89" s="125"/>
      <c r="FCU89" s="125"/>
      <c r="FCV89" s="125"/>
      <c r="FCW89" s="125"/>
      <c r="FCX89" s="125"/>
      <c r="FCY89" s="125"/>
      <c r="FCZ89" s="125"/>
      <c r="FDA89" s="125"/>
      <c r="FDB89" s="125"/>
      <c r="FDC89" s="125"/>
      <c r="FDD89" s="125"/>
      <c r="FDE89" s="125"/>
      <c r="FDF89" s="125"/>
      <c r="FDG89" s="125"/>
      <c r="FDH89" s="125"/>
      <c r="FDI89" s="125"/>
      <c r="FDJ89" s="125"/>
      <c r="FDK89" s="125"/>
      <c r="FDL89" s="125"/>
      <c r="FDM89" s="125"/>
      <c r="FDN89" s="125"/>
      <c r="FDO89" s="125"/>
      <c r="FDP89" s="125"/>
      <c r="FDQ89" s="125"/>
      <c r="FDR89" s="125"/>
      <c r="FDS89" s="125"/>
      <c r="FDT89" s="125"/>
      <c r="FDU89" s="125"/>
      <c r="FDV89" s="125"/>
      <c r="FDW89" s="125"/>
      <c r="FDX89" s="125"/>
      <c r="FDY89" s="125"/>
      <c r="FDZ89" s="125"/>
      <c r="FEA89" s="125"/>
      <c r="FEB89" s="125"/>
      <c r="FEC89" s="125"/>
      <c r="FED89" s="125"/>
      <c r="FEE89" s="125"/>
      <c r="FEF89" s="125"/>
      <c r="FEG89" s="125"/>
      <c r="FEH89" s="125"/>
      <c r="FEI89" s="125"/>
      <c r="FEJ89" s="125"/>
      <c r="FEK89" s="125"/>
      <c r="FEL89" s="125"/>
      <c r="FEM89" s="125"/>
      <c r="FEN89" s="125"/>
      <c r="FEO89" s="125"/>
      <c r="FEP89" s="125"/>
      <c r="FEQ89" s="125"/>
      <c r="FER89" s="125"/>
      <c r="FES89" s="125"/>
      <c r="FET89" s="125"/>
      <c r="FEU89" s="125"/>
      <c r="FEV89" s="125"/>
      <c r="FEW89" s="125"/>
      <c r="FEX89" s="125"/>
      <c r="FEY89" s="125"/>
      <c r="FEZ89" s="125"/>
      <c r="FFA89" s="125"/>
      <c r="FFB89" s="125"/>
      <c r="FFC89" s="125"/>
      <c r="FFD89" s="125"/>
      <c r="FFE89" s="125"/>
      <c r="FFF89" s="125"/>
      <c r="FFG89" s="125"/>
      <c r="FFH89" s="125"/>
      <c r="FFI89" s="125"/>
      <c r="FFJ89" s="125"/>
      <c r="FFK89" s="125"/>
      <c r="FFL89" s="125"/>
      <c r="FFM89" s="125"/>
      <c r="FFN89" s="125"/>
      <c r="FFO89" s="125"/>
      <c r="FFP89" s="125"/>
      <c r="FFQ89" s="125"/>
      <c r="FFR89" s="125"/>
      <c r="FFS89" s="125"/>
      <c r="FFT89" s="125"/>
      <c r="FFU89" s="125"/>
      <c r="FFV89" s="125"/>
      <c r="FFW89" s="125"/>
      <c r="FFX89" s="125"/>
      <c r="FFY89" s="125"/>
      <c r="FFZ89" s="125"/>
      <c r="FGA89" s="125"/>
      <c r="FGB89" s="125"/>
      <c r="FGC89" s="125"/>
      <c r="FGD89" s="125"/>
      <c r="FGE89" s="125"/>
      <c r="FGF89" s="125"/>
      <c r="FGG89" s="125"/>
      <c r="FGH89" s="125"/>
      <c r="FGI89" s="125"/>
      <c r="FGJ89" s="125"/>
      <c r="FGK89" s="125"/>
      <c r="FGL89" s="125"/>
      <c r="FGM89" s="125"/>
      <c r="FGN89" s="125"/>
      <c r="FGO89" s="125"/>
      <c r="FGP89" s="125"/>
      <c r="FGQ89" s="125"/>
      <c r="FGR89" s="125"/>
      <c r="FGS89" s="125"/>
      <c r="FGT89" s="125"/>
      <c r="FGU89" s="125"/>
      <c r="FGV89" s="125"/>
      <c r="FGW89" s="125"/>
      <c r="FGX89" s="125"/>
      <c r="FGY89" s="125"/>
      <c r="FGZ89" s="125"/>
      <c r="FHA89" s="125"/>
      <c r="FHB89" s="125"/>
      <c r="FHC89" s="125"/>
      <c r="FHD89" s="125"/>
      <c r="FHE89" s="125"/>
      <c r="FHF89" s="125"/>
      <c r="FHG89" s="125"/>
      <c r="FHH89" s="125"/>
      <c r="FHI89" s="125"/>
      <c r="FHJ89" s="125"/>
      <c r="FHK89" s="125"/>
      <c r="FHL89" s="125"/>
      <c r="FHM89" s="125"/>
      <c r="FHN89" s="125"/>
      <c r="FHO89" s="125"/>
      <c r="FHP89" s="125"/>
      <c r="FHQ89" s="125"/>
      <c r="FHR89" s="125"/>
      <c r="FHS89" s="125"/>
      <c r="FHT89" s="125"/>
      <c r="FHU89" s="125"/>
      <c r="FHV89" s="125"/>
      <c r="FHW89" s="125"/>
      <c r="FHX89" s="125"/>
      <c r="FHY89" s="125"/>
      <c r="FHZ89" s="125"/>
      <c r="FIA89" s="125"/>
      <c r="FIB89" s="125"/>
      <c r="FIC89" s="125"/>
      <c r="FID89" s="125"/>
      <c r="FIE89" s="125"/>
      <c r="FIF89" s="125"/>
      <c r="FIG89" s="125"/>
      <c r="FIH89" s="125"/>
      <c r="FII89" s="125"/>
      <c r="FIJ89" s="125"/>
      <c r="FIK89" s="125"/>
      <c r="FIL89" s="125"/>
      <c r="FIM89" s="125"/>
      <c r="FIN89" s="125"/>
      <c r="FIO89" s="125"/>
      <c r="FIP89" s="125"/>
      <c r="FIQ89" s="125"/>
      <c r="FIR89" s="125"/>
      <c r="FIS89" s="125"/>
      <c r="FIT89" s="125"/>
      <c r="FIU89" s="125"/>
      <c r="FIV89" s="125"/>
      <c r="FIW89" s="125"/>
      <c r="FIX89" s="125"/>
      <c r="FIY89" s="125"/>
      <c r="FIZ89" s="125"/>
      <c r="FJA89" s="125"/>
      <c r="FJB89" s="125"/>
      <c r="FJC89" s="125"/>
      <c r="FJD89" s="125"/>
      <c r="FJE89" s="125"/>
      <c r="FJF89" s="125"/>
      <c r="FJG89" s="125"/>
      <c r="FJH89" s="125"/>
      <c r="FJI89" s="125"/>
      <c r="FJJ89" s="125"/>
      <c r="FJK89" s="125"/>
      <c r="FJL89" s="125"/>
      <c r="FJM89" s="125"/>
      <c r="FJN89" s="125"/>
      <c r="FJO89" s="125"/>
      <c r="FJP89" s="125"/>
      <c r="FJQ89" s="125"/>
      <c r="FJR89" s="125"/>
      <c r="FJS89" s="125"/>
      <c r="FJT89" s="125"/>
      <c r="FJU89" s="125"/>
      <c r="FJV89" s="125"/>
      <c r="FJW89" s="125"/>
      <c r="FJX89" s="125"/>
      <c r="FJY89" s="125"/>
      <c r="FJZ89" s="125"/>
      <c r="FKA89" s="125"/>
      <c r="FKB89" s="125"/>
      <c r="FKC89" s="125"/>
      <c r="FKD89" s="125"/>
      <c r="FKE89" s="125"/>
      <c r="FKF89" s="125"/>
      <c r="FKG89" s="125"/>
      <c r="FKH89" s="125"/>
      <c r="FKI89" s="125"/>
      <c r="FKJ89" s="125"/>
      <c r="FKK89" s="125"/>
      <c r="FKL89" s="125"/>
      <c r="FKM89" s="125"/>
      <c r="FKN89" s="125"/>
      <c r="FKO89" s="125"/>
      <c r="FKP89" s="125"/>
      <c r="FKQ89" s="125"/>
      <c r="FKR89" s="125"/>
      <c r="FKS89" s="125"/>
      <c r="FKT89" s="125"/>
      <c r="FKU89" s="125"/>
      <c r="FKV89" s="125"/>
      <c r="FKW89" s="125"/>
      <c r="FKX89" s="125"/>
      <c r="FKY89" s="125"/>
      <c r="FKZ89" s="125"/>
      <c r="FLA89" s="125"/>
      <c r="FLB89" s="125"/>
      <c r="FLC89" s="125"/>
      <c r="FLD89" s="125"/>
      <c r="FLE89" s="125"/>
      <c r="FLF89" s="125"/>
      <c r="FLG89" s="125"/>
      <c r="FLH89" s="125"/>
      <c r="FLI89" s="125"/>
      <c r="FLJ89" s="125"/>
      <c r="FLK89" s="125"/>
      <c r="FLL89" s="125"/>
      <c r="FLM89" s="125"/>
      <c r="FLN89" s="125"/>
      <c r="FLO89" s="125"/>
      <c r="FLP89" s="125"/>
      <c r="FLQ89" s="125"/>
      <c r="FLR89" s="125"/>
      <c r="FLS89" s="125"/>
      <c r="FLT89" s="125"/>
      <c r="FLU89" s="125"/>
      <c r="FLV89" s="125"/>
      <c r="FLW89" s="125"/>
      <c r="FLX89" s="125"/>
      <c r="FLY89" s="125"/>
      <c r="FLZ89" s="125"/>
      <c r="FMA89" s="125"/>
      <c r="FMB89" s="125"/>
      <c r="FMC89" s="125"/>
      <c r="FMD89" s="125"/>
      <c r="FME89" s="125"/>
      <c r="FMF89" s="125"/>
      <c r="FMG89" s="125"/>
      <c r="FMH89" s="125"/>
      <c r="FMI89" s="125"/>
      <c r="FMJ89" s="125"/>
      <c r="FMK89" s="125"/>
      <c r="FML89" s="125"/>
      <c r="FMM89" s="125"/>
      <c r="FMN89" s="125"/>
      <c r="FMO89" s="125"/>
      <c r="FMP89" s="125"/>
      <c r="FMQ89" s="125"/>
      <c r="FMR89" s="125"/>
      <c r="FMS89" s="125"/>
      <c r="FMT89" s="125"/>
      <c r="FMU89" s="125"/>
      <c r="FMV89" s="125"/>
      <c r="FMW89" s="125"/>
      <c r="FMX89" s="125"/>
      <c r="FMY89" s="125"/>
      <c r="FMZ89" s="125"/>
      <c r="FNA89" s="125"/>
      <c r="FNB89" s="125"/>
      <c r="FNC89" s="125"/>
      <c r="FND89" s="125"/>
      <c r="FNE89" s="125"/>
      <c r="FNF89" s="125"/>
      <c r="FNG89" s="125"/>
      <c r="FNH89" s="125"/>
      <c r="FNI89" s="125"/>
      <c r="FNJ89" s="125"/>
      <c r="FNK89" s="125"/>
      <c r="FNL89" s="125"/>
      <c r="FNM89" s="125"/>
      <c r="FNN89" s="125"/>
      <c r="FNO89" s="125"/>
      <c r="FNP89" s="125"/>
      <c r="FNQ89" s="125"/>
      <c r="FNR89" s="125"/>
      <c r="FNS89" s="125"/>
      <c r="FNT89" s="125"/>
      <c r="FNU89" s="125"/>
      <c r="FNV89" s="125"/>
      <c r="FNW89" s="125"/>
      <c r="FNX89" s="125"/>
      <c r="FNY89" s="125"/>
      <c r="FNZ89" s="125"/>
      <c r="FOA89" s="125"/>
      <c r="FOB89" s="125"/>
      <c r="FOC89" s="125"/>
      <c r="FOD89" s="125"/>
      <c r="FOE89" s="125"/>
      <c r="FOF89" s="125"/>
      <c r="FOG89" s="125"/>
      <c r="FOH89" s="125"/>
      <c r="FOI89" s="125"/>
      <c r="FOJ89" s="125"/>
      <c r="FOK89" s="125"/>
      <c r="FOL89" s="125"/>
      <c r="FOM89" s="125"/>
      <c r="FON89" s="125"/>
      <c r="FOO89" s="125"/>
      <c r="FOP89" s="125"/>
      <c r="FOQ89" s="125"/>
      <c r="FOR89" s="125"/>
      <c r="FOS89" s="125"/>
      <c r="FOT89" s="125"/>
      <c r="FOU89" s="125"/>
      <c r="FOV89" s="125"/>
      <c r="FOW89" s="125"/>
      <c r="FOX89" s="125"/>
      <c r="FOY89" s="125"/>
      <c r="FOZ89" s="125"/>
      <c r="FPA89" s="125"/>
      <c r="FPB89" s="125"/>
      <c r="FPC89" s="125"/>
      <c r="FPD89" s="125"/>
      <c r="FPE89" s="125"/>
      <c r="FPF89" s="125"/>
      <c r="FPG89" s="125"/>
      <c r="FPH89" s="125"/>
      <c r="FPI89" s="125"/>
      <c r="FPJ89" s="125"/>
      <c r="FPK89" s="125"/>
      <c r="FPL89" s="125"/>
      <c r="FPM89" s="125"/>
      <c r="FPN89" s="125"/>
      <c r="FPO89" s="125"/>
      <c r="FPP89" s="125"/>
      <c r="FPQ89" s="125"/>
      <c r="FPR89" s="125"/>
      <c r="FPS89" s="125"/>
      <c r="FPT89" s="125"/>
      <c r="FPU89" s="125"/>
      <c r="FPV89" s="125"/>
      <c r="FPW89" s="125"/>
      <c r="FPX89" s="125"/>
      <c r="FPY89" s="125"/>
      <c r="FPZ89" s="125"/>
      <c r="FQA89" s="125"/>
      <c r="FQB89" s="125"/>
      <c r="FQC89" s="125"/>
      <c r="FQD89" s="125"/>
      <c r="FQE89" s="125"/>
      <c r="FQF89" s="125"/>
      <c r="FQG89" s="125"/>
      <c r="FQH89" s="125"/>
      <c r="FQI89" s="125"/>
      <c r="FQJ89" s="125"/>
      <c r="FQK89" s="125"/>
      <c r="FQL89" s="125"/>
      <c r="FQM89" s="125"/>
      <c r="FQN89" s="125"/>
      <c r="FQO89" s="125"/>
      <c r="FQP89" s="125"/>
      <c r="FQQ89" s="125"/>
      <c r="FQR89" s="125"/>
      <c r="FQS89" s="125"/>
      <c r="FQT89" s="125"/>
      <c r="FQU89" s="125"/>
      <c r="FQV89" s="125"/>
      <c r="FQW89" s="125"/>
      <c r="FQX89" s="125"/>
      <c r="FQY89" s="125"/>
      <c r="FQZ89" s="125"/>
      <c r="FRA89" s="125"/>
      <c r="FRB89" s="125"/>
      <c r="FRC89" s="125"/>
      <c r="FRD89" s="125"/>
      <c r="FRE89" s="125"/>
      <c r="FRF89" s="125"/>
      <c r="FRG89" s="125"/>
      <c r="FRH89" s="125"/>
      <c r="FRI89" s="125"/>
      <c r="FRJ89" s="125"/>
      <c r="FRK89" s="125"/>
      <c r="FRL89" s="125"/>
      <c r="FRM89" s="125"/>
      <c r="FRN89" s="125"/>
      <c r="FRO89" s="125"/>
      <c r="FRP89" s="125"/>
      <c r="FRQ89" s="125"/>
      <c r="FRR89" s="125"/>
      <c r="FRS89" s="125"/>
      <c r="FRT89" s="125"/>
      <c r="FRU89" s="125"/>
      <c r="FRV89" s="125"/>
      <c r="FRW89" s="125"/>
      <c r="FRX89" s="125"/>
      <c r="FRY89" s="125"/>
      <c r="FRZ89" s="125"/>
      <c r="FSA89" s="125"/>
      <c r="FSB89" s="125"/>
      <c r="FSC89" s="125"/>
      <c r="FSD89" s="125"/>
      <c r="FSE89" s="125"/>
      <c r="FSF89" s="125"/>
      <c r="FSG89" s="125"/>
      <c r="FSH89" s="125"/>
      <c r="FSI89" s="125"/>
      <c r="FSJ89" s="125"/>
      <c r="FSK89" s="125"/>
      <c r="FSL89" s="125"/>
      <c r="FSM89" s="125"/>
      <c r="FSN89" s="125"/>
      <c r="FSO89" s="125"/>
      <c r="FSP89" s="125"/>
      <c r="FSQ89" s="125"/>
      <c r="FSR89" s="125"/>
      <c r="FSS89" s="125"/>
      <c r="FST89" s="125"/>
      <c r="FSU89" s="125"/>
      <c r="FSV89" s="125"/>
      <c r="FSW89" s="125"/>
      <c r="FSX89" s="125"/>
      <c r="FSY89" s="125"/>
      <c r="FSZ89" s="125"/>
      <c r="FTA89" s="125"/>
      <c r="FTB89" s="125"/>
      <c r="FTC89" s="125"/>
      <c r="FTD89" s="125"/>
      <c r="FTE89" s="125"/>
      <c r="FTF89" s="125"/>
      <c r="FTG89" s="125"/>
      <c r="FTH89" s="125"/>
      <c r="FTI89" s="125"/>
      <c r="FTJ89" s="125"/>
      <c r="FTK89" s="125"/>
      <c r="FTL89" s="125"/>
      <c r="FTM89" s="125"/>
      <c r="FTN89" s="125"/>
      <c r="FTO89" s="125"/>
      <c r="FTP89" s="125"/>
      <c r="FTQ89" s="125"/>
      <c r="FTR89" s="125"/>
      <c r="FTS89" s="125"/>
      <c r="FTT89" s="125"/>
      <c r="FTU89" s="125"/>
      <c r="FTV89" s="125"/>
      <c r="FTW89" s="125"/>
      <c r="FTX89" s="125"/>
      <c r="FTY89" s="125"/>
      <c r="FTZ89" s="125"/>
      <c r="FUA89" s="125"/>
      <c r="FUB89" s="125"/>
      <c r="FUC89" s="125"/>
      <c r="FUD89" s="125"/>
      <c r="FUE89" s="125"/>
      <c r="FUF89" s="125"/>
      <c r="FUG89" s="125"/>
      <c r="FUH89" s="125"/>
      <c r="FUI89" s="125"/>
      <c r="FUJ89" s="125"/>
      <c r="FUK89" s="125"/>
      <c r="FUL89" s="125"/>
      <c r="FUM89" s="125"/>
      <c r="FUN89" s="125"/>
      <c r="FUO89" s="125"/>
      <c r="FUP89" s="125"/>
      <c r="FUQ89" s="125"/>
      <c r="FUR89" s="125"/>
      <c r="FUS89" s="125"/>
      <c r="FUT89" s="125"/>
      <c r="FUU89" s="125"/>
      <c r="FUV89" s="125"/>
      <c r="FUW89" s="125"/>
      <c r="FUX89" s="125"/>
      <c r="FUY89" s="125"/>
      <c r="FUZ89" s="125"/>
      <c r="FVA89" s="125"/>
      <c r="FVB89" s="125"/>
      <c r="FVC89" s="125"/>
      <c r="FVD89" s="125"/>
      <c r="FVE89" s="125"/>
      <c r="FVF89" s="125"/>
      <c r="FVG89" s="125"/>
      <c r="FVH89" s="125"/>
      <c r="FVI89" s="125"/>
      <c r="FVJ89" s="125"/>
      <c r="FVK89" s="125"/>
      <c r="FVL89" s="125"/>
      <c r="FVM89" s="125"/>
      <c r="FVN89" s="125"/>
      <c r="FVO89" s="125"/>
      <c r="FVP89" s="125"/>
      <c r="FVQ89" s="125"/>
      <c r="FVR89" s="125"/>
      <c r="FVS89" s="125"/>
      <c r="FVT89" s="125"/>
      <c r="FVU89" s="125"/>
      <c r="FVV89" s="125"/>
      <c r="FVW89" s="125"/>
      <c r="FVX89" s="125"/>
      <c r="FVY89" s="125"/>
      <c r="FVZ89" s="125"/>
      <c r="FWA89" s="125"/>
      <c r="FWB89" s="125"/>
      <c r="FWC89" s="125"/>
      <c r="FWD89" s="125"/>
      <c r="FWE89" s="125"/>
      <c r="FWF89" s="125"/>
      <c r="FWG89" s="125"/>
      <c r="FWH89" s="125"/>
      <c r="FWI89" s="125"/>
      <c r="FWJ89" s="125"/>
      <c r="FWK89" s="125"/>
      <c r="FWL89" s="125"/>
      <c r="FWM89" s="125"/>
      <c r="FWN89" s="125"/>
      <c r="FWO89" s="125"/>
      <c r="FWP89" s="125"/>
      <c r="FWQ89" s="125"/>
      <c r="FWR89" s="125"/>
      <c r="FWS89" s="125"/>
      <c r="FWT89" s="125"/>
      <c r="FWU89" s="125"/>
      <c r="FWV89" s="125"/>
      <c r="FWW89" s="125"/>
      <c r="FWX89" s="125"/>
      <c r="FWY89" s="125"/>
      <c r="FWZ89" s="125"/>
      <c r="FXA89" s="125"/>
      <c r="FXB89" s="125"/>
      <c r="FXC89" s="125"/>
      <c r="FXD89" s="125"/>
      <c r="FXE89" s="125"/>
      <c r="FXF89" s="125"/>
      <c r="FXG89" s="125"/>
      <c r="FXH89" s="125"/>
      <c r="FXI89" s="125"/>
      <c r="FXJ89" s="125"/>
      <c r="FXK89" s="125"/>
      <c r="FXL89" s="125"/>
      <c r="FXM89" s="125"/>
      <c r="FXN89" s="125"/>
      <c r="FXO89" s="125"/>
      <c r="FXP89" s="125"/>
      <c r="FXQ89" s="125"/>
      <c r="FXR89" s="125"/>
      <c r="FXS89" s="125"/>
      <c r="FXT89" s="125"/>
      <c r="FXU89" s="125"/>
      <c r="FXV89" s="125"/>
      <c r="FXW89" s="125"/>
      <c r="FXX89" s="125"/>
      <c r="FXY89" s="125"/>
      <c r="FXZ89" s="125"/>
      <c r="FYA89" s="125"/>
      <c r="FYB89" s="125"/>
      <c r="FYC89" s="125"/>
      <c r="FYD89" s="125"/>
      <c r="FYE89" s="125"/>
      <c r="FYF89" s="125"/>
      <c r="FYG89" s="125"/>
      <c r="FYH89" s="125"/>
      <c r="FYI89" s="125"/>
      <c r="FYJ89" s="125"/>
      <c r="FYK89" s="125"/>
      <c r="FYL89" s="125"/>
      <c r="FYM89" s="125"/>
      <c r="FYN89" s="125"/>
      <c r="FYO89" s="125"/>
      <c r="FYP89" s="125"/>
      <c r="FYQ89" s="125"/>
      <c r="FYR89" s="125"/>
      <c r="FYS89" s="125"/>
      <c r="FYT89" s="125"/>
      <c r="FYU89" s="125"/>
      <c r="FYV89" s="125"/>
      <c r="FYW89" s="125"/>
      <c r="FYX89" s="125"/>
      <c r="FYY89" s="125"/>
      <c r="FYZ89" s="125"/>
      <c r="FZA89" s="125"/>
      <c r="FZB89" s="125"/>
      <c r="FZC89" s="125"/>
      <c r="FZD89" s="125"/>
      <c r="FZE89" s="125"/>
      <c r="FZF89" s="125"/>
      <c r="FZG89" s="125"/>
      <c r="FZH89" s="125"/>
      <c r="FZI89" s="125"/>
      <c r="FZJ89" s="125"/>
      <c r="FZK89" s="125"/>
      <c r="FZL89" s="125"/>
      <c r="FZM89" s="125"/>
      <c r="FZN89" s="125"/>
      <c r="FZO89" s="125"/>
      <c r="FZP89" s="125"/>
      <c r="FZQ89" s="125"/>
      <c r="FZR89" s="125"/>
      <c r="FZS89" s="125"/>
      <c r="FZT89" s="125"/>
      <c r="FZU89" s="125"/>
      <c r="FZV89" s="125"/>
      <c r="FZW89" s="125"/>
      <c r="FZX89" s="125"/>
      <c r="FZY89" s="125"/>
      <c r="FZZ89" s="125"/>
      <c r="GAA89" s="125"/>
      <c r="GAB89" s="125"/>
      <c r="GAC89" s="125"/>
      <c r="GAD89" s="125"/>
      <c r="GAE89" s="125"/>
      <c r="GAF89" s="125"/>
      <c r="GAG89" s="125"/>
      <c r="GAH89" s="125"/>
      <c r="GAI89" s="125"/>
      <c r="GAJ89" s="125"/>
      <c r="GAK89" s="125"/>
      <c r="GAL89" s="125"/>
      <c r="GAM89" s="125"/>
      <c r="GAN89" s="125"/>
      <c r="GAO89" s="125"/>
      <c r="GAP89" s="125"/>
      <c r="GAQ89" s="125"/>
      <c r="GAR89" s="125"/>
      <c r="GAS89" s="125"/>
      <c r="GAT89" s="125"/>
      <c r="GAU89" s="125"/>
      <c r="GAV89" s="125"/>
      <c r="GAW89" s="125"/>
      <c r="GAX89" s="125"/>
      <c r="GAY89" s="125"/>
      <c r="GAZ89" s="125"/>
      <c r="GBA89" s="125"/>
      <c r="GBB89" s="125"/>
      <c r="GBC89" s="125"/>
      <c r="GBD89" s="125"/>
      <c r="GBE89" s="125"/>
      <c r="GBF89" s="125"/>
      <c r="GBG89" s="125"/>
      <c r="GBH89" s="125"/>
      <c r="GBI89" s="125"/>
      <c r="GBJ89" s="125"/>
      <c r="GBK89" s="125"/>
      <c r="GBL89" s="125"/>
      <c r="GBM89" s="125"/>
      <c r="GBN89" s="125"/>
      <c r="GBO89" s="125"/>
      <c r="GBP89" s="125"/>
      <c r="GBQ89" s="125"/>
      <c r="GBR89" s="125"/>
      <c r="GBS89" s="125"/>
      <c r="GBT89" s="125"/>
      <c r="GBU89" s="125"/>
      <c r="GBV89" s="125"/>
      <c r="GBW89" s="125"/>
      <c r="GBX89" s="125"/>
      <c r="GBY89" s="125"/>
      <c r="GBZ89" s="125"/>
      <c r="GCA89" s="125"/>
      <c r="GCB89" s="125"/>
      <c r="GCC89" s="125"/>
      <c r="GCD89" s="125"/>
      <c r="GCE89" s="125"/>
      <c r="GCF89" s="125"/>
      <c r="GCG89" s="125"/>
      <c r="GCH89" s="125"/>
      <c r="GCI89" s="125"/>
      <c r="GCJ89" s="125"/>
      <c r="GCK89" s="125"/>
      <c r="GCL89" s="125"/>
      <c r="GCM89" s="125"/>
      <c r="GCN89" s="125"/>
      <c r="GCO89" s="125"/>
      <c r="GCP89" s="125"/>
      <c r="GCQ89" s="125"/>
      <c r="GCR89" s="125"/>
      <c r="GCS89" s="125"/>
      <c r="GCT89" s="125"/>
      <c r="GCU89" s="125"/>
      <c r="GCV89" s="125"/>
      <c r="GCW89" s="125"/>
      <c r="GCX89" s="125"/>
      <c r="GCY89" s="125"/>
      <c r="GCZ89" s="125"/>
      <c r="GDA89" s="125"/>
      <c r="GDB89" s="125"/>
      <c r="GDC89" s="125"/>
      <c r="GDD89" s="125"/>
      <c r="GDE89" s="125"/>
      <c r="GDF89" s="125"/>
      <c r="GDG89" s="125"/>
      <c r="GDH89" s="125"/>
      <c r="GDI89" s="125"/>
      <c r="GDJ89" s="125"/>
      <c r="GDK89" s="125"/>
      <c r="GDL89" s="125"/>
      <c r="GDM89" s="125"/>
      <c r="GDN89" s="125"/>
      <c r="GDO89" s="125"/>
      <c r="GDP89" s="125"/>
      <c r="GDQ89" s="125"/>
      <c r="GDR89" s="125"/>
      <c r="GDS89" s="125"/>
      <c r="GDT89" s="125"/>
      <c r="GDU89" s="125"/>
      <c r="GDV89" s="125"/>
      <c r="GDW89" s="125"/>
      <c r="GDX89" s="125"/>
      <c r="GDY89" s="125"/>
    </row>
    <row r="90" spans="1:4861" s="131" customFormat="1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  <c r="IP90" s="125"/>
      <c r="IQ90" s="125"/>
      <c r="IR90" s="125"/>
      <c r="IS90" s="125"/>
      <c r="IT90" s="125"/>
      <c r="IU90" s="125"/>
      <c r="IV90" s="125"/>
      <c r="IW90" s="125"/>
      <c r="IX90" s="125"/>
      <c r="IY90" s="125"/>
      <c r="IZ90" s="125"/>
      <c r="JA90" s="125"/>
      <c r="JB90" s="125"/>
      <c r="JC90" s="125"/>
      <c r="JD90" s="125"/>
      <c r="JE90" s="125"/>
      <c r="JF90" s="125"/>
      <c r="JG90" s="125"/>
      <c r="JH90" s="125"/>
      <c r="JI90" s="125"/>
      <c r="JJ90" s="125"/>
      <c r="JK90" s="125"/>
      <c r="JL90" s="125"/>
      <c r="JM90" s="125"/>
      <c r="JN90" s="125"/>
      <c r="JO90" s="125"/>
      <c r="JP90" s="125"/>
      <c r="JQ90" s="125"/>
      <c r="JR90" s="125"/>
      <c r="JS90" s="125"/>
      <c r="JT90" s="125"/>
      <c r="JU90" s="125"/>
      <c r="JV90" s="125"/>
      <c r="JW90" s="125"/>
      <c r="JX90" s="125"/>
      <c r="JY90" s="125"/>
      <c r="JZ90" s="125"/>
      <c r="KA90" s="125"/>
      <c r="KB90" s="125"/>
      <c r="KC90" s="125"/>
      <c r="KD90" s="125"/>
      <c r="KE90" s="125"/>
      <c r="KF90" s="125"/>
      <c r="KG90" s="125"/>
      <c r="KH90" s="125"/>
      <c r="KI90" s="125"/>
      <c r="KJ90" s="125"/>
      <c r="KK90" s="125"/>
      <c r="KL90" s="125"/>
      <c r="KM90" s="125"/>
      <c r="KN90" s="125"/>
      <c r="KO90" s="125"/>
      <c r="KP90" s="125"/>
      <c r="KQ90" s="125"/>
      <c r="KR90" s="125"/>
      <c r="KS90" s="125"/>
      <c r="KT90" s="125"/>
      <c r="KU90" s="125"/>
      <c r="KV90" s="125"/>
      <c r="KW90" s="125"/>
      <c r="KX90" s="125"/>
      <c r="KY90" s="125"/>
      <c r="KZ90" s="125"/>
      <c r="LA90" s="125"/>
      <c r="LB90" s="125"/>
      <c r="LC90" s="125"/>
      <c r="LD90" s="125"/>
      <c r="LE90" s="125"/>
      <c r="LF90" s="125"/>
      <c r="LG90" s="125"/>
      <c r="LH90" s="125"/>
      <c r="LI90" s="125"/>
      <c r="LJ90" s="125"/>
      <c r="LK90" s="125"/>
      <c r="LL90" s="125"/>
      <c r="LM90" s="125"/>
      <c r="LN90" s="125"/>
      <c r="LO90" s="125"/>
      <c r="LP90" s="125"/>
      <c r="LQ90" s="125"/>
      <c r="LR90" s="125"/>
      <c r="LS90" s="125"/>
      <c r="LT90" s="125"/>
      <c r="LU90" s="125"/>
      <c r="LV90" s="125"/>
      <c r="LW90" s="125"/>
      <c r="LX90" s="125"/>
      <c r="LY90" s="125"/>
      <c r="LZ90" s="125"/>
      <c r="MA90" s="125"/>
      <c r="MB90" s="125"/>
      <c r="MC90" s="125"/>
      <c r="MD90" s="125"/>
      <c r="ME90" s="125"/>
      <c r="MF90" s="125"/>
      <c r="MG90" s="125"/>
      <c r="MH90" s="125"/>
      <c r="MI90" s="125"/>
      <c r="MJ90" s="125"/>
      <c r="MK90" s="125"/>
      <c r="ML90" s="125"/>
      <c r="MM90" s="125"/>
      <c r="MN90" s="125"/>
      <c r="MO90" s="125"/>
      <c r="MP90" s="125"/>
      <c r="MQ90" s="125"/>
      <c r="MR90" s="125"/>
      <c r="MS90" s="125"/>
      <c r="MT90" s="125"/>
      <c r="MU90" s="125"/>
      <c r="MV90" s="125"/>
      <c r="MW90" s="125"/>
      <c r="MX90" s="125"/>
      <c r="MY90" s="125"/>
      <c r="MZ90" s="125"/>
      <c r="NA90" s="125"/>
      <c r="NB90" s="125"/>
      <c r="NC90" s="125"/>
      <c r="ND90" s="125"/>
      <c r="NE90" s="125"/>
      <c r="NF90" s="125"/>
      <c r="NG90" s="125"/>
      <c r="NH90" s="125"/>
      <c r="NI90" s="125"/>
      <c r="NJ90" s="125"/>
      <c r="NK90" s="125"/>
      <c r="NL90" s="125"/>
      <c r="NM90" s="125"/>
      <c r="NN90" s="125"/>
      <c r="NO90" s="125"/>
      <c r="NP90" s="125"/>
      <c r="NQ90" s="125"/>
      <c r="NR90" s="125"/>
      <c r="NS90" s="125"/>
      <c r="NT90" s="125"/>
      <c r="NU90" s="125"/>
      <c r="NV90" s="125"/>
      <c r="NW90" s="125"/>
      <c r="NX90" s="125"/>
      <c r="NY90" s="125"/>
      <c r="NZ90" s="125"/>
      <c r="OA90" s="125"/>
      <c r="OB90" s="125"/>
      <c r="OC90" s="125"/>
      <c r="OD90" s="125"/>
      <c r="OE90" s="125"/>
      <c r="OF90" s="125"/>
      <c r="OG90" s="125"/>
      <c r="OH90" s="125"/>
      <c r="OI90" s="125"/>
      <c r="OJ90" s="125"/>
      <c r="OK90" s="125"/>
      <c r="OL90" s="125"/>
      <c r="OM90" s="125"/>
      <c r="ON90" s="125"/>
      <c r="OO90" s="125"/>
      <c r="OP90" s="125"/>
      <c r="OQ90" s="125"/>
      <c r="OR90" s="125"/>
      <c r="OS90" s="125"/>
      <c r="OT90" s="125"/>
      <c r="OU90" s="125"/>
      <c r="OV90" s="125"/>
      <c r="OW90" s="125"/>
      <c r="OX90" s="125"/>
      <c r="OY90" s="125"/>
      <c r="OZ90" s="125"/>
      <c r="PA90" s="125"/>
      <c r="PB90" s="125"/>
      <c r="PC90" s="125"/>
      <c r="PD90" s="125"/>
      <c r="PE90" s="125"/>
      <c r="PF90" s="125"/>
      <c r="PG90" s="125"/>
      <c r="PH90" s="125"/>
      <c r="PI90" s="125"/>
      <c r="PJ90" s="125"/>
      <c r="PK90" s="125"/>
      <c r="PL90" s="125"/>
      <c r="PM90" s="125"/>
      <c r="PN90" s="125"/>
      <c r="PO90" s="125"/>
      <c r="PP90" s="125"/>
      <c r="PQ90" s="125"/>
      <c r="PR90" s="125"/>
      <c r="PS90" s="125"/>
      <c r="PT90" s="125"/>
      <c r="PU90" s="125"/>
      <c r="PV90" s="125"/>
      <c r="PW90" s="125"/>
      <c r="PX90" s="125"/>
      <c r="PY90" s="125"/>
      <c r="PZ90" s="125"/>
      <c r="QA90" s="125"/>
      <c r="QB90" s="125"/>
      <c r="QC90" s="125"/>
      <c r="QD90" s="125"/>
      <c r="QE90" s="125"/>
      <c r="QF90" s="125"/>
      <c r="QG90" s="125"/>
      <c r="QH90" s="125"/>
      <c r="QI90" s="125"/>
      <c r="QJ90" s="125"/>
      <c r="QK90" s="125"/>
      <c r="QL90" s="125"/>
      <c r="QM90" s="125"/>
      <c r="QN90" s="125"/>
      <c r="QO90" s="125"/>
      <c r="QP90" s="125"/>
      <c r="QQ90" s="125"/>
      <c r="QR90" s="125"/>
      <c r="QS90" s="125"/>
      <c r="QT90" s="125"/>
      <c r="QU90" s="125"/>
      <c r="QV90" s="125"/>
      <c r="QW90" s="125"/>
      <c r="QX90" s="125"/>
      <c r="QY90" s="125"/>
      <c r="QZ90" s="125"/>
      <c r="RA90" s="125"/>
      <c r="RB90" s="125"/>
      <c r="RC90" s="125"/>
      <c r="RD90" s="125"/>
      <c r="RE90" s="125"/>
      <c r="RF90" s="125"/>
      <c r="RG90" s="125"/>
      <c r="RH90" s="125"/>
      <c r="RI90" s="125"/>
      <c r="RJ90" s="125"/>
      <c r="RK90" s="125"/>
      <c r="RL90" s="125"/>
      <c r="RM90" s="125"/>
      <c r="RN90" s="125"/>
      <c r="RO90" s="125"/>
      <c r="RP90" s="125"/>
      <c r="RQ90" s="125"/>
      <c r="RR90" s="125"/>
      <c r="RS90" s="125"/>
      <c r="RT90" s="125"/>
      <c r="RU90" s="125"/>
      <c r="RV90" s="125"/>
      <c r="RW90" s="125"/>
      <c r="RX90" s="125"/>
      <c r="RY90" s="125"/>
      <c r="RZ90" s="125"/>
      <c r="SA90" s="125"/>
      <c r="SB90" s="125"/>
      <c r="SC90" s="125"/>
      <c r="SD90" s="125"/>
      <c r="SE90" s="125"/>
      <c r="SF90" s="125"/>
      <c r="SG90" s="125"/>
      <c r="SH90" s="125"/>
      <c r="SI90" s="125"/>
      <c r="SJ90" s="125"/>
      <c r="SK90" s="125"/>
      <c r="SL90" s="125"/>
      <c r="SM90" s="125"/>
      <c r="SN90" s="125"/>
      <c r="SO90" s="125"/>
      <c r="SP90" s="125"/>
      <c r="SQ90" s="125"/>
      <c r="SR90" s="125"/>
      <c r="SS90" s="125"/>
      <c r="ST90" s="125"/>
      <c r="SU90" s="125"/>
      <c r="SV90" s="125"/>
      <c r="SW90" s="125"/>
      <c r="SX90" s="125"/>
      <c r="SY90" s="125"/>
      <c r="SZ90" s="125"/>
      <c r="TA90" s="125"/>
      <c r="TB90" s="125"/>
      <c r="TC90" s="125"/>
      <c r="TD90" s="125"/>
      <c r="TE90" s="125"/>
      <c r="TF90" s="125"/>
      <c r="TG90" s="125"/>
      <c r="TH90" s="125"/>
      <c r="TI90" s="125"/>
      <c r="TJ90" s="125"/>
      <c r="TK90" s="125"/>
      <c r="TL90" s="125"/>
      <c r="TM90" s="125"/>
      <c r="TN90" s="125"/>
      <c r="TO90" s="125"/>
      <c r="TP90" s="125"/>
      <c r="TQ90" s="125"/>
      <c r="TR90" s="125"/>
      <c r="TS90" s="125"/>
      <c r="TT90" s="125"/>
      <c r="TU90" s="125"/>
      <c r="TV90" s="125"/>
      <c r="TW90" s="125"/>
      <c r="TX90" s="125"/>
      <c r="TY90" s="125"/>
      <c r="TZ90" s="125"/>
      <c r="UA90" s="125"/>
      <c r="UB90" s="125"/>
      <c r="UC90" s="125"/>
      <c r="UD90" s="125"/>
      <c r="UE90" s="125"/>
      <c r="UF90" s="125"/>
      <c r="UG90" s="125"/>
      <c r="UH90" s="125"/>
      <c r="UI90" s="125"/>
      <c r="UJ90" s="125"/>
      <c r="UK90" s="125"/>
      <c r="UL90" s="125"/>
      <c r="UM90" s="125"/>
      <c r="UN90" s="125"/>
      <c r="UO90" s="125"/>
      <c r="UP90" s="125"/>
      <c r="UQ90" s="125"/>
      <c r="UR90" s="125"/>
      <c r="US90" s="125"/>
      <c r="UT90" s="125"/>
      <c r="UU90" s="125"/>
      <c r="UV90" s="125"/>
      <c r="UW90" s="125"/>
      <c r="UX90" s="125"/>
      <c r="UY90" s="125"/>
      <c r="UZ90" s="125"/>
      <c r="VA90" s="125"/>
      <c r="VB90" s="125"/>
      <c r="VC90" s="125"/>
      <c r="VD90" s="125"/>
      <c r="VE90" s="125"/>
      <c r="VF90" s="125"/>
      <c r="VG90" s="125"/>
      <c r="VH90" s="125"/>
      <c r="VI90" s="125"/>
      <c r="VJ90" s="125"/>
      <c r="VK90" s="125"/>
      <c r="VL90" s="125"/>
      <c r="VM90" s="125"/>
      <c r="VN90" s="125"/>
      <c r="VO90" s="125"/>
      <c r="VP90" s="125"/>
      <c r="VQ90" s="125"/>
      <c r="VR90" s="125"/>
      <c r="VS90" s="125"/>
      <c r="VT90" s="125"/>
      <c r="VU90" s="125"/>
      <c r="VV90" s="125"/>
      <c r="VW90" s="125"/>
      <c r="VX90" s="125"/>
      <c r="VY90" s="125"/>
      <c r="VZ90" s="125"/>
      <c r="WA90" s="125"/>
      <c r="WB90" s="125"/>
      <c r="WC90" s="125"/>
      <c r="WD90" s="125"/>
      <c r="WE90" s="125"/>
      <c r="WF90" s="125"/>
      <c r="WG90" s="125"/>
      <c r="WH90" s="125"/>
      <c r="WI90" s="125"/>
      <c r="WJ90" s="125"/>
      <c r="WK90" s="125"/>
      <c r="WL90" s="125"/>
      <c r="WM90" s="125"/>
      <c r="WN90" s="125"/>
      <c r="WO90" s="125"/>
      <c r="WP90" s="125"/>
      <c r="WQ90" s="125"/>
      <c r="WR90" s="125"/>
      <c r="WS90" s="125"/>
      <c r="WT90" s="125"/>
      <c r="WU90" s="125"/>
      <c r="WV90" s="125"/>
      <c r="WW90" s="125"/>
      <c r="WX90" s="125"/>
      <c r="WY90" s="125"/>
      <c r="WZ90" s="125"/>
      <c r="XA90" s="125"/>
      <c r="XB90" s="125"/>
      <c r="XC90" s="125"/>
      <c r="XD90" s="125"/>
      <c r="XE90" s="125"/>
      <c r="XF90" s="125"/>
      <c r="XG90" s="125"/>
      <c r="XH90" s="125"/>
      <c r="XI90" s="125"/>
      <c r="XJ90" s="125"/>
      <c r="XK90" s="125"/>
      <c r="XL90" s="125"/>
      <c r="XM90" s="125"/>
      <c r="XN90" s="125"/>
      <c r="XO90" s="125"/>
      <c r="XP90" s="125"/>
      <c r="XQ90" s="125"/>
      <c r="XR90" s="125"/>
      <c r="XS90" s="125"/>
      <c r="XT90" s="125"/>
      <c r="XU90" s="125"/>
      <c r="XV90" s="125"/>
      <c r="XW90" s="125"/>
      <c r="XX90" s="125"/>
      <c r="XY90" s="125"/>
      <c r="XZ90" s="125"/>
      <c r="YA90" s="125"/>
      <c r="YB90" s="125"/>
      <c r="YC90" s="125"/>
      <c r="YD90" s="125"/>
      <c r="YE90" s="125"/>
      <c r="YF90" s="125"/>
      <c r="YG90" s="125"/>
      <c r="YH90" s="125"/>
      <c r="YI90" s="125"/>
      <c r="YJ90" s="125"/>
      <c r="YK90" s="125"/>
      <c r="YL90" s="125"/>
      <c r="YM90" s="125"/>
      <c r="YN90" s="125"/>
      <c r="YO90" s="125"/>
      <c r="YP90" s="125"/>
      <c r="YQ90" s="125"/>
      <c r="YR90" s="125"/>
      <c r="YS90" s="125"/>
      <c r="YT90" s="125"/>
      <c r="YU90" s="125"/>
      <c r="YV90" s="125"/>
      <c r="YW90" s="125"/>
      <c r="YX90" s="125"/>
      <c r="YY90" s="125"/>
      <c r="YZ90" s="125"/>
      <c r="ZA90" s="125"/>
      <c r="ZB90" s="125"/>
      <c r="ZC90" s="125"/>
      <c r="ZD90" s="125"/>
      <c r="ZE90" s="125"/>
      <c r="ZF90" s="125"/>
      <c r="ZG90" s="125"/>
      <c r="ZH90" s="125"/>
      <c r="ZI90" s="125"/>
      <c r="ZJ90" s="125"/>
      <c r="ZK90" s="125"/>
      <c r="ZL90" s="125"/>
      <c r="ZM90" s="125"/>
      <c r="ZN90" s="125"/>
      <c r="ZO90" s="125"/>
      <c r="ZP90" s="125"/>
      <c r="ZQ90" s="125"/>
      <c r="ZR90" s="125"/>
      <c r="ZS90" s="125"/>
      <c r="ZT90" s="125"/>
      <c r="ZU90" s="125"/>
      <c r="ZV90" s="125"/>
      <c r="ZW90" s="125"/>
      <c r="ZX90" s="125"/>
      <c r="ZY90" s="125"/>
      <c r="ZZ90" s="125"/>
      <c r="AAA90" s="125"/>
      <c r="AAB90" s="125"/>
      <c r="AAC90" s="125"/>
      <c r="AAD90" s="125"/>
      <c r="AAE90" s="125"/>
      <c r="AAF90" s="125"/>
      <c r="AAG90" s="125"/>
      <c r="AAH90" s="125"/>
      <c r="AAI90" s="125"/>
      <c r="AAJ90" s="125"/>
      <c r="AAK90" s="125"/>
      <c r="AAL90" s="125"/>
      <c r="AAM90" s="125"/>
      <c r="AAN90" s="125"/>
      <c r="AAO90" s="125"/>
      <c r="AAP90" s="125"/>
      <c r="AAQ90" s="125"/>
      <c r="AAR90" s="125"/>
      <c r="AAS90" s="125"/>
      <c r="AAT90" s="125"/>
      <c r="AAU90" s="125"/>
      <c r="AAV90" s="125"/>
      <c r="AAW90" s="125"/>
      <c r="AAX90" s="125"/>
      <c r="AAY90" s="125"/>
      <c r="AAZ90" s="125"/>
      <c r="ABA90" s="125"/>
      <c r="ABB90" s="125"/>
      <c r="ABC90" s="125"/>
      <c r="ABD90" s="125"/>
      <c r="ABE90" s="125"/>
      <c r="ABF90" s="125"/>
      <c r="ABG90" s="125"/>
      <c r="ABH90" s="125"/>
      <c r="ABI90" s="125"/>
      <c r="ABJ90" s="125"/>
      <c r="ABK90" s="125"/>
      <c r="ABL90" s="125"/>
      <c r="ABM90" s="125"/>
      <c r="ABN90" s="125"/>
      <c r="ABO90" s="125"/>
      <c r="ABP90" s="125"/>
      <c r="ABQ90" s="125"/>
      <c r="ABR90" s="125"/>
      <c r="ABS90" s="125"/>
      <c r="ABT90" s="125"/>
      <c r="ABU90" s="125"/>
      <c r="ABV90" s="125"/>
      <c r="ABW90" s="125"/>
      <c r="ABX90" s="125"/>
      <c r="ABY90" s="125"/>
      <c r="ABZ90" s="125"/>
      <c r="ACA90" s="125"/>
      <c r="ACB90" s="125"/>
      <c r="ACC90" s="125"/>
      <c r="ACD90" s="125"/>
      <c r="ACE90" s="125"/>
      <c r="ACF90" s="125"/>
      <c r="ACG90" s="125"/>
      <c r="ACH90" s="125"/>
      <c r="ACI90" s="125"/>
      <c r="ACJ90" s="125"/>
      <c r="ACK90" s="125"/>
      <c r="ACL90" s="125"/>
      <c r="ACM90" s="125"/>
      <c r="ACN90" s="125"/>
      <c r="ACO90" s="125"/>
      <c r="ACP90" s="125"/>
      <c r="ACQ90" s="125"/>
      <c r="ACR90" s="125"/>
      <c r="ACS90" s="125"/>
      <c r="ACT90" s="125"/>
      <c r="ACU90" s="125"/>
      <c r="ACV90" s="125"/>
      <c r="ACW90" s="125"/>
      <c r="ACX90" s="125"/>
      <c r="ACY90" s="125"/>
      <c r="ACZ90" s="125"/>
      <c r="ADA90" s="125"/>
      <c r="ADB90" s="125"/>
      <c r="ADC90" s="125"/>
      <c r="ADD90" s="125"/>
      <c r="ADE90" s="125"/>
      <c r="ADF90" s="125"/>
      <c r="ADG90" s="125"/>
      <c r="ADH90" s="125"/>
      <c r="ADI90" s="125"/>
      <c r="ADJ90" s="125"/>
      <c r="ADK90" s="125"/>
      <c r="ADL90" s="125"/>
      <c r="ADM90" s="125"/>
      <c r="ADN90" s="125"/>
      <c r="ADO90" s="125"/>
      <c r="ADP90" s="125"/>
      <c r="ADQ90" s="125"/>
      <c r="ADR90" s="125"/>
      <c r="ADS90" s="125"/>
      <c r="ADT90" s="125"/>
      <c r="ADU90" s="125"/>
      <c r="ADV90" s="125"/>
      <c r="ADW90" s="125"/>
      <c r="ADX90" s="125"/>
      <c r="ADY90" s="125"/>
      <c r="ADZ90" s="125"/>
      <c r="AEA90" s="125"/>
      <c r="AEB90" s="125"/>
      <c r="AEC90" s="125"/>
      <c r="AED90" s="125"/>
      <c r="AEE90" s="125"/>
      <c r="AEF90" s="125"/>
      <c r="AEG90" s="125"/>
      <c r="AEH90" s="125"/>
      <c r="AEI90" s="125"/>
      <c r="AEJ90" s="125"/>
      <c r="AEK90" s="125"/>
      <c r="AEL90" s="125"/>
      <c r="AEM90" s="125"/>
      <c r="AEN90" s="125"/>
      <c r="AEO90" s="125"/>
      <c r="AEP90" s="125"/>
      <c r="AEQ90" s="125"/>
      <c r="AER90" s="125"/>
      <c r="AES90" s="125"/>
      <c r="AET90" s="125"/>
      <c r="AEU90" s="125"/>
      <c r="AEV90" s="125"/>
      <c r="AEW90" s="125"/>
      <c r="AEX90" s="125"/>
      <c r="AEY90" s="125"/>
      <c r="AEZ90" s="125"/>
      <c r="AFA90" s="125"/>
      <c r="AFB90" s="125"/>
      <c r="AFC90" s="125"/>
      <c r="AFD90" s="125"/>
      <c r="AFE90" s="125"/>
      <c r="AFF90" s="125"/>
      <c r="AFG90" s="125"/>
      <c r="AFH90" s="125"/>
      <c r="AFI90" s="125"/>
      <c r="AFJ90" s="125"/>
      <c r="AFK90" s="125"/>
      <c r="AFL90" s="125"/>
      <c r="AFM90" s="125"/>
      <c r="AFN90" s="125"/>
      <c r="AFO90" s="125"/>
      <c r="AFP90" s="125"/>
      <c r="AFQ90" s="125"/>
      <c r="AFR90" s="125"/>
      <c r="AFS90" s="125"/>
      <c r="AFT90" s="125"/>
      <c r="AFU90" s="125"/>
      <c r="AFV90" s="125"/>
      <c r="AFW90" s="125"/>
      <c r="AFX90" s="125"/>
      <c r="AFY90" s="125"/>
      <c r="AFZ90" s="125"/>
      <c r="AGA90" s="125"/>
      <c r="AGB90" s="125"/>
      <c r="AGC90" s="125"/>
      <c r="AGD90" s="125"/>
      <c r="AGE90" s="125"/>
      <c r="AGF90" s="125"/>
      <c r="AGG90" s="125"/>
      <c r="AGH90" s="125"/>
      <c r="AGI90" s="125"/>
      <c r="AGJ90" s="125"/>
      <c r="AGK90" s="125"/>
      <c r="AGL90" s="125"/>
      <c r="AGM90" s="125"/>
      <c r="AGN90" s="125"/>
      <c r="AGO90" s="125"/>
      <c r="AGP90" s="125"/>
      <c r="AGQ90" s="125"/>
      <c r="AGR90" s="125"/>
      <c r="AGS90" s="125"/>
      <c r="AGT90" s="125"/>
      <c r="AGU90" s="125"/>
      <c r="AGV90" s="125"/>
      <c r="AGW90" s="125"/>
      <c r="AGX90" s="125"/>
      <c r="AGY90" s="125"/>
      <c r="AGZ90" s="125"/>
      <c r="AHA90" s="125"/>
      <c r="AHB90" s="125"/>
      <c r="AHC90" s="125"/>
      <c r="AHD90" s="125"/>
      <c r="AHE90" s="125"/>
      <c r="AHF90" s="125"/>
      <c r="AHG90" s="125"/>
      <c r="AHH90" s="125"/>
      <c r="AHI90" s="125"/>
      <c r="AHJ90" s="125"/>
      <c r="AHK90" s="125"/>
      <c r="AHL90" s="125"/>
      <c r="AHM90" s="125"/>
      <c r="AHN90" s="125"/>
      <c r="AHO90" s="125"/>
      <c r="AHP90" s="125"/>
      <c r="AHQ90" s="125"/>
      <c r="AHR90" s="125"/>
      <c r="AHS90" s="125"/>
      <c r="AHT90" s="125"/>
      <c r="AHU90" s="125"/>
      <c r="AHV90" s="125"/>
      <c r="AHW90" s="125"/>
      <c r="AHX90" s="125"/>
      <c r="AHY90" s="125"/>
      <c r="AHZ90" s="125"/>
      <c r="AIA90" s="125"/>
      <c r="AIB90" s="125"/>
      <c r="AIC90" s="125"/>
      <c r="AID90" s="125"/>
      <c r="AIE90" s="125"/>
      <c r="AIF90" s="125"/>
      <c r="AIG90" s="125"/>
      <c r="AIH90" s="125"/>
      <c r="AII90" s="125"/>
      <c r="AIJ90" s="125"/>
      <c r="AIK90" s="125"/>
      <c r="AIL90" s="125"/>
      <c r="AIM90" s="125"/>
      <c r="AIN90" s="125"/>
      <c r="AIO90" s="125"/>
      <c r="AIP90" s="125"/>
      <c r="AIQ90" s="125"/>
      <c r="AIR90" s="125"/>
      <c r="AIS90" s="125"/>
      <c r="AIT90" s="125"/>
      <c r="AIU90" s="125"/>
      <c r="AIV90" s="125"/>
      <c r="AIW90" s="125"/>
      <c r="AIX90" s="125"/>
      <c r="AIY90" s="125"/>
      <c r="AIZ90" s="125"/>
      <c r="AJA90" s="125"/>
      <c r="AJB90" s="125"/>
      <c r="AJC90" s="125"/>
      <c r="AJD90" s="125"/>
      <c r="AJE90" s="125"/>
      <c r="AJF90" s="125"/>
      <c r="AJG90" s="125"/>
      <c r="AJH90" s="125"/>
      <c r="AJI90" s="125"/>
      <c r="AJJ90" s="125"/>
      <c r="AJK90" s="125"/>
      <c r="AJL90" s="125"/>
      <c r="AJM90" s="125"/>
      <c r="AJN90" s="125"/>
      <c r="AJO90" s="125"/>
      <c r="AJP90" s="125"/>
      <c r="AJQ90" s="125"/>
      <c r="AJR90" s="125"/>
      <c r="AJS90" s="125"/>
      <c r="AJT90" s="125"/>
      <c r="AJU90" s="125"/>
      <c r="AJV90" s="125"/>
      <c r="AJW90" s="125"/>
      <c r="AJX90" s="125"/>
      <c r="AJY90" s="125"/>
      <c r="AJZ90" s="125"/>
      <c r="AKA90" s="125"/>
      <c r="AKB90" s="125"/>
      <c r="AKC90" s="125"/>
      <c r="AKD90" s="125"/>
      <c r="AKE90" s="125"/>
      <c r="AKF90" s="125"/>
      <c r="AKG90" s="125"/>
      <c r="AKH90" s="125"/>
      <c r="AKI90" s="125"/>
      <c r="AKJ90" s="125"/>
      <c r="AKK90" s="125"/>
      <c r="AKL90" s="125"/>
      <c r="AKM90" s="125"/>
      <c r="AKN90" s="125"/>
      <c r="AKO90" s="125"/>
      <c r="AKP90" s="125"/>
      <c r="AKQ90" s="125"/>
      <c r="AKR90" s="125"/>
      <c r="AKS90" s="125"/>
      <c r="AKT90" s="125"/>
      <c r="AKU90" s="125"/>
      <c r="AKV90" s="125"/>
      <c r="AKW90" s="125"/>
      <c r="AKX90" s="125"/>
      <c r="AKY90" s="125"/>
      <c r="AKZ90" s="125"/>
      <c r="ALA90" s="125"/>
      <c r="ALB90" s="125"/>
      <c r="ALC90" s="125"/>
      <c r="ALD90" s="125"/>
      <c r="ALE90" s="125"/>
      <c r="ALF90" s="125"/>
      <c r="ALG90" s="125"/>
      <c r="ALH90" s="125"/>
      <c r="ALI90" s="125"/>
      <c r="ALJ90" s="125"/>
      <c r="ALK90" s="125"/>
      <c r="ALL90" s="125"/>
      <c r="ALM90" s="125"/>
      <c r="ALN90" s="125"/>
      <c r="ALO90" s="125"/>
      <c r="ALP90" s="125"/>
      <c r="ALQ90" s="125"/>
      <c r="ALR90" s="125"/>
      <c r="ALS90" s="125"/>
      <c r="ALT90" s="125"/>
      <c r="ALU90" s="125"/>
      <c r="ALV90" s="125"/>
      <c r="ALW90" s="125"/>
      <c r="ALX90" s="125"/>
      <c r="ALY90" s="125"/>
      <c r="ALZ90" s="125"/>
      <c r="AMA90" s="125"/>
      <c r="AMB90" s="125"/>
      <c r="AMC90" s="125"/>
      <c r="AMD90" s="125"/>
      <c r="AME90" s="125"/>
      <c r="AMF90" s="125"/>
      <c r="AMG90" s="125"/>
      <c r="AMH90" s="125"/>
      <c r="AMI90" s="125"/>
      <c r="AMJ90" s="125"/>
      <c r="AMK90" s="125"/>
      <c r="AML90" s="125"/>
      <c r="AMM90" s="125"/>
      <c r="AMN90" s="125"/>
      <c r="AMO90" s="125"/>
      <c r="AMP90" s="125"/>
      <c r="AMQ90" s="125"/>
      <c r="AMR90" s="125"/>
      <c r="AMS90" s="125"/>
      <c r="AMT90" s="125"/>
      <c r="AMU90" s="125"/>
      <c r="AMV90" s="125"/>
      <c r="AMW90" s="125"/>
      <c r="AMX90" s="125"/>
      <c r="AMY90" s="125"/>
      <c r="AMZ90" s="125"/>
      <c r="ANA90" s="125"/>
      <c r="ANB90" s="125"/>
      <c r="ANC90" s="125"/>
      <c r="AND90" s="125"/>
      <c r="ANE90" s="125"/>
      <c r="ANF90" s="125"/>
      <c r="ANG90" s="125"/>
      <c r="ANH90" s="125"/>
      <c r="ANI90" s="125"/>
      <c r="ANJ90" s="125"/>
      <c r="ANK90" s="125"/>
      <c r="ANL90" s="125"/>
      <c r="ANM90" s="125"/>
      <c r="ANN90" s="125"/>
      <c r="ANO90" s="125"/>
      <c r="ANP90" s="125"/>
      <c r="ANQ90" s="125"/>
      <c r="ANR90" s="125"/>
      <c r="ANS90" s="125"/>
      <c r="ANT90" s="125"/>
      <c r="ANU90" s="125"/>
      <c r="ANV90" s="125"/>
      <c r="ANW90" s="125"/>
      <c r="ANX90" s="125"/>
      <c r="ANY90" s="125"/>
      <c r="ANZ90" s="125"/>
      <c r="AOA90" s="125"/>
      <c r="AOB90" s="125"/>
      <c r="AOC90" s="125"/>
      <c r="AOD90" s="125"/>
      <c r="AOE90" s="125"/>
      <c r="AOF90" s="125"/>
      <c r="AOG90" s="125"/>
      <c r="AOH90" s="125"/>
      <c r="AOI90" s="125"/>
      <c r="AOJ90" s="125"/>
      <c r="AOK90" s="125"/>
      <c r="AOL90" s="125"/>
      <c r="AOM90" s="125"/>
      <c r="AON90" s="125"/>
      <c r="AOO90" s="125"/>
      <c r="AOP90" s="125"/>
      <c r="AOQ90" s="125"/>
      <c r="AOR90" s="125"/>
      <c r="AOS90" s="125"/>
      <c r="AOT90" s="125"/>
      <c r="AOU90" s="125"/>
      <c r="AOV90" s="125"/>
      <c r="AOW90" s="125"/>
      <c r="AOX90" s="125"/>
      <c r="AOY90" s="125"/>
      <c r="AOZ90" s="125"/>
      <c r="APA90" s="125"/>
      <c r="APB90" s="125"/>
      <c r="APC90" s="125"/>
      <c r="APD90" s="125"/>
      <c r="APE90" s="125"/>
      <c r="APF90" s="125"/>
      <c r="APG90" s="125"/>
      <c r="APH90" s="125"/>
      <c r="API90" s="125"/>
      <c r="APJ90" s="125"/>
      <c r="APK90" s="125"/>
      <c r="APL90" s="125"/>
      <c r="APM90" s="125"/>
      <c r="APN90" s="125"/>
      <c r="APO90" s="125"/>
      <c r="APP90" s="125"/>
      <c r="APQ90" s="125"/>
      <c r="APR90" s="125"/>
      <c r="APS90" s="125"/>
      <c r="APT90" s="125"/>
      <c r="APU90" s="125"/>
      <c r="APV90" s="125"/>
      <c r="APW90" s="125"/>
      <c r="APX90" s="125"/>
      <c r="APY90" s="125"/>
      <c r="APZ90" s="125"/>
      <c r="AQA90" s="125"/>
      <c r="AQB90" s="125"/>
      <c r="AQC90" s="125"/>
      <c r="AQD90" s="125"/>
      <c r="AQE90" s="125"/>
      <c r="AQF90" s="125"/>
      <c r="AQG90" s="125"/>
      <c r="AQH90" s="125"/>
      <c r="AQI90" s="125"/>
      <c r="AQJ90" s="125"/>
      <c r="AQK90" s="125"/>
      <c r="AQL90" s="125"/>
      <c r="AQM90" s="125"/>
      <c r="AQN90" s="125"/>
      <c r="AQO90" s="125"/>
      <c r="AQP90" s="125"/>
      <c r="AQQ90" s="125"/>
      <c r="AQR90" s="125"/>
      <c r="AQS90" s="125"/>
      <c r="AQT90" s="125"/>
      <c r="AQU90" s="125"/>
      <c r="AQV90" s="125"/>
      <c r="AQW90" s="125"/>
      <c r="AQX90" s="125"/>
      <c r="AQY90" s="125"/>
      <c r="AQZ90" s="125"/>
      <c r="ARA90" s="125"/>
      <c r="ARB90" s="125"/>
      <c r="ARC90" s="125"/>
      <c r="ARD90" s="125"/>
      <c r="ARE90" s="125"/>
      <c r="ARF90" s="125"/>
      <c r="ARG90" s="125"/>
      <c r="ARH90" s="125"/>
      <c r="ARI90" s="125"/>
      <c r="ARJ90" s="125"/>
      <c r="ARK90" s="125"/>
      <c r="ARL90" s="125"/>
      <c r="ARM90" s="125"/>
      <c r="ARN90" s="125"/>
      <c r="ARO90" s="125"/>
      <c r="ARP90" s="125"/>
      <c r="ARQ90" s="125"/>
      <c r="ARR90" s="125"/>
      <c r="ARS90" s="125"/>
      <c r="ART90" s="125"/>
      <c r="ARU90" s="125"/>
      <c r="ARV90" s="125"/>
      <c r="ARW90" s="125"/>
      <c r="ARX90" s="125"/>
      <c r="ARY90" s="125"/>
      <c r="ARZ90" s="125"/>
      <c r="ASA90" s="125"/>
      <c r="ASB90" s="125"/>
      <c r="ASC90" s="125"/>
      <c r="ASD90" s="125"/>
      <c r="ASE90" s="125"/>
      <c r="ASF90" s="125"/>
      <c r="ASG90" s="125"/>
      <c r="ASH90" s="125"/>
      <c r="ASI90" s="125"/>
      <c r="ASJ90" s="125"/>
      <c r="ASK90" s="125"/>
      <c r="ASL90" s="125"/>
      <c r="ASM90" s="125"/>
      <c r="ASN90" s="125"/>
      <c r="ASO90" s="125"/>
      <c r="ASP90" s="125"/>
      <c r="ASQ90" s="125"/>
      <c r="ASR90" s="125"/>
      <c r="ASS90" s="125"/>
      <c r="AST90" s="125"/>
      <c r="ASU90" s="125"/>
      <c r="ASV90" s="125"/>
      <c r="ASW90" s="125"/>
      <c r="ASX90" s="125"/>
      <c r="ASY90" s="125"/>
      <c r="ASZ90" s="125"/>
      <c r="ATA90" s="125"/>
      <c r="ATB90" s="125"/>
      <c r="ATC90" s="125"/>
      <c r="ATD90" s="125"/>
      <c r="ATE90" s="125"/>
      <c r="ATF90" s="125"/>
      <c r="ATG90" s="125"/>
      <c r="ATH90" s="125"/>
      <c r="ATI90" s="125"/>
      <c r="ATJ90" s="125"/>
      <c r="ATK90" s="125"/>
      <c r="ATL90" s="125"/>
      <c r="ATM90" s="125"/>
      <c r="ATN90" s="125"/>
      <c r="ATO90" s="125"/>
      <c r="ATP90" s="125"/>
      <c r="ATQ90" s="125"/>
      <c r="ATR90" s="125"/>
      <c r="ATS90" s="125"/>
      <c r="ATT90" s="125"/>
      <c r="ATU90" s="125"/>
      <c r="ATV90" s="125"/>
      <c r="ATW90" s="125"/>
      <c r="ATX90" s="125"/>
      <c r="ATY90" s="125"/>
      <c r="ATZ90" s="125"/>
      <c r="AUA90" s="125"/>
      <c r="AUB90" s="125"/>
      <c r="AUC90" s="125"/>
      <c r="AUD90" s="125"/>
      <c r="AUE90" s="125"/>
      <c r="AUF90" s="125"/>
      <c r="AUG90" s="125"/>
      <c r="AUH90" s="125"/>
      <c r="AUI90" s="125"/>
      <c r="AUJ90" s="125"/>
      <c r="AUK90" s="125"/>
      <c r="AUL90" s="125"/>
      <c r="AUM90" s="125"/>
      <c r="AUN90" s="125"/>
      <c r="AUO90" s="125"/>
      <c r="AUP90" s="125"/>
      <c r="AUQ90" s="125"/>
      <c r="AUR90" s="125"/>
      <c r="AUS90" s="125"/>
      <c r="AUT90" s="125"/>
      <c r="AUU90" s="125"/>
      <c r="AUV90" s="125"/>
      <c r="AUW90" s="125"/>
      <c r="AUX90" s="125"/>
      <c r="AUY90" s="125"/>
      <c r="AUZ90" s="125"/>
      <c r="AVA90" s="125"/>
      <c r="AVB90" s="125"/>
      <c r="AVC90" s="125"/>
      <c r="AVD90" s="125"/>
      <c r="AVE90" s="125"/>
      <c r="AVF90" s="125"/>
      <c r="AVG90" s="125"/>
      <c r="AVH90" s="125"/>
      <c r="AVI90" s="125"/>
      <c r="AVJ90" s="125"/>
      <c r="AVK90" s="125"/>
      <c r="AVL90" s="125"/>
      <c r="AVM90" s="125"/>
      <c r="AVN90" s="125"/>
      <c r="AVO90" s="125"/>
      <c r="AVP90" s="125"/>
      <c r="AVQ90" s="125"/>
      <c r="AVR90" s="125"/>
      <c r="AVS90" s="125"/>
      <c r="AVT90" s="125"/>
      <c r="AVU90" s="125"/>
      <c r="AVV90" s="125"/>
      <c r="AVW90" s="125"/>
      <c r="AVX90" s="125"/>
      <c r="AVY90" s="125"/>
      <c r="AVZ90" s="125"/>
      <c r="AWA90" s="125"/>
      <c r="AWB90" s="125"/>
      <c r="AWC90" s="125"/>
      <c r="AWD90" s="125"/>
      <c r="AWE90" s="125"/>
      <c r="AWF90" s="125"/>
      <c r="AWG90" s="125"/>
      <c r="AWH90" s="125"/>
      <c r="AWI90" s="125"/>
      <c r="AWJ90" s="125"/>
      <c r="AWK90" s="125"/>
      <c r="AWL90" s="125"/>
      <c r="AWM90" s="125"/>
      <c r="AWN90" s="125"/>
      <c r="AWO90" s="125"/>
      <c r="AWP90" s="125"/>
      <c r="AWQ90" s="125"/>
      <c r="AWR90" s="125"/>
      <c r="AWS90" s="125"/>
      <c r="AWT90" s="125"/>
      <c r="AWU90" s="125"/>
      <c r="AWV90" s="125"/>
      <c r="AWW90" s="125"/>
      <c r="AWX90" s="125"/>
      <c r="AWY90" s="125"/>
      <c r="AWZ90" s="125"/>
      <c r="AXA90" s="125"/>
      <c r="AXB90" s="125"/>
      <c r="AXC90" s="125"/>
      <c r="AXD90" s="125"/>
      <c r="AXE90" s="125"/>
      <c r="AXF90" s="125"/>
      <c r="AXG90" s="125"/>
      <c r="AXH90" s="125"/>
      <c r="AXI90" s="125"/>
      <c r="AXJ90" s="125"/>
      <c r="AXK90" s="125"/>
      <c r="AXL90" s="125"/>
      <c r="AXM90" s="125"/>
      <c r="AXN90" s="125"/>
      <c r="AXO90" s="125"/>
      <c r="AXP90" s="125"/>
      <c r="AXQ90" s="125"/>
      <c r="AXR90" s="125"/>
      <c r="AXS90" s="125"/>
      <c r="AXT90" s="125"/>
      <c r="AXU90" s="125"/>
      <c r="AXV90" s="125"/>
      <c r="AXW90" s="125"/>
      <c r="AXX90" s="125"/>
      <c r="AXY90" s="125"/>
      <c r="AXZ90" s="125"/>
      <c r="AYA90" s="125"/>
      <c r="AYB90" s="125"/>
      <c r="AYC90" s="125"/>
      <c r="AYD90" s="125"/>
      <c r="AYE90" s="125"/>
      <c r="AYF90" s="125"/>
      <c r="AYG90" s="125"/>
      <c r="AYH90" s="125"/>
      <c r="AYI90" s="125"/>
      <c r="AYJ90" s="125"/>
      <c r="AYK90" s="125"/>
      <c r="AYL90" s="125"/>
      <c r="AYM90" s="125"/>
      <c r="AYN90" s="125"/>
      <c r="AYO90" s="125"/>
      <c r="AYP90" s="125"/>
      <c r="AYQ90" s="125"/>
      <c r="AYR90" s="125"/>
      <c r="AYS90" s="125"/>
      <c r="AYT90" s="125"/>
      <c r="AYU90" s="125"/>
      <c r="AYV90" s="125"/>
      <c r="AYW90" s="125"/>
      <c r="AYX90" s="125"/>
      <c r="AYY90" s="125"/>
      <c r="AYZ90" s="125"/>
      <c r="AZA90" s="125"/>
      <c r="AZB90" s="125"/>
      <c r="AZC90" s="125"/>
      <c r="AZD90" s="125"/>
      <c r="AZE90" s="125"/>
      <c r="AZF90" s="125"/>
      <c r="AZG90" s="125"/>
      <c r="AZH90" s="125"/>
      <c r="AZI90" s="125"/>
      <c r="AZJ90" s="125"/>
      <c r="AZK90" s="125"/>
      <c r="AZL90" s="125"/>
      <c r="AZM90" s="125"/>
      <c r="AZN90" s="125"/>
      <c r="AZO90" s="125"/>
      <c r="AZP90" s="125"/>
      <c r="AZQ90" s="125"/>
      <c r="AZR90" s="125"/>
      <c r="AZS90" s="125"/>
      <c r="AZT90" s="125"/>
      <c r="AZU90" s="125"/>
      <c r="AZV90" s="125"/>
      <c r="AZW90" s="125"/>
      <c r="AZX90" s="125"/>
      <c r="AZY90" s="125"/>
      <c r="AZZ90" s="125"/>
      <c r="BAA90" s="125"/>
      <c r="BAB90" s="125"/>
      <c r="BAC90" s="125"/>
      <c r="BAD90" s="125"/>
      <c r="BAE90" s="125"/>
      <c r="BAF90" s="125"/>
      <c r="BAG90" s="125"/>
      <c r="BAH90" s="125"/>
      <c r="BAI90" s="125"/>
      <c r="BAJ90" s="125"/>
      <c r="BAK90" s="125"/>
      <c r="BAL90" s="125"/>
      <c r="BAM90" s="125"/>
      <c r="BAN90" s="125"/>
      <c r="BAO90" s="125"/>
      <c r="BAP90" s="125"/>
      <c r="BAQ90" s="125"/>
      <c r="BAR90" s="125"/>
      <c r="BAS90" s="125"/>
      <c r="BAT90" s="125"/>
      <c r="BAU90" s="125"/>
      <c r="BAV90" s="125"/>
      <c r="BAW90" s="125"/>
      <c r="BAX90" s="125"/>
      <c r="BAY90" s="125"/>
      <c r="BAZ90" s="125"/>
      <c r="BBA90" s="125"/>
      <c r="BBB90" s="125"/>
      <c r="BBC90" s="125"/>
      <c r="BBD90" s="125"/>
      <c r="BBE90" s="125"/>
      <c r="BBF90" s="125"/>
      <c r="BBG90" s="125"/>
      <c r="BBH90" s="125"/>
      <c r="BBI90" s="125"/>
      <c r="BBJ90" s="125"/>
      <c r="BBK90" s="125"/>
      <c r="BBL90" s="125"/>
      <c r="BBM90" s="125"/>
      <c r="BBN90" s="125"/>
      <c r="BBO90" s="125"/>
      <c r="BBP90" s="125"/>
      <c r="BBQ90" s="125"/>
      <c r="BBR90" s="125"/>
      <c r="BBS90" s="125"/>
      <c r="BBT90" s="125"/>
      <c r="BBU90" s="125"/>
      <c r="BBV90" s="125"/>
      <c r="BBW90" s="125"/>
      <c r="BBX90" s="125"/>
      <c r="BBY90" s="125"/>
      <c r="BBZ90" s="125"/>
      <c r="BCA90" s="125"/>
      <c r="BCB90" s="125"/>
      <c r="BCC90" s="125"/>
      <c r="BCD90" s="125"/>
      <c r="BCE90" s="125"/>
      <c r="BCF90" s="125"/>
      <c r="BCG90" s="125"/>
      <c r="BCH90" s="125"/>
      <c r="BCI90" s="125"/>
      <c r="BCJ90" s="125"/>
      <c r="BCK90" s="125"/>
      <c r="BCL90" s="125"/>
      <c r="BCM90" s="125"/>
      <c r="BCN90" s="125"/>
      <c r="BCO90" s="125"/>
      <c r="BCP90" s="125"/>
      <c r="BCQ90" s="125"/>
      <c r="BCR90" s="125"/>
      <c r="BCS90" s="125"/>
      <c r="BCT90" s="125"/>
      <c r="BCU90" s="125"/>
      <c r="BCV90" s="125"/>
      <c r="BCW90" s="125"/>
      <c r="BCX90" s="125"/>
      <c r="BCY90" s="125"/>
      <c r="BCZ90" s="125"/>
      <c r="BDA90" s="125"/>
      <c r="BDB90" s="125"/>
      <c r="BDC90" s="125"/>
      <c r="BDD90" s="125"/>
      <c r="BDE90" s="125"/>
      <c r="BDF90" s="125"/>
      <c r="BDG90" s="125"/>
      <c r="BDH90" s="125"/>
      <c r="BDI90" s="125"/>
      <c r="BDJ90" s="125"/>
      <c r="BDK90" s="125"/>
      <c r="BDL90" s="125"/>
      <c r="BDM90" s="125"/>
      <c r="BDN90" s="125"/>
      <c r="BDO90" s="125"/>
      <c r="BDP90" s="125"/>
      <c r="BDQ90" s="125"/>
      <c r="BDR90" s="125"/>
      <c r="BDS90" s="125"/>
      <c r="BDT90" s="125"/>
      <c r="BDU90" s="125"/>
      <c r="BDV90" s="125"/>
      <c r="BDW90" s="125"/>
      <c r="BDX90" s="125"/>
      <c r="BDY90" s="125"/>
      <c r="BDZ90" s="125"/>
      <c r="BEA90" s="125"/>
      <c r="BEB90" s="125"/>
      <c r="BEC90" s="125"/>
      <c r="BED90" s="125"/>
      <c r="BEE90" s="125"/>
      <c r="BEF90" s="125"/>
      <c r="BEG90" s="125"/>
      <c r="BEH90" s="125"/>
      <c r="BEI90" s="125"/>
      <c r="BEJ90" s="125"/>
      <c r="BEK90" s="125"/>
      <c r="BEL90" s="125"/>
      <c r="BEM90" s="125"/>
      <c r="BEN90" s="125"/>
      <c r="BEO90" s="125"/>
      <c r="BEP90" s="125"/>
      <c r="BEQ90" s="125"/>
      <c r="BER90" s="125"/>
      <c r="BES90" s="125"/>
      <c r="BET90" s="125"/>
      <c r="BEU90" s="125"/>
      <c r="BEV90" s="125"/>
      <c r="BEW90" s="125"/>
      <c r="BEX90" s="125"/>
      <c r="BEY90" s="125"/>
      <c r="BEZ90" s="125"/>
      <c r="BFA90" s="125"/>
      <c r="BFB90" s="125"/>
      <c r="BFC90" s="125"/>
      <c r="BFD90" s="125"/>
      <c r="BFE90" s="125"/>
      <c r="BFF90" s="125"/>
      <c r="BFG90" s="125"/>
      <c r="BFH90" s="125"/>
      <c r="BFI90" s="125"/>
      <c r="BFJ90" s="125"/>
      <c r="BFK90" s="125"/>
      <c r="BFL90" s="125"/>
      <c r="BFM90" s="125"/>
      <c r="BFN90" s="125"/>
      <c r="BFO90" s="125"/>
      <c r="BFP90" s="125"/>
      <c r="BFQ90" s="125"/>
      <c r="BFR90" s="125"/>
      <c r="BFS90" s="125"/>
      <c r="BFT90" s="125"/>
      <c r="BFU90" s="125"/>
      <c r="BFV90" s="125"/>
      <c r="BFW90" s="125"/>
      <c r="BFX90" s="125"/>
      <c r="BFY90" s="125"/>
      <c r="BFZ90" s="125"/>
      <c r="BGA90" s="125"/>
      <c r="BGB90" s="125"/>
      <c r="BGC90" s="125"/>
      <c r="BGD90" s="125"/>
      <c r="BGE90" s="125"/>
      <c r="BGF90" s="125"/>
      <c r="BGG90" s="125"/>
      <c r="BGH90" s="125"/>
      <c r="BGI90" s="125"/>
      <c r="BGJ90" s="125"/>
      <c r="BGK90" s="125"/>
      <c r="BGL90" s="125"/>
      <c r="BGM90" s="125"/>
      <c r="BGN90" s="125"/>
      <c r="BGO90" s="125"/>
      <c r="BGP90" s="125"/>
      <c r="BGQ90" s="125"/>
      <c r="BGR90" s="125"/>
      <c r="BGS90" s="125"/>
      <c r="BGT90" s="125"/>
      <c r="BGU90" s="125"/>
      <c r="BGV90" s="125"/>
      <c r="BGW90" s="125"/>
      <c r="BGX90" s="125"/>
      <c r="BGY90" s="125"/>
      <c r="BGZ90" s="125"/>
      <c r="BHA90" s="125"/>
      <c r="BHB90" s="125"/>
      <c r="BHC90" s="125"/>
      <c r="BHD90" s="125"/>
      <c r="BHE90" s="125"/>
      <c r="BHF90" s="125"/>
      <c r="BHG90" s="125"/>
      <c r="BHH90" s="125"/>
      <c r="BHI90" s="125"/>
      <c r="BHJ90" s="125"/>
      <c r="BHK90" s="125"/>
      <c r="BHL90" s="125"/>
      <c r="BHM90" s="125"/>
      <c r="BHN90" s="125"/>
      <c r="BHO90" s="125"/>
      <c r="BHP90" s="125"/>
      <c r="BHQ90" s="125"/>
      <c r="BHR90" s="125"/>
      <c r="BHS90" s="125"/>
      <c r="BHT90" s="125"/>
      <c r="BHU90" s="125"/>
      <c r="BHV90" s="125"/>
      <c r="BHW90" s="125"/>
      <c r="BHX90" s="125"/>
      <c r="BHY90" s="125"/>
      <c r="BHZ90" s="125"/>
      <c r="BIA90" s="125"/>
      <c r="BIB90" s="125"/>
      <c r="BIC90" s="125"/>
      <c r="BID90" s="125"/>
      <c r="BIE90" s="125"/>
      <c r="BIF90" s="125"/>
      <c r="BIG90" s="125"/>
      <c r="BIH90" s="125"/>
      <c r="BII90" s="125"/>
      <c r="BIJ90" s="125"/>
      <c r="BIK90" s="125"/>
      <c r="BIL90" s="125"/>
      <c r="BIM90" s="125"/>
      <c r="BIN90" s="125"/>
      <c r="BIO90" s="125"/>
      <c r="BIP90" s="125"/>
      <c r="BIQ90" s="125"/>
      <c r="BIR90" s="125"/>
      <c r="BIS90" s="125"/>
      <c r="BIT90" s="125"/>
      <c r="BIU90" s="125"/>
      <c r="BIV90" s="125"/>
      <c r="BIW90" s="125"/>
      <c r="BIX90" s="125"/>
      <c r="BIY90" s="125"/>
      <c r="BIZ90" s="125"/>
      <c r="BJA90" s="125"/>
      <c r="BJB90" s="125"/>
      <c r="BJC90" s="125"/>
      <c r="BJD90" s="125"/>
      <c r="BJE90" s="125"/>
      <c r="BJF90" s="125"/>
      <c r="BJG90" s="125"/>
      <c r="BJH90" s="125"/>
      <c r="BJI90" s="125"/>
      <c r="BJJ90" s="125"/>
      <c r="BJK90" s="125"/>
      <c r="BJL90" s="125"/>
      <c r="BJM90" s="125"/>
      <c r="BJN90" s="125"/>
      <c r="BJO90" s="125"/>
      <c r="BJP90" s="125"/>
      <c r="BJQ90" s="125"/>
      <c r="BJR90" s="125"/>
      <c r="BJS90" s="125"/>
      <c r="BJT90" s="125"/>
      <c r="BJU90" s="125"/>
      <c r="BJV90" s="125"/>
      <c r="BJW90" s="125"/>
      <c r="BJX90" s="125"/>
      <c r="BJY90" s="125"/>
      <c r="BJZ90" s="125"/>
      <c r="BKA90" s="125"/>
      <c r="BKB90" s="125"/>
      <c r="BKC90" s="125"/>
      <c r="BKD90" s="125"/>
      <c r="BKE90" s="125"/>
      <c r="BKF90" s="125"/>
      <c r="BKG90" s="125"/>
      <c r="BKH90" s="125"/>
      <c r="BKI90" s="125"/>
      <c r="BKJ90" s="125"/>
      <c r="BKK90" s="125"/>
      <c r="BKL90" s="125"/>
      <c r="BKM90" s="125"/>
      <c r="BKN90" s="125"/>
      <c r="BKO90" s="125"/>
      <c r="BKP90" s="125"/>
      <c r="BKQ90" s="125"/>
      <c r="BKR90" s="125"/>
      <c r="BKS90" s="125"/>
      <c r="BKT90" s="125"/>
      <c r="BKU90" s="125"/>
      <c r="BKV90" s="125"/>
      <c r="BKW90" s="125"/>
      <c r="BKX90" s="125"/>
      <c r="BKY90" s="125"/>
      <c r="BKZ90" s="125"/>
      <c r="BLA90" s="125"/>
      <c r="BLB90" s="125"/>
      <c r="BLC90" s="125"/>
      <c r="BLD90" s="125"/>
      <c r="BLE90" s="125"/>
      <c r="BLF90" s="125"/>
      <c r="BLG90" s="125"/>
      <c r="BLH90" s="125"/>
      <c r="BLI90" s="125"/>
      <c r="BLJ90" s="125"/>
      <c r="BLK90" s="125"/>
      <c r="BLL90" s="125"/>
      <c r="BLM90" s="125"/>
      <c r="BLN90" s="125"/>
      <c r="BLO90" s="125"/>
      <c r="BLP90" s="125"/>
      <c r="BLQ90" s="125"/>
      <c r="BLR90" s="125"/>
      <c r="BLS90" s="125"/>
      <c r="BLT90" s="125"/>
      <c r="BLU90" s="125"/>
      <c r="BLV90" s="125"/>
      <c r="BLW90" s="125"/>
      <c r="BLX90" s="125"/>
      <c r="BLY90" s="125"/>
      <c r="BLZ90" s="125"/>
      <c r="BMA90" s="125"/>
      <c r="BMB90" s="125"/>
      <c r="BMC90" s="125"/>
      <c r="BMD90" s="125"/>
      <c r="BME90" s="125"/>
      <c r="BMF90" s="125"/>
      <c r="BMG90" s="125"/>
      <c r="BMH90" s="125"/>
      <c r="BMI90" s="125"/>
      <c r="BMJ90" s="125"/>
      <c r="BMK90" s="125"/>
      <c r="BML90" s="125"/>
      <c r="BMM90" s="125"/>
      <c r="BMN90" s="125"/>
      <c r="BMO90" s="125"/>
      <c r="BMP90" s="125"/>
      <c r="BMQ90" s="125"/>
      <c r="BMR90" s="125"/>
      <c r="BMS90" s="125"/>
      <c r="BMT90" s="125"/>
      <c r="BMU90" s="125"/>
      <c r="BMV90" s="125"/>
      <c r="BMW90" s="125"/>
      <c r="BMX90" s="125"/>
      <c r="BMY90" s="125"/>
      <c r="BMZ90" s="125"/>
      <c r="BNA90" s="125"/>
      <c r="BNB90" s="125"/>
      <c r="BNC90" s="125"/>
      <c r="BND90" s="125"/>
      <c r="BNE90" s="125"/>
      <c r="BNF90" s="125"/>
      <c r="BNG90" s="125"/>
      <c r="BNH90" s="125"/>
      <c r="BNI90" s="125"/>
      <c r="BNJ90" s="125"/>
      <c r="BNK90" s="125"/>
      <c r="BNL90" s="125"/>
      <c r="BNM90" s="125"/>
      <c r="BNN90" s="125"/>
      <c r="BNO90" s="125"/>
      <c r="BNP90" s="125"/>
      <c r="BNQ90" s="125"/>
      <c r="BNR90" s="125"/>
      <c r="BNS90" s="125"/>
      <c r="BNT90" s="125"/>
      <c r="BNU90" s="125"/>
      <c r="BNV90" s="125"/>
      <c r="BNW90" s="125"/>
      <c r="BNX90" s="125"/>
      <c r="BNY90" s="125"/>
      <c r="BNZ90" s="125"/>
      <c r="BOA90" s="125"/>
      <c r="BOB90" s="125"/>
      <c r="BOC90" s="125"/>
      <c r="BOD90" s="125"/>
      <c r="BOE90" s="125"/>
      <c r="BOF90" s="125"/>
      <c r="BOG90" s="125"/>
      <c r="BOH90" s="125"/>
      <c r="BOI90" s="125"/>
      <c r="BOJ90" s="125"/>
      <c r="BOK90" s="125"/>
      <c r="BOL90" s="125"/>
      <c r="BOM90" s="125"/>
      <c r="BON90" s="125"/>
      <c r="BOO90" s="125"/>
      <c r="BOP90" s="125"/>
      <c r="BOQ90" s="125"/>
      <c r="BOR90" s="125"/>
      <c r="BOS90" s="125"/>
      <c r="BOT90" s="125"/>
      <c r="BOU90" s="125"/>
      <c r="BOV90" s="125"/>
      <c r="BOW90" s="125"/>
      <c r="BOX90" s="125"/>
      <c r="BOY90" s="125"/>
      <c r="BOZ90" s="125"/>
      <c r="BPA90" s="125"/>
      <c r="BPB90" s="125"/>
      <c r="BPC90" s="125"/>
      <c r="BPD90" s="125"/>
      <c r="BPE90" s="125"/>
      <c r="BPF90" s="125"/>
      <c r="BPG90" s="125"/>
      <c r="BPH90" s="125"/>
      <c r="BPI90" s="125"/>
      <c r="BPJ90" s="125"/>
      <c r="BPK90" s="125"/>
      <c r="BPL90" s="125"/>
      <c r="BPM90" s="125"/>
      <c r="BPN90" s="125"/>
      <c r="BPO90" s="125"/>
      <c r="BPP90" s="125"/>
      <c r="BPQ90" s="125"/>
      <c r="BPR90" s="125"/>
      <c r="BPS90" s="125"/>
      <c r="BPT90" s="125"/>
      <c r="BPU90" s="125"/>
      <c r="BPV90" s="125"/>
      <c r="BPW90" s="125"/>
      <c r="BPX90" s="125"/>
      <c r="BPY90" s="125"/>
      <c r="BPZ90" s="125"/>
      <c r="BQA90" s="125"/>
      <c r="BQB90" s="125"/>
      <c r="BQC90" s="125"/>
      <c r="BQD90" s="125"/>
      <c r="BQE90" s="125"/>
      <c r="BQF90" s="125"/>
      <c r="BQG90" s="125"/>
      <c r="BQH90" s="125"/>
      <c r="BQI90" s="125"/>
      <c r="BQJ90" s="125"/>
      <c r="BQK90" s="125"/>
      <c r="BQL90" s="125"/>
      <c r="BQM90" s="125"/>
      <c r="BQN90" s="125"/>
      <c r="BQO90" s="125"/>
      <c r="BQP90" s="125"/>
      <c r="BQQ90" s="125"/>
      <c r="BQR90" s="125"/>
      <c r="BQS90" s="125"/>
      <c r="BQT90" s="125"/>
      <c r="BQU90" s="125"/>
      <c r="BQV90" s="125"/>
      <c r="BQW90" s="125"/>
      <c r="BQX90" s="125"/>
      <c r="BQY90" s="125"/>
      <c r="BQZ90" s="125"/>
      <c r="BRA90" s="125"/>
      <c r="BRB90" s="125"/>
      <c r="BRC90" s="125"/>
      <c r="BRD90" s="125"/>
      <c r="BRE90" s="125"/>
      <c r="BRF90" s="125"/>
      <c r="BRG90" s="125"/>
      <c r="BRH90" s="125"/>
      <c r="BRI90" s="125"/>
      <c r="BRJ90" s="125"/>
      <c r="BRK90" s="125"/>
      <c r="BRL90" s="125"/>
      <c r="BRM90" s="125"/>
      <c r="BRN90" s="125"/>
      <c r="BRO90" s="125"/>
      <c r="BRP90" s="125"/>
      <c r="BRQ90" s="125"/>
      <c r="BRR90" s="125"/>
      <c r="BRS90" s="125"/>
      <c r="BRT90" s="125"/>
      <c r="BRU90" s="125"/>
      <c r="BRV90" s="125"/>
      <c r="BRW90" s="125"/>
      <c r="BRX90" s="125"/>
      <c r="BRY90" s="125"/>
      <c r="BRZ90" s="125"/>
      <c r="BSA90" s="125"/>
      <c r="BSB90" s="125"/>
      <c r="BSC90" s="125"/>
      <c r="BSD90" s="125"/>
      <c r="BSE90" s="125"/>
      <c r="BSF90" s="125"/>
      <c r="BSG90" s="125"/>
      <c r="BSH90" s="125"/>
      <c r="BSI90" s="125"/>
      <c r="BSJ90" s="125"/>
      <c r="BSK90" s="125"/>
      <c r="BSL90" s="125"/>
      <c r="BSM90" s="125"/>
      <c r="BSN90" s="125"/>
      <c r="BSO90" s="125"/>
      <c r="BSP90" s="125"/>
      <c r="BSQ90" s="125"/>
      <c r="BSR90" s="125"/>
      <c r="BSS90" s="125"/>
      <c r="BST90" s="125"/>
      <c r="BSU90" s="125"/>
      <c r="BSV90" s="125"/>
      <c r="BSW90" s="125"/>
      <c r="BSX90" s="125"/>
      <c r="BSY90" s="125"/>
      <c r="BSZ90" s="125"/>
      <c r="BTA90" s="125"/>
      <c r="BTB90" s="125"/>
      <c r="BTC90" s="125"/>
      <c r="BTD90" s="125"/>
      <c r="BTE90" s="125"/>
      <c r="BTF90" s="125"/>
      <c r="BTG90" s="125"/>
      <c r="BTH90" s="125"/>
      <c r="BTI90" s="125"/>
      <c r="BTJ90" s="125"/>
      <c r="BTK90" s="125"/>
      <c r="BTL90" s="125"/>
      <c r="BTM90" s="125"/>
      <c r="BTN90" s="125"/>
      <c r="BTO90" s="125"/>
      <c r="BTP90" s="125"/>
      <c r="BTQ90" s="125"/>
      <c r="BTR90" s="125"/>
      <c r="BTS90" s="125"/>
      <c r="BTT90" s="125"/>
      <c r="BTU90" s="125"/>
      <c r="BTV90" s="125"/>
      <c r="BTW90" s="125"/>
      <c r="BTX90" s="125"/>
      <c r="BTY90" s="125"/>
      <c r="BTZ90" s="125"/>
      <c r="BUA90" s="125"/>
      <c r="BUB90" s="125"/>
      <c r="BUC90" s="125"/>
      <c r="BUD90" s="125"/>
      <c r="BUE90" s="125"/>
      <c r="BUF90" s="125"/>
      <c r="BUG90" s="125"/>
      <c r="BUH90" s="125"/>
      <c r="BUI90" s="125"/>
      <c r="BUJ90" s="125"/>
      <c r="BUK90" s="125"/>
      <c r="BUL90" s="125"/>
      <c r="BUM90" s="125"/>
      <c r="BUN90" s="125"/>
      <c r="BUO90" s="125"/>
      <c r="BUP90" s="125"/>
      <c r="BUQ90" s="125"/>
      <c r="BUR90" s="125"/>
      <c r="BUS90" s="125"/>
      <c r="BUT90" s="125"/>
      <c r="BUU90" s="125"/>
      <c r="BUV90" s="125"/>
      <c r="BUW90" s="125"/>
      <c r="BUX90" s="125"/>
      <c r="BUY90" s="125"/>
      <c r="BUZ90" s="125"/>
      <c r="BVA90" s="125"/>
      <c r="BVB90" s="125"/>
      <c r="BVC90" s="125"/>
      <c r="BVD90" s="125"/>
      <c r="BVE90" s="125"/>
      <c r="BVF90" s="125"/>
      <c r="BVG90" s="125"/>
      <c r="BVH90" s="125"/>
      <c r="BVI90" s="125"/>
      <c r="BVJ90" s="125"/>
      <c r="BVK90" s="125"/>
      <c r="BVL90" s="125"/>
      <c r="BVM90" s="125"/>
      <c r="BVN90" s="125"/>
      <c r="BVO90" s="125"/>
      <c r="BVP90" s="125"/>
      <c r="BVQ90" s="125"/>
      <c r="BVR90" s="125"/>
      <c r="BVS90" s="125"/>
      <c r="BVT90" s="125"/>
      <c r="BVU90" s="125"/>
      <c r="BVV90" s="125"/>
      <c r="BVW90" s="125"/>
      <c r="BVX90" s="125"/>
      <c r="BVY90" s="125"/>
      <c r="BVZ90" s="125"/>
      <c r="BWA90" s="125"/>
      <c r="BWB90" s="125"/>
      <c r="BWC90" s="125"/>
      <c r="BWD90" s="125"/>
      <c r="BWE90" s="125"/>
      <c r="BWF90" s="125"/>
      <c r="BWG90" s="125"/>
      <c r="BWH90" s="125"/>
      <c r="BWI90" s="125"/>
      <c r="BWJ90" s="125"/>
      <c r="BWK90" s="125"/>
      <c r="BWL90" s="125"/>
      <c r="BWM90" s="125"/>
      <c r="BWN90" s="125"/>
      <c r="BWO90" s="125"/>
      <c r="BWP90" s="125"/>
      <c r="BWQ90" s="125"/>
      <c r="BWR90" s="125"/>
      <c r="BWS90" s="125"/>
      <c r="BWT90" s="125"/>
      <c r="BWU90" s="125"/>
      <c r="BWV90" s="125"/>
      <c r="BWW90" s="125"/>
      <c r="BWX90" s="125"/>
      <c r="BWY90" s="125"/>
      <c r="BWZ90" s="125"/>
      <c r="BXA90" s="125"/>
      <c r="BXB90" s="125"/>
      <c r="BXC90" s="125"/>
      <c r="BXD90" s="125"/>
      <c r="BXE90" s="125"/>
      <c r="BXF90" s="125"/>
      <c r="BXG90" s="125"/>
      <c r="BXH90" s="125"/>
      <c r="BXI90" s="125"/>
      <c r="BXJ90" s="125"/>
      <c r="BXK90" s="125"/>
      <c r="BXL90" s="125"/>
      <c r="BXM90" s="125"/>
      <c r="BXN90" s="125"/>
      <c r="BXO90" s="125"/>
      <c r="BXP90" s="125"/>
      <c r="BXQ90" s="125"/>
      <c r="BXR90" s="125"/>
      <c r="BXS90" s="125"/>
      <c r="BXT90" s="125"/>
      <c r="BXU90" s="125"/>
      <c r="BXV90" s="125"/>
      <c r="BXW90" s="125"/>
      <c r="BXX90" s="125"/>
      <c r="BXY90" s="125"/>
      <c r="BXZ90" s="125"/>
      <c r="BYA90" s="125"/>
      <c r="BYB90" s="125"/>
      <c r="BYC90" s="125"/>
      <c r="BYD90" s="125"/>
      <c r="BYE90" s="125"/>
      <c r="BYF90" s="125"/>
      <c r="BYG90" s="125"/>
      <c r="BYH90" s="125"/>
      <c r="BYI90" s="125"/>
      <c r="BYJ90" s="125"/>
      <c r="BYK90" s="125"/>
      <c r="BYL90" s="125"/>
      <c r="BYM90" s="125"/>
      <c r="BYN90" s="125"/>
      <c r="BYO90" s="125"/>
      <c r="BYP90" s="125"/>
      <c r="BYQ90" s="125"/>
      <c r="BYR90" s="125"/>
      <c r="BYS90" s="125"/>
      <c r="BYT90" s="125"/>
      <c r="BYU90" s="125"/>
      <c r="BYV90" s="125"/>
      <c r="BYW90" s="125"/>
      <c r="BYX90" s="125"/>
      <c r="BYY90" s="125"/>
      <c r="BYZ90" s="125"/>
      <c r="BZA90" s="125"/>
      <c r="BZB90" s="125"/>
      <c r="BZC90" s="125"/>
      <c r="BZD90" s="125"/>
      <c r="BZE90" s="125"/>
      <c r="BZF90" s="125"/>
      <c r="BZG90" s="125"/>
      <c r="BZH90" s="125"/>
      <c r="BZI90" s="125"/>
      <c r="BZJ90" s="125"/>
      <c r="BZK90" s="125"/>
      <c r="BZL90" s="125"/>
      <c r="BZM90" s="125"/>
      <c r="BZN90" s="125"/>
      <c r="BZO90" s="125"/>
      <c r="BZP90" s="125"/>
      <c r="BZQ90" s="125"/>
      <c r="BZR90" s="125"/>
      <c r="BZS90" s="125"/>
      <c r="BZT90" s="125"/>
      <c r="BZU90" s="125"/>
      <c r="BZV90" s="125"/>
      <c r="BZW90" s="125"/>
      <c r="BZX90" s="125"/>
      <c r="BZY90" s="125"/>
      <c r="BZZ90" s="125"/>
      <c r="CAA90" s="125"/>
      <c r="CAB90" s="125"/>
      <c r="CAC90" s="125"/>
      <c r="CAD90" s="125"/>
      <c r="CAE90" s="125"/>
      <c r="CAF90" s="125"/>
      <c r="CAG90" s="125"/>
      <c r="CAH90" s="125"/>
      <c r="CAI90" s="125"/>
      <c r="CAJ90" s="125"/>
      <c r="CAK90" s="125"/>
      <c r="CAL90" s="125"/>
      <c r="CAM90" s="125"/>
      <c r="CAN90" s="125"/>
      <c r="CAO90" s="125"/>
      <c r="CAP90" s="125"/>
      <c r="CAQ90" s="125"/>
      <c r="CAR90" s="125"/>
      <c r="CAS90" s="125"/>
      <c r="CAT90" s="125"/>
      <c r="CAU90" s="125"/>
      <c r="CAV90" s="125"/>
      <c r="CAW90" s="125"/>
      <c r="CAX90" s="125"/>
      <c r="CAY90" s="125"/>
      <c r="CAZ90" s="125"/>
      <c r="CBA90" s="125"/>
      <c r="CBB90" s="125"/>
      <c r="CBC90" s="125"/>
      <c r="CBD90" s="125"/>
      <c r="CBE90" s="125"/>
      <c r="CBF90" s="125"/>
      <c r="CBG90" s="125"/>
      <c r="CBH90" s="125"/>
      <c r="CBI90" s="125"/>
      <c r="CBJ90" s="125"/>
      <c r="CBK90" s="125"/>
      <c r="CBL90" s="125"/>
      <c r="CBM90" s="125"/>
      <c r="CBN90" s="125"/>
      <c r="CBO90" s="125"/>
      <c r="CBP90" s="125"/>
      <c r="CBQ90" s="125"/>
      <c r="CBR90" s="125"/>
      <c r="CBS90" s="125"/>
      <c r="CBT90" s="125"/>
      <c r="CBU90" s="125"/>
      <c r="CBV90" s="125"/>
      <c r="CBW90" s="125"/>
      <c r="CBX90" s="125"/>
      <c r="CBY90" s="125"/>
      <c r="CBZ90" s="125"/>
      <c r="CCA90" s="125"/>
      <c r="CCB90" s="125"/>
      <c r="CCC90" s="125"/>
      <c r="CCD90" s="125"/>
      <c r="CCE90" s="125"/>
      <c r="CCF90" s="125"/>
      <c r="CCG90" s="125"/>
      <c r="CCH90" s="125"/>
      <c r="CCI90" s="125"/>
      <c r="CCJ90" s="125"/>
      <c r="CCK90" s="125"/>
      <c r="CCL90" s="125"/>
      <c r="CCM90" s="125"/>
      <c r="CCN90" s="125"/>
      <c r="CCO90" s="125"/>
      <c r="CCP90" s="125"/>
      <c r="CCQ90" s="125"/>
      <c r="CCR90" s="125"/>
      <c r="CCS90" s="125"/>
      <c r="CCT90" s="125"/>
      <c r="CCU90" s="125"/>
      <c r="CCV90" s="125"/>
      <c r="CCW90" s="125"/>
      <c r="CCX90" s="125"/>
      <c r="CCY90" s="125"/>
      <c r="CCZ90" s="125"/>
      <c r="CDA90" s="125"/>
      <c r="CDB90" s="125"/>
      <c r="CDC90" s="125"/>
      <c r="CDD90" s="125"/>
      <c r="CDE90" s="125"/>
      <c r="CDF90" s="125"/>
      <c r="CDG90" s="125"/>
      <c r="CDH90" s="125"/>
      <c r="CDI90" s="125"/>
      <c r="CDJ90" s="125"/>
      <c r="CDK90" s="125"/>
      <c r="CDL90" s="125"/>
      <c r="CDM90" s="125"/>
      <c r="CDN90" s="125"/>
      <c r="CDO90" s="125"/>
      <c r="CDP90" s="125"/>
      <c r="CDQ90" s="125"/>
      <c r="CDR90" s="125"/>
      <c r="CDS90" s="125"/>
      <c r="CDT90" s="125"/>
      <c r="CDU90" s="125"/>
      <c r="CDV90" s="125"/>
      <c r="CDW90" s="125"/>
      <c r="CDX90" s="125"/>
      <c r="CDY90" s="125"/>
      <c r="CDZ90" s="125"/>
      <c r="CEA90" s="125"/>
      <c r="CEB90" s="125"/>
      <c r="CEC90" s="125"/>
      <c r="CED90" s="125"/>
      <c r="CEE90" s="125"/>
      <c r="CEF90" s="125"/>
      <c r="CEG90" s="125"/>
      <c r="CEH90" s="125"/>
      <c r="CEI90" s="125"/>
      <c r="CEJ90" s="125"/>
      <c r="CEK90" s="125"/>
      <c r="CEL90" s="125"/>
      <c r="CEM90" s="125"/>
      <c r="CEN90" s="125"/>
      <c r="CEO90" s="125"/>
      <c r="CEP90" s="125"/>
      <c r="CEQ90" s="125"/>
      <c r="CER90" s="125"/>
      <c r="CES90" s="125"/>
      <c r="CET90" s="125"/>
      <c r="CEU90" s="125"/>
      <c r="CEV90" s="125"/>
      <c r="CEW90" s="125"/>
      <c r="CEX90" s="125"/>
      <c r="CEY90" s="125"/>
      <c r="CEZ90" s="125"/>
      <c r="CFA90" s="125"/>
      <c r="CFB90" s="125"/>
      <c r="CFC90" s="125"/>
      <c r="CFD90" s="125"/>
      <c r="CFE90" s="125"/>
      <c r="CFF90" s="125"/>
      <c r="CFG90" s="125"/>
      <c r="CFH90" s="125"/>
      <c r="CFI90" s="125"/>
      <c r="CFJ90" s="125"/>
      <c r="CFK90" s="125"/>
      <c r="CFL90" s="125"/>
      <c r="CFM90" s="125"/>
      <c r="CFN90" s="125"/>
      <c r="CFO90" s="125"/>
      <c r="CFP90" s="125"/>
      <c r="CFQ90" s="125"/>
      <c r="CFR90" s="125"/>
      <c r="CFS90" s="125"/>
      <c r="CFT90" s="125"/>
      <c r="CFU90" s="125"/>
      <c r="CFV90" s="125"/>
      <c r="CFW90" s="125"/>
      <c r="CFX90" s="125"/>
      <c r="CFY90" s="125"/>
      <c r="CFZ90" s="125"/>
      <c r="CGA90" s="125"/>
      <c r="CGB90" s="125"/>
      <c r="CGC90" s="125"/>
      <c r="CGD90" s="125"/>
      <c r="CGE90" s="125"/>
      <c r="CGF90" s="125"/>
      <c r="CGG90" s="125"/>
      <c r="CGH90" s="125"/>
      <c r="CGI90" s="125"/>
      <c r="CGJ90" s="125"/>
      <c r="CGK90" s="125"/>
      <c r="CGL90" s="125"/>
      <c r="CGM90" s="125"/>
      <c r="CGN90" s="125"/>
      <c r="CGO90" s="125"/>
      <c r="CGP90" s="125"/>
      <c r="CGQ90" s="125"/>
      <c r="CGR90" s="125"/>
      <c r="CGS90" s="125"/>
      <c r="CGT90" s="125"/>
      <c r="CGU90" s="125"/>
      <c r="CGV90" s="125"/>
      <c r="CGW90" s="125"/>
      <c r="CGX90" s="125"/>
      <c r="CGY90" s="125"/>
      <c r="CGZ90" s="125"/>
      <c r="CHA90" s="125"/>
      <c r="CHB90" s="125"/>
      <c r="CHC90" s="125"/>
      <c r="CHD90" s="125"/>
      <c r="CHE90" s="125"/>
      <c r="CHF90" s="125"/>
      <c r="CHG90" s="125"/>
      <c r="CHH90" s="125"/>
      <c r="CHI90" s="125"/>
      <c r="CHJ90" s="125"/>
      <c r="CHK90" s="125"/>
      <c r="CHL90" s="125"/>
      <c r="CHM90" s="125"/>
      <c r="CHN90" s="125"/>
      <c r="CHO90" s="125"/>
      <c r="CHP90" s="125"/>
      <c r="CHQ90" s="125"/>
      <c r="CHR90" s="125"/>
      <c r="CHS90" s="125"/>
      <c r="CHT90" s="125"/>
      <c r="CHU90" s="125"/>
      <c r="CHV90" s="125"/>
      <c r="CHW90" s="125"/>
      <c r="CHX90" s="125"/>
      <c r="CHY90" s="125"/>
      <c r="CHZ90" s="125"/>
      <c r="CIA90" s="125"/>
      <c r="CIB90" s="125"/>
      <c r="CIC90" s="125"/>
      <c r="CID90" s="125"/>
      <c r="CIE90" s="125"/>
      <c r="CIF90" s="125"/>
      <c r="CIG90" s="125"/>
      <c r="CIH90" s="125"/>
      <c r="CII90" s="125"/>
      <c r="CIJ90" s="125"/>
      <c r="CIK90" s="125"/>
      <c r="CIL90" s="125"/>
      <c r="CIM90" s="125"/>
      <c r="CIN90" s="125"/>
      <c r="CIO90" s="125"/>
      <c r="CIP90" s="125"/>
      <c r="CIQ90" s="125"/>
      <c r="CIR90" s="125"/>
      <c r="CIS90" s="125"/>
      <c r="CIT90" s="125"/>
      <c r="CIU90" s="125"/>
      <c r="CIV90" s="125"/>
      <c r="CIW90" s="125"/>
      <c r="CIX90" s="125"/>
      <c r="CIY90" s="125"/>
      <c r="CIZ90" s="125"/>
      <c r="CJA90" s="125"/>
      <c r="CJB90" s="125"/>
      <c r="CJC90" s="125"/>
      <c r="CJD90" s="125"/>
      <c r="CJE90" s="125"/>
      <c r="CJF90" s="125"/>
      <c r="CJG90" s="125"/>
      <c r="CJH90" s="125"/>
      <c r="CJI90" s="125"/>
      <c r="CJJ90" s="125"/>
      <c r="CJK90" s="125"/>
      <c r="CJL90" s="125"/>
      <c r="CJM90" s="125"/>
      <c r="CJN90" s="125"/>
      <c r="CJO90" s="125"/>
      <c r="CJP90" s="125"/>
      <c r="CJQ90" s="125"/>
      <c r="CJR90" s="125"/>
      <c r="CJS90" s="125"/>
      <c r="CJT90" s="125"/>
      <c r="CJU90" s="125"/>
      <c r="CJV90" s="125"/>
      <c r="CJW90" s="125"/>
      <c r="CJX90" s="125"/>
      <c r="CJY90" s="125"/>
      <c r="CJZ90" s="125"/>
      <c r="CKA90" s="125"/>
      <c r="CKB90" s="125"/>
      <c r="CKC90" s="125"/>
      <c r="CKD90" s="125"/>
      <c r="CKE90" s="125"/>
      <c r="CKF90" s="125"/>
      <c r="CKG90" s="125"/>
      <c r="CKH90" s="125"/>
      <c r="CKI90" s="125"/>
      <c r="CKJ90" s="125"/>
      <c r="CKK90" s="125"/>
      <c r="CKL90" s="125"/>
      <c r="CKM90" s="125"/>
      <c r="CKN90" s="125"/>
      <c r="CKO90" s="125"/>
      <c r="CKP90" s="125"/>
      <c r="CKQ90" s="125"/>
      <c r="CKR90" s="125"/>
      <c r="CKS90" s="125"/>
      <c r="CKT90" s="125"/>
      <c r="CKU90" s="125"/>
      <c r="CKV90" s="125"/>
      <c r="CKW90" s="125"/>
      <c r="CKX90" s="125"/>
      <c r="CKY90" s="125"/>
      <c r="CKZ90" s="125"/>
      <c r="CLA90" s="125"/>
      <c r="CLB90" s="125"/>
      <c r="CLC90" s="125"/>
      <c r="CLD90" s="125"/>
      <c r="CLE90" s="125"/>
      <c r="CLF90" s="125"/>
      <c r="CLG90" s="125"/>
      <c r="CLH90" s="125"/>
      <c r="CLI90" s="125"/>
      <c r="CLJ90" s="125"/>
      <c r="CLK90" s="125"/>
      <c r="CLL90" s="125"/>
      <c r="CLM90" s="125"/>
      <c r="CLN90" s="125"/>
      <c r="CLO90" s="125"/>
      <c r="CLP90" s="125"/>
      <c r="CLQ90" s="125"/>
      <c r="CLR90" s="125"/>
      <c r="CLS90" s="125"/>
      <c r="CLT90" s="125"/>
      <c r="CLU90" s="125"/>
      <c r="CLV90" s="125"/>
      <c r="CLW90" s="125"/>
      <c r="CLX90" s="125"/>
      <c r="CLY90" s="125"/>
      <c r="CLZ90" s="125"/>
      <c r="CMA90" s="125"/>
      <c r="CMB90" s="125"/>
      <c r="CMC90" s="125"/>
      <c r="CMD90" s="125"/>
      <c r="CME90" s="125"/>
      <c r="CMF90" s="125"/>
      <c r="CMG90" s="125"/>
      <c r="CMH90" s="125"/>
      <c r="CMI90" s="125"/>
      <c r="CMJ90" s="125"/>
      <c r="CMK90" s="125"/>
      <c r="CML90" s="125"/>
      <c r="CMM90" s="125"/>
      <c r="CMN90" s="125"/>
      <c r="CMO90" s="125"/>
      <c r="CMP90" s="125"/>
      <c r="CMQ90" s="125"/>
      <c r="CMR90" s="125"/>
      <c r="CMS90" s="125"/>
      <c r="CMT90" s="125"/>
      <c r="CMU90" s="125"/>
      <c r="CMV90" s="125"/>
      <c r="CMW90" s="125"/>
      <c r="CMX90" s="125"/>
      <c r="CMY90" s="125"/>
      <c r="CMZ90" s="125"/>
      <c r="CNA90" s="125"/>
      <c r="CNB90" s="125"/>
      <c r="CNC90" s="125"/>
      <c r="CND90" s="125"/>
      <c r="CNE90" s="125"/>
      <c r="CNF90" s="125"/>
      <c r="CNG90" s="125"/>
      <c r="CNH90" s="125"/>
      <c r="CNI90" s="125"/>
      <c r="CNJ90" s="125"/>
      <c r="CNK90" s="125"/>
      <c r="CNL90" s="125"/>
      <c r="CNM90" s="125"/>
      <c r="CNN90" s="125"/>
      <c r="CNO90" s="125"/>
      <c r="CNP90" s="125"/>
      <c r="CNQ90" s="125"/>
      <c r="CNR90" s="125"/>
      <c r="CNS90" s="125"/>
      <c r="CNT90" s="125"/>
      <c r="CNU90" s="125"/>
      <c r="CNV90" s="125"/>
      <c r="CNW90" s="125"/>
      <c r="CNX90" s="125"/>
      <c r="CNY90" s="125"/>
      <c r="CNZ90" s="125"/>
      <c r="COA90" s="125"/>
      <c r="COB90" s="125"/>
      <c r="COC90" s="125"/>
      <c r="COD90" s="125"/>
      <c r="COE90" s="125"/>
      <c r="COF90" s="125"/>
      <c r="COG90" s="125"/>
      <c r="COH90" s="125"/>
      <c r="COI90" s="125"/>
      <c r="COJ90" s="125"/>
      <c r="COK90" s="125"/>
      <c r="COL90" s="125"/>
      <c r="COM90" s="125"/>
      <c r="CON90" s="125"/>
      <c r="COO90" s="125"/>
      <c r="COP90" s="125"/>
      <c r="COQ90" s="125"/>
      <c r="COR90" s="125"/>
      <c r="COS90" s="125"/>
      <c r="COT90" s="125"/>
      <c r="COU90" s="125"/>
      <c r="COV90" s="125"/>
      <c r="COW90" s="125"/>
      <c r="COX90" s="125"/>
      <c r="COY90" s="125"/>
      <c r="COZ90" s="125"/>
      <c r="CPA90" s="125"/>
      <c r="CPB90" s="125"/>
      <c r="CPC90" s="125"/>
      <c r="CPD90" s="125"/>
      <c r="CPE90" s="125"/>
      <c r="CPF90" s="125"/>
      <c r="CPG90" s="125"/>
      <c r="CPH90" s="125"/>
      <c r="CPI90" s="125"/>
      <c r="CPJ90" s="125"/>
      <c r="CPK90" s="125"/>
      <c r="CPL90" s="125"/>
      <c r="CPM90" s="125"/>
      <c r="CPN90" s="125"/>
      <c r="CPO90" s="125"/>
      <c r="CPP90" s="125"/>
      <c r="CPQ90" s="125"/>
      <c r="CPR90" s="125"/>
      <c r="CPS90" s="125"/>
      <c r="CPT90" s="125"/>
      <c r="CPU90" s="125"/>
      <c r="CPV90" s="125"/>
      <c r="CPW90" s="125"/>
      <c r="CPX90" s="125"/>
      <c r="CPY90" s="125"/>
      <c r="CPZ90" s="125"/>
      <c r="CQA90" s="125"/>
      <c r="CQB90" s="125"/>
      <c r="CQC90" s="125"/>
      <c r="CQD90" s="125"/>
      <c r="CQE90" s="125"/>
      <c r="CQF90" s="125"/>
      <c r="CQG90" s="125"/>
      <c r="CQH90" s="125"/>
      <c r="CQI90" s="125"/>
      <c r="CQJ90" s="125"/>
      <c r="CQK90" s="125"/>
      <c r="CQL90" s="125"/>
      <c r="CQM90" s="125"/>
      <c r="CQN90" s="125"/>
      <c r="CQO90" s="125"/>
      <c r="CQP90" s="125"/>
      <c r="CQQ90" s="125"/>
      <c r="CQR90" s="125"/>
      <c r="CQS90" s="125"/>
      <c r="CQT90" s="125"/>
      <c r="CQU90" s="125"/>
      <c r="CQV90" s="125"/>
      <c r="CQW90" s="125"/>
      <c r="CQX90" s="125"/>
      <c r="CQY90" s="125"/>
      <c r="CQZ90" s="125"/>
      <c r="CRA90" s="125"/>
      <c r="CRB90" s="125"/>
      <c r="CRC90" s="125"/>
      <c r="CRD90" s="125"/>
      <c r="CRE90" s="125"/>
      <c r="CRF90" s="125"/>
      <c r="CRG90" s="125"/>
      <c r="CRH90" s="125"/>
      <c r="CRI90" s="125"/>
      <c r="CRJ90" s="125"/>
      <c r="CRK90" s="125"/>
      <c r="CRL90" s="125"/>
      <c r="CRM90" s="125"/>
      <c r="CRN90" s="125"/>
      <c r="CRO90" s="125"/>
      <c r="CRP90" s="125"/>
      <c r="CRQ90" s="125"/>
      <c r="CRR90" s="125"/>
      <c r="CRS90" s="125"/>
      <c r="CRT90" s="125"/>
      <c r="CRU90" s="125"/>
      <c r="CRV90" s="125"/>
      <c r="CRW90" s="125"/>
      <c r="CRX90" s="125"/>
      <c r="CRY90" s="125"/>
      <c r="CRZ90" s="125"/>
      <c r="CSA90" s="125"/>
      <c r="CSB90" s="125"/>
      <c r="CSC90" s="125"/>
      <c r="CSD90" s="125"/>
      <c r="CSE90" s="125"/>
      <c r="CSF90" s="125"/>
      <c r="CSG90" s="125"/>
      <c r="CSH90" s="125"/>
      <c r="CSI90" s="125"/>
      <c r="CSJ90" s="125"/>
      <c r="CSK90" s="125"/>
      <c r="CSL90" s="125"/>
      <c r="CSM90" s="125"/>
      <c r="CSN90" s="125"/>
      <c r="CSO90" s="125"/>
      <c r="CSP90" s="125"/>
      <c r="CSQ90" s="125"/>
      <c r="CSR90" s="125"/>
      <c r="CSS90" s="125"/>
      <c r="CST90" s="125"/>
      <c r="CSU90" s="125"/>
      <c r="CSV90" s="125"/>
      <c r="CSW90" s="125"/>
      <c r="CSX90" s="125"/>
      <c r="CSY90" s="125"/>
      <c r="CSZ90" s="125"/>
      <c r="CTA90" s="125"/>
      <c r="CTB90" s="125"/>
      <c r="CTC90" s="125"/>
      <c r="CTD90" s="125"/>
      <c r="CTE90" s="125"/>
      <c r="CTF90" s="125"/>
      <c r="CTG90" s="125"/>
      <c r="CTH90" s="125"/>
      <c r="CTI90" s="125"/>
      <c r="CTJ90" s="125"/>
      <c r="CTK90" s="125"/>
      <c r="CTL90" s="125"/>
      <c r="CTM90" s="125"/>
      <c r="CTN90" s="125"/>
      <c r="CTO90" s="125"/>
      <c r="CTP90" s="125"/>
      <c r="CTQ90" s="125"/>
      <c r="CTR90" s="125"/>
      <c r="CTS90" s="125"/>
      <c r="CTT90" s="125"/>
      <c r="CTU90" s="125"/>
      <c r="CTV90" s="125"/>
      <c r="CTW90" s="125"/>
      <c r="CTX90" s="125"/>
      <c r="CTY90" s="125"/>
      <c r="CTZ90" s="125"/>
      <c r="CUA90" s="125"/>
      <c r="CUB90" s="125"/>
      <c r="CUC90" s="125"/>
      <c r="CUD90" s="125"/>
      <c r="CUE90" s="125"/>
      <c r="CUF90" s="125"/>
      <c r="CUG90" s="125"/>
      <c r="CUH90" s="125"/>
      <c r="CUI90" s="125"/>
      <c r="CUJ90" s="125"/>
      <c r="CUK90" s="125"/>
      <c r="CUL90" s="125"/>
      <c r="CUM90" s="125"/>
      <c r="CUN90" s="125"/>
      <c r="CUO90" s="125"/>
      <c r="CUP90" s="125"/>
      <c r="CUQ90" s="125"/>
      <c r="CUR90" s="125"/>
      <c r="CUS90" s="125"/>
      <c r="CUT90" s="125"/>
      <c r="CUU90" s="125"/>
      <c r="CUV90" s="125"/>
      <c r="CUW90" s="125"/>
      <c r="CUX90" s="125"/>
      <c r="CUY90" s="125"/>
      <c r="CUZ90" s="125"/>
      <c r="CVA90" s="125"/>
      <c r="CVB90" s="125"/>
      <c r="CVC90" s="125"/>
      <c r="CVD90" s="125"/>
      <c r="CVE90" s="125"/>
      <c r="CVF90" s="125"/>
      <c r="CVG90" s="125"/>
      <c r="CVH90" s="125"/>
      <c r="CVI90" s="125"/>
      <c r="CVJ90" s="125"/>
      <c r="CVK90" s="125"/>
      <c r="CVL90" s="125"/>
      <c r="CVM90" s="125"/>
      <c r="CVN90" s="125"/>
      <c r="CVO90" s="125"/>
      <c r="CVP90" s="125"/>
      <c r="CVQ90" s="125"/>
      <c r="CVR90" s="125"/>
      <c r="CVS90" s="125"/>
      <c r="CVT90" s="125"/>
      <c r="CVU90" s="125"/>
      <c r="CVV90" s="125"/>
      <c r="CVW90" s="125"/>
      <c r="CVX90" s="125"/>
      <c r="CVY90" s="125"/>
      <c r="CVZ90" s="125"/>
      <c r="CWA90" s="125"/>
      <c r="CWB90" s="125"/>
      <c r="CWC90" s="125"/>
      <c r="CWD90" s="125"/>
      <c r="CWE90" s="125"/>
      <c r="CWF90" s="125"/>
      <c r="CWG90" s="125"/>
      <c r="CWH90" s="125"/>
      <c r="CWI90" s="125"/>
      <c r="CWJ90" s="125"/>
      <c r="CWK90" s="125"/>
      <c r="CWL90" s="125"/>
      <c r="CWM90" s="125"/>
      <c r="CWN90" s="125"/>
      <c r="CWO90" s="125"/>
      <c r="CWP90" s="125"/>
      <c r="CWQ90" s="125"/>
      <c r="CWR90" s="125"/>
      <c r="CWS90" s="125"/>
      <c r="CWT90" s="125"/>
      <c r="CWU90" s="125"/>
      <c r="CWV90" s="125"/>
      <c r="CWW90" s="125"/>
      <c r="CWX90" s="125"/>
      <c r="CWY90" s="125"/>
      <c r="CWZ90" s="125"/>
      <c r="CXA90" s="125"/>
      <c r="CXB90" s="125"/>
      <c r="CXC90" s="125"/>
      <c r="CXD90" s="125"/>
      <c r="CXE90" s="125"/>
      <c r="CXF90" s="125"/>
      <c r="CXG90" s="125"/>
      <c r="CXH90" s="125"/>
      <c r="CXI90" s="125"/>
      <c r="CXJ90" s="125"/>
      <c r="CXK90" s="125"/>
      <c r="CXL90" s="125"/>
      <c r="CXM90" s="125"/>
      <c r="CXN90" s="125"/>
      <c r="CXO90" s="125"/>
      <c r="CXP90" s="125"/>
      <c r="CXQ90" s="125"/>
      <c r="CXR90" s="125"/>
      <c r="CXS90" s="125"/>
      <c r="CXT90" s="125"/>
      <c r="CXU90" s="125"/>
      <c r="CXV90" s="125"/>
      <c r="CXW90" s="125"/>
      <c r="CXX90" s="125"/>
      <c r="CXY90" s="125"/>
      <c r="CXZ90" s="125"/>
      <c r="CYA90" s="125"/>
      <c r="CYB90" s="125"/>
      <c r="CYC90" s="125"/>
      <c r="CYD90" s="125"/>
      <c r="CYE90" s="125"/>
      <c r="CYF90" s="125"/>
      <c r="CYG90" s="125"/>
      <c r="CYH90" s="125"/>
      <c r="CYI90" s="125"/>
      <c r="CYJ90" s="125"/>
      <c r="CYK90" s="125"/>
      <c r="CYL90" s="125"/>
      <c r="CYM90" s="125"/>
      <c r="CYN90" s="125"/>
      <c r="CYO90" s="125"/>
      <c r="CYP90" s="125"/>
      <c r="CYQ90" s="125"/>
      <c r="CYR90" s="125"/>
      <c r="CYS90" s="125"/>
      <c r="CYT90" s="125"/>
      <c r="CYU90" s="125"/>
      <c r="CYV90" s="125"/>
      <c r="CYW90" s="125"/>
      <c r="CYX90" s="125"/>
      <c r="CYY90" s="125"/>
      <c r="CYZ90" s="125"/>
      <c r="CZA90" s="125"/>
      <c r="CZB90" s="125"/>
      <c r="CZC90" s="125"/>
      <c r="CZD90" s="125"/>
      <c r="CZE90" s="125"/>
      <c r="CZF90" s="125"/>
      <c r="CZG90" s="125"/>
      <c r="CZH90" s="125"/>
      <c r="CZI90" s="125"/>
      <c r="CZJ90" s="125"/>
      <c r="CZK90" s="125"/>
      <c r="CZL90" s="125"/>
      <c r="CZM90" s="125"/>
      <c r="CZN90" s="125"/>
      <c r="CZO90" s="125"/>
      <c r="CZP90" s="125"/>
      <c r="CZQ90" s="125"/>
      <c r="CZR90" s="125"/>
      <c r="CZS90" s="125"/>
      <c r="CZT90" s="125"/>
      <c r="CZU90" s="125"/>
      <c r="CZV90" s="125"/>
      <c r="CZW90" s="125"/>
      <c r="CZX90" s="125"/>
      <c r="CZY90" s="125"/>
      <c r="CZZ90" s="125"/>
      <c r="DAA90" s="125"/>
      <c r="DAB90" s="125"/>
      <c r="DAC90" s="125"/>
      <c r="DAD90" s="125"/>
      <c r="DAE90" s="125"/>
      <c r="DAF90" s="125"/>
      <c r="DAG90" s="125"/>
      <c r="DAH90" s="125"/>
      <c r="DAI90" s="125"/>
      <c r="DAJ90" s="125"/>
      <c r="DAK90" s="125"/>
      <c r="DAL90" s="125"/>
      <c r="DAM90" s="125"/>
      <c r="DAN90" s="125"/>
      <c r="DAO90" s="125"/>
      <c r="DAP90" s="125"/>
      <c r="DAQ90" s="125"/>
      <c r="DAR90" s="125"/>
      <c r="DAS90" s="125"/>
      <c r="DAT90" s="125"/>
      <c r="DAU90" s="125"/>
      <c r="DAV90" s="125"/>
      <c r="DAW90" s="125"/>
      <c r="DAX90" s="125"/>
      <c r="DAY90" s="125"/>
      <c r="DAZ90" s="125"/>
      <c r="DBA90" s="125"/>
      <c r="DBB90" s="125"/>
      <c r="DBC90" s="125"/>
      <c r="DBD90" s="125"/>
      <c r="DBE90" s="125"/>
      <c r="DBF90" s="125"/>
      <c r="DBG90" s="125"/>
      <c r="DBH90" s="125"/>
      <c r="DBI90" s="125"/>
      <c r="DBJ90" s="125"/>
      <c r="DBK90" s="125"/>
      <c r="DBL90" s="125"/>
      <c r="DBM90" s="125"/>
      <c r="DBN90" s="125"/>
      <c r="DBO90" s="125"/>
      <c r="DBP90" s="125"/>
      <c r="DBQ90" s="125"/>
      <c r="DBR90" s="125"/>
      <c r="DBS90" s="125"/>
      <c r="DBT90" s="125"/>
      <c r="DBU90" s="125"/>
      <c r="DBV90" s="125"/>
      <c r="DBW90" s="125"/>
      <c r="DBX90" s="125"/>
      <c r="DBY90" s="125"/>
      <c r="DBZ90" s="125"/>
      <c r="DCA90" s="125"/>
      <c r="DCB90" s="125"/>
      <c r="DCC90" s="125"/>
      <c r="DCD90" s="125"/>
      <c r="DCE90" s="125"/>
      <c r="DCF90" s="125"/>
      <c r="DCG90" s="125"/>
      <c r="DCH90" s="125"/>
      <c r="DCI90" s="125"/>
      <c r="DCJ90" s="125"/>
      <c r="DCK90" s="125"/>
      <c r="DCL90" s="125"/>
      <c r="DCM90" s="125"/>
      <c r="DCN90" s="125"/>
      <c r="DCO90" s="125"/>
      <c r="DCP90" s="125"/>
      <c r="DCQ90" s="125"/>
      <c r="DCR90" s="125"/>
      <c r="DCS90" s="125"/>
      <c r="DCT90" s="125"/>
      <c r="DCU90" s="125"/>
      <c r="DCV90" s="125"/>
      <c r="DCW90" s="125"/>
      <c r="DCX90" s="125"/>
      <c r="DCY90" s="125"/>
      <c r="DCZ90" s="125"/>
      <c r="DDA90" s="125"/>
      <c r="DDB90" s="125"/>
      <c r="DDC90" s="125"/>
      <c r="DDD90" s="125"/>
      <c r="DDE90" s="125"/>
      <c r="DDF90" s="125"/>
      <c r="DDG90" s="125"/>
      <c r="DDH90" s="125"/>
      <c r="DDI90" s="125"/>
      <c r="DDJ90" s="125"/>
      <c r="DDK90" s="125"/>
      <c r="DDL90" s="125"/>
      <c r="DDM90" s="125"/>
      <c r="DDN90" s="125"/>
      <c r="DDO90" s="125"/>
      <c r="DDP90" s="125"/>
      <c r="DDQ90" s="125"/>
      <c r="DDR90" s="125"/>
      <c r="DDS90" s="125"/>
      <c r="DDT90" s="125"/>
      <c r="DDU90" s="125"/>
      <c r="DDV90" s="125"/>
      <c r="DDW90" s="125"/>
      <c r="DDX90" s="125"/>
      <c r="DDY90" s="125"/>
      <c r="DDZ90" s="125"/>
      <c r="DEA90" s="125"/>
      <c r="DEB90" s="125"/>
      <c r="DEC90" s="125"/>
      <c r="DED90" s="125"/>
      <c r="DEE90" s="125"/>
      <c r="DEF90" s="125"/>
      <c r="DEG90" s="125"/>
      <c r="DEH90" s="125"/>
      <c r="DEI90" s="125"/>
      <c r="DEJ90" s="125"/>
      <c r="DEK90" s="125"/>
      <c r="DEL90" s="125"/>
      <c r="DEM90" s="125"/>
      <c r="DEN90" s="125"/>
      <c r="DEO90" s="125"/>
      <c r="DEP90" s="125"/>
      <c r="DEQ90" s="125"/>
      <c r="DER90" s="125"/>
      <c r="DES90" s="125"/>
      <c r="DET90" s="125"/>
      <c r="DEU90" s="125"/>
      <c r="DEV90" s="125"/>
      <c r="DEW90" s="125"/>
      <c r="DEX90" s="125"/>
      <c r="DEY90" s="125"/>
      <c r="DEZ90" s="125"/>
      <c r="DFA90" s="125"/>
      <c r="DFB90" s="125"/>
      <c r="DFC90" s="125"/>
      <c r="DFD90" s="125"/>
      <c r="DFE90" s="125"/>
      <c r="DFF90" s="125"/>
      <c r="DFG90" s="125"/>
      <c r="DFH90" s="125"/>
      <c r="DFI90" s="125"/>
      <c r="DFJ90" s="125"/>
      <c r="DFK90" s="125"/>
      <c r="DFL90" s="125"/>
      <c r="DFM90" s="125"/>
      <c r="DFN90" s="125"/>
      <c r="DFO90" s="125"/>
      <c r="DFP90" s="125"/>
      <c r="DFQ90" s="125"/>
      <c r="DFR90" s="125"/>
      <c r="DFS90" s="125"/>
      <c r="DFT90" s="125"/>
      <c r="DFU90" s="125"/>
      <c r="DFV90" s="125"/>
      <c r="DFW90" s="125"/>
      <c r="DFX90" s="125"/>
      <c r="DFY90" s="125"/>
      <c r="DFZ90" s="125"/>
      <c r="DGA90" s="125"/>
      <c r="DGB90" s="125"/>
      <c r="DGC90" s="125"/>
      <c r="DGD90" s="125"/>
      <c r="DGE90" s="125"/>
      <c r="DGF90" s="125"/>
      <c r="DGG90" s="125"/>
      <c r="DGH90" s="125"/>
      <c r="DGI90" s="125"/>
      <c r="DGJ90" s="125"/>
      <c r="DGK90" s="125"/>
      <c r="DGL90" s="125"/>
      <c r="DGM90" s="125"/>
      <c r="DGN90" s="125"/>
      <c r="DGO90" s="125"/>
      <c r="DGP90" s="125"/>
      <c r="DGQ90" s="125"/>
      <c r="DGR90" s="125"/>
      <c r="DGS90" s="125"/>
      <c r="DGT90" s="125"/>
      <c r="DGU90" s="125"/>
      <c r="DGV90" s="125"/>
      <c r="DGW90" s="125"/>
      <c r="DGX90" s="125"/>
      <c r="DGY90" s="125"/>
      <c r="DGZ90" s="125"/>
      <c r="DHA90" s="125"/>
      <c r="DHB90" s="125"/>
      <c r="DHC90" s="125"/>
      <c r="DHD90" s="125"/>
      <c r="DHE90" s="125"/>
      <c r="DHF90" s="125"/>
      <c r="DHG90" s="125"/>
      <c r="DHH90" s="125"/>
      <c r="DHI90" s="125"/>
      <c r="DHJ90" s="125"/>
      <c r="DHK90" s="125"/>
      <c r="DHL90" s="125"/>
      <c r="DHM90" s="125"/>
      <c r="DHN90" s="125"/>
      <c r="DHO90" s="125"/>
      <c r="DHP90" s="125"/>
      <c r="DHQ90" s="125"/>
      <c r="DHR90" s="125"/>
      <c r="DHS90" s="125"/>
      <c r="DHT90" s="125"/>
      <c r="DHU90" s="125"/>
      <c r="DHV90" s="125"/>
      <c r="DHW90" s="125"/>
      <c r="DHX90" s="125"/>
      <c r="DHY90" s="125"/>
      <c r="DHZ90" s="125"/>
      <c r="DIA90" s="125"/>
      <c r="DIB90" s="125"/>
      <c r="DIC90" s="125"/>
      <c r="DID90" s="125"/>
      <c r="DIE90" s="125"/>
      <c r="DIF90" s="125"/>
      <c r="DIG90" s="125"/>
      <c r="DIH90" s="125"/>
      <c r="DII90" s="125"/>
      <c r="DIJ90" s="125"/>
      <c r="DIK90" s="125"/>
      <c r="DIL90" s="125"/>
      <c r="DIM90" s="125"/>
      <c r="DIN90" s="125"/>
      <c r="DIO90" s="125"/>
      <c r="DIP90" s="125"/>
      <c r="DIQ90" s="125"/>
      <c r="DIR90" s="125"/>
      <c r="DIS90" s="125"/>
      <c r="DIT90" s="125"/>
      <c r="DIU90" s="125"/>
      <c r="DIV90" s="125"/>
      <c r="DIW90" s="125"/>
      <c r="DIX90" s="125"/>
      <c r="DIY90" s="125"/>
      <c r="DIZ90" s="125"/>
      <c r="DJA90" s="125"/>
      <c r="DJB90" s="125"/>
      <c r="DJC90" s="125"/>
      <c r="DJD90" s="125"/>
      <c r="DJE90" s="125"/>
      <c r="DJF90" s="125"/>
      <c r="DJG90" s="125"/>
      <c r="DJH90" s="125"/>
      <c r="DJI90" s="125"/>
      <c r="DJJ90" s="125"/>
      <c r="DJK90" s="125"/>
      <c r="DJL90" s="125"/>
      <c r="DJM90" s="125"/>
      <c r="DJN90" s="125"/>
      <c r="DJO90" s="125"/>
      <c r="DJP90" s="125"/>
      <c r="DJQ90" s="125"/>
      <c r="DJR90" s="125"/>
      <c r="DJS90" s="125"/>
      <c r="DJT90" s="125"/>
      <c r="DJU90" s="125"/>
      <c r="DJV90" s="125"/>
      <c r="DJW90" s="125"/>
      <c r="DJX90" s="125"/>
      <c r="DJY90" s="125"/>
      <c r="DJZ90" s="125"/>
      <c r="DKA90" s="125"/>
      <c r="DKB90" s="125"/>
      <c r="DKC90" s="125"/>
      <c r="DKD90" s="125"/>
      <c r="DKE90" s="125"/>
      <c r="DKF90" s="125"/>
      <c r="DKG90" s="125"/>
      <c r="DKH90" s="125"/>
      <c r="DKI90" s="125"/>
      <c r="DKJ90" s="125"/>
      <c r="DKK90" s="125"/>
      <c r="DKL90" s="125"/>
      <c r="DKM90" s="125"/>
      <c r="DKN90" s="125"/>
      <c r="DKO90" s="125"/>
      <c r="DKP90" s="125"/>
      <c r="DKQ90" s="125"/>
      <c r="DKR90" s="125"/>
      <c r="DKS90" s="125"/>
      <c r="DKT90" s="125"/>
      <c r="DKU90" s="125"/>
      <c r="DKV90" s="125"/>
      <c r="DKW90" s="125"/>
      <c r="DKX90" s="125"/>
      <c r="DKY90" s="125"/>
      <c r="DKZ90" s="125"/>
      <c r="DLA90" s="125"/>
      <c r="DLB90" s="125"/>
      <c r="DLC90" s="125"/>
      <c r="DLD90" s="125"/>
      <c r="DLE90" s="125"/>
      <c r="DLF90" s="125"/>
      <c r="DLG90" s="125"/>
      <c r="DLH90" s="125"/>
      <c r="DLI90" s="125"/>
      <c r="DLJ90" s="125"/>
      <c r="DLK90" s="125"/>
      <c r="DLL90" s="125"/>
      <c r="DLM90" s="125"/>
      <c r="DLN90" s="125"/>
      <c r="DLO90" s="125"/>
      <c r="DLP90" s="125"/>
      <c r="DLQ90" s="125"/>
      <c r="DLR90" s="125"/>
      <c r="DLS90" s="125"/>
      <c r="DLT90" s="125"/>
      <c r="DLU90" s="125"/>
      <c r="DLV90" s="125"/>
      <c r="DLW90" s="125"/>
      <c r="DLX90" s="125"/>
      <c r="DLY90" s="125"/>
      <c r="DLZ90" s="125"/>
      <c r="DMA90" s="125"/>
      <c r="DMB90" s="125"/>
      <c r="DMC90" s="125"/>
      <c r="DMD90" s="125"/>
      <c r="DME90" s="125"/>
      <c r="DMF90" s="125"/>
      <c r="DMG90" s="125"/>
      <c r="DMH90" s="125"/>
      <c r="DMI90" s="125"/>
      <c r="DMJ90" s="125"/>
      <c r="DMK90" s="125"/>
      <c r="DML90" s="125"/>
      <c r="DMM90" s="125"/>
      <c r="DMN90" s="125"/>
      <c r="DMO90" s="125"/>
      <c r="DMP90" s="125"/>
      <c r="DMQ90" s="125"/>
      <c r="DMR90" s="125"/>
      <c r="DMS90" s="125"/>
      <c r="DMT90" s="125"/>
      <c r="DMU90" s="125"/>
      <c r="DMV90" s="125"/>
      <c r="DMW90" s="125"/>
      <c r="DMX90" s="125"/>
      <c r="DMY90" s="125"/>
      <c r="DMZ90" s="125"/>
      <c r="DNA90" s="125"/>
      <c r="DNB90" s="125"/>
      <c r="DNC90" s="125"/>
      <c r="DND90" s="125"/>
      <c r="DNE90" s="125"/>
      <c r="DNF90" s="125"/>
      <c r="DNG90" s="125"/>
      <c r="DNH90" s="125"/>
      <c r="DNI90" s="125"/>
      <c r="DNJ90" s="125"/>
      <c r="DNK90" s="125"/>
      <c r="DNL90" s="125"/>
      <c r="DNM90" s="125"/>
      <c r="DNN90" s="125"/>
      <c r="DNO90" s="125"/>
      <c r="DNP90" s="125"/>
      <c r="DNQ90" s="125"/>
      <c r="DNR90" s="125"/>
      <c r="DNS90" s="125"/>
      <c r="DNT90" s="125"/>
      <c r="DNU90" s="125"/>
      <c r="DNV90" s="125"/>
      <c r="DNW90" s="125"/>
      <c r="DNX90" s="125"/>
      <c r="DNY90" s="125"/>
      <c r="DNZ90" s="125"/>
      <c r="DOA90" s="125"/>
      <c r="DOB90" s="125"/>
      <c r="DOC90" s="125"/>
      <c r="DOD90" s="125"/>
      <c r="DOE90" s="125"/>
      <c r="DOF90" s="125"/>
      <c r="DOG90" s="125"/>
      <c r="DOH90" s="125"/>
      <c r="DOI90" s="125"/>
      <c r="DOJ90" s="125"/>
      <c r="DOK90" s="125"/>
      <c r="DOL90" s="125"/>
      <c r="DOM90" s="125"/>
      <c r="DON90" s="125"/>
      <c r="DOO90" s="125"/>
      <c r="DOP90" s="125"/>
      <c r="DOQ90" s="125"/>
      <c r="DOR90" s="125"/>
      <c r="DOS90" s="125"/>
      <c r="DOT90" s="125"/>
      <c r="DOU90" s="125"/>
      <c r="DOV90" s="125"/>
      <c r="DOW90" s="125"/>
      <c r="DOX90" s="125"/>
      <c r="DOY90" s="125"/>
      <c r="DOZ90" s="125"/>
      <c r="DPA90" s="125"/>
      <c r="DPB90" s="125"/>
      <c r="DPC90" s="125"/>
      <c r="DPD90" s="125"/>
      <c r="DPE90" s="125"/>
      <c r="DPF90" s="125"/>
      <c r="DPG90" s="125"/>
      <c r="DPH90" s="125"/>
      <c r="DPI90" s="125"/>
      <c r="DPJ90" s="125"/>
      <c r="DPK90" s="125"/>
      <c r="DPL90" s="125"/>
      <c r="DPM90" s="125"/>
      <c r="DPN90" s="125"/>
      <c r="DPO90" s="125"/>
      <c r="DPP90" s="125"/>
      <c r="DPQ90" s="125"/>
      <c r="DPR90" s="125"/>
      <c r="DPS90" s="125"/>
      <c r="DPT90" s="125"/>
      <c r="DPU90" s="125"/>
      <c r="DPV90" s="125"/>
      <c r="DPW90" s="125"/>
      <c r="DPX90" s="125"/>
      <c r="DPY90" s="125"/>
      <c r="DPZ90" s="125"/>
      <c r="DQA90" s="125"/>
      <c r="DQB90" s="125"/>
      <c r="DQC90" s="125"/>
      <c r="DQD90" s="125"/>
      <c r="DQE90" s="125"/>
      <c r="DQF90" s="125"/>
      <c r="DQG90" s="125"/>
      <c r="DQH90" s="125"/>
      <c r="DQI90" s="125"/>
      <c r="DQJ90" s="125"/>
      <c r="DQK90" s="125"/>
      <c r="DQL90" s="125"/>
      <c r="DQM90" s="125"/>
      <c r="DQN90" s="125"/>
      <c r="DQO90" s="125"/>
      <c r="DQP90" s="125"/>
      <c r="DQQ90" s="125"/>
      <c r="DQR90" s="125"/>
      <c r="DQS90" s="125"/>
      <c r="DQT90" s="125"/>
      <c r="DQU90" s="125"/>
      <c r="DQV90" s="125"/>
      <c r="DQW90" s="125"/>
      <c r="DQX90" s="125"/>
      <c r="DQY90" s="125"/>
      <c r="DQZ90" s="125"/>
      <c r="DRA90" s="125"/>
      <c r="DRB90" s="125"/>
      <c r="DRC90" s="125"/>
      <c r="DRD90" s="125"/>
      <c r="DRE90" s="125"/>
      <c r="DRF90" s="125"/>
      <c r="DRG90" s="125"/>
      <c r="DRH90" s="125"/>
      <c r="DRI90" s="125"/>
      <c r="DRJ90" s="125"/>
      <c r="DRK90" s="125"/>
      <c r="DRL90" s="125"/>
      <c r="DRM90" s="125"/>
      <c r="DRN90" s="125"/>
      <c r="DRO90" s="125"/>
      <c r="DRP90" s="125"/>
      <c r="DRQ90" s="125"/>
      <c r="DRR90" s="125"/>
      <c r="DRS90" s="125"/>
      <c r="DRT90" s="125"/>
      <c r="DRU90" s="125"/>
      <c r="DRV90" s="125"/>
      <c r="DRW90" s="125"/>
      <c r="DRX90" s="125"/>
      <c r="DRY90" s="125"/>
      <c r="DRZ90" s="125"/>
      <c r="DSA90" s="125"/>
      <c r="DSB90" s="125"/>
      <c r="DSC90" s="125"/>
      <c r="DSD90" s="125"/>
      <c r="DSE90" s="125"/>
      <c r="DSF90" s="125"/>
      <c r="DSG90" s="125"/>
      <c r="DSH90" s="125"/>
      <c r="DSI90" s="125"/>
      <c r="DSJ90" s="125"/>
      <c r="DSK90" s="125"/>
      <c r="DSL90" s="125"/>
      <c r="DSM90" s="125"/>
      <c r="DSN90" s="125"/>
      <c r="DSO90" s="125"/>
      <c r="DSP90" s="125"/>
      <c r="DSQ90" s="125"/>
      <c r="DSR90" s="125"/>
      <c r="DSS90" s="125"/>
      <c r="DST90" s="125"/>
      <c r="DSU90" s="125"/>
      <c r="DSV90" s="125"/>
      <c r="DSW90" s="125"/>
      <c r="DSX90" s="125"/>
      <c r="DSY90" s="125"/>
      <c r="DSZ90" s="125"/>
      <c r="DTA90" s="125"/>
      <c r="DTB90" s="125"/>
      <c r="DTC90" s="125"/>
      <c r="DTD90" s="125"/>
      <c r="DTE90" s="125"/>
      <c r="DTF90" s="125"/>
      <c r="DTG90" s="125"/>
      <c r="DTH90" s="125"/>
      <c r="DTI90" s="125"/>
      <c r="DTJ90" s="125"/>
      <c r="DTK90" s="125"/>
      <c r="DTL90" s="125"/>
      <c r="DTM90" s="125"/>
      <c r="DTN90" s="125"/>
      <c r="DTO90" s="125"/>
      <c r="DTP90" s="125"/>
      <c r="DTQ90" s="125"/>
      <c r="DTR90" s="125"/>
      <c r="DTS90" s="125"/>
      <c r="DTT90" s="125"/>
      <c r="DTU90" s="125"/>
      <c r="DTV90" s="125"/>
      <c r="DTW90" s="125"/>
      <c r="DTX90" s="125"/>
      <c r="DTY90" s="125"/>
      <c r="DTZ90" s="125"/>
      <c r="DUA90" s="125"/>
      <c r="DUB90" s="125"/>
      <c r="DUC90" s="125"/>
      <c r="DUD90" s="125"/>
      <c r="DUE90" s="125"/>
      <c r="DUF90" s="125"/>
      <c r="DUG90" s="125"/>
      <c r="DUH90" s="125"/>
      <c r="DUI90" s="125"/>
      <c r="DUJ90" s="125"/>
      <c r="DUK90" s="125"/>
      <c r="DUL90" s="125"/>
      <c r="DUM90" s="125"/>
      <c r="DUN90" s="125"/>
      <c r="DUO90" s="125"/>
      <c r="DUP90" s="125"/>
      <c r="DUQ90" s="125"/>
      <c r="DUR90" s="125"/>
      <c r="DUS90" s="125"/>
      <c r="DUT90" s="125"/>
      <c r="DUU90" s="125"/>
      <c r="DUV90" s="125"/>
      <c r="DUW90" s="125"/>
      <c r="DUX90" s="125"/>
      <c r="DUY90" s="125"/>
      <c r="DUZ90" s="125"/>
      <c r="DVA90" s="125"/>
      <c r="DVB90" s="125"/>
      <c r="DVC90" s="125"/>
      <c r="DVD90" s="125"/>
      <c r="DVE90" s="125"/>
      <c r="DVF90" s="125"/>
      <c r="DVG90" s="125"/>
      <c r="DVH90" s="125"/>
      <c r="DVI90" s="125"/>
      <c r="DVJ90" s="125"/>
      <c r="DVK90" s="125"/>
      <c r="DVL90" s="125"/>
      <c r="DVM90" s="125"/>
      <c r="DVN90" s="125"/>
      <c r="DVO90" s="125"/>
      <c r="DVP90" s="125"/>
      <c r="DVQ90" s="125"/>
      <c r="DVR90" s="125"/>
      <c r="DVS90" s="125"/>
      <c r="DVT90" s="125"/>
      <c r="DVU90" s="125"/>
      <c r="DVV90" s="125"/>
      <c r="DVW90" s="125"/>
      <c r="DVX90" s="125"/>
      <c r="DVY90" s="125"/>
      <c r="DVZ90" s="125"/>
      <c r="DWA90" s="125"/>
      <c r="DWB90" s="125"/>
      <c r="DWC90" s="125"/>
      <c r="DWD90" s="125"/>
      <c r="DWE90" s="125"/>
      <c r="DWF90" s="125"/>
      <c r="DWG90" s="125"/>
      <c r="DWH90" s="125"/>
      <c r="DWI90" s="125"/>
      <c r="DWJ90" s="125"/>
      <c r="DWK90" s="125"/>
      <c r="DWL90" s="125"/>
      <c r="DWM90" s="125"/>
      <c r="DWN90" s="125"/>
      <c r="DWO90" s="125"/>
      <c r="DWP90" s="125"/>
      <c r="DWQ90" s="125"/>
      <c r="DWR90" s="125"/>
      <c r="DWS90" s="125"/>
      <c r="DWT90" s="125"/>
      <c r="DWU90" s="125"/>
      <c r="DWV90" s="125"/>
      <c r="DWW90" s="125"/>
      <c r="DWX90" s="125"/>
      <c r="DWY90" s="125"/>
      <c r="DWZ90" s="125"/>
      <c r="DXA90" s="125"/>
      <c r="DXB90" s="125"/>
      <c r="DXC90" s="125"/>
      <c r="DXD90" s="125"/>
      <c r="DXE90" s="125"/>
      <c r="DXF90" s="125"/>
      <c r="DXG90" s="125"/>
      <c r="DXH90" s="125"/>
      <c r="DXI90" s="125"/>
      <c r="DXJ90" s="125"/>
      <c r="DXK90" s="125"/>
      <c r="DXL90" s="125"/>
      <c r="DXM90" s="125"/>
      <c r="DXN90" s="125"/>
      <c r="DXO90" s="125"/>
      <c r="DXP90" s="125"/>
      <c r="DXQ90" s="125"/>
      <c r="DXR90" s="125"/>
      <c r="DXS90" s="125"/>
      <c r="DXT90" s="125"/>
      <c r="DXU90" s="125"/>
      <c r="DXV90" s="125"/>
      <c r="DXW90" s="125"/>
      <c r="DXX90" s="125"/>
      <c r="DXY90" s="125"/>
      <c r="DXZ90" s="125"/>
      <c r="DYA90" s="125"/>
      <c r="DYB90" s="125"/>
      <c r="DYC90" s="125"/>
      <c r="DYD90" s="125"/>
      <c r="DYE90" s="125"/>
      <c r="DYF90" s="125"/>
      <c r="DYG90" s="125"/>
      <c r="DYH90" s="125"/>
      <c r="DYI90" s="125"/>
      <c r="DYJ90" s="125"/>
      <c r="DYK90" s="125"/>
      <c r="DYL90" s="125"/>
      <c r="DYM90" s="125"/>
      <c r="DYN90" s="125"/>
      <c r="DYO90" s="125"/>
      <c r="DYP90" s="125"/>
      <c r="DYQ90" s="125"/>
      <c r="DYR90" s="125"/>
      <c r="DYS90" s="125"/>
      <c r="DYT90" s="125"/>
      <c r="DYU90" s="125"/>
      <c r="DYV90" s="125"/>
      <c r="DYW90" s="125"/>
      <c r="DYX90" s="125"/>
      <c r="DYY90" s="125"/>
      <c r="DYZ90" s="125"/>
      <c r="DZA90" s="125"/>
      <c r="DZB90" s="125"/>
      <c r="DZC90" s="125"/>
      <c r="DZD90" s="125"/>
      <c r="DZE90" s="125"/>
      <c r="DZF90" s="125"/>
      <c r="DZG90" s="125"/>
      <c r="DZH90" s="125"/>
      <c r="DZI90" s="125"/>
      <c r="DZJ90" s="125"/>
      <c r="DZK90" s="125"/>
      <c r="DZL90" s="125"/>
      <c r="DZM90" s="125"/>
      <c r="DZN90" s="125"/>
      <c r="DZO90" s="125"/>
      <c r="DZP90" s="125"/>
      <c r="DZQ90" s="125"/>
      <c r="DZR90" s="125"/>
      <c r="DZS90" s="125"/>
      <c r="DZT90" s="125"/>
      <c r="DZU90" s="125"/>
      <c r="DZV90" s="125"/>
      <c r="DZW90" s="125"/>
      <c r="DZX90" s="125"/>
      <c r="DZY90" s="125"/>
      <c r="DZZ90" s="125"/>
      <c r="EAA90" s="125"/>
      <c r="EAB90" s="125"/>
      <c r="EAC90" s="125"/>
      <c r="EAD90" s="125"/>
      <c r="EAE90" s="125"/>
      <c r="EAF90" s="125"/>
      <c r="EAG90" s="125"/>
      <c r="EAH90" s="125"/>
      <c r="EAI90" s="125"/>
      <c r="EAJ90" s="125"/>
      <c r="EAK90" s="125"/>
      <c r="EAL90" s="125"/>
      <c r="EAM90" s="125"/>
      <c r="EAN90" s="125"/>
      <c r="EAO90" s="125"/>
      <c r="EAP90" s="125"/>
      <c r="EAQ90" s="125"/>
      <c r="EAR90" s="125"/>
      <c r="EAS90" s="125"/>
      <c r="EAT90" s="125"/>
      <c r="EAU90" s="125"/>
      <c r="EAV90" s="125"/>
      <c r="EAW90" s="125"/>
      <c r="EAX90" s="125"/>
      <c r="EAY90" s="125"/>
      <c r="EAZ90" s="125"/>
      <c r="EBA90" s="125"/>
      <c r="EBB90" s="125"/>
      <c r="EBC90" s="125"/>
      <c r="EBD90" s="125"/>
      <c r="EBE90" s="125"/>
      <c r="EBF90" s="125"/>
      <c r="EBG90" s="125"/>
      <c r="EBH90" s="125"/>
      <c r="EBI90" s="125"/>
      <c r="EBJ90" s="125"/>
      <c r="EBK90" s="125"/>
      <c r="EBL90" s="125"/>
      <c r="EBM90" s="125"/>
      <c r="EBN90" s="125"/>
      <c r="EBO90" s="125"/>
      <c r="EBP90" s="125"/>
      <c r="EBQ90" s="125"/>
      <c r="EBR90" s="125"/>
      <c r="EBS90" s="125"/>
      <c r="EBT90" s="125"/>
      <c r="EBU90" s="125"/>
      <c r="EBV90" s="125"/>
      <c r="EBW90" s="125"/>
      <c r="EBX90" s="125"/>
      <c r="EBY90" s="125"/>
      <c r="EBZ90" s="125"/>
      <c r="ECA90" s="125"/>
      <c r="ECB90" s="125"/>
      <c r="ECC90" s="125"/>
      <c r="ECD90" s="125"/>
      <c r="ECE90" s="125"/>
      <c r="ECF90" s="125"/>
      <c r="ECG90" s="125"/>
      <c r="ECH90" s="125"/>
      <c r="ECI90" s="125"/>
      <c r="ECJ90" s="125"/>
      <c r="ECK90" s="125"/>
      <c r="ECL90" s="125"/>
      <c r="ECM90" s="125"/>
      <c r="ECN90" s="125"/>
      <c r="ECO90" s="125"/>
      <c r="ECP90" s="125"/>
      <c r="ECQ90" s="125"/>
      <c r="ECR90" s="125"/>
      <c r="ECS90" s="125"/>
      <c r="ECT90" s="125"/>
      <c r="ECU90" s="125"/>
      <c r="ECV90" s="125"/>
      <c r="ECW90" s="125"/>
      <c r="ECX90" s="125"/>
      <c r="ECY90" s="125"/>
      <c r="ECZ90" s="125"/>
      <c r="EDA90" s="125"/>
      <c r="EDB90" s="125"/>
      <c r="EDC90" s="125"/>
      <c r="EDD90" s="125"/>
      <c r="EDE90" s="125"/>
      <c r="EDF90" s="125"/>
      <c r="EDG90" s="125"/>
      <c r="EDH90" s="125"/>
      <c r="EDI90" s="125"/>
      <c r="EDJ90" s="125"/>
      <c r="EDK90" s="125"/>
      <c r="EDL90" s="125"/>
      <c r="EDM90" s="125"/>
      <c r="EDN90" s="125"/>
      <c r="EDO90" s="125"/>
      <c r="EDP90" s="125"/>
      <c r="EDQ90" s="125"/>
      <c r="EDR90" s="125"/>
      <c r="EDS90" s="125"/>
      <c r="EDT90" s="125"/>
      <c r="EDU90" s="125"/>
      <c r="EDV90" s="125"/>
      <c r="EDW90" s="125"/>
      <c r="EDX90" s="125"/>
      <c r="EDY90" s="125"/>
      <c r="EDZ90" s="125"/>
      <c r="EEA90" s="125"/>
      <c r="EEB90" s="125"/>
      <c r="EEC90" s="125"/>
      <c r="EED90" s="125"/>
      <c r="EEE90" s="125"/>
      <c r="EEF90" s="125"/>
      <c r="EEG90" s="125"/>
      <c r="EEH90" s="125"/>
      <c r="EEI90" s="125"/>
      <c r="EEJ90" s="125"/>
      <c r="EEK90" s="125"/>
      <c r="EEL90" s="125"/>
      <c r="EEM90" s="125"/>
      <c r="EEN90" s="125"/>
      <c r="EEO90" s="125"/>
      <c r="EEP90" s="125"/>
      <c r="EEQ90" s="125"/>
      <c r="EER90" s="125"/>
      <c r="EES90" s="125"/>
      <c r="EET90" s="125"/>
      <c r="EEU90" s="125"/>
      <c r="EEV90" s="125"/>
      <c r="EEW90" s="125"/>
      <c r="EEX90" s="125"/>
      <c r="EEY90" s="125"/>
      <c r="EEZ90" s="125"/>
      <c r="EFA90" s="125"/>
      <c r="EFB90" s="125"/>
      <c r="EFC90" s="125"/>
      <c r="EFD90" s="125"/>
      <c r="EFE90" s="125"/>
      <c r="EFF90" s="125"/>
      <c r="EFG90" s="125"/>
      <c r="EFH90" s="125"/>
      <c r="EFI90" s="125"/>
      <c r="EFJ90" s="125"/>
      <c r="EFK90" s="125"/>
      <c r="EFL90" s="125"/>
      <c r="EFM90" s="125"/>
      <c r="EFN90" s="125"/>
      <c r="EFO90" s="125"/>
      <c r="EFP90" s="125"/>
      <c r="EFQ90" s="125"/>
      <c r="EFR90" s="125"/>
      <c r="EFS90" s="125"/>
      <c r="EFT90" s="125"/>
      <c r="EFU90" s="125"/>
      <c r="EFV90" s="125"/>
      <c r="EFW90" s="125"/>
      <c r="EFX90" s="125"/>
      <c r="EFY90" s="125"/>
      <c r="EFZ90" s="125"/>
      <c r="EGA90" s="125"/>
      <c r="EGB90" s="125"/>
      <c r="EGC90" s="125"/>
      <c r="EGD90" s="125"/>
      <c r="EGE90" s="125"/>
      <c r="EGF90" s="125"/>
      <c r="EGG90" s="125"/>
      <c r="EGH90" s="125"/>
      <c r="EGI90" s="125"/>
      <c r="EGJ90" s="125"/>
      <c r="EGK90" s="125"/>
      <c r="EGL90" s="125"/>
      <c r="EGM90" s="125"/>
      <c r="EGN90" s="125"/>
      <c r="EGO90" s="125"/>
      <c r="EGP90" s="125"/>
      <c r="EGQ90" s="125"/>
      <c r="EGR90" s="125"/>
      <c r="EGS90" s="125"/>
      <c r="EGT90" s="125"/>
      <c r="EGU90" s="125"/>
      <c r="EGV90" s="125"/>
      <c r="EGW90" s="125"/>
      <c r="EGX90" s="125"/>
      <c r="EGY90" s="125"/>
      <c r="EGZ90" s="125"/>
      <c r="EHA90" s="125"/>
      <c r="EHB90" s="125"/>
      <c r="EHC90" s="125"/>
      <c r="EHD90" s="125"/>
      <c r="EHE90" s="125"/>
      <c r="EHF90" s="125"/>
      <c r="EHG90" s="125"/>
      <c r="EHH90" s="125"/>
      <c r="EHI90" s="125"/>
      <c r="EHJ90" s="125"/>
      <c r="EHK90" s="125"/>
      <c r="EHL90" s="125"/>
      <c r="EHM90" s="125"/>
      <c r="EHN90" s="125"/>
      <c r="EHO90" s="125"/>
      <c r="EHP90" s="125"/>
      <c r="EHQ90" s="125"/>
      <c r="EHR90" s="125"/>
      <c r="EHS90" s="125"/>
      <c r="EHT90" s="125"/>
      <c r="EHU90" s="125"/>
      <c r="EHV90" s="125"/>
      <c r="EHW90" s="125"/>
      <c r="EHX90" s="125"/>
      <c r="EHY90" s="125"/>
      <c r="EHZ90" s="125"/>
      <c r="EIA90" s="125"/>
      <c r="EIB90" s="125"/>
      <c r="EIC90" s="125"/>
      <c r="EID90" s="125"/>
      <c r="EIE90" s="125"/>
      <c r="EIF90" s="125"/>
      <c r="EIG90" s="125"/>
      <c r="EIH90" s="125"/>
      <c r="EII90" s="125"/>
      <c r="EIJ90" s="125"/>
      <c r="EIK90" s="125"/>
      <c r="EIL90" s="125"/>
      <c r="EIM90" s="125"/>
      <c r="EIN90" s="125"/>
      <c r="EIO90" s="125"/>
      <c r="EIP90" s="125"/>
      <c r="EIQ90" s="125"/>
      <c r="EIR90" s="125"/>
      <c r="EIS90" s="125"/>
      <c r="EIT90" s="125"/>
      <c r="EIU90" s="125"/>
      <c r="EIV90" s="125"/>
      <c r="EIW90" s="125"/>
      <c r="EIX90" s="125"/>
      <c r="EIY90" s="125"/>
      <c r="EIZ90" s="125"/>
      <c r="EJA90" s="125"/>
      <c r="EJB90" s="125"/>
      <c r="EJC90" s="125"/>
      <c r="EJD90" s="125"/>
      <c r="EJE90" s="125"/>
      <c r="EJF90" s="125"/>
      <c r="EJG90" s="125"/>
      <c r="EJH90" s="125"/>
      <c r="EJI90" s="125"/>
      <c r="EJJ90" s="125"/>
      <c r="EJK90" s="125"/>
      <c r="EJL90" s="125"/>
      <c r="EJM90" s="125"/>
      <c r="EJN90" s="125"/>
      <c r="EJO90" s="125"/>
      <c r="EJP90" s="125"/>
      <c r="EJQ90" s="125"/>
      <c r="EJR90" s="125"/>
      <c r="EJS90" s="125"/>
      <c r="EJT90" s="125"/>
      <c r="EJU90" s="125"/>
      <c r="EJV90" s="125"/>
      <c r="EJW90" s="125"/>
      <c r="EJX90" s="125"/>
      <c r="EJY90" s="125"/>
      <c r="EJZ90" s="125"/>
      <c r="EKA90" s="125"/>
      <c r="EKB90" s="125"/>
      <c r="EKC90" s="125"/>
      <c r="EKD90" s="125"/>
      <c r="EKE90" s="125"/>
      <c r="EKF90" s="125"/>
      <c r="EKG90" s="125"/>
      <c r="EKH90" s="125"/>
      <c r="EKI90" s="125"/>
      <c r="EKJ90" s="125"/>
      <c r="EKK90" s="125"/>
      <c r="EKL90" s="125"/>
      <c r="EKM90" s="125"/>
      <c r="EKN90" s="125"/>
      <c r="EKO90" s="125"/>
      <c r="EKP90" s="125"/>
      <c r="EKQ90" s="125"/>
      <c r="EKR90" s="125"/>
      <c r="EKS90" s="125"/>
      <c r="EKT90" s="125"/>
      <c r="EKU90" s="125"/>
      <c r="EKV90" s="125"/>
      <c r="EKW90" s="125"/>
      <c r="EKX90" s="125"/>
      <c r="EKY90" s="125"/>
      <c r="EKZ90" s="125"/>
      <c r="ELA90" s="125"/>
      <c r="ELB90" s="125"/>
      <c r="ELC90" s="125"/>
      <c r="ELD90" s="125"/>
      <c r="ELE90" s="125"/>
      <c r="ELF90" s="125"/>
      <c r="ELG90" s="125"/>
      <c r="ELH90" s="125"/>
      <c r="ELI90" s="125"/>
      <c r="ELJ90" s="125"/>
      <c r="ELK90" s="125"/>
      <c r="ELL90" s="125"/>
      <c r="ELM90" s="125"/>
      <c r="ELN90" s="125"/>
      <c r="ELO90" s="125"/>
      <c r="ELP90" s="125"/>
      <c r="ELQ90" s="125"/>
      <c r="ELR90" s="125"/>
      <c r="ELS90" s="125"/>
      <c r="ELT90" s="125"/>
      <c r="ELU90" s="125"/>
      <c r="ELV90" s="125"/>
      <c r="ELW90" s="125"/>
      <c r="ELX90" s="125"/>
      <c r="ELY90" s="125"/>
      <c r="ELZ90" s="125"/>
      <c r="EMA90" s="125"/>
      <c r="EMB90" s="125"/>
      <c r="EMC90" s="125"/>
      <c r="EMD90" s="125"/>
      <c r="EME90" s="125"/>
      <c r="EMF90" s="125"/>
      <c r="EMG90" s="125"/>
      <c r="EMH90" s="125"/>
      <c r="EMI90" s="125"/>
      <c r="EMJ90" s="125"/>
      <c r="EMK90" s="125"/>
      <c r="EML90" s="125"/>
      <c r="EMM90" s="125"/>
      <c r="EMN90" s="125"/>
      <c r="EMO90" s="125"/>
      <c r="EMP90" s="125"/>
      <c r="EMQ90" s="125"/>
      <c r="EMR90" s="125"/>
      <c r="EMS90" s="125"/>
      <c r="EMT90" s="125"/>
      <c r="EMU90" s="125"/>
      <c r="EMV90" s="125"/>
      <c r="EMW90" s="125"/>
      <c r="EMX90" s="125"/>
      <c r="EMY90" s="125"/>
      <c r="EMZ90" s="125"/>
      <c r="ENA90" s="125"/>
      <c r="ENB90" s="125"/>
      <c r="ENC90" s="125"/>
      <c r="END90" s="125"/>
      <c r="ENE90" s="125"/>
      <c r="ENF90" s="125"/>
      <c r="ENG90" s="125"/>
      <c r="ENH90" s="125"/>
      <c r="ENI90" s="125"/>
      <c r="ENJ90" s="125"/>
      <c r="ENK90" s="125"/>
      <c r="ENL90" s="125"/>
      <c r="ENM90" s="125"/>
      <c r="ENN90" s="125"/>
      <c r="ENO90" s="125"/>
      <c r="ENP90" s="125"/>
      <c r="ENQ90" s="125"/>
      <c r="ENR90" s="125"/>
      <c r="ENS90" s="125"/>
      <c r="ENT90" s="125"/>
      <c r="ENU90" s="125"/>
      <c r="ENV90" s="125"/>
      <c r="ENW90" s="125"/>
      <c r="ENX90" s="125"/>
      <c r="ENY90" s="125"/>
      <c r="ENZ90" s="125"/>
      <c r="EOA90" s="125"/>
      <c r="EOB90" s="125"/>
      <c r="EOC90" s="125"/>
      <c r="EOD90" s="125"/>
      <c r="EOE90" s="125"/>
      <c r="EOF90" s="125"/>
      <c r="EOG90" s="125"/>
      <c r="EOH90" s="125"/>
      <c r="EOI90" s="125"/>
      <c r="EOJ90" s="125"/>
      <c r="EOK90" s="125"/>
      <c r="EOL90" s="125"/>
      <c r="EOM90" s="125"/>
      <c r="EON90" s="125"/>
      <c r="EOO90" s="125"/>
      <c r="EOP90" s="125"/>
      <c r="EOQ90" s="125"/>
      <c r="EOR90" s="125"/>
      <c r="EOS90" s="125"/>
      <c r="EOT90" s="125"/>
      <c r="EOU90" s="125"/>
      <c r="EOV90" s="125"/>
      <c r="EOW90" s="125"/>
      <c r="EOX90" s="125"/>
      <c r="EOY90" s="125"/>
      <c r="EOZ90" s="125"/>
      <c r="EPA90" s="125"/>
      <c r="EPB90" s="125"/>
      <c r="EPC90" s="125"/>
      <c r="EPD90" s="125"/>
      <c r="EPE90" s="125"/>
      <c r="EPF90" s="125"/>
      <c r="EPG90" s="125"/>
      <c r="EPH90" s="125"/>
      <c r="EPI90" s="125"/>
      <c r="EPJ90" s="125"/>
      <c r="EPK90" s="125"/>
      <c r="EPL90" s="125"/>
      <c r="EPM90" s="125"/>
      <c r="EPN90" s="125"/>
      <c r="EPO90" s="125"/>
      <c r="EPP90" s="125"/>
      <c r="EPQ90" s="125"/>
      <c r="EPR90" s="125"/>
      <c r="EPS90" s="125"/>
      <c r="EPT90" s="125"/>
      <c r="EPU90" s="125"/>
      <c r="EPV90" s="125"/>
      <c r="EPW90" s="125"/>
      <c r="EPX90" s="125"/>
      <c r="EPY90" s="125"/>
      <c r="EPZ90" s="125"/>
      <c r="EQA90" s="125"/>
      <c r="EQB90" s="125"/>
      <c r="EQC90" s="125"/>
      <c r="EQD90" s="125"/>
      <c r="EQE90" s="125"/>
      <c r="EQF90" s="125"/>
      <c r="EQG90" s="125"/>
      <c r="EQH90" s="125"/>
      <c r="EQI90" s="125"/>
      <c r="EQJ90" s="125"/>
      <c r="EQK90" s="125"/>
      <c r="EQL90" s="125"/>
      <c r="EQM90" s="125"/>
      <c r="EQN90" s="125"/>
      <c r="EQO90" s="125"/>
      <c r="EQP90" s="125"/>
      <c r="EQQ90" s="125"/>
      <c r="EQR90" s="125"/>
      <c r="EQS90" s="125"/>
      <c r="EQT90" s="125"/>
      <c r="EQU90" s="125"/>
      <c r="EQV90" s="125"/>
      <c r="EQW90" s="125"/>
      <c r="EQX90" s="125"/>
      <c r="EQY90" s="125"/>
      <c r="EQZ90" s="125"/>
      <c r="ERA90" s="125"/>
      <c r="ERB90" s="125"/>
      <c r="ERC90" s="125"/>
      <c r="ERD90" s="125"/>
      <c r="ERE90" s="125"/>
      <c r="ERF90" s="125"/>
      <c r="ERG90" s="125"/>
      <c r="ERH90" s="125"/>
      <c r="ERI90" s="125"/>
      <c r="ERJ90" s="125"/>
      <c r="ERK90" s="125"/>
      <c r="ERL90" s="125"/>
      <c r="ERM90" s="125"/>
      <c r="ERN90" s="125"/>
      <c r="ERO90" s="125"/>
      <c r="ERP90" s="125"/>
      <c r="ERQ90" s="125"/>
      <c r="ERR90" s="125"/>
      <c r="ERS90" s="125"/>
      <c r="ERT90" s="125"/>
      <c r="ERU90" s="125"/>
      <c r="ERV90" s="125"/>
      <c r="ERW90" s="125"/>
      <c r="ERX90" s="125"/>
      <c r="ERY90" s="125"/>
      <c r="ERZ90" s="125"/>
      <c r="ESA90" s="125"/>
      <c r="ESB90" s="125"/>
      <c r="ESC90" s="125"/>
      <c r="ESD90" s="125"/>
      <c r="ESE90" s="125"/>
      <c r="ESF90" s="125"/>
      <c r="ESG90" s="125"/>
      <c r="ESH90" s="125"/>
      <c r="ESI90" s="125"/>
      <c r="ESJ90" s="125"/>
      <c r="ESK90" s="125"/>
      <c r="ESL90" s="125"/>
      <c r="ESM90" s="125"/>
      <c r="ESN90" s="125"/>
      <c r="ESO90" s="125"/>
      <c r="ESP90" s="125"/>
      <c r="ESQ90" s="125"/>
      <c r="ESR90" s="125"/>
      <c r="ESS90" s="125"/>
      <c r="EST90" s="125"/>
      <c r="ESU90" s="125"/>
      <c r="ESV90" s="125"/>
      <c r="ESW90" s="125"/>
      <c r="ESX90" s="125"/>
      <c r="ESY90" s="125"/>
      <c r="ESZ90" s="125"/>
      <c r="ETA90" s="125"/>
      <c r="ETB90" s="125"/>
      <c r="ETC90" s="125"/>
      <c r="ETD90" s="125"/>
      <c r="ETE90" s="125"/>
      <c r="ETF90" s="125"/>
      <c r="ETG90" s="125"/>
      <c r="ETH90" s="125"/>
      <c r="ETI90" s="125"/>
      <c r="ETJ90" s="125"/>
      <c r="ETK90" s="125"/>
      <c r="ETL90" s="125"/>
      <c r="ETM90" s="125"/>
      <c r="ETN90" s="125"/>
      <c r="ETO90" s="125"/>
      <c r="ETP90" s="125"/>
      <c r="ETQ90" s="125"/>
      <c r="ETR90" s="125"/>
      <c r="ETS90" s="125"/>
      <c r="ETT90" s="125"/>
      <c r="ETU90" s="125"/>
      <c r="ETV90" s="125"/>
      <c r="ETW90" s="125"/>
      <c r="ETX90" s="125"/>
      <c r="ETY90" s="125"/>
      <c r="ETZ90" s="125"/>
      <c r="EUA90" s="125"/>
      <c r="EUB90" s="125"/>
      <c r="EUC90" s="125"/>
      <c r="EUD90" s="125"/>
      <c r="EUE90" s="125"/>
      <c r="EUF90" s="125"/>
      <c r="EUG90" s="125"/>
      <c r="EUH90" s="125"/>
      <c r="EUI90" s="125"/>
      <c r="EUJ90" s="125"/>
      <c r="EUK90" s="125"/>
      <c r="EUL90" s="125"/>
      <c r="EUM90" s="125"/>
      <c r="EUN90" s="125"/>
      <c r="EUO90" s="125"/>
      <c r="EUP90" s="125"/>
      <c r="EUQ90" s="125"/>
      <c r="EUR90" s="125"/>
      <c r="EUS90" s="125"/>
      <c r="EUT90" s="125"/>
      <c r="EUU90" s="125"/>
      <c r="EUV90" s="125"/>
      <c r="EUW90" s="125"/>
      <c r="EUX90" s="125"/>
      <c r="EUY90" s="125"/>
      <c r="EUZ90" s="125"/>
      <c r="EVA90" s="125"/>
      <c r="EVB90" s="125"/>
      <c r="EVC90" s="125"/>
      <c r="EVD90" s="125"/>
      <c r="EVE90" s="125"/>
      <c r="EVF90" s="125"/>
      <c r="EVG90" s="125"/>
      <c r="EVH90" s="125"/>
      <c r="EVI90" s="125"/>
      <c r="EVJ90" s="125"/>
      <c r="EVK90" s="125"/>
      <c r="EVL90" s="125"/>
      <c r="EVM90" s="125"/>
      <c r="EVN90" s="125"/>
      <c r="EVO90" s="125"/>
      <c r="EVP90" s="125"/>
      <c r="EVQ90" s="125"/>
      <c r="EVR90" s="125"/>
      <c r="EVS90" s="125"/>
      <c r="EVT90" s="125"/>
      <c r="EVU90" s="125"/>
      <c r="EVV90" s="125"/>
      <c r="EVW90" s="125"/>
      <c r="EVX90" s="125"/>
      <c r="EVY90" s="125"/>
      <c r="EVZ90" s="125"/>
      <c r="EWA90" s="125"/>
      <c r="EWB90" s="125"/>
      <c r="EWC90" s="125"/>
      <c r="EWD90" s="125"/>
      <c r="EWE90" s="125"/>
      <c r="EWF90" s="125"/>
      <c r="EWG90" s="125"/>
      <c r="EWH90" s="125"/>
      <c r="EWI90" s="125"/>
      <c r="EWJ90" s="125"/>
      <c r="EWK90" s="125"/>
      <c r="EWL90" s="125"/>
      <c r="EWM90" s="125"/>
      <c r="EWN90" s="125"/>
      <c r="EWO90" s="125"/>
      <c r="EWP90" s="125"/>
      <c r="EWQ90" s="125"/>
      <c r="EWR90" s="125"/>
      <c r="EWS90" s="125"/>
      <c r="EWT90" s="125"/>
      <c r="EWU90" s="125"/>
      <c r="EWV90" s="125"/>
      <c r="EWW90" s="125"/>
      <c r="EWX90" s="125"/>
      <c r="EWY90" s="125"/>
      <c r="EWZ90" s="125"/>
      <c r="EXA90" s="125"/>
      <c r="EXB90" s="125"/>
      <c r="EXC90" s="125"/>
      <c r="EXD90" s="125"/>
      <c r="EXE90" s="125"/>
      <c r="EXF90" s="125"/>
      <c r="EXG90" s="125"/>
      <c r="EXH90" s="125"/>
      <c r="EXI90" s="125"/>
      <c r="EXJ90" s="125"/>
      <c r="EXK90" s="125"/>
      <c r="EXL90" s="125"/>
      <c r="EXM90" s="125"/>
      <c r="EXN90" s="125"/>
      <c r="EXO90" s="125"/>
      <c r="EXP90" s="125"/>
      <c r="EXQ90" s="125"/>
      <c r="EXR90" s="125"/>
      <c r="EXS90" s="125"/>
      <c r="EXT90" s="125"/>
      <c r="EXU90" s="125"/>
      <c r="EXV90" s="125"/>
      <c r="EXW90" s="125"/>
      <c r="EXX90" s="125"/>
      <c r="EXY90" s="125"/>
      <c r="EXZ90" s="125"/>
      <c r="EYA90" s="125"/>
      <c r="EYB90" s="125"/>
      <c r="EYC90" s="125"/>
      <c r="EYD90" s="125"/>
      <c r="EYE90" s="125"/>
      <c r="EYF90" s="125"/>
      <c r="EYG90" s="125"/>
      <c r="EYH90" s="125"/>
      <c r="EYI90" s="125"/>
      <c r="EYJ90" s="125"/>
      <c r="EYK90" s="125"/>
      <c r="EYL90" s="125"/>
      <c r="EYM90" s="125"/>
      <c r="EYN90" s="125"/>
      <c r="EYO90" s="125"/>
      <c r="EYP90" s="125"/>
      <c r="EYQ90" s="125"/>
      <c r="EYR90" s="125"/>
      <c r="EYS90" s="125"/>
      <c r="EYT90" s="125"/>
      <c r="EYU90" s="125"/>
      <c r="EYV90" s="125"/>
      <c r="EYW90" s="125"/>
      <c r="EYX90" s="125"/>
      <c r="EYY90" s="125"/>
      <c r="EYZ90" s="125"/>
      <c r="EZA90" s="125"/>
      <c r="EZB90" s="125"/>
      <c r="EZC90" s="125"/>
      <c r="EZD90" s="125"/>
      <c r="EZE90" s="125"/>
      <c r="EZF90" s="125"/>
      <c r="EZG90" s="125"/>
      <c r="EZH90" s="125"/>
      <c r="EZI90" s="125"/>
      <c r="EZJ90" s="125"/>
      <c r="EZK90" s="125"/>
      <c r="EZL90" s="125"/>
      <c r="EZM90" s="125"/>
      <c r="EZN90" s="125"/>
      <c r="EZO90" s="125"/>
      <c r="EZP90" s="125"/>
      <c r="EZQ90" s="125"/>
      <c r="EZR90" s="125"/>
      <c r="EZS90" s="125"/>
      <c r="EZT90" s="125"/>
      <c r="EZU90" s="125"/>
      <c r="EZV90" s="125"/>
      <c r="EZW90" s="125"/>
      <c r="EZX90" s="125"/>
      <c r="EZY90" s="125"/>
      <c r="EZZ90" s="125"/>
      <c r="FAA90" s="125"/>
      <c r="FAB90" s="125"/>
      <c r="FAC90" s="125"/>
      <c r="FAD90" s="125"/>
      <c r="FAE90" s="125"/>
      <c r="FAF90" s="125"/>
      <c r="FAG90" s="125"/>
      <c r="FAH90" s="125"/>
      <c r="FAI90" s="125"/>
      <c r="FAJ90" s="125"/>
      <c r="FAK90" s="125"/>
      <c r="FAL90" s="125"/>
      <c r="FAM90" s="125"/>
      <c r="FAN90" s="125"/>
      <c r="FAO90" s="125"/>
      <c r="FAP90" s="125"/>
      <c r="FAQ90" s="125"/>
      <c r="FAR90" s="125"/>
      <c r="FAS90" s="125"/>
      <c r="FAT90" s="125"/>
      <c r="FAU90" s="125"/>
      <c r="FAV90" s="125"/>
      <c r="FAW90" s="125"/>
      <c r="FAX90" s="125"/>
      <c r="FAY90" s="125"/>
      <c r="FAZ90" s="125"/>
      <c r="FBA90" s="125"/>
      <c r="FBB90" s="125"/>
      <c r="FBC90" s="125"/>
      <c r="FBD90" s="125"/>
      <c r="FBE90" s="125"/>
      <c r="FBF90" s="125"/>
      <c r="FBG90" s="125"/>
      <c r="FBH90" s="125"/>
      <c r="FBI90" s="125"/>
      <c r="FBJ90" s="125"/>
      <c r="FBK90" s="125"/>
      <c r="FBL90" s="125"/>
      <c r="FBM90" s="125"/>
      <c r="FBN90" s="125"/>
      <c r="FBO90" s="125"/>
      <c r="FBP90" s="125"/>
      <c r="FBQ90" s="125"/>
      <c r="FBR90" s="125"/>
      <c r="FBS90" s="125"/>
      <c r="FBT90" s="125"/>
      <c r="FBU90" s="125"/>
      <c r="FBV90" s="125"/>
      <c r="FBW90" s="125"/>
      <c r="FBX90" s="125"/>
      <c r="FBY90" s="125"/>
      <c r="FBZ90" s="125"/>
      <c r="FCA90" s="125"/>
      <c r="FCB90" s="125"/>
      <c r="FCC90" s="125"/>
      <c r="FCD90" s="125"/>
      <c r="FCE90" s="125"/>
      <c r="FCF90" s="125"/>
      <c r="FCG90" s="125"/>
      <c r="FCH90" s="125"/>
      <c r="FCI90" s="125"/>
      <c r="FCJ90" s="125"/>
      <c r="FCK90" s="125"/>
      <c r="FCL90" s="125"/>
      <c r="FCM90" s="125"/>
      <c r="FCN90" s="125"/>
      <c r="FCO90" s="125"/>
      <c r="FCP90" s="125"/>
      <c r="FCQ90" s="125"/>
      <c r="FCR90" s="125"/>
      <c r="FCS90" s="125"/>
      <c r="FCT90" s="125"/>
      <c r="FCU90" s="125"/>
      <c r="FCV90" s="125"/>
      <c r="FCW90" s="125"/>
      <c r="FCX90" s="125"/>
      <c r="FCY90" s="125"/>
      <c r="FCZ90" s="125"/>
      <c r="FDA90" s="125"/>
      <c r="FDB90" s="125"/>
      <c r="FDC90" s="125"/>
      <c r="FDD90" s="125"/>
      <c r="FDE90" s="125"/>
      <c r="FDF90" s="125"/>
      <c r="FDG90" s="125"/>
      <c r="FDH90" s="125"/>
      <c r="FDI90" s="125"/>
      <c r="FDJ90" s="125"/>
      <c r="FDK90" s="125"/>
      <c r="FDL90" s="125"/>
      <c r="FDM90" s="125"/>
      <c r="FDN90" s="125"/>
      <c r="FDO90" s="125"/>
      <c r="FDP90" s="125"/>
      <c r="FDQ90" s="125"/>
      <c r="FDR90" s="125"/>
      <c r="FDS90" s="125"/>
      <c r="FDT90" s="125"/>
      <c r="FDU90" s="125"/>
      <c r="FDV90" s="125"/>
      <c r="FDW90" s="125"/>
      <c r="FDX90" s="125"/>
      <c r="FDY90" s="125"/>
      <c r="FDZ90" s="125"/>
      <c r="FEA90" s="125"/>
      <c r="FEB90" s="125"/>
      <c r="FEC90" s="125"/>
      <c r="FED90" s="125"/>
      <c r="FEE90" s="125"/>
      <c r="FEF90" s="125"/>
      <c r="FEG90" s="125"/>
      <c r="FEH90" s="125"/>
      <c r="FEI90" s="125"/>
      <c r="FEJ90" s="125"/>
      <c r="FEK90" s="125"/>
      <c r="FEL90" s="125"/>
      <c r="FEM90" s="125"/>
      <c r="FEN90" s="125"/>
      <c r="FEO90" s="125"/>
      <c r="FEP90" s="125"/>
      <c r="FEQ90" s="125"/>
      <c r="FER90" s="125"/>
      <c r="FES90" s="125"/>
      <c r="FET90" s="125"/>
      <c r="FEU90" s="125"/>
      <c r="FEV90" s="125"/>
      <c r="FEW90" s="125"/>
      <c r="FEX90" s="125"/>
      <c r="FEY90" s="125"/>
      <c r="FEZ90" s="125"/>
      <c r="FFA90" s="125"/>
      <c r="FFB90" s="125"/>
      <c r="FFC90" s="125"/>
      <c r="FFD90" s="125"/>
      <c r="FFE90" s="125"/>
      <c r="FFF90" s="125"/>
      <c r="FFG90" s="125"/>
      <c r="FFH90" s="125"/>
      <c r="FFI90" s="125"/>
      <c r="FFJ90" s="125"/>
      <c r="FFK90" s="125"/>
      <c r="FFL90" s="125"/>
      <c r="FFM90" s="125"/>
      <c r="FFN90" s="125"/>
      <c r="FFO90" s="125"/>
      <c r="FFP90" s="125"/>
      <c r="FFQ90" s="125"/>
      <c r="FFR90" s="125"/>
      <c r="FFS90" s="125"/>
      <c r="FFT90" s="125"/>
      <c r="FFU90" s="125"/>
      <c r="FFV90" s="125"/>
      <c r="FFW90" s="125"/>
      <c r="FFX90" s="125"/>
      <c r="FFY90" s="125"/>
      <c r="FFZ90" s="125"/>
      <c r="FGA90" s="125"/>
      <c r="FGB90" s="125"/>
      <c r="FGC90" s="125"/>
      <c r="FGD90" s="125"/>
      <c r="FGE90" s="125"/>
      <c r="FGF90" s="125"/>
      <c r="FGG90" s="125"/>
      <c r="FGH90" s="125"/>
      <c r="FGI90" s="125"/>
      <c r="FGJ90" s="125"/>
      <c r="FGK90" s="125"/>
      <c r="FGL90" s="125"/>
      <c r="FGM90" s="125"/>
      <c r="FGN90" s="125"/>
      <c r="FGO90" s="125"/>
      <c r="FGP90" s="125"/>
      <c r="FGQ90" s="125"/>
      <c r="FGR90" s="125"/>
      <c r="FGS90" s="125"/>
      <c r="FGT90" s="125"/>
      <c r="FGU90" s="125"/>
      <c r="FGV90" s="125"/>
      <c r="FGW90" s="125"/>
      <c r="FGX90" s="125"/>
      <c r="FGY90" s="125"/>
      <c r="FGZ90" s="125"/>
      <c r="FHA90" s="125"/>
      <c r="FHB90" s="125"/>
      <c r="FHC90" s="125"/>
      <c r="FHD90" s="125"/>
      <c r="FHE90" s="125"/>
      <c r="FHF90" s="125"/>
      <c r="FHG90" s="125"/>
      <c r="FHH90" s="125"/>
      <c r="FHI90" s="125"/>
      <c r="FHJ90" s="125"/>
      <c r="FHK90" s="125"/>
      <c r="FHL90" s="125"/>
      <c r="FHM90" s="125"/>
      <c r="FHN90" s="125"/>
      <c r="FHO90" s="125"/>
      <c r="FHP90" s="125"/>
      <c r="FHQ90" s="125"/>
      <c r="FHR90" s="125"/>
      <c r="FHS90" s="125"/>
      <c r="FHT90" s="125"/>
      <c r="FHU90" s="125"/>
      <c r="FHV90" s="125"/>
      <c r="FHW90" s="125"/>
      <c r="FHX90" s="125"/>
      <c r="FHY90" s="125"/>
      <c r="FHZ90" s="125"/>
      <c r="FIA90" s="125"/>
      <c r="FIB90" s="125"/>
      <c r="FIC90" s="125"/>
      <c r="FID90" s="125"/>
      <c r="FIE90" s="125"/>
      <c r="FIF90" s="125"/>
      <c r="FIG90" s="125"/>
      <c r="FIH90" s="125"/>
      <c r="FII90" s="125"/>
      <c r="FIJ90" s="125"/>
      <c r="FIK90" s="125"/>
      <c r="FIL90" s="125"/>
      <c r="FIM90" s="125"/>
      <c r="FIN90" s="125"/>
      <c r="FIO90" s="125"/>
      <c r="FIP90" s="125"/>
      <c r="FIQ90" s="125"/>
      <c r="FIR90" s="125"/>
      <c r="FIS90" s="125"/>
      <c r="FIT90" s="125"/>
      <c r="FIU90" s="125"/>
      <c r="FIV90" s="125"/>
      <c r="FIW90" s="125"/>
      <c r="FIX90" s="125"/>
      <c r="FIY90" s="125"/>
      <c r="FIZ90" s="125"/>
      <c r="FJA90" s="125"/>
      <c r="FJB90" s="125"/>
      <c r="FJC90" s="125"/>
      <c r="FJD90" s="125"/>
      <c r="FJE90" s="125"/>
      <c r="FJF90" s="125"/>
      <c r="FJG90" s="125"/>
      <c r="FJH90" s="125"/>
      <c r="FJI90" s="125"/>
      <c r="FJJ90" s="125"/>
      <c r="FJK90" s="125"/>
      <c r="FJL90" s="125"/>
      <c r="FJM90" s="125"/>
      <c r="FJN90" s="125"/>
      <c r="FJO90" s="125"/>
      <c r="FJP90" s="125"/>
      <c r="FJQ90" s="125"/>
      <c r="FJR90" s="125"/>
      <c r="FJS90" s="125"/>
      <c r="FJT90" s="125"/>
      <c r="FJU90" s="125"/>
      <c r="FJV90" s="125"/>
      <c r="FJW90" s="125"/>
      <c r="FJX90" s="125"/>
      <c r="FJY90" s="125"/>
      <c r="FJZ90" s="125"/>
      <c r="FKA90" s="125"/>
      <c r="FKB90" s="125"/>
      <c r="FKC90" s="125"/>
      <c r="FKD90" s="125"/>
      <c r="FKE90" s="125"/>
      <c r="FKF90" s="125"/>
      <c r="FKG90" s="125"/>
      <c r="FKH90" s="125"/>
      <c r="FKI90" s="125"/>
      <c r="FKJ90" s="125"/>
      <c r="FKK90" s="125"/>
      <c r="FKL90" s="125"/>
      <c r="FKM90" s="125"/>
      <c r="FKN90" s="125"/>
      <c r="FKO90" s="125"/>
      <c r="FKP90" s="125"/>
      <c r="FKQ90" s="125"/>
      <c r="FKR90" s="125"/>
      <c r="FKS90" s="125"/>
      <c r="FKT90" s="125"/>
      <c r="FKU90" s="125"/>
      <c r="FKV90" s="125"/>
      <c r="FKW90" s="125"/>
      <c r="FKX90" s="125"/>
      <c r="FKY90" s="125"/>
      <c r="FKZ90" s="125"/>
      <c r="FLA90" s="125"/>
      <c r="FLB90" s="125"/>
      <c r="FLC90" s="125"/>
      <c r="FLD90" s="125"/>
      <c r="FLE90" s="125"/>
      <c r="FLF90" s="125"/>
      <c r="FLG90" s="125"/>
      <c r="FLH90" s="125"/>
      <c r="FLI90" s="125"/>
      <c r="FLJ90" s="125"/>
      <c r="FLK90" s="125"/>
      <c r="FLL90" s="125"/>
      <c r="FLM90" s="125"/>
      <c r="FLN90" s="125"/>
      <c r="FLO90" s="125"/>
      <c r="FLP90" s="125"/>
      <c r="FLQ90" s="125"/>
      <c r="FLR90" s="125"/>
      <c r="FLS90" s="125"/>
      <c r="FLT90" s="125"/>
      <c r="FLU90" s="125"/>
      <c r="FLV90" s="125"/>
      <c r="FLW90" s="125"/>
      <c r="FLX90" s="125"/>
      <c r="FLY90" s="125"/>
      <c r="FLZ90" s="125"/>
      <c r="FMA90" s="125"/>
      <c r="FMB90" s="125"/>
      <c r="FMC90" s="125"/>
      <c r="FMD90" s="125"/>
      <c r="FME90" s="125"/>
      <c r="FMF90" s="125"/>
      <c r="FMG90" s="125"/>
      <c r="FMH90" s="125"/>
      <c r="FMI90" s="125"/>
      <c r="FMJ90" s="125"/>
      <c r="FMK90" s="125"/>
      <c r="FML90" s="125"/>
      <c r="FMM90" s="125"/>
      <c r="FMN90" s="125"/>
      <c r="FMO90" s="125"/>
      <c r="FMP90" s="125"/>
      <c r="FMQ90" s="125"/>
      <c r="FMR90" s="125"/>
      <c r="FMS90" s="125"/>
      <c r="FMT90" s="125"/>
      <c r="FMU90" s="125"/>
      <c r="FMV90" s="125"/>
      <c r="FMW90" s="125"/>
      <c r="FMX90" s="125"/>
      <c r="FMY90" s="125"/>
      <c r="FMZ90" s="125"/>
      <c r="FNA90" s="125"/>
      <c r="FNB90" s="125"/>
      <c r="FNC90" s="125"/>
      <c r="FND90" s="125"/>
      <c r="FNE90" s="125"/>
      <c r="FNF90" s="125"/>
      <c r="FNG90" s="125"/>
      <c r="FNH90" s="125"/>
      <c r="FNI90" s="125"/>
      <c r="FNJ90" s="125"/>
      <c r="FNK90" s="125"/>
      <c r="FNL90" s="125"/>
      <c r="FNM90" s="125"/>
      <c r="FNN90" s="125"/>
      <c r="FNO90" s="125"/>
      <c r="FNP90" s="125"/>
      <c r="FNQ90" s="125"/>
      <c r="FNR90" s="125"/>
      <c r="FNS90" s="125"/>
      <c r="FNT90" s="125"/>
      <c r="FNU90" s="125"/>
      <c r="FNV90" s="125"/>
      <c r="FNW90" s="125"/>
      <c r="FNX90" s="125"/>
      <c r="FNY90" s="125"/>
      <c r="FNZ90" s="125"/>
      <c r="FOA90" s="125"/>
      <c r="FOB90" s="125"/>
      <c r="FOC90" s="125"/>
      <c r="FOD90" s="125"/>
      <c r="FOE90" s="125"/>
      <c r="FOF90" s="125"/>
      <c r="FOG90" s="125"/>
      <c r="FOH90" s="125"/>
      <c r="FOI90" s="125"/>
      <c r="FOJ90" s="125"/>
      <c r="FOK90" s="125"/>
      <c r="FOL90" s="125"/>
      <c r="FOM90" s="125"/>
      <c r="FON90" s="125"/>
      <c r="FOO90" s="125"/>
      <c r="FOP90" s="125"/>
      <c r="FOQ90" s="125"/>
      <c r="FOR90" s="125"/>
      <c r="FOS90" s="125"/>
      <c r="FOT90" s="125"/>
      <c r="FOU90" s="125"/>
      <c r="FOV90" s="125"/>
      <c r="FOW90" s="125"/>
      <c r="FOX90" s="125"/>
      <c r="FOY90" s="125"/>
      <c r="FOZ90" s="125"/>
      <c r="FPA90" s="125"/>
      <c r="FPB90" s="125"/>
      <c r="FPC90" s="125"/>
      <c r="FPD90" s="125"/>
      <c r="FPE90" s="125"/>
      <c r="FPF90" s="125"/>
      <c r="FPG90" s="125"/>
      <c r="FPH90" s="125"/>
      <c r="FPI90" s="125"/>
      <c r="FPJ90" s="125"/>
      <c r="FPK90" s="125"/>
      <c r="FPL90" s="125"/>
      <c r="FPM90" s="125"/>
      <c r="FPN90" s="125"/>
      <c r="FPO90" s="125"/>
      <c r="FPP90" s="125"/>
      <c r="FPQ90" s="125"/>
      <c r="FPR90" s="125"/>
      <c r="FPS90" s="125"/>
      <c r="FPT90" s="125"/>
      <c r="FPU90" s="125"/>
      <c r="FPV90" s="125"/>
      <c r="FPW90" s="125"/>
      <c r="FPX90" s="125"/>
      <c r="FPY90" s="125"/>
      <c r="FPZ90" s="125"/>
      <c r="FQA90" s="125"/>
      <c r="FQB90" s="125"/>
      <c r="FQC90" s="125"/>
      <c r="FQD90" s="125"/>
      <c r="FQE90" s="125"/>
      <c r="FQF90" s="125"/>
      <c r="FQG90" s="125"/>
      <c r="FQH90" s="125"/>
      <c r="FQI90" s="125"/>
      <c r="FQJ90" s="125"/>
      <c r="FQK90" s="125"/>
      <c r="FQL90" s="125"/>
      <c r="FQM90" s="125"/>
      <c r="FQN90" s="125"/>
      <c r="FQO90" s="125"/>
      <c r="FQP90" s="125"/>
      <c r="FQQ90" s="125"/>
      <c r="FQR90" s="125"/>
      <c r="FQS90" s="125"/>
      <c r="FQT90" s="125"/>
      <c r="FQU90" s="125"/>
      <c r="FQV90" s="125"/>
      <c r="FQW90" s="125"/>
      <c r="FQX90" s="125"/>
      <c r="FQY90" s="125"/>
      <c r="FQZ90" s="125"/>
      <c r="FRA90" s="125"/>
      <c r="FRB90" s="125"/>
      <c r="FRC90" s="125"/>
      <c r="FRD90" s="125"/>
      <c r="FRE90" s="125"/>
      <c r="FRF90" s="125"/>
      <c r="FRG90" s="125"/>
      <c r="FRH90" s="125"/>
      <c r="FRI90" s="125"/>
      <c r="FRJ90" s="125"/>
      <c r="FRK90" s="125"/>
      <c r="FRL90" s="125"/>
      <c r="FRM90" s="125"/>
      <c r="FRN90" s="125"/>
      <c r="FRO90" s="125"/>
      <c r="FRP90" s="125"/>
      <c r="FRQ90" s="125"/>
      <c r="FRR90" s="125"/>
      <c r="FRS90" s="125"/>
      <c r="FRT90" s="125"/>
      <c r="FRU90" s="125"/>
      <c r="FRV90" s="125"/>
      <c r="FRW90" s="125"/>
      <c r="FRX90" s="125"/>
      <c r="FRY90" s="125"/>
      <c r="FRZ90" s="125"/>
      <c r="FSA90" s="125"/>
      <c r="FSB90" s="125"/>
      <c r="FSC90" s="125"/>
      <c r="FSD90" s="125"/>
      <c r="FSE90" s="125"/>
      <c r="FSF90" s="125"/>
      <c r="FSG90" s="125"/>
      <c r="FSH90" s="125"/>
      <c r="FSI90" s="125"/>
      <c r="FSJ90" s="125"/>
      <c r="FSK90" s="125"/>
      <c r="FSL90" s="125"/>
      <c r="FSM90" s="125"/>
      <c r="FSN90" s="125"/>
      <c r="FSO90" s="125"/>
      <c r="FSP90" s="125"/>
      <c r="FSQ90" s="125"/>
      <c r="FSR90" s="125"/>
      <c r="FSS90" s="125"/>
      <c r="FST90" s="125"/>
      <c r="FSU90" s="125"/>
      <c r="FSV90" s="125"/>
      <c r="FSW90" s="125"/>
      <c r="FSX90" s="125"/>
      <c r="FSY90" s="125"/>
      <c r="FSZ90" s="125"/>
      <c r="FTA90" s="125"/>
      <c r="FTB90" s="125"/>
      <c r="FTC90" s="125"/>
      <c r="FTD90" s="125"/>
      <c r="FTE90" s="125"/>
      <c r="FTF90" s="125"/>
      <c r="FTG90" s="125"/>
      <c r="FTH90" s="125"/>
      <c r="FTI90" s="125"/>
      <c r="FTJ90" s="125"/>
      <c r="FTK90" s="125"/>
      <c r="FTL90" s="125"/>
      <c r="FTM90" s="125"/>
      <c r="FTN90" s="125"/>
      <c r="FTO90" s="125"/>
      <c r="FTP90" s="125"/>
      <c r="FTQ90" s="125"/>
      <c r="FTR90" s="125"/>
      <c r="FTS90" s="125"/>
      <c r="FTT90" s="125"/>
      <c r="FTU90" s="125"/>
      <c r="FTV90" s="125"/>
      <c r="FTW90" s="125"/>
      <c r="FTX90" s="125"/>
      <c r="FTY90" s="125"/>
      <c r="FTZ90" s="125"/>
      <c r="FUA90" s="125"/>
      <c r="FUB90" s="125"/>
      <c r="FUC90" s="125"/>
      <c r="FUD90" s="125"/>
      <c r="FUE90" s="125"/>
      <c r="FUF90" s="125"/>
      <c r="FUG90" s="125"/>
      <c r="FUH90" s="125"/>
      <c r="FUI90" s="125"/>
      <c r="FUJ90" s="125"/>
      <c r="FUK90" s="125"/>
      <c r="FUL90" s="125"/>
      <c r="FUM90" s="125"/>
      <c r="FUN90" s="125"/>
      <c r="FUO90" s="125"/>
      <c r="FUP90" s="125"/>
      <c r="FUQ90" s="125"/>
      <c r="FUR90" s="125"/>
      <c r="FUS90" s="125"/>
      <c r="FUT90" s="125"/>
      <c r="FUU90" s="125"/>
      <c r="FUV90" s="125"/>
      <c r="FUW90" s="125"/>
      <c r="FUX90" s="125"/>
      <c r="FUY90" s="125"/>
      <c r="FUZ90" s="125"/>
      <c r="FVA90" s="125"/>
      <c r="FVB90" s="125"/>
      <c r="FVC90" s="125"/>
      <c r="FVD90" s="125"/>
      <c r="FVE90" s="125"/>
      <c r="FVF90" s="125"/>
      <c r="FVG90" s="125"/>
      <c r="FVH90" s="125"/>
      <c r="FVI90" s="125"/>
      <c r="FVJ90" s="125"/>
      <c r="FVK90" s="125"/>
      <c r="FVL90" s="125"/>
      <c r="FVM90" s="125"/>
      <c r="FVN90" s="125"/>
      <c r="FVO90" s="125"/>
      <c r="FVP90" s="125"/>
      <c r="FVQ90" s="125"/>
      <c r="FVR90" s="125"/>
      <c r="FVS90" s="125"/>
      <c r="FVT90" s="125"/>
      <c r="FVU90" s="125"/>
      <c r="FVV90" s="125"/>
      <c r="FVW90" s="125"/>
      <c r="FVX90" s="125"/>
      <c r="FVY90" s="125"/>
      <c r="FVZ90" s="125"/>
      <c r="FWA90" s="125"/>
      <c r="FWB90" s="125"/>
      <c r="FWC90" s="125"/>
      <c r="FWD90" s="125"/>
      <c r="FWE90" s="125"/>
      <c r="FWF90" s="125"/>
      <c r="FWG90" s="125"/>
      <c r="FWH90" s="125"/>
      <c r="FWI90" s="125"/>
      <c r="FWJ90" s="125"/>
      <c r="FWK90" s="125"/>
      <c r="FWL90" s="125"/>
      <c r="FWM90" s="125"/>
      <c r="FWN90" s="125"/>
      <c r="FWO90" s="125"/>
      <c r="FWP90" s="125"/>
      <c r="FWQ90" s="125"/>
      <c r="FWR90" s="125"/>
      <c r="FWS90" s="125"/>
      <c r="FWT90" s="125"/>
      <c r="FWU90" s="125"/>
      <c r="FWV90" s="125"/>
      <c r="FWW90" s="125"/>
      <c r="FWX90" s="125"/>
      <c r="FWY90" s="125"/>
      <c r="FWZ90" s="125"/>
      <c r="FXA90" s="125"/>
      <c r="FXB90" s="125"/>
      <c r="FXC90" s="125"/>
      <c r="FXD90" s="125"/>
      <c r="FXE90" s="125"/>
      <c r="FXF90" s="125"/>
      <c r="FXG90" s="125"/>
      <c r="FXH90" s="125"/>
      <c r="FXI90" s="125"/>
      <c r="FXJ90" s="125"/>
      <c r="FXK90" s="125"/>
      <c r="FXL90" s="125"/>
      <c r="FXM90" s="125"/>
      <c r="FXN90" s="125"/>
      <c r="FXO90" s="125"/>
      <c r="FXP90" s="125"/>
      <c r="FXQ90" s="125"/>
      <c r="FXR90" s="125"/>
      <c r="FXS90" s="125"/>
      <c r="FXT90" s="125"/>
      <c r="FXU90" s="125"/>
      <c r="FXV90" s="125"/>
      <c r="FXW90" s="125"/>
      <c r="FXX90" s="125"/>
      <c r="FXY90" s="125"/>
      <c r="FXZ90" s="125"/>
      <c r="FYA90" s="125"/>
      <c r="FYB90" s="125"/>
      <c r="FYC90" s="125"/>
      <c r="FYD90" s="125"/>
      <c r="FYE90" s="125"/>
      <c r="FYF90" s="125"/>
      <c r="FYG90" s="125"/>
      <c r="FYH90" s="125"/>
      <c r="FYI90" s="125"/>
      <c r="FYJ90" s="125"/>
      <c r="FYK90" s="125"/>
      <c r="FYL90" s="125"/>
      <c r="FYM90" s="125"/>
      <c r="FYN90" s="125"/>
      <c r="FYO90" s="125"/>
      <c r="FYP90" s="125"/>
      <c r="FYQ90" s="125"/>
      <c r="FYR90" s="125"/>
      <c r="FYS90" s="125"/>
      <c r="FYT90" s="125"/>
      <c r="FYU90" s="125"/>
      <c r="FYV90" s="125"/>
      <c r="FYW90" s="125"/>
      <c r="FYX90" s="125"/>
      <c r="FYY90" s="125"/>
      <c r="FYZ90" s="125"/>
      <c r="FZA90" s="125"/>
      <c r="FZB90" s="125"/>
      <c r="FZC90" s="125"/>
      <c r="FZD90" s="125"/>
      <c r="FZE90" s="125"/>
      <c r="FZF90" s="125"/>
      <c r="FZG90" s="125"/>
      <c r="FZH90" s="125"/>
      <c r="FZI90" s="125"/>
      <c r="FZJ90" s="125"/>
      <c r="FZK90" s="125"/>
      <c r="FZL90" s="125"/>
      <c r="FZM90" s="125"/>
      <c r="FZN90" s="125"/>
      <c r="FZO90" s="125"/>
      <c r="FZP90" s="125"/>
      <c r="FZQ90" s="125"/>
      <c r="FZR90" s="125"/>
      <c r="FZS90" s="125"/>
      <c r="FZT90" s="125"/>
      <c r="FZU90" s="125"/>
      <c r="FZV90" s="125"/>
      <c r="FZW90" s="125"/>
      <c r="FZX90" s="125"/>
      <c r="FZY90" s="125"/>
      <c r="FZZ90" s="125"/>
      <c r="GAA90" s="125"/>
      <c r="GAB90" s="125"/>
      <c r="GAC90" s="125"/>
      <c r="GAD90" s="125"/>
      <c r="GAE90" s="125"/>
      <c r="GAF90" s="125"/>
      <c r="GAG90" s="125"/>
      <c r="GAH90" s="125"/>
      <c r="GAI90" s="125"/>
      <c r="GAJ90" s="125"/>
      <c r="GAK90" s="125"/>
      <c r="GAL90" s="125"/>
      <c r="GAM90" s="125"/>
      <c r="GAN90" s="125"/>
      <c r="GAO90" s="125"/>
      <c r="GAP90" s="125"/>
      <c r="GAQ90" s="125"/>
      <c r="GAR90" s="125"/>
      <c r="GAS90" s="125"/>
      <c r="GAT90" s="125"/>
      <c r="GAU90" s="125"/>
      <c r="GAV90" s="125"/>
      <c r="GAW90" s="125"/>
      <c r="GAX90" s="125"/>
      <c r="GAY90" s="125"/>
      <c r="GAZ90" s="125"/>
      <c r="GBA90" s="125"/>
      <c r="GBB90" s="125"/>
      <c r="GBC90" s="125"/>
      <c r="GBD90" s="125"/>
      <c r="GBE90" s="125"/>
      <c r="GBF90" s="125"/>
      <c r="GBG90" s="125"/>
      <c r="GBH90" s="125"/>
      <c r="GBI90" s="125"/>
      <c r="GBJ90" s="125"/>
      <c r="GBK90" s="125"/>
      <c r="GBL90" s="125"/>
      <c r="GBM90" s="125"/>
      <c r="GBN90" s="125"/>
      <c r="GBO90" s="125"/>
      <c r="GBP90" s="125"/>
      <c r="GBQ90" s="125"/>
      <c r="GBR90" s="125"/>
      <c r="GBS90" s="125"/>
      <c r="GBT90" s="125"/>
      <c r="GBU90" s="125"/>
      <c r="GBV90" s="125"/>
      <c r="GBW90" s="125"/>
      <c r="GBX90" s="125"/>
      <c r="GBY90" s="125"/>
      <c r="GBZ90" s="125"/>
      <c r="GCA90" s="125"/>
      <c r="GCB90" s="125"/>
      <c r="GCC90" s="125"/>
      <c r="GCD90" s="125"/>
      <c r="GCE90" s="125"/>
      <c r="GCF90" s="125"/>
      <c r="GCG90" s="125"/>
      <c r="GCH90" s="125"/>
      <c r="GCI90" s="125"/>
      <c r="GCJ90" s="125"/>
      <c r="GCK90" s="125"/>
      <c r="GCL90" s="125"/>
      <c r="GCM90" s="125"/>
      <c r="GCN90" s="125"/>
      <c r="GCO90" s="125"/>
      <c r="GCP90" s="125"/>
      <c r="GCQ90" s="125"/>
      <c r="GCR90" s="125"/>
      <c r="GCS90" s="125"/>
      <c r="GCT90" s="125"/>
      <c r="GCU90" s="125"/>
      <c r="GCV90" s="125"/>
      <c r="GCW90" s="125"/>
      <c r="GCX90" s="125"/>
      <c r="GCY90" s="125"/>
      <c r="GCZ90" s="125"/>
      <c r="GDA90" s="125"/>
      <c r="GDB90" s="125"/>
      <c r="GDC90" s="125"/>
      <c r="GDD90" s="125"/>
      <c r="GDE90" s="125"/>
      <c r="GDF90" s="125"/>
      <c r="GDG90" s="125"/>
      <c r="GDH90" s="125"/>
      <c r="GDI90" s="125"/>
      <c r="GDJ90" s="125"/>
      <c r="GDK90" s="125"/>
      <c r="GDL90" s="125"/>
      <c r="GDM90" s="125"/>
      <c r="GDN90" s="125"/>
      <c r="GDO90" s="125"/>
      <c r="GDP90" s="125"/>
      <c r="GDQ90" s="125"/>
      <c r="GDR90" s="125"/>
      <c r="GDS90" s="125"/>
      <c r="GDT90" s="125"/>
      <c r="GDU90" s="125"/>
      <c r="GDV90" s="125"/>
      <c r="GDW90" s="125"/>
      <c r="GDX90" s="125"/>
      <c r="GDY90" s="125"/>
    </row>
    <row r="91" spans="1:4861" s="131" customForma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</row>
    <row r="92" spans="1:4861" s="131" customForma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</row>
    <row r="93" spans="1:4861" s="131" customForma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</row>
    <row r="94" spans="1:4861" s="131" customForma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</row>
    <row r="95" spans="1:4861" s="131" customForma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</row>
    <row r="96" spans="1:4861" s="131" customForma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</row>
    <row r="97" spans="1:182" s="131" customForma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</row>
    <row r="98" spans="1:182" s="131" customForma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</row>
    <row r="99" spans="1:182" s="131" customForma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</row>
    <row r="100" spans="1:182" s="131" customForma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</row>
    <row r="101" spans="1:182" s="131" customForma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</row>
    <row r="102" spans="1:182" s="131" customForma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</row>
    <row r="103" spans="1:182" s="131" customForma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</row>
    <row r="104" spans="1:182" s="131" customForma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</row>
    <row r="105" spans="1:182" s="131" customForma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</row>
    <row r="106" spans="1:182" s="131" customForma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</row>
    <row r="107" spans="1:182" s="131" customForma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</row>
    <row r="108" spans="1:182" s="131" customForma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</row>
    <row r="109" spans="1:182" s="131" customForma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</row>
    <row r="110" spans="1:182" s="131" customForma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</row>
    <row r="111" spans="1:182" s="131" customForma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</row>
    <row r="112" spans="1:182" s="131" customForma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</row>
    <row r="113" spans="1:182" s="131" customForma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</row>
    <row r="114" spans="1:182" s="131" customForma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</row>
    <row r="115" spans="1:182" s="131" customForma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</row>
    <row r="116" spans="1:182" s="131" customForma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</row>
    <row r="117" spans="1:182" s="131" customForma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</row>
    <row r="118" spans="1:182" s="131" customForma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</row>
    <row r="119" spans="1:182" s="131" customForma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</row>
    <row r="120" spans="1:182" s="131" customForma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</row>
    <row r="121" spans="1:182" s="131" customForma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</row>
    <row r="122" spans="1:182" s="131" customForma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</row>
    <row r="123" spans="1:182" s="131" customForma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</row>
    <row r="124" spans="1:182" s="131" customForma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</row>
    <row r="125" spans="1:182" s="131" customForma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</row>
    <row r="126" spans="1:182" s="131" customForma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</row>
    <row r="127" spans="1:182" s="131" customForma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</row>
    <row r="128" spans="1:182" s="131" customForma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</row>
    <row r="129" spans="1:182" s="131" customForma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</row>
    <row r="130" spans="1:182" s="131" customForma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</row>
    <row r="131" spans="1:182" s="131" customForma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</row>
    <row r="132" spans="1:182" s="131" customForma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</row>
    <row r="133" spans="1:182" s="131" customForma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</row>
    <row r="134" spans="1:182" s="131" customForma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</row>
    <row r="135" spans="1:182" s="131" customForma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</row>
    <row r="136" spans="1:182" s="131" customForma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</row>
    <row r="137" spans="1:182" s="131" customForma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</row>
    <row r="138" spans="1:182" s="131" customForma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</row>
    <row r="139" spans="1:182" s="131" customForma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</row>
    <row r="140" spans="1:182" s="131" customForma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</row>
    <row r="141" spans="1:182" s="131" customForma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</row>
    <row r="142" spans="1:182" s="131" customForma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</row>
    <row r="143" spans="1:182" s="131" customForma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</row>
    <row r="144" spans="1:182" s="131" customForma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</row>
    <row r="145" spans="1:182" s="131" customForma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</row>
    <row r="146" spans="1:182" s="131" customForma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</row>
    <row r="147" spans="1:182" s="131" customForma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</row>
    <row r="148" spans="1:182" s="131" customForma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</row>
    <row r="149" spans="1:182" s="131" customForma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</row>
    <row r="150" spans="1:182" s="131" customForma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</row>
    <row r="151" spans="1:182" s="131" customForma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</row>
    <row r="152" spans="1:182" s="131" customForma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</row>
    <row r="153" spans="1:182" s="131" customForma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</row>
    <row r="154" spans="1:182" s="131" customForma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</row>
    <row r="155" spans="1:182" s="131" customForma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</row>
    <row r="156" spans="1:182" s="131" customForma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</row>
    <row r="157" spans="1:182" s="131" customForma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</row>
    <row r="158" spans="1:182" s="131" customForma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</row>
    <row r="159" spans="1:182" s="131" customForma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</row>
    <row r="160" spans="1:182" s="131" customForma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</row>
    <row r="161" spans="1:182" s="131" customForma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</row>
    <row r="162" spans="1:182" s="131" customForma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</row>
    <row r="163" spans="1:182" s="131" customForma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</row>
    <row r="164" spans="1:182" s="131" customForma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</row>
    <row r="165" spans="1:182" s="131" customForma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</row>
    <row r="166" spans="1:182" s="131" customForma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</row>
    <row r="167" spans="1:182" s="131" customForma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</row>
    <row r="168" spans="1:182" s="131" customForma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</row>
    <row r="169" spans="1:182" s="131" customForma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</row>
    <row r="170" spans="1:182" s="131" customForma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</row>
    <row r="171" spans="1:182" s="131" customForma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</row>
    <row r="172" spans="1:182" s="131" customForma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</row>
    <row r="173" spans="1:182" s="131" customForma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</row>
    <row r="174" spans="1:182" s="131" customForma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</row>
    <row r="175" spans="1:182" s="131" customForma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</row>
    <row r="176" spans="1:182" s="131" customForma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</row>
    <row r="177" spans="1:182" s="131" customForma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</row>
    <row r="178" spans="1:182" s="131" customForma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</row>
    <row r="179" spans="1:182" s="131" customForma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</row>
    <row r="180" spans="1:182" s="131" customForma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</row>
    <row r="181" spans="1:182" s="131" customForma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</row>
    <row r="182" spans="1:182" s="131" customForma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</row>
    <row r="183" spans="1:182" s="131" customForma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</row>
    <row r="184" spans="1:182" s="131" customForma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</row>
    <row r="185" spans="1:182" s="131" customForma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</row>
    <row r="186" spans="1:182" s="131" customForma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</row>
    <row r="187" spans="1:182" s="131" customForma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</row>
    <row r="188" spans="1:182" s="131" customForma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</row>
    <row r="189" spans="1:182" s="131" customForma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</row>
    <row r="190" spans="1:182" s="131" customForma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</row>
    <row r="191" spans="1:182" s="131" customForma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</row>
    <row r="192" spans="1:182" s="131" customForma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</row>
    <row r="193" spans="1:182" s="131" customForma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</row>
    <row r="194" spans="1:182" s="131" customForma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</row>
    <row r="195" spans="1:182" s="131" customForma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</row>
    <row r="196" spans="1:182" s="131" customForma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</row>
    <row r="197" spans="1:182" s="131" customForma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</row>
    <row r="198" spans="1:182" s="131" customForma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</row>
    <row r="199" spans="1:182" s="131" customForma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</row>
    <row r="200" spans="1:182" s="131" customForma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</row>
    <row r="201" spans="1:182" s="131" customForma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</row>
    <row r="202" spans="1:182" s="131" customForma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</row>
    <row r="203" spans="1:182" s="131" customForma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</row>
    <row r="204" spans="1:182" s="131" customForma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</row>
    <row r="205" spans="1:182" s="131" customForma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</row>
    <row r="206" spans="1:182" s="131" customForma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</row>
    <row r="207" spans="1:182" s="131" customForma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</row>
    <row r="208" spans="1:182" s="131" customForma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</row>
    <row r="209" spans="1:182" s="131" customForma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</row>
    <row r="210" spans="1:182" s="131" customForma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</row>
    <row r="211" spans="1:182" s="131" customForma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</row>
    <row r="212" spans="1:182" s="131" customForma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</row>
    <row r="213" spans="1:182" s="131" customForma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</row>
    <row r="214" spans="1:182" s="131" customForma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</row>
    <row r="215" spans="1:182" s="131" customForma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</row>
    <row r="216" spans="1:182" s="131" customForma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</row>
    <row r="217" spans="1:182" s="131" customForma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</row>
    <row r="218" spans="1:182" s="131" customForma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</row>
    <row r="219" spans="1:182" s="131" customForma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</row>
    <row r="220" spans="1:182" s="131" customForma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</row>
    <row r="221" spans="1:182" s="131" customForma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</row>
    <row r="222" spans="1:182" s="131" customForma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</row>
    <row r="223" spans="1:182" s="131" customForma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</row>
    <row r="224" spans="1:182" s="131" customForma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</row>
    <row r="225" spans="1:182" s="131" customForma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</row>
    <row r="226" spans="1:182" s="131" customForma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</row>
    <row r="227" spans="1:182" s="131" customForma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</row>
    <row r="228" spans="1:182" s="131" customForma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</row>
    <row r="229" spans="1:182" s="131" customForma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</row>
    <row r="230" spans="1:182" s="131" customForma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</row>
    <row r="231" spans="1:182" s="131" customForma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</row>
    <row r="232" spans="1:182" s="131" customForma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</row>
    <row r="233" spans="1:182" s="131" customForma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</row>
    <row r="234" spans="1:182" s="131" customForma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</row>
    <row r="235" spans="1:182" s="131" customForma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</row>
    <row r="236" spans="1:182" s="131" customForma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</row>
    <row r="237" spans="1:182" s="131" customForma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</row>
    <row r="238" spans="1:182" s="131" customForma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</row>
    <row r="239" spans="1:182" s="131" customForma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</row>
    <row r="240" spans="1:182" s="131" customForma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</row>
    <row r="241" spans="1:182" s="131" customForma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</row>
    <row r="242" spans="1:182" s="131" customForma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</row>
    <row r="243" spans="1:182" s="131" customForma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</row>
    <row r="244" spans="1:182" s="131" customForma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</row>
    <row r="245" spans="1:182" s="131" customForma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</row>
    <row r="246" spans="1:182" s="131" customForma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</row>
    <row r="247" spans="1:182" s="131" customForma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</row>
    <row r="248" spans="1:182" s="131" customForma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</row>
    <row r="249" spans="1:182" s="131" customForma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</row>
    <row r="250" spans="1:182" s="131" customForma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</row>
    <row r="251" spans="1:182" s="131" customForma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</row>
    <row r="252" spans="1:182" s="131" customForma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</row>
    <row r="253" spans="1:182" s="131" customForma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</row>
    <row r="254" spans="1:182" s="131" customForma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</row>
    <row r="255" spans="1:182" s="131" customForma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</row>
    <row r="256" spans="1:182" s="131" customForma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</row>
    <row r="257" spans="1:182" s="131" customForma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</row>
    <row r="258" spans="1:182" s="131" customForma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</row>
    <row r="259" spans="1:182" s="131" customForma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</row>
    <row r="260" spans="1:182" s="131" customForma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</row>
    <row r="261" spans="1:182" s="131" customForma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</row>
    <row r="262" spans="1:182" s="131" customForma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</row>
    <row r="263" spans="1:182" s="131" customForma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</row>
    <row r="264" spans="1:182" s="131" customForma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</row>
    <row r="265" spans="1:182" s="131" customForma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</row>
    <row r="266" spans="1:182" s="131" customForma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</row>
    <row r="267" spans="1:182" s="131" customForma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</row>
    <row r="268" spans="1:182" s="131" customForma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</row>
    <row r="269" spans="1:182" s="131" customForma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</row>
    <row r="270" spans="1:182" s="131" customForma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</row>
    <row r="271" spans="1:182" s="131" customForma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</row>
    <row r="272" spans="1:182" s="131" customForma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</row>
    <row r="273" spans="1:182" s="131" customForma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</row>
    <row r="274" spans="1:182" s="131" customForma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</row>
    <row r="275" spans="1:182" s="131" customForma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</row>
    <row r="276" spans="1:182" s="131" customForma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  <c r="FC276" s="69"/>
      <c r="FD276" s="69"/>
      <c r="FE276" s="69"/>
      <c r="FF276" s="69"/>
      <c r="FG276" s="69"/>
      <c r="FH276" s="69"/>
      <c r="FI276" s="69"/>
      <c r="FJ276" s="69"/>
      <c r="FK276" s="69"/>
      <c r="FL276" s="69"/>
      <c r="FM276" s="69"/>
      <c r="FN276" s="69"/>
      <c r="FO276" s="69"/>
      <c r="FP276" s="69"/>
      <c r="FQ276" s="69"/>
      <c r="FR276" s="69"/>
      <c r="FS276" s="69"/>
      <c r="FT276" s="69"/>
      <c r="FU276" s="69"/>
      <c r="FV276" s="69"/>
      <c r="FW276" s="69"/>
      <c r="FX276" s="69"/>
      <c r="FY276" s="69"/>
      <c r="FZ276" s="69"/>
    </row>
    <row r="277" spans="1:182" s="131" customForma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  <c r="FC277" s="69"/>
      <c r="FD277" s="69"/>
      <c r="FE277" s="69"/>
      <c r="FF277" s="69"/>
      <c r="FG277" s="69"/>
      <c r="FH277" s="69"/>
      <c r="FI277" s="69"/>
      <c r="FJ277" s="69"/>
      <c r="FK277" s="69"/>
      <c r="FL277" s="69"/>
      <c r="FM277" s="69"/>
      <c r="FN277" s="69"/>
      <c r="FO277" s="69"/>
      <c r="FP277" s="69"/>
      <c r="FQ277" s="69"/>
      <c r="FR277" s="69"/>
      <c r="FS277" s="69"/>
      <c r="FT277" s="69"/>
      <c r="FU277" s="69"/>
      <c r="FV277" s="69"/>
      <c r="FW277" s="69"/>
      <c r="FX277" s="69"/>
      <c r="FY277" s="69"/>
      <c r="FZ277" s="69"/>
    </row>
    <row r="278" spans="1:182" s="131" customForma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  <c r="FC278" s="69"/>
      <c r="FD278" s="69"/>
      <c r="FE278" s="69"/>
      <c r="FF278" s="69"/>
      <c r="FG278" s="69"/>
      <c r="FH278" s="69"/>
      <c r="FI278" s="69"/>
      <c r="FJ278" s="69"/>
      <c r="FK278" s="69"/>
      <c r="FL278" s="69"/>
      <c r="FM278" s="69"/>
      <c r="FN278" s="69"/>
      <c r="FO278" s="69"/>
      <c r="FP278" s="69"/>
      <c r="FQ278" s="69"/>
      <c r="FR278" s="69"/>
      <c r="FS278" s="69"/>
      <c r="FT278" s="69"/>
      <c r="FU278" s="69"/>
      <c r="FV278" s="69"/>
      <c r="FW278" s="69"/>
      <c r="FX278" s="69"/>
      <c r="FY278" s="69"/>
      <c r="FZ278" s="69"/>
    </row>
    <row r="279" spans="1:182" s="131" customForma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  <c r="FC279" s="69"/>
      <c r="FD279" s="69"/>
      <c r="FE279" s="69"/>
      <c r="FF279" s="69"/>
      <c r="FG279" s="69"/>
      <c r="FH279" s="69"/>
      <c r="FI279" s="69"/>
      <c r="FJ279" s="69"/>
      <c r="FK279" s="69"/>
      <c r="FL279" s="69"/>
      <c r="FM279" s="69"/>
      <c r="FN279" s="69"/>
      <c r="FO279" s="69"/>
      <c r="FP279" s="69"/>
      <c r="FQ279" s="69"/>
      <c r="FR279" s="69"/>
      <c r="FS279" s="69"/>
      <c r="FT279" s="69"/>
      <c r="FU279" s="69"/>
      <c r="FV279" s="69"/>
      <c r="FW279" s="69"/>
      <c r="FX279" s="69"/>
      <c r="FY279" s="69"/>
      <c r="FZ279" s="69"/>
    </row>
    <row r="280" spans="1:182" s="131" customForma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  <c r="FC280" s="69"/>
      <c r="FD280" s="69"/>
      <c r="FE280" s="69"/>
      <c r="FF280" s="69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  <c r="FU280" s="69"/>
      <c r="FV280" s="69"/>
      <c r="FW280" s="69"/>
      <c r="FX280" s="69"/>
      <c r="FY280" s="69"/>
      <c r="FZ280" s="69"/>
    </row>
    <row r="281" spans="1:182" s="131" customForma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  <c r="FC281" s="69"/>
      <c r="FD281" s="69"/>
      <c r="FE281" s="69"/>
      <c r="FF281" s="69"/>
      <c r="FG281" s="69"/>
      <c r="FH281" s="69"/>
      <c r="FI281" s="69"/>
      <c r="FJ281" s="69"/>
      <c r="FK281" s="69"/>
      <c r="FL281" s="69"/>
      <c r="FM281" s="69"/>
      <c r="FN281" s="69"/>
      <c r="FO281" s="69"/>
      <c r="FP281" s="69"/>
      <c r="FQ281" s="69"/>
      <c r="FR281" s="69"/>
      <c r="FS281" s="69"/>
      <c r="FT281" s="69"/>
      <c r="FU281" s="69"/>
      <c r="FV281" s="69"/>
      <c r="FW281" s="69"/>
      <c r="FX281" s="69"/>
      <c r="FY281" s="69"/>
      <c r="FZ281" s="69"/>
    </row>
    <row r="282" spans="1:182" s="131" customForma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  <c r="FC282" s="69"/>
      <c r="FD282" s="69"/>
      <c r="FE282" s="69"/>
      <c r="FF282" s="69"/>
      <c r="FG282" s="69"/>
      <c r="FH282" s="69"/>
      <c r="FI282" s="69"/>
      <c r="FJ282" s="69"/>
      <c r="FK282" s="69"/>
      <c r="FL282" s="69"/>
      <c r="FM282" s="69"/>
      <c r="FN282" s="69"/>
      <c r="FO282" s="69"/>
      <c r="FP282" s="69"/>
      <c r="FQ282" s="69"/>
      <c r="FR282" s="69"/>
      <c r="FS282" s="69"/>
      <c r="FT282" s="69"/>
      <c r="FU282" s="69"/>
      <c r="FV282" s="69"/>
      <c r="FW282" s="69"/>
      <c r="FX282" s="69"/>
      <c r="FY282" s="69"/>
      <c r="FZ282" s="69"/>
    </row>
    <row r="283" spans="1:182" s="131" customForma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  <c r="FC283" s="69"/>
      <c r="FD283" s="69"/>
      <c r="FE283" s="69"/>
      <c r="FF283" s="69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  <c r="FT283" s="69"/>
      <c r="FU283" s="69"/>
      <c r="FV283" s="69"/>
      <c r="FW283" s="69"/>
      <c r="FX283" s="69"/>
      <c r="FY283" s="69"/>
      <c r="FZ283" s="69"/>
    </row>
    <row r="284" spans="1:182" s="131" customForma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69"/>
      <c r="FZ284" s="69"/>
    </row>
    <row r="285" spans="1:182" s="131" customForma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</row>
    <row r="286" spans="1:182" s="131" customForma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  <c r="FC286" s="69"/>
      <c r="FD286" s="69"/>
      <c r="FE286" s="69"/>
      <c r="FF286" s="69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  <c r="FU286" s="69"/>
      <c r="FV286" s="69"/>
      <c r="FW286" s="69"/>
      <c r="FX286" s="69"/>
      <c r="FY286" s="69"/>
      <c r="FZ286" s="69"/>
    </row>
    <row r="287" spans="1:182" s="131" customForma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  <c r="FC287" s="69"/>
      <c r="FD287" s="69"/>
      <c r="FE287" s="69"/>
      <c r="FF287" s="69"/>
      <c r="FG287" s="69"/>
      <c r="FH287" s="69"/>
      <c r="FI287" s="69"/>
      <c r="FJ287" s="69"/>
      <c r="FK287" s="69"/>
      <c r="FL287" s="69"/>
      <c r="FM287" s="69"/>
      <c r="FN287" s="69"/>
      <c r="FO287" s="69"/>
      <c r="FP287" s="69"/>
      <c r="FQ287" s="69"/>
      <c r="FR287" s="69"/>
      <c r="FS287" s="69"/>
      <c r="FT287" s="69"/>
      <c r="FU287" s="69"/>
      <c r="FV287" s="69"/>
      <c r="FW287" s="69"/>
      <c r="FX287" s="69"/>
      <c r="FY287" s="69"/>
      <c r="FZ287" s="69"/>
    </row>
    <row r="288" spans="1:182" s="131" customForma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  <c r="FC288" s="69"/>
      <c r="FD288" s="69"/>
      <c r="FE288" s="69"/>
      <c r="FF288" s="69"/>
      <c r="FG288" s="69"/>
      <c r="FH288" s="69"/>
      <c r="FI288" s="69"/>
      <c r="FJ288" s="69"/>
      <c r="FK288" s="69"/>
      <c r="FL288" s="69"/>
      <c r="FM288" s="69"/>
      <c r="FN288" s="69"/>
      <c r="FO288" s="69"/>
      <c r="FP288" s="69"/>
      <c r="FQ288" s="69"/>
      <c r="FR288" s="69"/>
      <c r="FS288" s="69"/>
      <c r="FT288" s="69"/>
      <c r="FU288" s="69"/>
      <c r="FV288" s="69"/>
      <c r="FW288" s="69"/>
      <c r="FX288" s="69"/>
      <c r="FY288" s="69"/>
      <c r="FZ288" s="69"/>
    </row>
    <row r="289" spans="1:182" s="131" customForma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  <c r="FC289" s="69"/>
      <c r="FD289" s="69"/>
      <c r="FE289" s="69"/>
      <c r="FF289" s="69"/>
      <c r="FG289" s="69"/>
      <c r="FH289" s="69"/>
      <c r="FI289" s="69"/>
      <c r="FJ289" s="69"/>
      <c r="FK289" s="69"/>
      <c r="FL289" s="69"/>
      <c r="FM289" s="69"/>
      <c r="FN289" s="69"/>
      <c r="FO289" s="69"/>
      <c r="FP289" s="69"/>
      <c r="FQ289" s="69"/>
      <c r="FR289" s="69"/>
      <c r="FS289" s="69"/>
      <c r="FT289" s="69"/>
      <c r="FU289" s="69"/>
      <c r="FV289" s="69"/>
      <c r="FW289" s="69"/>
      <c r="FX289" s="69"/>
      <c r="FY289" s="69"/>
      <c r="FZ289" s="69"/>
    </row>
    <row r="290" spans="1:182" s="131" customForma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  <c r="FC290" s="69"/>
      <c r="FD290" s="69"/>
      <c r="FE290" s="69"/>
      <c r="FF290" s="69"/>
      <c r="FG290" s="69"/>
      <c r="FH290" s="69"/>
      <c r="FI290" s="69"/>
      <c r="FJ290" s="69"/>
      <c r="FK290" s="69"/>
      <c r="FL290" s="69"/>
      <c r="FM290" s="69"/>
      <c r="FN290" s="69"/>
      <c r="FO290" s="69"/>
      <c r="FP290" s="69"/>
      <c r="FQ290" s="69"/>
      <c r="FR290" s="69"/>
      <c r="FS290" s="69"/>
      <c r="FT290" s="69"/>
      <c r="FU290" s="69"/>
      <c r="FV290" s="69"/>
      <c r="FW290" s="69"/>
      <c r="FX290" s="69"/>
      <c r="FY290" s="69"/>
      <c r="FZ290" s="69"/>
    </row>
    <row r="291" spans="1:182" s="131" customForma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  <c r="FC291" s="69"/>
      <c r="FD291" s="69"/>
      <c r="FE291" s="69"/>
      <c r="FF291" s="69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  <c r="FU291" s="69"/>
      <c r="FV291" s="69"/>
      <c r="FW291" s="69"/>
      <c r="FX291" s="69"/>
      <c r="FY291" s="69"/>
      <c r="FZ291" s="69"/>
    </row>
    <row r="292" spans="1:182" s="131" customForma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</row>
    <row r="293" spans="1:182" s="131" customForma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</row>
    <row r="294" spans="1:182" s="131" customForma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</row>
    <row r="295" spans="1:182" s="131" customForma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</row>
    <row r="296" spans="1:182" s="131" customForma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</row>
    <row r="297" spans="1:182" s="131" customForma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</row>
    <row r="298" spans="1:182" s="131" customForma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</row>
    <row r="299" spans="1:182" s="131" customForma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</row>
    <row r="300" spans="1:182" s="131" customForma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</row>
    <row r="301" spans="1:182" s="131" customForma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</row>
    <row r="302" spans="1:182" s="131" customForma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</row>
    <row r="303" spans="1:182" s="131" customForma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</row>
    <row r="304" spans="1:182" s="131" customForma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  <c r="FC304" s="69"/>
      <c r="FD304" s="69"/>
      <c r="FE304" s="69"/>
      <c r="FF304" s="69"/>
      <c r="FG304" s="69"/>
      <c r="FH304" s="69"/>
      <c r="FI304" s="69"/>
      <c r="FJ304" s="69"/>
      <c r="FK304" s="69"/>
      <c r="FL304" s="69"/>
      <c r="FM304" s="69"/>
      <c r="FN304" s="69"/>
      <c r="FO304" s="69"/>
      <c r="FP304" s="69"/>
      <c r="FQ304" s="69"/>
      <c r="FR304" s="69"/>
      <c r="FS304" s="69"/>
      <c r="FT304" s="69"/>
      <c r="FU304" s="69"/>
      <c r="FV304" s="69"/>
      <c r="FW304" s="69"/>
      <c r="FX304" s="69"/>
      <c r="FY304" s="69"/>
      <c r="FZ304" s="69"/>
    </row>
    <row r="305" spans="1:182" s="131" customForma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  <c r="FC305" s="69"/>
      <c r="FD305" s="69"/>
      <c r="FE305" s="69"/>
      <c r="FF305" s="69"/>
      <c r="FG305" s="69"/>
      <c r="FH305" s="69"/>
      <c r="FI305" s="69"/>
      <c r="FJ305" s="69"/>
      <c r="FK305" s="69"/>
      <c r="FL305" s="69"/>
      <c r="FM305" s="69"/>
      <c r="FN305" s="69"/>
      <c r="FO305" s="69"/>
      <c r="FP305" s="69"/>
      <c r="FQ305" s="69"/>
      <c r="FR305" s="69"/>
      <c r="FS305" s="69"/>
      <c r="FT305" s="69"/>
      <c r="FU305" s="69"/>
      <c r="FV305" s="69"/>
      <c r="FW305" s="69"/>
      <c r="FX305" s="69"/>
      <c r="FY305" s="69"/>
      <c r="FZ305" s="69"/>
    </row>
    <row r="306" spans="1:182" s="131" customForma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</row>
    <row r="307" spans="1:182" s="131" customForma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</row>
    <row r="308" spans="1:182" s="131" customForma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  <c r="FC308" s="69"/>
      <c r="FD308" s="69"/>
      <c r="FE308" s="69"/>
      <c r="FF308" s="69"/>
      <c r="FG308" s="69"/>
      <c r="FH308" s="69"/>
      <c r="FI308" s="69"/>
      <c r="FJ308" s="69"/>
      <c r="FK308" s="69"/>
      <c r="FL308" s="69"/>
      <c r="FM308" s="69"/>
      <c r="FN308" s="69"/>
      <c r="FO308" s="69"/>
      <c r="FP308" s="69"/>
      <c r="FQ308" s="69"/>
      <c r="FR308" s="69"/>
      <c r="FS308" s="69"/>
      <c r="FT308" s="69"/>
      <c r="FU308" s="69"/>
      <c r="FV308" s="69"/>
      <c r="FW308" s="69"/>
      <c r="FX308" s="69"/>
      <c r="FY308" s="69"/>
      <c r="FZ308" s="69"/>
    </row>
    <row r="309" spans="1:182" s="131" customForma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  <c r="FC309" s="69"/>
      <c r="FD309" s="69"/>
      <c r="FE309" s="69"/>
      <c r="FF309" s="69"/>
      <c r="FG309" s="69"/>
      <c r="FH309" s="69"/>
      <c r="FI309" s="69"/>
      <c r="FJ309" s="69"/>
      <c r="FK309" s="69"/>
      <c r="FL309" s="69"/>
      <c r="FM309" s="69"/>
      <c r="FN309" s="69"/>
      <c r="FO309" s="69"/>
      <c r="FP309" s="69"/>
      <c r="FQ309" s="69"/>
      <c r="FR309" s="69"/>
      <c r="FS309" s="69"/>
      <c r="FT309" s="69"/>
      <c r="FU309" s="69"/>
      <c r="FV309" s="69"/>
      <c r="FW309" s="69"/>
      <c r="FX309" s="69"/>
      <c r="FY309" s="69"/>
      <c r="FZ309" s="69"/>
    </row>
    <row r="310" spans="1:182" s="131" customForma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</row>
    <row r="311" spans="1:182" s="131" customForma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</row>
    <row r="312" spans="1:182" s="131" customForma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  <c r="FC312" s="69"/>
      <c r="FD312" s="69"/>
      <c r="FE312" s="69"/>
      <c r="FF312" s="69"/>
      <c r="FG312" s="69"/>
      <c r="FH312" s="69"/>
      <c r="FI312" s="69"/>
      <c r="FJ312" s="69"/>
      <c r="FK312" s="69"/>
      <c r="FL312" s="69"/>
      <c r="FM312" s="69"/>
      <c r="FN312" s="69"/>
      <c r="FO312" s="69"/>
      <c r="FP312" s="69"/>
      <c r="FQ312" s="69"/>
      <c r="FR312" s="69"/>
      <c r="FS312" s="69"/>
      <c r="FT312" s="69"/>
      <c r="FU312" s="69"/>
      <c r="FV312" s="69"/>
      <c r="FW312" s="69"/>
      <c r="FX312" s="69"/>
      <c r="FY312" s="69"/>
      <c r="FZ312" s="69"/>
    </row>
    <row r="313" spans="1:182" s="131" customForma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  <c r="FC313" s="69"/>
      <c r="FD313" s="69"/>
      <c r="FE313" s="69"/>
      <c r="FF313" s="69"/>
      <c r="FG313" s="69"/>
      <c r="FH313" s="69"/>
      <c r="FI313" s="69"/>
      <c r="FJ313" s="69"/>
      <c r="FK313" s="69"/>
      <c r="FL313" s="69"/>
      <c r="FM313" s="69"/>
      <c r="FN313" s="69"/>
      <c r="FO313" s="69"/>
      <c r="FP313" s="69"/>
      <c r="FQ313" s="69"/>
      <c r="FR313" s="69"/>
      <c r="FS313" s="69"/>
      <c r="FT313" s="69"/>
      <c r="FU313" s="69"/>
      <c r="FV313" s="69"/>
      <c r="FW313" s="69"/>
      <c r="FX313" s="69"/>
      <c r="FY313" s="69"/>
      <c r="FZ313" s="69"/>
    </row>
    <row r="314" spans="1:182" s="131" customForma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69"/>
      <c r="FE314" s="69"/>
      <c r="FF314" s="69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  <c r="FT314" s="69"/>
      <c r="FU314" s="69"/>
      <c r="FV314" s="69"/>
      <c r="FW314" s="69"/>
      <c r="FX314" s="69"/>
      <c r="FY314" s="69"/>
      <c r="FZ314" s="69"/>
    </row>
    <row r="315" spans="1:182" s="131" customForma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  <c r="FC315" s="69"/>
      <c r="FD315" s="69"/>
      <c r="FE315" s="69"/>
      <c r="FF315" s="69"/>
      <c r="FG315" s="69"/>
      <c r="FH315" s="69"/>
      <c r="FI315" s="69"/>
      <c r="FJ315" s="69"/>
      <c r="FK315" s="69"/>
      <c r="FL315" s="69"/>
      <c r="FM315" s="69"/>
      <c r="FN315" s="69"/>
      <c r="FO315" s="69"/>
      <c r="FP315" s="69"/>
      <c r="FQ315" s="69"/>
      <c r="FR315" s="69"/>
      <c r="FS315" s="69"/>
      <c r="FT315" s="69"/>
      <c r="FU315" s="69"/>
      <c r="FV315" s="69"/>
      <c r="FW315" s="69"/>
      <c r="FX315" s="69"/>
      <c r="FY315" s="69"/>
      <c r="FZ315" s="69"/>
    </row>
    <row r="316" spans="1:182" s="131" customForma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69"/>
      <c r="FE316" s="69"/>
      <c r="FF316" s="69"/>
      <c r="FG316" s="69"/>
      <c r="FH316" s="69"/>
      <c r="FI316" s="69"/>
      <c r="FJ316" s="69"/>
      <c r="FK316" s="69"/>
      <c r="FL316" s="69"/>
      <c r="FM316" s="69"/>
      <c r="FN316" s="69"/>
      <c r="FO316" s="69"/>
      <c r="FP316" s="69"/>
      <c r="FQ316" s="69"/>
      <c r="FR316" s="69"/>
      <c r="FS316" s="69"/>
      <c r="FT316" s="69"/>
      <c r="FU316" s="69"/>
      <c r="FV316" s="69"/>
      <c r="FW316" s="69"/>
      <c r="FX316" s="69"/>
      <c r="FY316" s="69"/>
      <c r="FZ316" s="69"/>
    </row>
    <row r="317" spans="1:182" s="131" customForma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  <c r="FC317" s="69"/>
      <c r="FD317" s="69"/>
      <c r="FE317" s="69"/>
      <c r="FF317" s="69"/>
      <c r="FG317" s="69"/>
      <c r="FH317" s="69"/>
      <c r="FI317" s="69"/>
      <c r="FJ317" s="69"/>
      <c r="FK317" s="69"/>
      <c r="FL317" s="69"/>
      <c r="FM317" s="69"/>
      <c r="FN317" s="69"/>
      <c r="FO317" s="69"/>
      <c r="FP317" s="69"/>
      <c r="FQ317" s="69"/>
      <c r="FR317" s="69"/>
      <c r="FS317" s="69"/>
      <c r="FT317" s="69"/>
      <c r="FU317" s="69"/>
      <c r="FV317" s="69"/>
      <c r="FW317" s="69"/>
      <c r="FX317" s="69"/>
      <c r="FY317" s="69"/>
      <c r="FZ317" s="69"/>
    </row>
    <row r="318" spans="1:182" s="131" customForma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</row>
    <row r="319" spans="1:182" s="131" customForma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  <c r="FC319" s="69"/>
      <c r="FD319" s="69"/>
      <c r="FE319" s="69"/>
      <c r="FF319" s="69"/>
      <c r="FG319" s="69"/>
      <c r="FH319" s="69"/>
      <c r="FI319" s="69"/>
      <c r="FJ319" s="69"/>
      <c r="FK319" s="69"/>
      <c r="FL319" s="69"/>
      <c r="FM319" s="69"/>
      <c r="FN319" s="69"/>
      <c r="FO319" s="69"/>
      <c r="FP319" s="69"/>
      <c r="FQ319" s="69"/>
      <c r="FR319" s="69"/>
      <c r="FS319" s="69"/>
      <c r="FT319" s="69"/>
      <c r="FU319" s="69"/>
      <c r="FV319" s="69"/>
      <c r="FW319" s="69"/>
      <c r="FX319" s="69"/>
      <c r="FY319" s="69"/>
      <c r="FZ319" s="69"/>
    </row>
    <row r="320" spans="1:182" s="131" customForma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  <c r="FC320" s="69"/>
      <c r="FD320" s="69"/>
      <c r="FE320" s="69"/>
      <c r="FF320" s="69"/>
      <c r="FG320" s="69"/>
      <c r="FH320" s="69"/>
      <c r="FI320" s="69"/>
      <c r="FJ320" s="69"/>
      <c r="FK320" s="69"/>
      <c r="FL320" s="69"/>
      <c r="FM320" s="69"/>
      <c r="FN320" s="69"/>
      <c r="FO320" s="69"/>
      <c r="FP320" s="69"/>
      <c r="FQ320" s="69"/>
      <c r="FR320" s="69"/>
      <c r="FS320" s="69"/>
      <c r="FT320" s="69"/>
      <c r="FU320" s="69"/>
      <c r="FV320" s="69"/>
      <c r="FW320" s="69"/>
      <c r="FX320" s="69"/>
      <c r="FY320" s="69"/>
      <c r="FZ320" s="69"/>
    </row>
    <row r="321" spans="1:182" s="131" customForma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  <c r="FC321" s="69"/>
      <c r="FD321" s="69"/>
      <c r="FE321" s="69"/>
      <c r="FF321" s="69"/>
      <c r="FG321" s="69"/>
      <c r="FH321" s="69"/>
      <c r="FI321" s="69"/>
      <c r="FJ321" s="69"/>
      <c r="FK321" s="69"/>
      <c r="FL321" s="69"/>
      <c r="FM321" s="69"/>
      <c r="FN321" s="69"/>
      <c r="FO321" s="69"/>
      <c r="FP321" s="69"/>
      <c r="FQ321" s="69"/>
      <c r="FR321" s="69"/>
      <c r="FS321" s="69"/>
      <c r="FT321" s="69"/>
      <c r="FU321" s="69"/>
      <c r="FV321" s="69"/>
      <c r="FW321" s="69"/>
      <c r="FX321" s="69"/>
      <c r="FY321" s="69"/>
      <c r="FZ321" s="69"/>
    </row>
    <row r="322" spans="1:182" s="131" customForma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  <c r="FC322" s="69"/>
      <c r="FD322" s="69"/>
      <c r="FE322" s="69"/>
      <c r="FF322" s="69"/>
      <c r="FG322" s="69"/>
      <c r="FH322" s="69"/>
      <c r="FI322" s="69"/>
      <c r="FJ322" s="69"/>
      <c r="FK322" s="69"/>
      <c r="FL322" s="69"/>
      <c r="FM322" s="69"/>
      <c r="FN322" s="69"/>
      <c r="FO322" s="69"/>
      <c r="FP322" s="69"/>
      <c r="FQ322" s="69"/>
      <c r="FR322" s="69"/>
      <c r="FS322" s="69"/>
      <c r="FT322" s="69"/>
      <c r="FU322" s="69"/>
      <c r="FV322" s="69"/>
      <c r="FW322" s="69"/>
      <c r="FX322" s="69"/>
      <c r="FY322" s="69"/>
      <c r="FZ322" s="69"/>
    </row>
    <row r="323" spans="1:182" s="131" customForma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  <c r="FC323" s="69"/>
      <c r="FD323" s="69"/>
      <c r="FE323" s="69"/>
      <c r="FF323" s="69"/>
      <c r="FG323" s="69"/>
      <c r="FH323" s="69"/>
      <c r="FI323" s="69"/>
      <c r="FJ323" s="69"/>
      <c r="FK323" s="69"/>
      <c r="FL323" s="69"/>
      <c r="FM323" s="69"/>
      <c r="FN323" s="69"/>
      <c r="FO323" s="69"/>
      <c r="FP323" s="69"/>
      <c r="FQ323" s="69"/>
      <c r="FR323" s="69"/>
      <c r="FS323" s="69"/>
      <c r="FT323" s="69"/>
      <c r="FU323" s="69"/>
      <c r="FV323" s="69"/>
      <c r="FW323" s="69"/>
      <c r="FX323" s="69"/>
      <c r="FY323" s="69"/>
      <c r="FZ323" s="69"/>
    </row>
    <row r="324" spans="1:182" s="131" customForma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  <c r="FC324" s="69"/>
      <c r="FD324" s="69"/>
      <c r="FE324" s="69"/>
      <c r="FF324" s="69"/>
      <c r="FG324" s="69"/>
      <c r="FH324" s="69"/>
      <c r="FI324" s="69"/>
      <c r="FJ324" s="69"/>
      <c r="FK324" s="69"/>
      <c r="FL324" s="69"/>
      <c r="FM324" s="69"/>
      <c r="FN324" s="69"/>
      <c r="FO324" s="69"/>
      <c r="FP324" s="69"/>
      <c r="FQ324" s="69"/>
      <c r="FR324" s="69"/>
      <c r="FS324" s="69"/>
      <c r="FT324" s="69"/>
      <c r="FU324" s="69"/>
      <c r="FV324" s="69"/>
      <c r="FW324" s="69"/>
      <c r="FX324" s="69"/>
      <c r="FY324" s="69"/>
      <c r="FZ324" s="69"/>
    </row>
    <row r="325" spans="1:182" s="131" customForma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  <c r="FC325" s="69"/>
      <c r="FD325" s="69"/>
      <c r="FE325" s="69"/>
      <c r="FF325" s="69"/>
      <c r="FG325" s="69"/>
      <c r="FH325" s="69"/>
      <c r="FI325" s="69"/>
      <c r="FJ325" s="69"/>
      <c r="FK325" s="69"/>
      <c r="FL325" s="69"/>
      <c r="FM325" s="69"/>
      <c r="FN325" s="69"/>
      <c r="FO325" s="69"/>
      <c r="FP325" s="69"/>
      <c r="FQ325" s="69"/>
      <c r="FR325" s="69"/>
      <c r="FS325" s="69"/>
      <c r="FT325" s="69"/>
      <c r="FU325" s="69"/>
      <c r="FV325" s="69"/>
      <c r="FW325" s="69"/>
      <c r="FX325" s="69"/>
      <c r="FY325" s="69"/>
      <c r="FZ325" s="69"/>
    </row>
    <row r="326" spans="1:182" s="131" customForma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</row>
    <row r="327" spans="1:182" s="131" customForma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  <c r="FC327" s="69"/>
      <c r="FD327" s="69"/>
      <c r="FE327" s="69"/>
      <c r="FF327" s="69"/>
      <c r="FG327" s="69"/>
      <c r="FH327" s="69"/>
      <c r="FI327" s="69"/>
      <c r="FJ327" s="69"/>
      <c r="FK327" s="69"/>
      <c r="FL327" s="69"/>
      <c r="FM327" s="69"/>
      <c r="FN327" s="69"/>
      <c r="FO327" s="69"/>
      <c r="FP327" s="69"/>
      <c r="FQ327" s="69"/>
      <c r="FR327" s="69"/>
      <c r="FS327" s="69"/>
      <c r="FT327" s="69"/>
      <c r="FU327" s="69"/>
      <c r="FV327" s="69"/>
      <c r="FW327" s="69"/>
      <c r="FX327" s="69"/>
      <c r="FY327" s="69"/>
      <c r="FZ327" s="69"/>
    </row>
    <row r="328" spans="1:182" s="131" customForma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  <c r="FC328" s="69"/>
      <c r="FD328" s="69"/>
      <c r="FE328" s="69"/>
      <c r="FF328" s="69"/>
      <c r="FG328" s="69"/>
      <c r="FH328" s="69"/>
      <c r="FI328" s="69"/>
      <c r="FJ328" s="69"/>
      <c r="FK328" s="69"/>
      <c r="FL328" s="69"/>
      <c r="FM328" s="69"/>
      <c r="FN328" s="69"/>
      <c r="FO328" s="69"/>
      <c r="FP328" s="69"/>
      <c r="FQ328" s="69"/>
      <c r="FR328" s="69"/>
      <c r="FS328" s="69"/>
      <c r="FT328" s="69"/>
      <c r="FU328" s="69"/>
      <c r="FV328" s="69"/>
      <c r="FW328" s="69"/>
      <c r="FX328" s="69"/>
      <c r="FY328" s="69"/>
      <c r="FZ328" s="69"/>
    </row>
    <row r="329" spans="1:182" s="131" customForma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  <c r="FC329" s="69"/>
      <c r="FD329" s="69"/>
      <c r="FE329" s="69"/>
      <c r="FF329" s="69"/>
      <c r="FG329" s="69"/>
      <c r="FH329" s="69"/>
      <c r="FI329" s="69"/>
      <c r="FJ329" s="69"/>
      <c r="FK329" s="69"/>
      <c r="FL329" s="69"/>
      <c r="FM329" s="69"/>
      <c r="FN329" s="69"/>
      <c r="FO329" s="69"/>
      <c r="FP329" s="69"/>
      <c r="FQ329" s="69"/>
      <c r="FR329" s="69"/>
      <c r="FS329" s="69"/>
      <c r="FT329" s="69"/>
      <c r="FU329" s="69"/>
      <c r="FV329" s="69"/>
      <c r="FW329" s="69"/>
      <c r="FX329" s="69"/>
      <c r="FY329" s="69"/>
      <c r="FZ329" s="69"/>
    </row>
    <row r="330" spans="1:182" s="131" customForma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  <c r="FC330" s="69"/>
      <c r="FD330" s="69"/>
      <c r="FE330" s="69"/>
      <c r="FF330" s="69"/>
      <c r="FG330" s="69"/>
      <c r="FH330" s="69"/>
      <c r="FI330" s="69"/>
      <c r="FJ330" s="69"/>
      <c r="FK330" s="69"/>
      <c r="FL330" s="69"/>
      <c r="FM330" s="69"/>
      <c r="FN330" s="69"/>
      <c r="FO330" s="69"/>
      <c r="FP330" s="69"/>
      <c r="FQ330" s="69"/>
      <c r="FR330" s="69"/>
      <c r="FS330" s="69"/>
      <c r="FT330" s="69"/>
      <c r="FU330" s="69"/>
      <c r="FV330" s="69"/>
      <c r="FW330" s="69"/>
      <c r="FX330" s="69"/>
      <c r="FY330" s="69"/>
      <c r="FZ330" s="69"/>
    </row>
    <row r="331" spans="1:182" s="131" customForma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  <c r="FC331" s="69"/>
      <c r="FD331" s="69"/>
      <c r="FE331" s="69"/>
      <c r="FF331" s="69"/>
      <c r="FG331" s="69"/>
      <c r="FH331" s="69"/>
      <c r="FI331" s="69"/>
      <c r="FJ331" s="69"/>
      <c r="FK331" s="69"/>
      <c r="FL331" s="69"/>
      <c r="FM331" s="69"/>
      <c r="FN331" s="69"/>
      <c r="FO331" s="69"/>
      <c r="FP331" s="69"/>
      <c r="FQ331" s="69"/>
      <c r="FR331" s="69"/>
      <c r="FS331" s="69"/>
      <c r="FT331" s="69"/>
      <c r="FU331" s="69"/>
      <c r="FV331" s="69"/>
      <c r="FW331" s="69"/>
      <c r="FX331" s="69"/>
      <c r="FY331" s="69"/>
      <c r="FZ331" s="69"/>
    </row>
    <row r="332" spans="1:182" s="131" customForma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  <c r="FC332" s="69"/>
      <c r="FD332" s="69"/>
      <c r="FE332" s="69"/>
      <c r="FF332" s="69"/>
      <c r="FG332" s="69"/>
      <c r="FH332" s="69"/>
      <c r="FI332" s="69"/>
      <c r="FJ332" s="69"/>
      <c r="FK332" s="69"/>
      <c r="FL332" s="69"/>
      <c r="FM332" s="69"/>
      <c r="FN332" s="69"/>
      <c r="FO332" s="69"/>
      <c r="FP332" s="69"/>
      <c r="FQ332" s="69"/>
      <c r="FR332" s="69"/>
      <c r="FS332" s="69"/>
      <c r="FT332" s="69"/>
      <c r="FU332" s="69"/>
      <c r="FV332" s="69"/>
      <c r="FW332" s="69"/>
      <c r="FX332" s="69"/>
      <c r="FY332" s="69"/>
      <c r="FZ332" s="69"/>
    </row>
    <row r="333" spans="1:182" s="131" customForma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  <c r="FC333" s="69"/>
      <c r="FD333" s="69"/>
      <c r="FE333" s="69"/>
      <c r="FF333" s="69"/>
      <c r="FG333" s="69"/>
      <c r="FH333" s="69"/>
      <c r="FI333" s="69"/>
      <c r="FJ333" s="69"/>
      <c r="FK333" s="69"/>
      <c r="FL333" s="69"/>
      <c r="FM333" s="69"/>
      <c r="FN333" s="69"/>
      <c r="FO333" s="69"/>
      <c r="FP333" s="69"/>
      <c r="FQ333" s="69"/>
      <c r="FR333" s="69"/>
      <c r="FS333" s="69"/>
      <c r="FT333" s="69"/>
      <c r="FU333" s="69"/>
      <c r="FV333" s="69"/>
      <c r="FW333" s="69"/>
      <c r="FX333" s="69"/>
      <c r="FY333" s="69"/>
      <c r="FZ333" s="69"/>
    </row>
    <row r="334" spans="1:182" s="131" customForma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  <c r="FC334" s="69"/>
      <c r="FD334" s="69"/>
      <c r="FE334" s="69"/>
      <c r="FF334" s="69"/>
      <c r="FG334" s="69"/>
      <c r="FH334" s="69"/>
      <c r="FI334" s="69"/>
      <c r="FJ334" s="69"/>
      <c r="FK334" s="69"/>
      <c r="FL334" s="69"/>
      <c r="FM334" s="69"/>
      <c r="FN334" s="69"/>
      <c r="FO334" s="69"/>
      <c r="FP334" s="69"/>
      <c r="FQ334" s="69"/>
      <c r="FR334" s="69"/>
      <c r="FS334" s="69"/>
      <c r="FT334" s="69"/>
      <c r="FU334" s="69"/>
      <c r="FV334" s="69"/>
      <c r="FW334" s="69"/>
      <c r="FX334" s="69"/>
      <c r="FY334" s="69"/>
      <c r="FZ334" s="69"/>
    </row>
    <row r="335" spans="1:182" s="131" customForma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  <c r="FC335" s="69"/>
      <c r="FD335" s="69"/>
      <c r="FE335" s="69"/>
      <c r="FF335" s="69"/>
      <c r="FG335" s="69"/>
      <c r="FH335" s="69"/>
      <c r="FI335" s="69"/>
      <c r="FJ335" s="69"/>
      <c r="FK335" s="69"/>
      <c r="FL335" s="69"/>
      <c r="FM335" s="69"/>
      <c r="FN335" s="69"/>
      <c r="FO335" s="69"/>
      <c r="FP335" s="69"/>
      <c r="FQ335" s="69"/>
      <c r="FR335" s="69"/>
      <c r="FS335" s="69"/>
      <c r="FT335" s="69"/>
      <c r="FU335" s="69"/>
      <c r="FV335" s="69"/>
      <c r="FW335" s="69"/>
      <c r="FX335" s="69"/>
      <c r="FY335" s="69"/>
      <c r="FZ335" s="69"/>
    </row>
    <row r="336" spans="1:182" s="131" customForma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  <c r="FC336" s="69"/>
      <c r="FD336" s="69"/>
      <c r="FE336" s="69"/>
      <c r="FF336" s="69"/>
      <c r="FG336" s="69"/>
      <c r="FH336" s="69"/>
      <c r="FI336" s="69"/>
      <c r="FJ336" s="69"/>
      <c r="FK336" s="69"/>
      <c r="FL336" s="69"/>
      <c r="FM336" s="69"/>
      <c r="FN336" s="69"/>
      <c r="FO336" s="69"/>
      <c r="FP336" s="69"/>
      <c r="FQ336" s="69"/>
      <c r="FR336" s="69"/>
      <c r="FS336" s="69"/>
      <c r="FT336" s="69"/>
      <c r="FU336" s="69"/>
      <c r="FV336" s="69"/>
      <c r="FW336" s="69"/>
      <c r="FX336" s="69"/>
      <c r="FY336" s="69"/>
      <c r="FZ336" s="69"/>
    </row>
    <row r="337" spans="1:182" s="131" customForma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69"/>
      <c r="FE337" s="69"/>
      <c r="FF337" s="69"/>
      <c r="FG337" s="69"/>
      <c r="FH337" s="69"/>
      <c r="FI337" s="69"/>
      <c r="FJ337" s="69"/>
      <c r="FK337" s="69"/>
      <c r="FL337" s="69"/>
      <c r="FM337" s="69"/>
      <c r="FN337" s="69"/>
      <c r="FO337" s="69"/>
      <c r="FP337" s="69"/>
      <c r="FQ337" s="69"/>
      <c r="FR337" s="69"/>
      <c r="FS337" s="69"/>
      <c r="FT337" s="69"/>
      <c r="FU337" s="69"/>
      <c r="FV337" s="69"/>
      <c r="FW337" s="69"/>
      <c r="FX337" s="69"/>
      <c r="FY337" s="69"/>
      <c r="FZ337" s="69"/>
    </row>
    <row r="338" spans="1:182" s="131" customForma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  <c r="FC338" s="69"/>
      <c r="FD338" s="69"/>
      <c r="FE338" s="69"/>
      <c r="FF338" s="69"/>
      <c r="FG338" s="69"/>
      <c r="FH338" s="69"/>
      <c r="FI338" s="69"/>
      <c r="FJ338" s="69"/>
      <c r="FK338" s="69"/>
      <c r="FL338" s="69"/>
      <c r="FM338" s="69"/>
      <c r="FN338" s="69"/>
      <c r="FO338" s="69"/>
      <c r="FP338" s="69"/>
      <c r="FQ338" s="69"/>
      <c r="FR338" s="69"/>
      <c r="FS338" s="69"/>
      <c r="FT338" s="69"/>
      <c r="FU338" s="69"/>
      <c r="FV338" s="69"/>
      <c r="FW338" s="69"/>
      <c r="FX338" s="69"/>
      <c r="FY338" s="69"/>
      <c r="FZ338" s="69"/>
    </row>
    <row r="339" spans="1:182" s="131" customForma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69"/>
      <c r="FE339" s="69"/>
      <c r="FF339" s="69"/>
      <c r="FG339" s="69"/>
      <c r="FH339" s="69"/>
      <c r="FI339" s="69"/>
      <c r="FJ339" s="69"/>
      <c r="FK339" s="69"/>
      <c r="FL339" s="69"/>
      <c r="FM339" s="69"/>
      <c r="FN339" s="69"/>
      <c r="FO339" s="69"/>
      <c r="FP339" s="69"/>
      <c r="FQ339" s="69"/>
      <c r="FR339" s="69"/>
      <c r="FS339" s="69"/>
      <c r="FT339" s="69"/>
      <c r="FU339" s="69"/>
      <c r="FV339" s="69"/>
      <c r="FW339" s="69"/>
      <c r="FX339" s="69"/>
      <c r="FY339" s="69"/>
      <c r="FZ339" s="69"/>
    </row>
    <row r="340" spans="1:182" s="131" customForma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69"/>
      <c r="FE340" s="69"/>
      <c r="FF340" s="69"/>
      <c r="FG340" s="69"/>
      <c r="FH340" s="69"/>
      <c r="FI340" s="69"/>
      <c r="FJ340" s="69"/>
      <c r="FK340" s="69"/>
      <c r="FL340" s="69"/>
      <c r="FM340" s="69"/>
      <c r="FN340" s="69"/>
      <c r="FO340" s="69"/>
      <c r="FP340" s="69"/>
      <c r="FQ340" s="69"/>
      <c r="FR340" s="69"/>
      <c r="FS340" s="69"/>
      <c r="FT340" s="69"/>
      <c r="FU340" s="69"/>
      <c r="FV340" s="69"/>
      <c r="FW340" s="69"/>
      <c r="FX340" s="69"/>
      <c r="FY340" s="69"/>
      <c r="FZ340" s="69"/>
    </row>
    <row r="341" spans="1:182" s="131" customForma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</row>
    <row r="342" spans="1:182" s="131" customForma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</row>
    <row r="343" spans="1:182" s="131" customForma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</row>
    <row r="344" spans="1:182" s="131" customForma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</row>
    <row r="345" spans="1:182" s="131" customForma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</row>
    <row r="346" spans="1:182" s="131" customForma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</row>
    <row r="347" spans="1:182" s="131" customForma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  <c r="FL347" s="69"/>
      <c r="FM347" s="69"/>
      <c r="FN347" s="69"/>
      <c r="FO347" s="69"/>
      <c r="FP347" s="69"/>
      <c r="FQ347" s="69"/>
      <c r="FR347" s="69"/>
      <c r="FS347" s="69"/>
      <c r="FT347" s="69"/>
      <c r="FU347" s="69"/>
      <c r="FV347" s="69"/>
      <c r="FW347" s="69"/>
      <c r="FX347" s="69"/>
      <c r="FY347" s="69"/>
      <c r="FZ347" s="69"/>
    </row>
    <row r="348" spans="1:182" s="131" customForma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  <c r="FL348" s="69"/>
      <c r="FM348" s="69"/>
      <c r="FN348" s="69"/>
      <c r="FO348" s="69"/>
      <c r="FP348" s="69"/>
      <c r="FQ348" s="69"/>
      <c r="FR348" s="69"/>
      <c r="FS348" s="69"/>
      <c r="FT348" s="69"/>
      <c r="FU348" s="69"/>
      <c r="FV348" s="69"/>
      <c r="FW348" s="69"/>
      <c r="FX348" s="69"/>
      <c r="FY348" s="69"/>
      <c r="FZ348" s="69"/>
    </row>
    <row r="349" spans="1:182" s="131" customForma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  <c r="FC349" s="69"/>
      <c r="FD349" s="69"/>
      <c r="FE349" s="69"/>
      <c r="FF349" s="69"/>
      <c r="FG349" s="69"/>
      <c r="FH349" s="69"/>
      <c r="FI349" s="69"/>
      <c r="FJ349" s="69"/>
      <c r="FK349" s="69"/>
      <c r="FL349" s="69"/>
      <c r="FM349" s="69"/>
      <c r="FN349" s="69"/>
      <c r="FO349" s="69"/>
      <c r="FP349" s="69"/>
      <c r="FQ349" s="69"/>
      <c r="FR349" s="69"/>
      <c r="FS349" s="69"/>
      <c r="FT349" s="69"/>
      <c r="FU349" s="69"/>
      <c r="FV349" s="69"/>
      <c r="FW349" s="69"/>
      <c r="FX349" s="69"/>
      <c r="FY349" s="69"/>
      <c r="FZ349" s="69"/>
    </row>
    <row r="350" spans="1:182" s="131" customForma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</row>
    <row r="351" spans="1:182" s="131" customForma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</row>
    <row r="352" spans="1:182" s="131" customForma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</row>
    <row r="353" spans="1:182" s="131" customForma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</row>
    <row r="354" spans="1:182" s="131" customForma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  <c r="FC354" s="69"/>
      <c r="FD354" s="69"/>
      <c r="FE354" s="69"/>
      <c r="FF354" s="69"/>
      <c r="FG354" s="69"/>
      <c r="FH354" s="69"/>
      <c r="FI354" s="69"/>
      <c r="FJ354" s="69"/>
      <c r="FK354" s="69"/>
      <c r="FL354" s="69"/>
      <c r="FM354" s="69"/>
      <c r="FN354" s="69"/>
      <c r="FO354" s="69"/>
      <c r="FP354" s="69"/>
      <c r="FQ354" s="69"/>
      <c r="FR354" s="69"/>
      <c r="FS354" s="69"/>
      <c r="FT354" s="69"/>
      <c r="FU354" s="69"/>
      <c r="FV354" s="69"/>
      <c r="FW354" s="69"/>
      <c r="FX354" s="69"/>
      <c r="FY354" s="69"/>
      <c r="FZ354" s="69"/>
    </row>
    <row r="355" spans="1:182" s="131" customForma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  <c r="FC355" s="69"/>
      <c r="FD355" s="69"/>
      <c r="FE355" s="69"/>
      <c r="FF355" s="69"/>
      <c r="FG355" s="69"/>
      <c r="FH355" s="69"/>
      <c r="FI355" s="69"/>
      <c r="FJ355" s="69"/>
      <c r="FK355" s="69"/>
      <c r="FL355" s="69"/>
      <c r="FM355" s="69"/>
      <c r="FN355" s="69"/>
      <c r="FO355" s="69"/>
      <c r="FP355" s="69"/>
      <c r="FQ355" s="69"/>
      <c r="FR355" s="69"/>
      <c r="FS355" s="69"/>
      <c r="FT355" s="69"/>
      <c r="FU355" s="69"/>
      <c r="FV355" s="69"/>
      <c r="FW355" s="69"/>
      <c r="FX355" s="69"/>
      <c r="FY355" s="69"/>
      <c r="FZ355" s="69"/>
    </row>
    <row r="356" spans="1:182" s="131" customForma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  <c r="FC356" s="69"/>
      <c r="FD356" s="69"/>
      <c r="FE356" s="69"/>
      <c r="FF356" s="69"/>
      <c r="FG356" s="69"/>
      <c r="FH356" s="69"/>
      <c r="FI356" s="69"/>
      <c r="FJ356" s="69"/>
      <c r="FK356" s="69"/>
      <c r="FL356" s="69"/>
      <c r="FM356" s="69"/>
      <c r="FN356" s="69"/>
      <c r="FO356" s="69"/>
      <c r="FP356" s="69"/>
      <c r="FQ356" s="69"/>
      <c r="FR356" s="69"/>
      <c r="FS356" s="69"/>
      <c r="FT356" s="69"/>
      <c r="FU356" s="69"/>
      <c r="FV356" s="69"/>
      <c r="FW356" s="69"/>
      <c r="FX356" s="69"/>
      <c r="FY356" s="69"/>
      <c r="FZ356" s="69"/>
    </row>
    <row r="357" spans="1:182" s="131" customForma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  <c r="FC357" s="69"/>
      <c r="FD357" s="69"/>
      <c r="FE357" s="69"/>
      <c r="FF357" s="69"/>
      <c r="FG357" s="69"/>
      <c r="FH357" s="69"/>
      <c r="FI357" s="69"/>
      <c r="FJ357" s="69"/>
      <c r="FK357" s="69"/>
      <c r="FL357" s="69"/>
      <c r="FM357" s="69"/>
      <c r="FN357" s="69"/>
      <c r="FO357" s="69"/>
      <c r="FP357" s="69"/>
      <c r="FQ357" s="69"/>
      <c r="FR357" s="69"/>
      <c r="FS357" s="69"/>
      <c r="FT357" s="69"/>
      <c r="FU357" s="69"/>
      <c r="FV357" s="69"/>
      <c r="FW357" s="69"/>
      <c r="FX357" s="69"/>
      <c r="FY357" s="69"/>
      <c r="FZ357" s="69"/>
    </row>
    <row r="358" spans="1:182" s="131" customForma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  <c r="FC358" s="69"/>
      <c r="FD358" s="69"/>
      <c r="FE358" s="69"/>
      <c r="FF358" s="69"/>
      <c r="FG358" s="69"/>
      <c r="FH358" s="69"/>
      <c r="FI358" s="69"/>
      <c r="FJ358" s="69"/>
      <c r="FK358" s="69"/>
      <c r="FL358" s="69"/>
      <c r="FM358" s="69"/>
      <c r="FN358" s="69"/>
      <c r="FO358" s="69"/>
      <c r="FP358" s="69"/>
      <c r="FQ358" s="69"/>
      <c r="FR358" s="69"/>
      <c r="FS358" s="69"/>
      <c r="FT358" s="69"/>
      <c r="FU358" s="69"/>
      <c r="FV358" s="69"/>
      <c r="FW358" s="69"/>
      <c r="FX358" s="69"/>
      <c r="FY358" s="69"/>
      <c r="FZ358" s="69"/>
    </row>
    <row r="359" spans="1:182" s="131" customForma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  <c r="FC359" s="69"/>
      <c r="FD359" s="69"/>
      <c r="FE359" s="69"/>
      <c r="FF359" s="69"/>
      <c r="FG359" s="69"/>
      <c r="FH359" s="69"/>
      <c r="FI359" s="69"/>
      <c r="FJ359" s="69"/>
      <c r="FK359" s="69"/>
      <c r="FL359" s="69"/>
      <c r="FM359" s="69"/>
      <c r="FN359" s="69"/>
      <c r="FO359" s="69"/>
      <c r="FP359" s="69"/>
      <c r="FQ359" s="69"/>
      <c r="FR359" s="69"/>
      <c r="FS359" s="69"/>
      <c r="FT359" s="69"/>
      <c r="FU359" s="69"/>
      <c r="FV359" s="69"/>
      <c r="FW359" s="69"/>
      <c r="FX359" s="69"/>
      <c r="FY359" s="69"/>
      <c r="FZ359" s="69"/>
    </row>
    <row r="360" spans="1:182" s="131" customForma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  <c r="FC360" s="69"/>
      <c r="FD360" s="69"/>
      <c r="FE360" s="69"/>
      <c r="FF360" s="69"/>
      <c r="FG360" s="69"/>
      <c r="FH360" s="69"/>
      <c r="FI360" s="69"/>
      <c r="FJ360" s="69"/>
      <c r="FK360" s="69"/>
      <c r="FL360" s="69"/>
      <c r="FM360" s="69"/>
      <c r="FN360" s="69"/>
      <c r="FO360" s="69"/>
      <c r="FP360" s="69"/>
      <c r="FQ360" s="69"/>
      <c r="FR360" s="69"/>
      <c r="FS360" s="69"/>
      <c r="FT360" s="69"/>
      <c r="FU360" s="69"/>
      <c r="FV360" s="69"/>
      <c r="FW360" s="69"/>
      <c r="FX360" s="69"/>
      <c r="FY360" s="69"/>
      <c r="FZ360" s="69"/>
    </row>
    <row r="361" spans="1:182" s="131" customForma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  <c r="FC361" s="69"/>
      <c r="FD361" s="69"/>
      <c r="FE361" s="69"/>
      <c r="FF361" s="69"/>
      <c r="FG361" s="69"/>
      <c r="FH361" s="69"/>
      <c r="FI361" s="69"/>
      <c r="FJ361" s="69"/>
      <c r="FK361" s="69"/>
      <c r="FL361" s="69"/>
      <c r="FM361" s="69"/>
      <c r="FN361" s="69"/>
      <c r="FO361" s="69"/>
      <c r="FP361" s="69"/>
      <c r="FQ361" s="69"/>
      <c r="FR361" s="69"/>
      <c r="FS361" s="69"/>
      <c r="FT361" s="69"/>
      <c r="FU361" s="69"/>
      <c r="FV361" s="69"/>
      <c r="FW361" s="69"/>
      <c r="FX361" s="69"/>
      <c r="FY361" s="69"/>
      <c r="FZ361" s="69"/>
    </row>
    <row r="362" spans="1:182" s="131" customForma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  <c r="FC362" s="69"/>
      <c r="FD362" s="69"/>
      <c r="FE362" s="69"/>
      <c r="FF362" s="69"/>
      <c r="FG362" s="69"/>
      <c r="FH362" s="69"/>
      <c r="FI362" s="69"/>
      <c r="FJ362" s="69"/>
      <c r="FK362" s="69"/>
      <c r="FL362" s="69"/>
      <c r="FM362" s="69"/>
      <c r="FN362" s="69"/>
      <c r="FO362" s="69"/>
      <c r="FP362" s="69"/>
      <c r="FQ362" s="69"/>
      <c r="FR362" s="69"/>
      <c r="FS362" s="69"/>
      <c r="FT362" s="69"/>
      <c r="FU362" s="69"/>
      <c r="FV362" s="69"/>
      <c r="FW362" s="69"/>
      <c r="FX362" s="69"/>
      <c r="FY362" s="69"/>
      <c r="FZ362" s="69"/>
    </row>
    <row r="363" spans="1:182" s="131" customForma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  <c r="FC363" s="69"/>
      <c r="FD363" s="69"/>
      <c r="FE363" s="69"/>
      <c r="FF363" s="69"/>
      <c r="FG363" s="69"/>
      <c r="FH363" s="69"/>
      <c r="FI363" s="69"/>
      <c r="FJ363" s="69"/>
      <c r="FK363" s="69"/>
      <c r="FL363" s="69"/>
      <c r="FM363" s="69"/>
      <c r="FN363" s="69"/>
      <c r="FO363" s="69"/>
      <c r="FP363" s="69"/>
      <c r="FQ363" s="69"/>
      <c r="FR363" s="69"/>
      <c r="FS363" s="69"/>
      <c r="FT363" s="69"/>
      <c r="FU363" s="69"/>
      <c r="FV363" s="69"/>
      <c r="FW363" s="69"/>
      <c r="FX363" s="69"/>
      <c r="FY363" s="69"/>
      <c r="FZ363" s="69"/>
    </row>
    <row r="364" spans="1:182" s="131" customForma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  <c r="FC364" s="69"/>
      <c r="FD364" s="69"/>
      <c r="FE364" s="69"/>
      <c r="FF364" s="69"/>
      <c r="FG364" s="69"/>
      <c r="FH364" s="69"/>
      <c r="FI364" s="69"/>
      <c r="FJ364" s="69"/>
      <c r="FK364" s="69"/>
      <c r="FL364" s="69"/>
      <c r="FM364" s="69"/>
      <c r="FN364" s="69"/>
      <c r="FO364" s="69"/>
      <c r="FP364" s="69"/>
      <c r="FQ364" s="69"/>
      <c r="FR364" s="69"/>
      <c r="FS364" s="69"/>
      <c r="FT364" s="69"/>
      <c r="FU364" s="69"/>
      <c r="FV364" s="69"/>
      <c r="FW364" s="69"/>
      <c r="FX364" s="69"/>
      <c r="FY364" s="69"/>
      <c r="FZ364" s="69"/>
    </row>
    <row r="365" spans="1:182" s="131" customForma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  <c r="FC365" s="69"/>
      <c r="FD365" s="69"/>
      <c r="FE365" s="69"/>
      <c r="FF365" s="69"/>
      <c r="FG365" s="69"/>
      <c r="FH365" s="69"/>
      <c r="FI365" s="69"/>
      <c r="FJ365" s="69"/>
      <c r="FK365" s="69"/>
      <c r="FL365" s="69"/>
      <c r="FM365" s="69"/>
      <c r="FN365" s="69"/>
      <c r="FO365" s="69"/>
      <c r="FP365" s="69"/>
      <c r="FQ365" s="69"/>
      <c r="FR365" s="69"/>
      <c r="FS365" s="69"/>
      <c r="FT365" s="69"/>
      <c r="FU365" s="69"/>
      <c r="FV365" s="69"/>
      <c r="FW365" s="69"/>
      <c r="FX365" s="69"/>
      <c r="FY365" s="69"/>
      <c r="FZ365" s="69"/>
    </row>
    <row r="366" spans="1:182" s="131" customForma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  <c r="FC366" s="69"/>
      <c r="FD366" s="69"/>
      <c r="FE366" s="69"/>
      <c r="FF366" s="69"/>
      <c r="FG366" s="69"/>
      <c r="FH366" s="69"/>
      <c r="FI366" s="69"/>
      <c r="FJ366" s="69"/>
      <c r="FK366" s="69"/>
      <c r="FL366" s="69"/>
      <c r="FM366" s="69"/>
      <c r="FN366" s="69"/>
      <c r="FO366" s="69"/>
      <c r="FP366" s="69"/>
      <c r="FQ366" s="69"/>
      <c r="FR366" s="69"/>
      <c r="FS366" s="69"/>
      <c r="FT366" s="69"/>
      <c r="FU366" s="69"/>
      <c r="FV366" s="69"/>
      <c r="FW366" s="69"/>
      <c r="FX366" s="69"/>
      <c r="FY366" s="69"/>
      <c r="FZ366" s="69"/>
    </row>
    <row r="367" spans="1:182" s="131" customForma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  <c r="FC367" s="69"/>
      <c r="FD367" s="69"/>
      <c r="FE367" s="69"/>
      <c r="FF367" s="69"/>
      <c r="FG367" s="69"/>
      <c r="FH367" s="69"/>
      <c r="FI367" s="69"/>
      <c r="FJ367" s="69"/>
      <c r="FK367" s="69"/>
      <c r="FL367" s="69"/>
      <c r="FM367" s="69"/>
      <c r="FN367" s="69"/>
      <c r="FO367" s="69"/>
      <c r="FP367" s="69"/>
      <c r="FQ367" s="69"/>
      <c r="FR367" s="69"/>
      <c r="FS367" s="69"/>
      <c r="FT367" s="69"/>
      <c r="FU367" s="69"/>
      <c r="FV367" s="69"/>
      <c r="FW367" s="69"/>
      <c r="FX367" s="69"/>
      <c r="FY367" s="69"/>
      <c r="FZ367" s="69"/>
    </row>
    <row r="368" spans="1:182" s="131" customForma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  <c r="FC368" s="69"/>
      <c r="FD368" s="69"/>
      <c r="FE368" s="69"/>
      <c r="FF368" s="69"/>
      <c r="FG368" s="69"/>
      <c r="FH368" s="69"/>
      <c r="FI368" s="69"/>
      <c r="FJ368" s="69"/>
      <c r="FK368" s="69"/>
      <c r="FL368" s="69"/>
      <c r="FM368" s="69"/>
      <c r="FN368" s="69"/>
      <c r="FO368" s="69"/>
      <c r="FP368" s="69"/>
      <c r="FQ368" s="69"/>
      <c r="FR368" s="69"/>
      <c r="FS368" s="69"/>
      <c r="FT368" s="69"/>
      <c r="FU368" s="69"/>
      <c r="FV368" s="69"/>
      <c r="FW368" s="69"/>
      <c r="FX368" s="69"/>
      <c r="FY368" s="69"/>
      <c r="FZ368" s="69"/>
    </row>
    <row r="369" spans="1:182" s="131" customForma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  <c r="FC369" s="69"/>
      <c r="FD369" s="69"/>
      <c r="FE369" s="69"/>
      <c r="FF369" s="69"/>
      <c r="FG369" s="69"/>
      <c r="FH369" s="69"/>
      <c r="FI369" s="69"/>
      <c r="FJ369" s="69"/>
      <c r="FK369" s="69"/>
      <c r="FL369" s="69"/>
      <c r="FM369" s="69"/>
      <c r="FN369" s="69"/>
      <c r="FO369" s="69"/>
      <c r="FP369" s="69"/>
      <c r="FQ369" s="69"/>
      <c r="FR369" s="69"/>
      <c r="FS369" s="69"/>
      <c r="FT369" s="69"/>
      <c r="FU369" s="69"/>
      <c r="FV369" s="69"/>
      <c r="FW369" s="69"/>
      <c r="FX369" s="69"/>
      <c r="FY369" s="69"/>
      <c r="FZ369" s="69"/>
    </row>
    <row r="370" spans="1:182" s="131" customForma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  <c r="FC370" s="69"/>
      <c r="FD370" s="69"/>
      <c r="FE370" s="69"/>
      <c r="FF370" s="69"/>
      <c r="FG370" s="69"/>
      <c r="FH370" s="69"/>
      <c r="FI370" s="69"/>
      <c r="FJ370" s="69"/>
      <c r="FK370" s="69"/>
      <c r="FL370" s="69"/>
      <c r="FM370" s="69"/>
      <c r="FN370" s="69"/>
      <c r="FO370" s="69"/>
      <c r="FP370" s="69"/>
      <c r="FQ370" s="69"/>
      <c r="FR370" s="69"/>
      <c r="FS370" s="69"/>
      <c r="FT370" s="69"/>
      <c r="FU370" s="69"/>
      <c r="FV370" s="69"/>
      <c r="FW370" s="69"/>
      <c r="FX370" s="69"/>
      <c r="FY370" s="69"/>
      <c r="FZ370" s="69"/>
    </row>
    <row r="371" spans="1:182" s="131" customForma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  <c r="FC371" s="69"/>
      <c r="FD371" s="69"/>
      <c r="FE371" s="69"/>
      <c r="FF371" s="69"/>
      <c r="FG371" s="69"/>
      <c r="FH371" s="69"/>
      <c r="FI371" s="69"/>
      <c r="FJ371" s="69"/>
      <c r="FK371" s="69"/>
      <c r="FL371" s="69"/>
      <c r="FM371" s="69"/>
      <c r="FN371" s="69"/>
      <c r="FO371" s="69"/>
      <c r="FP371" s="69"/>
      <c r="FQ371" s="69"/>
      <c r="FR371" s="69"/>
      <c r="FS371" s="69"/>
      <c r="FT371" s="69"/>
      <c r="FU371" s="69"/>
      <c r="FV371" s="69"/>
      <c r="FW371" s="69"/>
      <c r="FX371" s="69"/>
      <c r="FY371" s="69"/>
      <c r="FZ371" s="69"/>
    </row>
    <row r="372" spans="1:182" s="131" customForma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  <c r="FC372" s="69"/>
      <c r="FD372" s="69"/>
      <c r="FE372" s="69"/>
      <c r="FF372" s="69"/>
      <c r="FG372" s="69"/>
      <c r="FH372" s="69"/>
      <c r="FI372" s="69"/>
      <c r="FJ372" s="69"/>
      <c r="FK372" s="69"/>
      <c r="FL372" s="69"/>
      <c r="FM372" s="69"/>
      <c r="FN372" s="69"/>
      <c r="FO372" s="69"/>
      <c r="FP372" s="69"/>
      <c r="FQ372" s="69"/>
      <c r="FR372" s="69"/>
      <c r="FS372" s="69"/>
      <c r="FT372" s="69"/>
      <c r="FU372" s="69"/>
      <c r="FV372" s="69"/>
      <c r="FW372" s="69"/>
      <c r="FX372" s="69"/>
      <c r="FY372" s="69"/>
      <c r="FZ372" s="69"/>
    </row>
    <row r="373" spans="1:182" s="131" customForma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  <c r="FC373" s="69"/>
      <c r="FD373" s="69"/>
      <c r="FE373" s="69"/>
      <c r="FF373" s="69"/>
      <c r="FG373" s="69"/>
      <c r="FH373" s="69"/>
      <c r="FI373" s="69"/>
      <c r="FJ373" s="69"/>
      <c r="FK373" s="69"/>
      <c r="FL373" s="69"/>
      <c r="FM373" s="69"/>
      <c r="FN373" s="69"/>
      <c r="FO373" s="69"/>
      <c r="FP373" s="69"/>
      <c r="FQ373" s="69"/>
      <c r="FR373" s="69"/>
      <c r="FS373" s="69"/>
      <c r="FT373" s="69"/>
      <c r="FU373" s="69"/>
      <c r="FV373" s="69"/>
      <c r="FW373" s="69"/>
      <c r="FX373" s="69"/>
      <c r="FY373" s="69"/>
      <c r="FZ373" s="69"/>
    </row>
    <row r="374" spans="1:182" s="131" customForma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  <c r="FC374" s="69"/>
      <c r="FD374" s="69"/>
      <c r="FE374" s="69"/>
      <c r="FF374" s="69"/>
      <c r="FG374" s="69"/>
      <c r="FH374" s="69"/>
      <c r="FI374" s="69"/>
      <c r="FJ374" s="69"/>
      <c r="FK374" s="69"/>
      <c r="FL374" s="69"/>
      <c r="FM374" s="69"/>
      <c r="FN374" s="69"/>
      <c r="FO374" s="69"/>
      <c r="FP374" s="69"/>
      <c r="FQ374" s="69"/>
      <c r="FR374" s="69"/>
      <c r="FS374" s="69"/>
      <c r="FT374" s="69"/>
      <c r="FU374" s="69"/>
      <c r="FV374" s="69"/>
      <c r="FW374" s="69"/>
      <c r="FX374" s="69"/>
      <c r="FY374" s="69"/>
      <c r="FZ374" s="69"/>
    </row>
    <row r="375" spans="1:182" s="131" customForma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69"/>
      <c r="FG375" s="69"/>
      <c r="FH375" s="69"/>
      <c r="FI375" s="69"/>
      <c r="FJ375" s="69"/>
      <c r="FK375" s="69"/>
      <c r="FL375" s="69"/>
      <c r="FM375" s="69"/>
      <c r="FN375" s="69"/>
      <c r="FO375" s="69"/>
      <c r="FP375" s="69"/>
      <c r="FQ375" s="69"/>
      <c r="FR375" s="69"/>
      <c r="FS375" s="69"/>
      <c r="FT375" s="69"/>
      <c r="FU375" s="69"/>
      <c r="FV375" s="69"/>
      <c r="FW375" s="69"/>
      <c r="FX375" s="69"/>
      <c r="FY375" s="69"/>
      <c r="FZ375" s="69"/>
    </row>
    <row r="376" spans="1:182" s="131" customForma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  <c r="FC376" s="69"/>
      <c r="FD376" s="69"/>
      <c r="FE376" s="69"/>
      <c r="FF376" s="69"/>
      <c r="FG376" s="69"/>
      <c r="FH376" s="69"/>
      <c r="FI376" s="69"/>
      <c r="FJ376" s="69"/>
      <c r="FK376" s="69"/>
      <c r="FL376" s="69"/>
      <c r="FM376" s="69"/>
      <c r="FN376" s="69"/>
      <c r="FO376" s="69"/>
      <c r="FP376" s="69"/>
      <c r="FQ376" s="69"/>
      <c r="FR376" s="69"/>
      <c r="FS376" s="69"/>
      <c r="FT376" s="69"/>
      <c r="FU376" s="69"/>
      <c r="FV376" s="69"/>
      <c r="FW376" s="69"/>
      <c r="FX376" s="69"/>
      <c r="FY376" s="69"/>
      <c r="FZ376" s="69"/>
    </row>
    <row r="377" spans="1:182" s="131" customForma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  <c r="FC377" s="69"/>
      <c r="FD377" s="69"/>
      <c r="FE377" s="69"/>
      <c r="FF377" s="69"/>
      <c r="FG377" s="69"/>
      <c r="FH377" s="69"/>
      <c r="FI377" s="69"/>
      <c r="FJ377" s="69"/>
      <c r="FK377" s="69"/>
      <c r="FL377" s="69"/>
      <c r="FM377" s="69"/>
      <c r="FN377" s="69"/>
      <c r="FO377" s="69"/>
      <c r="FP377" s="69"/>
      <c r="FQ377" s="69"/>
      <c r="FR377" s="69"/>
      <c r="FS377" s="69"/>
      <c r="FT377" s="69"/>
      <c r="FU377" s="69"/>
      <c r="FV377" s="69"/>
      <c r="FW377" s="69"/>
      <c r="FX377" s="69"/>
      <c r="FY377" s="69"/>
      <c r="FZ377" s="69"/>
    </row>
    <row r="378" spans="1:182" s="131" customForma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  <c r="FC378" s="69"/>
      <c r="FD378" s="69"/>
      <c r="FE378" s="69"/>
      <c r="FF378" s="69"/>
      <c r="FG378" s="69"/>
      <c r="FH378" s="69"/>
      <c r="FI378" s="69"/>
      <c r="FJ378" s="69"/>
      <c r="FK378" s="69"/>
      <c r="FL378" s="69"/>
      <c r="FM378" s="69"/>
      <c r="FN378" s="69"/>
      <c r="FO378" s="69"/>
      <c r="FP378" s="69"/>
      <c r="FQ378" s="69"/>
      <c r="FR378" s="69"/>
      <c r="FS378" s="69"/>
      <c r="FT378" s="69"/>
      <c r="FU378" s="69"/>
      <c r="FV378" s="69"/>
      <c r="FW378" s="69"/>
      <c r="FX378" s="69"/>
      <c r="FY378" s="69"/>
      <c r="FZ378" s="69"/>
    </row>
    <row r="379" spans="1:182" s="131" customForma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  <c r="FC379" s="69"/>
      <c r="FD379" s="69"/>
      <c r="FE379" s="69"/>
      <c r="FF379" s="69"/>
      <c r="FG379" s="69"/>
      <c r="FH379" s="69"/>
      <c r="FI379" s="69"/>
      <c r="FJ379" s="69"/>
      <c r="FK379" s="69"/>
      <c r="FL379" s="69"/>
      <c r="FM379" s="69"/>
      <c r="FN379" s="69"/>
      <c r="FO379" s="69"/>
      <c r="FP379" s="69"/>
      <c r="FQ379" s="69"/>
      <c r="FR379" s="69"/>
      <c r="FS379" s="69"/>
      <c r="FT379" s="69"/>
      <c r="FU379" s="69"/>
      <c r="FV379" s="69"/>
      <c r="FW379" s="69"/>
      <c r="FX379" s="69"/>
      <c r="FY379" s="69"/>
      <c r="FZ379" s="69"/>
    </row>
    <row r="380" spans="1:182" s="131" customForma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  <c r="FC380" s="69"/>
      <c r="FD380" s="69"/>
      <c r="FE380" s="69"/>
      <c r="FF380" s="69"/>
      <c r="FG380" s="69"/>
      <c r="FH380" s="69"/>
      <c r="FI380" s="69"/>
      <c r="FJ380" s="69"/>
      <c r="FK380" s="69"/>
      <c r="FL380" s="69"/>
      <c r="FM380" s="69"/>
      <c r="FN380" s="69"/>
      <c r="FO380" s="69"/>
      <c r="FP380" s="69"/>
      <c r="FQ380" s="69"/>
      <c r="FR380" s="69"/>
      <c r="FS380" s="69"/>
      <c r="FT380" s="69"/>
      <c r="FU380" s="69"/>
      <c r="FV380" s="69"/>
      <c r="FW380" s="69"/>
      <c r="FX380" s="69"/>
      <c r="FY380" s="69"/>
      <c r="FZ380" s="69"/>
    </row>
    <row r="381" spans="1:182" s="131" customForma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  <c r="FC381" s="69"/>
      <c r="FD381" s="69"/>
      <c r="FE381" s="69"/>
      <c r="FF381" s="69"/>
      <c r="FG381" s="69"/>
      <c r="FH381" s="69"/>
      <c r="FI381" s="69"/>
      <c r="FJ381" s="69"/>
      <c r="FK381" s="69"/>
      <c r="FL381" s="69"/>
      <c r="FM381" s="69"/>
      <c r="FN381" s="69"/>
      <c r="FO381" s="69"/>
      <c r="FP381" s="69"/>
      <c r="FQ381" s="69"/>
      <c r="FR381" s="69"/>
      <c r="FS381" s="69"/>
      <c r="FT381" s="69"/>
      <c r="FU381" s="69"/>
      <c r="FV381" s="69"/>
      <c r="FW381" s="69"/>
      <c r="FX381" s="69"/>
      <c r="FY381" s="69"/>
      <c r="FZ381" s="69"/>
    </row>
    <row r="382" spans="1:182" s="131" customForma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  <c r="FC382" s="69"/>
      <c r="FD382" s="69"/>
      <c r="FE382" s="69"/>
      <c r="FF382" s="69"/>
      <c r="FG382" s="69"/>
      <c r="FH382" s="69"/>
      <c r="FI382" s="69"/>
      <c r="FJ382" s="69"/>
      <c r="FK382" s="69"/>
      <c r="FL382" s="69"/>
      <c r="FM382" s="69"/>
      <c r="FN382" s="69"/>
      <c r="FO382" s="69"/>
      <c r="FP382" s="69"/>
      <c r="FQ382" s="69"/>
      <c r="FR382" s="69"/>
      <c r="FS382" s="69"/>
      <c r="FT382" s="69"/>
      <c r="FU382" s="69"/>
      <c r="FV382" s="69"/>
      <c r="FW382" s="69"/>
      <c r="FX382" s="69"/>
      <c r="FY382" s="69"/>
      <c r="FZ382" s="69"/>
    </row>
    <row r="383" spans="1:182" s="131" customForma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  <c r="FC383" s="69"/>
      <c r="FD383" s="69"/>
      <c r="FE383" s="69"/>
      <c r="FF383" s="69"/>
      <c r="FG383" s="69"/>
      <c r="FH383" s="69"/>
      <c r="FI383" s="69"/>
      <c r="FJ383" s="69"/>
      <c r="FK383" s="69"/>
      <c r="FL383" s="69"/>
      <c r="FM383" s="69"/>
      <c r="FN383" s="69"/>
      <c r="FO383" s="69"/>
      <c r="FP383" s="69"/>
      <c r="FQ383" s="69"/>
      <c r="FR383" s="69"/>
      <c r="FS383" s="69"/>
      <c r="FT383" s="69"/>
      <c r="FU383" s="69"/>
      <c r="FV383" s="69"/>
      <c r="FW383" s="69"/>
      <c r="FX383" s="69"/>
      <c r="FY383" s="69"/>
      <c r="FZ383" s="69"/>
    </row>
    <row r="384" spans="1:182" s="131" customForma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  <c r="FC384" s="69"/>
      <c r="FD384" s="69"/>
      <c r="FE384" s="69"/>
      <c r="FF384" s="69"/>
      <c r="FG384" s="69"/>
      <c r="FH384" s="69"/>
      <c r="FI384" s="69"/>
      <c r="FJ384" s="69"/>
      <c r="FK384" s="69"/>
      <c r="FL384" s="69"/>
      <c r="FM384" s="69"/>
      <c r="FN384" s="69"/>
      <c r="FO384" s="69"/>
      <c r="FP384" s="69"/>
      <c r="FQ384" s="69"/>
      <c r="FR384" s="69"/>
      <c r="FS384" s="69"/>
      <c r="FT384" s="69"/>
      <c r="FU384" s="69"/>
      <c r="FV384" s="69"/>
      <c r="FW384" s="69"/>
      <c r="FX384" s="69"/>
      <c r="FY384" s="69"/>
      <c r="FZ384" s="69"/>
    </row>
    <row r="385" spans="1:182" s="131" customForma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  <c r="FC385" s="69"/>
      <c r="FD385" s="69"/>
      <c r="FE385" s="69"/>
      <c r="FF385" s="69"/>
      <c r="FG385" s="69"/>
      <c r="FH385" s="69"/>
      <c r="FI385" s="69"/>
      <c r="FJ385" s="69"/>
      <c r="FK385" s="69"/>
      <c r="FL385" s="69"/>
      <c r="FM385" s="69"/>
      <c r="FN385" s="69"/>
      <c r="FO385" s="69"/>
      <c r="FP385" s="69"/>
      <c r="FQ385" s="69"/>
      <c r="FR385" s="69"/>
      <c r="FS385" s="69"/>
      <c r="FT385" s="69"/>
      <c r="FU385" s="69"/>
      <c r="FV385" s="69"/>
      <c r="FW385" s="69"/>
      <c r="FX385" s="69"/>
      <c r="FY385" s="69"/>
      <c r="FZ385" s="69"/>
    </row>
    <row r="386" spans="1:182" s="131" customForma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  <c r="FC386" s="69"/>
      <c r="FD386" s="69"/>
      <c r="FE386" s="69"/>
      <c r="FF386" s="69"/>
      <c r="FG386" s="69"/>
      <c r="FH386" s="69"/>
      <c r="FI386" s="69"/>
      <c r="FJ386" s="69"/>
      <c r="FK386" s="69"/>
      <c r="FL386" s="69"/>
      <c r="FM386" s="69"/>
      <c r="FN386" s="69"/>
      <c r="FO386" s="69"/>
      <c r="FP386" s="69"/>
      <c r="FQ386" s="69"/>
      <c r="FR386" s="69"/>
      <c r="FS386" s="69"/>
      <c r="FT386" s="69"/>
      <c r="FU386" s="69"/>
      <c r="FV386" s="69"/>
      <c r="FW386" s="69"/>
      <c r="FX386" s="69"/>
      <c r="FY386" s="69"/>
      <c r="FZ386" s="69"/>
    </row>
    <row r="387" spans="1:182" s="131" customForma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  <c r="FC387" s="69"/>
      <c r="FD387" s="69"/>
      <c r="FE387" s="69"/>
      <c r="FF387" s="69"/>
      <c r="FG387" s="69"/>
      <c r="FH387" s="69"/>
      <c r="FI387" s="69"/>
      <c r="FJ387" s="69"/>
      <c r="FK387" s="69"/>
      <c r="FL387" s="69"/>
      <c r="FM387" s="69"/>
      <c r="FN387" s="69"/>
      <c r="FO387" s="69"/>
      <c r="FP387" s="69"/>
      <c r="FQ387" s="69"/>
      <c r="FR387" s="69"/>
      <c r="FS387" s="69"/>
      <c r="FT387" s="69"/>
      <c r="FU387" s="69"/>
      <c r="FV387" s="69"/>
      <c r="FW387" s="69"/>
      <c r="FX387" s="69"/>
      <c r="FY387" s="69"/>
      <c r="FZ387" s="69"/>
    </row>
    <row r="388" spans="1:182" s="131" customForma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  <c r="FC388" s="69"/>
      <c r="FD388" s="69"/>
      <c r="FE388" s="69"/>
      <c r="FF388" s="69"/>
      <c r="FG388" s="69"/>
      <c r="FH388" s="69"/>
      <c r="FI388" s="69"/>
      <c r="FJ388" s="69"/>
      <c r="FK388" s="69"/>
      <c r="FL388" s="69"/>
      <c r="FM388" s="69"/>
      <c r="FN388" s="69"/>
      <c r="FO388" s="69"/>
      <c r="FP388" s="69"/>
      <c r="FQ388" s="69"/>
      <c r="FR388" s="69"/>
      <c r="FS388" s="69"/>
      <c r="FT388" s="69"/>
      <c r="FU388" s="69"/>
      <c r="FV388" s="69"/>
      <c r="FW388" s="69"/>
      <c r="FX388" s="69"/>
      <c r="FY388" s="69"/>
      <c r="FZ388" s="69"/>
    </row>
    <row r="389" spans="1:182" s="131" customForma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  <c r="FC389" s="69"/>
      <c r="FD389" s="69"/>
      <c r="FE389" s="69"/>
      <c r="FF389" s="69"/>
      <c r="FG389" s="69"/>
      <c r="FH389" s="69"/>
      <c r="FI389" s="69"/>
      <c r="FJ389" s="69"/>
      <c r="FK389" s="69"/>
      <c r="FL389" s="69"/>
      <c r="FM389" s="69"/>
      <c r="FN389" s="69"/>
      <c r="FO389" s="69"/>
      <c r="FP389" s="69"/>
      <c r="FQ389" s="69"/>
      <c r="FR389" s="69"/>
      <c r="FS389" s="69"/>
      <c r="FT389" s="69"/>
      <c r="FU389" s="69"/>
      <c r="FV389" s="69"/>
      <c r="FW389" s="69"/>
      <c r="FX389" s="69"/>
      <c r="FY389" s="69"/>
      <c r="FZ389" s="69"/>
    </row>
    <row r="390" spans="1:182" s="131" customForma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  <c r="FC390" s="69"/>
      <c r="FD390" s="69"/>
      <c r="FE390" s="69"/>
      <c r="FF390" s="69"/>
      <c r="FG390" s="69"/>
      <c r="FH390" s="69"/>
      <c r="FI390" s="69"/>
      <c r="FJ390" s="69"/>
      <c r="FK390" s="69"/>
      <c r="FL390" s="69"/>
      <c r="FM390" s="69"/>
      <c r="FN390" s="69"/>
      <c r="FO390" s="69"/>
      <c r="FP390" s="69"/>
      <c r="FQ390" s="69"/>
      <c r="FR390" s="69"/>
      <c r="FS390" s="69"/>
      <c r="FT390" s="69"/>
      <c r="FU390" s="69"/>
      <c r="FV390" s="69"/>
      <c r="FW390" s="69"/>
      <c r="FX390" s="69"/>
      <c r="FY390" s="69"/>
      <c r="FZ390" s="69"/>
    </row>
  </sheetData>
  <pageMargins left="0.7" right="0.7" top="0.75" bottom="0.75" header="0.3" footer="0.3"/>
  <pageSetup scale="41" fitToWidth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DY390"/>
  <sheetViews>
    <sheetView workbookViewId="0">
      <selection activeCell="D8" sqref="D8"/>
    </sheetView>
  </sheetViews>
  <sheetFormatPr baseColWidth="10" defaultRowHeight="14.25"/>
  <cols>
    <col min="1" max="1" width="2.28515625" style="69" customWidth="1"/>
    <col min="2" max="2" width="14.85546875" style="69" customWidth="1"/>
    <col min="3" max="3" width="18.7109375" style="69" customWidth="1"/>
    <col min="4" max="4" width="16.5703125" style="69" customWidth="1"/>
    <col min="5" max="5" width="19" style="69" customWidth="1"/>
    <col min="6" max="6" width="4.85546875" style="69" customWidth="1"/>
    <col min="7" max="7" width="3.5703125" style="69" customWidth="1"/>
    <col min="8" max="8" width="16.28515625" style="69" customWidth="1"/>
    <col min="9" max="9" width="3.5703125" style="69" customWidth="1"/>
    <col min="10" max="10" width="16.140625" style="69" customWidth="1"/>
    <col min="11" max="11" width="4.85546875" style="69" customWidth="1"/>
    <col min="12" max="12" width="15.5703125" style="69" customWidth="1"/>
    <col min="13" max="13" width="4.28515625" style="69" customWidth="1"/>
    <col min="14" max="14" width="3" style="69" customWidth="1"/>
    <col min="15" max="15" width="15.7109375" style="69" customWidth="1"/>
    <col min="16" max="16" width="4.5703125" style="69" customWidth="1"/>
    <col min="17" max="17" width="19" style="69" customWidth="1"/>
    <col min="18" max="18" width="5.140625" style="69" customWidth="1"/>
    <col min="19" max="19" width="16.5703125" style="69" customWidth="1"/>
    <col min="20" max="20" width="4.85546875" style="69" customWidth="1"/>
    <col min="21" max="21" width="4.7109375" style="69" customWidth="1"/>
    <col min="22" max="22" width="4.42578125" style="69" customWidth="1"/>
    <col min="23" max="23" width="14.85546875" style="69" customWidth="1"/>
    <col min="24" max="24" width="19" style="69" customWidth="1"/>
    <col min="25" max="25" width="15.85546875" style="69" customWidth="1"/>
    <col min="26" max="26" width="17.85546875" style="69" customWidth="1"/>
    <col min="27" max="27" width="7.42578125" style="69" customWidth="1"/>
    <col min="28" max="28" width="3.5703125" style="69" customWidth="1"/>
    <col min="29" max="29" width="15.7109375" style="69" customWidth="1"/>
    <col min="30" max="30" width="3.5703125" style="69" customWidth="1"/>
    <col min="31" max="31" width="16.28515625" style="69" customWidth="1"/>
    <col min="32" max="32" width="4.5703125" style="69" bestFit="1" customWidth="1"/>
    <col min="33" max="33" width="18.140625" style="69" customWidth="1"/>
    <col min="34" max="34" width="5" style="69" customWidth="1"/>
    <col min="35" max="35" width="3.5703125" style="69" customWidth="1"/>
    <col min="36" max="36" width="18.140625" style="69" customWidth="1"/>
    <col min="37" max="37" width="4.5703125" style="69" bestFit="1" customWidth="1"/>
    <col min="38" max="38" width="19.42578125" style="69" customWidth="1"/>
    <col min="39" max="39" width="5.42578125" style="69" customWidth="1"/>
    <col min="40" max="40" width="17.140625" style="69" customWidth="1"/>
    <col min="41" max="41" width="5" style="69" customWidth="1"/>
    <col min="42" max="42" width="2.28515625" style="69" customWidth="1"/>
    <col min="43" max="43" width="14.85546875" style="69" customWidth="1"/>
    <col min="44" max="44" width="19" style="69" customWidth="1"/>
    <col min="45" max="45" width="14.85546875" style="69" customWidth="1"/>
    <col min="46" max="46" width="18" style="69" customWidth="1"/>
    <col min="47" max="47" width="7.42578125" style="69" customWidth="1"/>
    <col min="48" max="48" width="3.5703125" style="69" customWidth="1"/>
    <col min="49" max="49" width="16.28515625" style="69" customWidth="1"/>
    <col min="50" max="50" width="3.5703125" style="69" customWidth="1"/>
    <col min="51" max="51" width="15.5703125" style="69" customWidth="1"/>
    <col min="52" max="52" width="3.5703125" style="69" customWidth="1"/>
    <col min="53" max="53" width="18.5703125" style="69" customWidth="1"/>
    <col min="54" max="55" width="3.5703125" style="69" customWidth="1"/>
    <col min="56" max="56" width="18.5703125" style="69" customWidth="1"/>
    <col min="57" max="57" width="3.5703125" style="69" customWidth="1"/>
    <col min="58" max="58" width="19.7109375" style="69" customWidth="1"/>
    <col min="59" max="59" width="3.5703125" style="69" customWidth="1"/>
    <col min="60" max="60" width="18.5703125" style="69" customWidth="1"/>
    <col min="61" max="61" width="3.5703125" style="69" customWidth="1"/>
    <col min="62" max="62" width="2.28515625" style="69" customWidth="1"/>
    <col min="63" max="63" width="14.85546875" style="69" customWidth="1"/>
    <col min="64" max="64" width="19" style="69" customWidth="1"/>
    <col min="65" max="65" width="16.28515625" style="69" customWidth="1"/>
    <col min="66" max="66" width="18.28515625" style="69" customWidth="1"/>
    <col min="67" max="67" width="7.42578125" style="69" customWidth="1"/>
    <col min="68" max="68" width="3.5703125" style="69" customWidth="1"/>
    <col min="69" max="69" width="16.140625" style="69" customWidth="1"/>
    <col min="70" max="70" width="3.5703125" style="69" customWidth="1"/>
    <col min="71" max="71" width="16.28515625" style="69" customWidth="1"/>
    <col min="72" max="72" width="3.5703125" style="69" customWidth="1"/>
    <col min="73" max="73" width="18.28515625" style="69" customWidth="1"/>
    <col min="74" max="75" width="3.5703125" style="69" customWidth="1"/>
    <col min="76" max="76" width="18.28515625" style="69" customWidth="1"/>
    <col min="77" max="77" width="3.5703125" style="69" customWidth="1"/>
    <col min="78" max="78" width="19.85546875" style="69" customWidth="1"/>
    <col min="79" max="79" width="3.5703125" style="69" customWidth="1"/>
    <col min="80" max="80" width="17.28515625" style="69" customWidth="1"/>
    <col min="81" max="81" width="3.5703125" style="69" customWidth="1"/>
    <col min="82" max="82" width="2.28515625" style="69" customWidth="1"/>
    <col min="83" max="83" width="14.85546875" style="69" customWidth="1"/>
    <col min="84" max="84" width="19" style="69" customWidth="1"/>
    <col min="85" max="85" width="16.5703125" style="69" customWidth="1"/>
    <col min="86" max="86" width="17.5703125" style="69" customWidth="1"/>
    <col min="87" max="87" width="7.42578125" style="69" customWidth="1"/>
    <col min="88" max="88" width="3.5703125" style="69" customWidth="1"/>
    <col min="89" max="89" width="16.28515625" style="69" customWidth="1"/>
    <col min="90" max="90" width="3.5703125" style="69" customWidth="1"/>
    <col min="91" max="91" width="16.140625" style="69" customWidth="1"/>
    <col min="92" max="92" width="3.5703125" style="69" customWidth="1"/>
    <col min="93" max="93" width="17.5703125" style="69" customWidth="1"/>
    <col min="94" max="95" width="3.5703125" style="69" customWidth="1"/>
    <col min="96" max="96" width="17.5703125" style="69" customWidth="1"/>
    <col min="97" max="97" width="3.5703125" style="69" customWidth="1"/>
    <col min="98" max="98" width="19.140625" style="69" customWidth="1"/>
    <col min="99" max="99" width="3.5703125" style="69" customWidth="1"/>
    <col min="100" max="100" width="17.5703125" style="69" customWidth="1"/>
    <col min="101" max="101" width="3.5703125" style="69" customWidth="1"/>
    <col min="102" max="102" width="2.28515625" style="69" customWidth="1"/>
    <col min="103" max="103" width="14.85546875" style="69" customWidth="1"/>
    <col min="104" max="104" width="19" style="69" customWidth="1"/>
    <col min="105" max="105" width="16.5703125" style="69" customWidth="1"/>
    <col min="106" max="106" width="17.7109375" style="69" customWidth="1"/>
    <col min="107" max="107" width="7.42578125" style="69" customWidth="1"/>
    <col min="108" max="108" width="3.5703125" style="69" customWidth="1"/>
    <col min="109" max="109" width="16.140625" style="69" customWidth="1"/>
    <col min="110" max="110" width="3.5703125" style="69" customWidth="1"/>
    <col min="111" max="111" width="16.140625" style="69" customWidth="1"/>
    <col min="112" max="112" width="3.5703125" style="69" customWidth="1"/>
    <col min="113" max="113" width="17.7109375" style="69" customWidth="1"/>
    <col min="114" max="115" width="3.5703125" style="69" customWidth="1"/>
    <col min="116" max="116" width="17.7109375" style="69" customWidth="1"/>
    <col min="117" max="117" width="3.5703125" style="69" customWidth="1"/>
    <col min="118" max="118" width="19" style="69" customWidth="1"/>
    <col min="119" max="119" width="3.5703125" style="69" customWidth="1"/>
    <col min="120" max="120" width="17.7109375" style="69" customWidth="1"/>
    <col min="121" max="121" width="3.5703125" style="69" customWidth="1"/>
    <col min="122" max="122" width="2.28515625" style="69" customWidth="1"/>
    <col min="123" max="123" width="14.85546875" style="69" customWidth="1"/>
    <col min="124" max="124" width="19" style="69" customWidth="1"/>
    <col min="125" max="125" width="16.5703125" style="69" customWidth="1"/>
    <col min="126" max="126" width="18.28515625" style="69" customWidth="1"/>
    <col min="127" max="127" width="7.42578125" style="69" customWidth="1"/>
    <col min="128" max="128" width="3.5703125" style="69" customWidth="1"/>
    <col min="129" max="129" width="16.28515625" style="69" customWidth="1"/>
    <col min="130" max="130" width="3.5703125" style="69" customWidth="1"/>
    <col min="131" max="131" width="16.85546875" style="69" customWidth="1"/>
    <col min="132" max="132" width="3.5703125" style="69" customWidth="1"/>
    <col min="133" max="133" width="17" style="69" customWidth="1"/>
    <col min="134" max="135" width="3.5703125" style="69" customWidth="1"/>
    <col min="136" max="136" width="17.140625" style="69" customWidth="1"/>
    <col min="137" max="137" width="3.5703125" style="69" customWidth="1"/>
    <col min="138" max="138" width="19.85546875" style="69" customWidth="1"/>
    <col min="139" max="139" width="3.5703125" style="69" customWidth="1"/>
    <col min="140" max="140" width="17.28515625" style="69" customWidth="1"/>
    <col min="141" max="141" width="3.5703125" style="69" customWidth="1"/>
    <col min="142" max="142" width="2.28515625" style="69" customWidth="1"/>
    <col min="143" max="143" width="14.85546875" style="69" customWidth="1"/>
    <col min="144" max="144" width="19" style="69" customWidth="1"/>
    <col min="145" max="145" width="15.85546875" style="69" customWidth="1"/>
    <col min="146" max="146" width="18.140625" style="69" customWidth="1"/>
    <col min="147" max="147" width="7.42578125" style="69" customWidth="1"/>
    <col min="148" max="148" width="3.5703125" style="69" customWidth="1"/>
    <col min="149" max="149" width="15.85546875" style="69" customWidth="1"/>
    <col min="150" max="150" width="3.5703125" style="69" customWidth="1"/>
    <col min="151" max="151" width="16.140625" style="69" customWidth="1"/>
    <col min="152" max="152" width="3.5703125" style="69" customWidth="1"/>
    <col min="153" max="153" width="16.7109375" style="69" customWidth="1"/>
    <col min="154" max="155" width="3.5703125" style="69" customWidth="1"/>
    <col min="156" max="156" width="17" style="69" customWidth="1"/>
    <col min="157" max="157" width="3.5703125" style="69" customWidth="1"/>
    <col min="158" max="158" width="19.28515625" style="69" customWidth="1"/>
    <col min="159" max="159" width="3.5703125" style="69" customWidth="1"/>
    <col min="160" max="160" width="16.85546875" style="69" customWidth="1"/>
    <col min="161" max="161" width="3.5703125" style="69" customWidth="1"/>
    <col min="162" max="182" width="11.42578125" style="69"/>
    <col min="183" max="16384" width="11.42578125" style="132"/>
  </cols>
  <sheetData>
    <row r="1" spans="1:161" s="69" customFormat="1" ht="12.75" customHeight="1" thickTop="1">
      <c r="A1" s="65"/>
      <c r="B1" s="66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5"/>
      <c r="Q1" s="66"/>
      <c r="R1" s="66"/>
      <c r="S1" s="66"/>
      <c r="T1" s="68"/>
      <c r="U1" s="66"/>
      <c r="V1" s="65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5"/>
      <c r="AL1" s="66"/>
      <c r="AM1" s="66"/>
      <c r="AN1" s="66"/>
      <c r="AO1" s="68"/>
      <c r="AP1" s="65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5"/>
      <c r="BF1" s="66"/>
      <c r="BG1" s="66"/>
      <c r="BH1" s="66"/>
      <c r="BI1" s="68"/>
      <c r="BJ1" s="65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5"/>
      <c r="BZ1" s="66"/>
      <c r="CA1" s="66"/>
      <c r="CB1" s="66"/>
      <c r="CC1" s="68"/>
      <c r="CD1" s="65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5"/>
      <c r="CT1" s="66"/>
      <c r="CU1" s="66"/>
      <c r="CV1" s="66"/>
      <c r="CW1" s="68"/>
      <c r="CX1" s="65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5"/>
      <c r="DN1" s="66"/>
      <c r="DO1" s="66"/>
      <c r="DP1" s="66"/>
      <c r="DQ1" s="68"/>
      <c r="DR1" s="65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5"/>
      <c r="EH1" s="66"/>
      <c r="EI1" s="66"/>
      <c r="EJ1" s="66"/>
      <c r="EK1" s="68"/>
      <c r="EL1" s="65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5"/>
      <c r="FB1" s="66"/>
      <c r="FC1" s="66"/>
      <c r="FD1" s="66"/>
      <c r="FE1" s="68"/>
    </row>
    <row r="2" spans="1:161" s="69" customFormat="1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3" t="s">
        <v>1</v>
      </c>
      <c r="R2" s="73"/>
      <c r="S2" s="73"/>
      <c r="T2" s="74"/>
      <c r="U2" s="73"/>
      <c r="V2" s="70" t="s">
        <v>0</v>
      </c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2"/>
      <c r="AL2" s="73" t="s">
        <v>1</v>
      </c>
      <c r="AM2" s="73"/>
      <c r="AN2" s="73"/>
      <c r="AO2" s="74"/>
      <c r="AP2" s="70" t="s">
        <v>0</v>
      </c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2"/>
      <c r="BF2" s="73" t="s">
        <v>1</v>
      </c>
      <c r="BG2" s="73"/>
      <c r="BH2" s="73"/>
      <c r="BI2" s="74"/>
      <c r="BJ2" s="70" t="s">
        <v>0</v>
      </c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2"/>
      <c r="BZ2" s="73" t="s">
        <v>1</v>
      </c>
      <c r="CA2" s="73"/>
      <c r="CB2" s="73"/>
      <c r="CC2" s="74"/>
      <c r="CD2" s="70" t="s">
        <v>0</v>
      </c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2"/>
      <c r="CT2" s="73" t="s">
        <v>1</v>
      </c>
      <c r="CU2" s="73"/>
      <c r="CV2" s="73"/>
      <c r="CW2" s="74"/>
      <c r="CX2" s="70" t="s">
        <v>0</v>
      </c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2"/>
      <c r="DN2" s="73" t="s">
        <v>1</v>
      </c>
      <c r="DO2" s="73"/>
      <c r="DP2" s="73"/>
      <c r="DQ2" s="74"/>
      <c r="DR2" s="70" t="s">
        <v>0</v>
      </c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2"/>
      <c r="EH2" s="73" t="s">
        <v>1</v>
      </c>
      <c r="EI2" s="73"/>
      <c r="EJ2" s="73"/>
      <c r="EK2" s="74"/>
      <c r="EL2" s="70" t="s">
        <v>0</v>
      </c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2"/>
      <c r="FB2" s="73" t="s">
        <v>1</v>
      </c>
      <c r="FC2" s="73"/>
      <c r="FD2" s="73"/>
      <c r="FE2" s="74"/>
    </row>
    <row r="3" spans="1:161" s="69" customFormat="1" ht="1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5" t="s">
        <v>3</v>
      </c>
      <c r="R3" s="73"/>
      <c r="S3" s="73"/>
      <c r="T3" s="74"/>
      <c r="U3" s="73"/>
      <c r="V3" s="70" t="s">
        <v>2</v>
      </c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2"/>
      <c r="AL3" s="73" t="s">
        <v>3</v>
      </c>
      <c r="AM3" s="73"/>
      <c r="AN3" s="73"/>
      <c r="AO3" s="74"/>
      <c r="AP3" s="70" t="s">
        <v>2</v>
      </c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2"/>
      <c r="BF3" s="73" t="s">
        <v>3</v>
      </c>
      <c r="BG3" s="73"/>
      <c r="BH3" s="73"/>
      <c r="BI3" s="74"/>
      <c r="BJ3" s="70" t="s">
        <v>2</v>
      </c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2"/>
      <c r="BZ3" s="73" t="s">
        <v>3</v>
      </c>
      <c r="CA3" s="73"/>
      <c r="CB3" s="73"/>
      <c r="CC3" s="74"/>
      <c r="CD3" s="70" t="s">
        <v>2</v>
      </c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2"/>
      <c r="CT3" s="73" t="s">
        <v>3</v>
      </c>
      <c r="CU3" s="73"/>
      <c r="CV3" s="73"/>
      <c r="CW3" s="74"/>
      <c r="CX3" s="70" t="s">
        <v>2</v>
      </c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2"/>
      <c r="DN3" s="73" t="s">
        <v>3</v>
      </c>
      <c r="DO3" s="73"/>
      <c r="DP3" s="73"/>
      <c r="DQ3" s="74"/>
      <c r="DR3" s="70" t="s">
        <v>2</v>
      </c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2"/>
      <c r="EH3" s="73" t="s">
        <v>3</v>
      </c>
      <c r="EI3" s="73"/>
      <c r="EJ3" s="73"/>
      <c r="EK3" s="74"/>
      <c r="EL3" s="70" t="s">
        <v>2</v>
      </c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2"/>
      <c r="FB3" s="73" t="s">
        <v>3</v>
      </c>
      <c r="FC3" s="73"/>
      <c r="FD3" s="73"/>
      <c r="FE3" s="74"/>
    </row>
    <row r="4" spans="1:161" s="69" customFormat="1" ht="15.75">
      <c r="A4" s="70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6"/>
      <c r="M4" s="71"/>
      <c r="N4" s="71"/>
      <c r="O4" s="71"/>
      <c r="P4" s="72"/>
      <c r="Q4" s="75" t="s">
        <v>96</v>
      </c>
      <c r="R4" s="73"/>
      <c r="S4" s="73"/>
      <c r="T4" s="74"/>
      <c r="U4" s="73"/>
      <c r="V4" s="70" t="s">
        <v>4</v>
      </c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3" t="s">
        <v>96</v>
      </c>
      <c r="AM4" s="73"/>
      <c r="AN4" s="73"/>
      <c r="AO4" s="74"/>
      <c r="AP4" s="70" t="s">
        <v>4</v>
      </c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2"/>
      <c r="BF4" s="73" t="s">
        <v>96</v>
      </c>
      <c r="BG4" s="73"/>
      <c r="BH4" s="73"/>
      <c r="BI4" s="74"/>
      <c r="BJ4" s="70" t="s">
        <v>4</v>
      </c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2"/>
      <c r="BZ4" s="73" t="s">
        <v>96</v>
      </c>
      <c r="CA4" s="73"/>
      <c r="CB4" s="73"/>
      <c r="CC4" s="74"/>
      <c r="CD4" s="70" t="s">
        <v>4</v>
      </c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2"/>
      <c r="CT4" s="73" t="s">
        <v>96</v>
      </c>
      <c r="CU4" s="73"/>
      <c r="CV4" s="73"/>
      <c r="CW4" s="74"/>
      <c r="CX4" s="70" t="s">
        <v>4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2"/>
      <c r="DN4" s="73" t="s">
        <v>96</v>
      </c>
      <c r="DO4" s="73"/>
      <c r="DP4" s="73"/>
      <c r="DQ4" s="74"/>
      <c r="DR4" s="70" t="s">
        <v>4</v>
      </c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2"/>
      <c r="EH4" s="73" t="s">
        <v>96</v>
      </c>
      <c r="EI4" s="73"/>
      <c r="EJ4" s="73"/>
      <c r="EK4" s="74"/>
      <c r="EL4" s="70" t="s">
        <v>4</v>
      </c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2"/>
      <c r="FB4" s="73" t="s">
        <v>96</v>
      </c>
      <c r="FC4" s="73"/>
      <c r="FD4" s="73"/>
      <c r="FE4" s="74"/>
    </row>
    <row r="5" spans="1:161" s="69" customFormat="1" ht="8.25" customHeight="1" thickBo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7"/>
      <c r="Q5" s="78"/>
      <c r="R5" s="78"/>
      <c r="S5" s="78"/>
      <c r="T5" s="79"/>
      <c r="U5" s="78"/>
      <c r="V5" s="77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7"/>
      <c r="AL5" s="78"/>
      <c r="AM5" s="78"/>
      <c r="AN5" s="78"/>
      <c r="AO5" s="79"/>
      <c r="AP5" s="77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7"/>
      <c r="BF5" s="78"/>
      <c r="BG5" s="78"/>
      <c r="BH5" s="78"/>
      <c r="BI5" s="79"/>
      <c r="BJ5" s="77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7"/>
      <c r="BZ5" s="78"/>
      <c r="CA5" s="78"/>
      <c r="CB5" s="78"/>
      <c r="CC5" s="79"/>
      <c r="CD5" s="77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7"/>
      <c r="CT5" s="78"/>
      <c r="CU5" s="78"/>
      <c r="CV5" s="78"/>
      <c r="CW5" s="79"/>
      <c r="CX5" s="77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7"/>
      <c r="DN5" s="78"/>
      <c r="DO5" s="78"/>
      <c r="DP5" s="78"/>
      <c r="DQ5" s="79"/>
      <c r="DR5" s="77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7"/>
      <c r="EH5" s="78"/>
      <c r="EI5" s="78"/>
      <c r="EJ5" s="78"/>
      <c r="EK5" s="79"/>
      <c r="EL5" s="77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7"/>
      <c r="FB5" s="78"/>
      <c r="FC5" s="78"/>
      <c r="FD5" s="78"/>
      <c r="FE5" s="79"/>
    </row>
    <row r="6" spans="1:161" s="69" customFormat="1" ht="15" thickTop="1"/>
    <row r="7" spans="1:161" s="69" customFormat="1" ht="9.9499999999999993" customHeight="1">
      <c r="A7" s="80"/>
      <c r="B7" s="81"/>
      <c r="C7" s="81"/>
      <c r="D7" s="81"/>
      <c r="E7" s="81"/>
      <c r="F7" s="81"/>
      <c r="G7" s="80"/>
      <c r="H7" s="81"/>
      <c r="I7" s="81"/>
      <c r="J7" s="81"/>
      <c r="K7" s="81"/>
      <c r="L7" s="82"/>
      <c r="M7" s="82"/>
      <c r="N7" s="83"/>
      <c r="O7" s="81"/>
      <c r="P7" s="81"/>
      <c r="Q7" s="81"/>
      <c r="R7" s="81"/>
      <c r="S7" s="82"/>
      <c r="T7" s="84"/>
      <c r="U7" s="81"/>
      <c r="V7" s="80"/>
      <c r="W7" s="81"/>
      <c r="X7" s="81"/>
      <c r="Y7" s="81"/>
      <c r="Z7" s="81"/>
      <c r="AA7" s="81"/>
      <c r="AB7" s="80"/>
      <c r="AC7" s="81"/>
      <c r="AD7" s="81"/>
      <c r="AE7" s="81"/>
      <c r="AF7" s="81"/>
      <c r="AG7" s="82"/>
      <c r="AH7" s="82"/>
      <c r="AI7" s="83"/>
      <c r="AJ7" s="81"/>
      <c r="AK7" s="81"/>
      <c r="AL7" s="81"/>
      <c r="AM7" s="81"/>
      <c r="AN7" s="82"/>
      <c r="AO7" s="84"/>
      <c r="AP7" s="80"/>
      <c r="AQ7" s="81"/>
      <c r="AR7" s="81"/>
      <c r="AS7" s="81"/>
      <c r="AT7" s="81"/>
      <c r="AU7" s="81"/>
      <c r="AV7" s="80"/>
      <c r="AW7" s="81"/>
      <c r="AX7" s="81"/>
      <c r="AY7" s="81"/>
      <c r="AZ7" s="81"/>
      <c r="BA7" s="82"/>
      <c r="BB7" s="82"/>
      <c r="BC7" s="83"/>
      <c r="BD7" s="81"/>
      <c r="BE7" s="81"/>
      <c r="BF7" s="81"/>
      <c r="BG7" s="81"/>
      <c r="BH7" s="82"/>
      <c r="BI7" s="84"/>
      <c r="BJ7" s="80"/>
      <c r="BK7" s="81"/>
      <c r="BL7" s="81"/>
      <c r="BM7" s="81"/>
      <c r="BN7" s="81"/>
      <c r="BO7" s="81"/>
      <c r="BP7" s="80"/>
      <c r="BQ7" s="81"/>
      <c r="BR7" s="81"/>
      <c r="BS7" s="81"/>
      <c r="BT7" s="81"/>
      <c r="BU7" s="82"/>
      <c r="BV7" s="82"/>
      <c r="BW7" s="83"/>
      <c r="BX7" s="81"/>
      <c r="BY7" s="81"/>
      <c r="BZ7" s="81"/>
      <c r="CA7" s="81"/>
      <c r="CB7" s="82"/>
      <c r="CC7" s="84"/>
      <c r="CD7" s="80"/>
      <c r="CE7" s="81"/>
      <c r="CF7" s="81"/>
      <c r="CG7" s="81"/>
      <c r="CH7" s="81"/>
      <c r="CI7" s="81"/>
      <c r="CJ7" s="80"/>
      <c r="CK7" s="81"/>
      <c r="CL7" s="81"/>
      <c r="CM7" s="81"/>
      <c r="CN7" s="81"/>
      <c r="CO7" s="82"/>
      <c r="CP7" s="82"/>
      <c r="CQ7" s="83"/>
      <c r="CR7" s="81"/>
      <c r="CS7" s="81"/>
      <c r="CT7" s="81"/>
      <c r="CU7" s="81"/>
      <c r="CV7" s="82"/>
      <c r="CW7" s="84"/>
      <c r="CX7" s="80"/>
      <c r="CY7" s="81"/>
      <c r="CZ7" s="81"/>
      <c r="DA7" s="81"/>
      <c r="DB7" s="81"/>
      <c r="DC7" s="81"/>
      <c r="DD7" s="80"/>
      <c r="DE7" s="81"/>
      <c r="DF7" s="81"/>
      <c r="DG7" s="81"/>
      <c r="DH7" s="81"/>
      <c r="DI7" s="82"/>
      <c r="DJ7" s="82"/>
      <c r="DK7" s="83"/>
      <c r="DL7" s="81"/>
      <c r="DM7" s="81"/>
      <c r="DN7" s="81"/>
      <c r="DO7" s="81"/>
      <c r="DP7" s="82"/>
      <c r="DQ7" s="84"/>
      <c r="DR7" s="80"/>
      <c r="DS7" s="81"/>
      <c r="DT7" s="81"/>
      <c r="DU7" s="81"/>
      <c r="DV7" s="81"/>
      <c r="DW7" s="81"/>
      <c r="DX7" s="80"/>
      <c r="DY7" s="81"/>
      <c r="DZ7" s="81"/>
      <c r="EA7" s="81"/>
      <c r="EB7" s="81"/>
      <c r="EC7" s="82"/>
      <c r="ED7" s="82"/>
      <c r="EE7" s="83"/>
      <c r="EF7" s="81"/>
      <c r="EG7" s="81"/>
      <c r="EH7" s="81"/>
      <c r="EI7" s="81"/>
      <c r="EJ7" s="82"/>
      <c r="EK7" s="84"/>
      <c r="EL7" s="80"/>
      <c r="EM7" s="81"/>
      <c r="EN7" s="81"/>
      <c r="EO7" s="81"/>
      <c r="EP7" s="81"/>
      <c r="EQ7" s="81"/>
      <c r="ER7" s="80"/>
      <c r="ES7" s="81"/>
      <c r="ET7" s="81"/>
      <c r="EU7" s="81"/>
      <c r="EV7" s="81"/>
      <c r="EW7" s="82"/>
      <c r="EX7" s="82"/>
      <c r="EY7" s="83"/>
      <c r="EZ7" s="81"/>
      <c r="FA7" s="81"/>
      <c r="FB7" s="81"/>
      <c r="FC7" s="81"/>
      <c r="FD7" s="82"/>
      <c r="FE7" s="84"/>
    </row>
    <row r="8" spans="1:161" s="69" customFormat="1" ht="16.5" customHeight="1">
      <c r="A8" s="85"/>
      <c r="B8" s="86" t="s">
        <v>101</v>
      </c>
      <c r="D8" s="73"/>
      <c r="F8" s="73"/>
      <c r="G8" s="85"/>
      <c r="H8" s="87" t="s">
        <v>5</v>
      </c>
      <c r="I8" s="73"/>
      <c r="K8" s="73"/>
      <c r="L8" s="88" t="s">
        <v>97</v>
      </c>
      <c r="M8" s="89"/>
      <c r="N8" s="90"/>
      <c r="O8" s="73" t="s">
        <v>6</v>
      </c>
      <c r="P8" s="73"/>
      <c r="R8" s="73"/>
      <c r="S8" s="91"/>
      <c r="T8" s="92"/>
      <c r="U8" s="73"/>
      <c r="V8" s="85"/>
      <c r="W8" s="93" t="s">
        <v>7</v>
      </c>
      <c r="X8" s="86" t="s">
        <v>101</v>
      </c>
      <c r="Y8" s="73"/>
      <c r="Z8" s="73"/>
      <c r="AA8" s="73"/>
      <c r="AB8" s="85"/>
      <c r="AC8" s="87" t="s">
        <v>5</v>
      </c>
      <c r="AD8" s="73"/>
      <c r="AF8" s="73"/>
      <c r="AG8" s="88" t="s">
        <v>97</v>
      </c>
      <c r="AH8" s="89"/>
      <c r="AI8" s="90"/>
      <c r="AJ8" s="73" t="s">
        <v>6</v>
      </c>
      <c r="AK8" s="73"/>
      <c r="AM8" s="73"/>
      <c r="AN8" s="91"/>
      <c r="AO8" s="92"/>
      <c r="AP8" s="85"/>
      <c r="AQ8" s="93" t="s">
        <v>7</v>
      </c>
      <c r="AR8" s="86" t="s">
        <v>101</v>
      </c>
      <c r="AS8" s="73"/>
      <c r="AT8" s="73"/>
      <c r="AU8" s="73"/>
      <c r="AV8" s="85"/>
      <c r="AW8" s="87" t="s">
        <v>5</v>
      </c>
      <c r="AX8" s="73"/>
      <c r="AZ8" s="73"/>
      <c r="BA8" s="88" t="s">
        <v>97</v>
      </c>
      <c r="BB8" s="89"/>
      <c r="BC8" s="90"/>
      <c r="BD8" s="73" t="s">
        <v>6</v>
      </c>
      <c r="BE8" s="73"/>
      <c r="BG8" s="73"/>
      <c r="BH8" s="91"/>
      <c r="BI8" s="92"/>
      <c r="BJ8" s="85"/>
      <c r="BK8" s="93" t="s">
        <v>7</v>
      </c>
      <c r="BL8" s="86" t="s">
        <v>101</v>
      </c>
      <c r="BM8" s="73"/>
      <c r="BN8" s="73"/>
      <c r="BO8" s="73"/>
      <c r="BP8" s="85"/>
      <c r="BQ8" s="87" t="s">
        <v>5</v>
      </c>
      <c r="BR8" s="73"/>
      <c r="BT8" s="73"/>
      <c r="BU8" s="88" t="s">
        <v>97</v>
      </c>
      <c r="BV8" s="89"/>
      <c r="BW8" s="90"/>
      <c r="BX8" s="73" t="s">
        <v>6</v>
      </c>
      <c r="BY8" s="73"/>
      <c r="CA8" s="73"/>
      <c r="CB8" s="91"/>
      <c r="CC8" s="92"/>
      <c r="CD8" s="85"/>
      <c r="CE8" s="93" t="s">
        <v>7</v>
      </c>
      <c r="CF8" s="86" t="s">
        <v>101</v>
      </c>
      <c r="CG8" s="73"/>
      <c r="CH8" s="73"/>
      <c r="CI8" s="73"/>
      <c r="CJ8" s="85"/>
      <c r="CK8" s="87" t="s">
        <v>5</v>
      </c>
      <c r="CL8" s="73"/>
      <c r="CN8" s="73"/>
      <c r="CO8" s="88" t="s">
        <v>97</v>
      </c>
      <c r="CP8" s="89"/>
      <c r="CQ8" s="90"/>
      <c r="CR8" s="73" t="s">
        <v>6</v>
      </c>
      <c r="CS8" s="73"/>
      <c r="CU8" s="73"/>
      <c r="CV8" s="91"/>
      <c r="CW8" s="92"/>
      <c r="CX8" s="85"/>
      <c r="CY8" s="93" t="s">
        <v>7</v>
      </c>
      <c r="CZ8" s="86" t="s">
        <v>101</v>
      </c>
      <c r="DA8" s="73"/>
      <c r="DB8" s="73"/>
      <c r="DC8" s="73"/>
      <c r="DD8" s="85"/>
      <c r="DE8" s="87" t="s">
        <v>5</v>
      </c>
      <c r="DF8" s="73"/>
      <c r="DH8" s="73"/>
      <c r="DI8" s="88" t="s">
        <v>97</v>
      </c>
      <c r="DJ8" s="89"/>
      <c r="DK8" s="90"/>
      <c r="DL8" s="73" t="s">
        <v>6</v>
      </c>
      <c r="DM8" s="73"/>
      <c r="DO8" s="73"/>
      <c r="DP8" s="91"/>
      <c r="DQ8" s="92"/>
      <c r="DR8" s="85"/>
      <c r="DS8" s="93" t="s">
        <v>7</v>
      </c>
      <c r="DT8" s="86" t="s">
        <v>101</v>
      </c>
      <c r="DU8" s="73"/>
      <c r="DV8" s="73"/>
      <c r="DW8" s="73"/>
      <c r="DX8" s="85"/>
      <c r="DY8" s="87" t="s">
        <v>5</v>
      </c>
      <c r="DZ8" s="73"/>
      <c r="EB8" s="73"/>
      <c r="EC8" s="88" t="s">
        <v>97</v>
      </c>
      <c r="ED8" s="89"/>
      <c r="EE8" s="90"/>
      <c r="EF8" s="73" t="s">
        <v>6</v>
      </c>
      <c r="EG8" s="73"/>
      <c r="EI8" s="73"/>
      <c r="EJ8" s="91"/>
      <c r="EK8" s="92"/>
      <c r="EL8" s="85"/>
      <c r="EM8" s="93" t="s">
        <v>7</v>
      </c>
      <c r="EN8" s="86" t="s">
        <v>101</v>
      </c>
      <c r="EO8" s="73"/>
      <c r="EP8" s="73"/>
      <c r="EQ8" s="73"/>
      <c r="ER8" s="85"/>
      <c r="ES8" s="87" t="s">
        <v>5</v>
      </c>
      <c r="ET8" s="73"/>
      <c r="EV8" s="73"/>
      <c r="EW8" s="88" t="s">
        <v>97</v>
      </c>
      <c r="EX8" s="89"/>
      <c r="EY8" s="90"/>
      <c r="EZ8" s="73" t="s">
        <v>6</v>
      </c>
      <c r="FA8" s="73"/>
      <c r="FC8" s="73"/>
      <c r="FD8" s="91"/>
      <c r="FE8" s="92"/>
    </row>
    <row r="9" spans="1:161" s="69" customFormat="1" ht="16.5" customHeight="1">
      <c r="A9" s="94"/>
      <c r="B9" s="86" t="s">
        <v>60</v>
      </c>
      <c r="F9" s="73"/>
      <c r="G9" s="85"/>
      <c r="H9" s="87" t="s">
        <v>8</v>
      </c>
      <c r="L9" s="88" t="s">
        <v>98</v>
      </c>
      <c r="M9" s="95"/>
      <c r="N9" s="96"/>
      <c r="O9" s="69" t="s">
        <v>9</v>
      </c>
      <c r="S9" s="91"/>
      <c r="T9" s="92"/>
      <c r="U9" s="73"/>
      <c r="V9" s="94"/>
      <c r="W9" s="93"/>
      <c r="X9" s="86" t="s">
        <v>60</v>
      </c>
      <c r="Y9" s="73"/>
      <c r="Z9" s="73"/>
      <c r="AA9" s="73"/>
      <c r="AB9" s="85"/>
      <c r="AC9" s="87" t="s">
        <v>8</v>
      </c>
      <c r="AG9" s="88" t="s">
        <v>98</v>
      </c>
      <c r="AH9" s="95"/>
      <c r="AI9" s="96"/>
      <c r="AJ9" s="69" t="s">
        <v>9</v>
      </c>
      <c r="AN9" s="91"/>
      <c r="AO9" s="92"/>
      <c r="AP9" s="94"/>
      <c r="AQ9" s="93"/>
      <c r="AR9" s="86" t="s">
        <v>60</v>
      </c>
      <c r="AS9" s="73"/>
      <c r="AT9" s="73"/>
      <c r="AU9" s="73"/>
      <c r="AV9" s="85"/>
      <c r="AW9" s="87" t="s">
        <v>8</v>
      </c>
      <c r="BA9" s="88" t="s">
        <v>98</v>
      </c>
      <c r="BB9" s="95"/>
      <c r="BC9" s="96"/>
      <c r="BD9" s="69" t="s">
        <v>9</v>
      </c>
      <c r="BH9" s="91"/>
      <c r="BI9" s="92"/>
      <c r="BJ9" s="94"/>
      <c r="BK9" s="93"/>
      <c r="BL9" s="86" t="s">
        <v>60</v>
      </c>
      <c r="BM9" s="73"/>
      <c r="BN9" s="73"/>
      <c r="BO9" s="73"/>
      <c r="BP9" s="85"/>
      <c r="BQ9" s="87" t="s">
        <v>8</v>
      </c>
      <c r="BU9" s="88" t="s">
        <v>98</v>
      </c>
      <c r="BV9" s="95"/>
      <c r="BW9" s="96"/>
      <c r="BX9" s="69" t="s">
        <v>9</v>
      </c>
      <c r="CB9" s="91"/>
      <c r="CC9" s="92"/>
      <c r="CD9" s="94"/>
      <c r="CE9" s="93"/>
      <c r="CF9" s="86" t="s">
        <v>60</v>
      </c>
      <c r="CG9" s="73"/>
      <c r="CH9" s="73"/>
      <c r="CI9" s="73"/>
      <c r="CJ9" s="85"/>
      <c r="CK9" s="87" t="s">
        <v>8</v>
      </c>
      <c r="CO9" s="88" t="s">
        <v>98</v>
      </c>
      <c r="CP9" s="95"/>
      <c r="CQ9" s="96"/>
      <c r="CR9" s="69" t="s">
        <v>9</v>
      </c>
      <c r="CV9" s="91"/>
      <c r="CW9" s="92"/>
      <c r="CX9" s="94"/>
      <c r="CY9" s="93"/>
      <c r="CZ9" s="86" t="s">
        <v>60</v>
      </c>
      <c r="DA9" s="73"/>
      <c r="DB9" s="73"/>
      <c r="DC9" s="73"/>
      <c r="DD9" s="85"/>
      <c r="DE9" s="87" t="s">
        <v>8</v>
      </c>
      <c r="DI9" s="88" t="s">
        <v>98</v>
      </c>
      <c r="DJ9" s="95"/>
      <c r="DK9" s="96"/>
      <c r="DL9" s="69" t="s">
        <v>9</v>
      </c>
      <c r="DP9" s="91"/>
      <c r="DQ9" s="92"/>
      <c r="DR9" s="94"/>
      <c r="DS9" s="93"/>
      <c r="DT9" s="86" t="s">
        <v>60</v>
      </c>
      <c r="DU9" s="73"/>
      <c r="DV9" s="73"/>
      <c r="DW9" s="73"/>
      <c r="DX9" s="85"/>
      <c r="DY9" s="87" t="s">
        <v>8</v>
      </c>
      <c r="EC9" s="88" t="s">
        <v>98</v>
      </c>
      <c r="ED9" s="95"/>
      <c r="EE9" s="96"/>
      <c r="EF9" s="69" t="s">
        <v>9</v>
      </c>
      <c r="EJ9" s="91"/>
      <c r="EK9" s="92"/>
      <c r="EL9" s="94"/>
      <c r="EM9" s="93"/>
      <c r="EN9" s="86" t="s">
        <v>60</v>
      </c>
      <c r="EO9" s="73"/>
      <c r="EP9" s="73"/>
      <c r="EQ9" s="73"/>
      <c r="ER9" s="85"/>
      <c r="ES9" s="87" t="s">
        <v>8</v>
      </c>
      <c r="EW9" s="88" t="s">
        <v>98</v>
      </c>
      <c r="EX9" s="95"/>
      <c r="EY9" s="96"/>
      <c r="EZ9" s="69" t="s">
        <v>9</v>
      </c>
      <c r="FD9" s="91"/>
      <c r="FE9" s="92"/>
    </row>
    <row r="10" spans="1:161" s="69" customFormat="1" ht="16.5" customHeight="1">
      <c r="A10" s="85"/>
      <c r="B10" s="86" t="s">
        <v>60</v>
      </c>
      <c r="F10" s="73"/>
      <c r="G10" s="85"/>
      <c r="H10" s="87" t="s">
        <v>10</v>
      </c>
      <c r="I10" s="73"/>
      <c r="K10" s="73"/>
      <c r="L10" s="88"/>
      <c r="M10" s="95"/>
      <c r="N10" s="96"/>
      <c r="O10" s="97" t="s">
        <v>11</v>
      </c>
      <c r="P10" s="73"/>
      <c r="R10" s="73"/>
      <c r="S10" s="98" t="s">
        <v>62</v>
      </c>
      <c r="T10" s="92"/>
      <c r="U10" s="73"/>
      <c r="V10" s="85"/>
      <c r="W10" s="73"/>
      <c r="X10" s="86" t="s">
        <v>60</v>
      </c>
      <c r="Y10" s="73"/>
      <c r="Z10" s="73"/>
      <c r="AA10" s="73"/>
      <c r="AB10" s="85"/>
      <c r="AC10" s="87" t="s">
        <v>10</v>
      </c>
      <c r="AD10" s="73"/>
      <c r="AF10" s="73"/>
      <c r="AG10" s="88"/>
      <c r="AH10" s="95"/>
      <c r="AI10" s="96"/>
      <c r="AJ10" s="97" t="s">
        <v>11</v>
      </c>
      <c r="AK10" s="73"/>
      <c r="AM10" s="73"/>
      <c r="AN10" s="98" t="s">
        <v>62</v>
      </c>
      <c r="AO10" s="92"/>
      <c r="AP10" s="85"/>
      <c r="AQ10" s="73"/>
      <c r="AR10" s="86" t="s">
        <v>60</v>
      </c>
      <c r="AS10" s="73"/>
      <c r="AT10" s="73"/>
      <c r="AU10" s="73"/>
      <c r="AV10" s="85"/>
      <c r="AW10" s="87" t="s">
        <v>10</v>
      </c>
      <c r="AX10" s="73"/>
      <c r="AZ10" s="73"/>
      <c r="BA10" s="88"/>
      <c r="BB10" s="95"/>
      <c r="BC10" s="96"/>
      <c r="BD10" s="97" t="s">
        <v>11</v>
      </c>
      <c r="BE10" s="73"/>
      <c r="BG10" s="73"/>
      <c r="BH10" s="98" t="s">
        <v>62</v>
      </c>
      <c r="BI10" s="92"/>
      <c r="BJ10" s="85"/>
      <c r="BK10" s="73"/>
      <c r="BL10" s="86" t="s">
        <v>60</v>
      </c>
      <c r="BM10" s="73"/>
      <c r="BN10" s="73"/>
      <c r="BO10" s="73"/>
      <c r="BP10" s="85"/>
      <c r="BQ10" s="87" t="s">
        <v>10</v>
      </c>
      <c r="BR10" s="73"/>
      <c r="BT10" s="73"/>
      <c r="BU10" s="88"/>
      <c r="BV10" s="95"/>
      <c r="BW10" s="96"/>
      <c r="BX10" s="97" t="s">
        <v>11</v>
      </c>
      <c r="BY10" s="73"/>
      <c r="CA10" s="73"/>
      <c r="CB10" s="98" t="s">
        <v>62</v>
      </c>
      <c r="CC10" s="92"/>
      <c r="CD10" s="85"/>
      <c r="CE10" s="73"/>
      <c r="CF10" s="86" t="s">
        <v>60</v>
      </c>
      <c r="CG10" s="73"/>
      <c r="CH10" s="73"/>
      <c r="CI10" s="73"/>
      <c r="CJ10" s="85"/>
      <c r="CK10" s="87" t="s">
        <v>10</v>
      </c>
      <c r="CL10" s="73"/>
      <c r="CN10" s="73"/>
      <c r="CO10" s="88"/>
      <c r="CP10" s="95"/>
      <c r="CQ10" s="96"/>
      <c r="CR10" s="97" t="s">
        <v>11</v>
      </c>
      <c r="CS10" s="73"/>
      <c r="CU10" s="73"/>
      <c r="CV10" s="98" t="s">
        <v>62</v>
      </c>
      <c r="CW10" s="92"/>
      <c r="CX10" s="85"/>
      <c r="CY10" s="73"/>
      <c r="CZ10" s="86" t="s">
        <v>60</v>
      </c>
      <c r="DA10" s="73"/>
      <c r="DB10" s="73"/>
      <c r="DC10" s="73"/>
      <c r="DD10" s="85"/>
      <c r="DE10" s="87" t="s">
        <v>10</v>
      </c>
      <c r="DF10" s="73"/>
      <c r="DH10" s="73"/>
      <c r="DI10" s="88"/>
      <c r="DJ10" s="95"/>
      <c r="DK10" s="96"/>
      <c r="DL10" s="97" t="s">
        <v>11</v>
      </c>
      <c r="DM10" s="73"/>
      <c r="DO10" s="73"/>
      <c r="DP10" s="98" t="s">
        <v>62</v>
      </c>
      <c r="DQ10" s="92"/>
      <c r="DR10" s="85"/>
      <c r="DS10" s="73"/>
      <c r="DT10" s="86" t="s">
        <v>60</v>
      </c>
      <c r="DU10" s="73"/>
      <c r="DV10" s="73"/>
      <c r="DW10" s="73"/>
      <c r="DX10" s="85"/>
      <c r="DY10" s="87" t="s">
        <v>10</v>
      </c>
      <c r="DZ10" s="73"/>
      <c r="EB10" s="73"/>
      <c r="EC10" s="88"/>
      <c r="ED10" s="95"/>
      <c r="EE10" s="96"/>
      <c r="EF10" s="97" t="s">
        <v>11</v>
      </c>
      <c r="EG10" s="73"/>
      <c r="EI10" s="73"/>
      <c r="EJ10" s="98" t="s">
        <v>62</v>
      </c>
      <c r="EK10" s="92"/>
      <c r="EL10" s="85"/>
      <c r="EM10" s="73"/>
      <c r="EN10" s="86" t="s">
        <v>60</v>
      </c>
      <c r="EO10" s="73"/>
      <c r="EP10" s="73"/>
      <c r="EQ10" s="73"/>
      <c r="ER10" s="85"/>
      <c r="ES10" s="87" t="s">
        <v>10</v>
      </c>
      <c r="ET10" s="73"/>
      <c r="EV10" s="73"/>
      <c r="EW10" s="88"/>
      <c r="EX10" s="95"/>
      <c r="EY10" s="96"/>
      <c r="EZ10" s="97" t="s">
        <v>11</v>
      </c>
      <c r="FA10" s="73"/>
      <c r="FC10" s="73"/>
      <c r="FD10" s="98" t="s">
        <v>62</v>
      </c>
      <c r="FE10" s="92"/>
    </row>
    <row r="11" spans="1:161" s="69" customFormat="1" ht="16.5" customHeight="1">
      <c r="A11" s="85"/>
      <c r="B11" s="73"/>
      <c r="C11" s="86"/>
      <c r="F11" s="73"/>
      <c r="G11" s="85"/>
      <c r="H11" s="87"/>
      <c r="L11" s="88"/>
      <c r="M11" s="89"/>
      <c r="N11" s="90"/>
      <c r="O11" s="97"/>
      <c r="P11" s="73"/>
      <c r="R11" s="73"/>
      <c r="S11" s="97"/>
      <c r="T11" s="92"/>
      <c r="U11" s="73"/>
      <c r="V11" s="85"/>
      <c r="W11" s="73"/>
      <c r="X11" s="73"/>
      <c r="Y11" s="73"/>
      <c r="Z11" s="73"/>
      <c r="AA11" s="73"/>
      <c r="AB11" s="85"/>
      <c r="AC11" s="87"/>
      <c r="AG11" s="88"/>
      <c r="AH11" s="89"/>
      <c r="AI11" s="90"/>
      <c r="AJ11" s="97"/>
      <c r="AK11" s="73"/>
      <c r="AM11" s="73"/>
      <c r="AN11" s="97"/>
      <c r="AO11" s="92"/>
      <c r="AP11" s="85"/>
      <c r="AQ11" s="73"/>
      <c r="AR11" s="73"/>
      <c r="AS11" s="73"/>
      <c r="AT11" s="73"/>
      <c r="AU11" s="73"/>
      <c r="AV11" s="85"/>
      <c r="AW11" s="87"/>
      <c r="BA11" s="88"/>
      <c r="BB11" s="89"/>
      <c r="BC11" s="90"/>
      <c r="BD11" s="97"/>
      <c r="BE11" s="73"/>
      <c r="BG11" s="73"/>
      <c r="BH11" s="97"/>
      <c r="BI11" s="92"/>
      <c r="BJ11" s="85"/>
      <c r="BK11" s="73"/>
      <c r="BL11" s="73"/>
      <c r="BM11" s="73"/>
      <c r="BN11" s="73"/>
      <c r="BO11" s="73"/>
      <c r="BP11" s="85"/>
      <c r="BQ11" s="87"/>
      <c r="BU11" s="88"/>
      <c r="BV11" s="89"/>
      <c r="BW11" s="90"/>
      <c r="BX11" s="97"/>
      <c r="BY11" s="73"/>
      <c r="CA11" s="73"/>
      <c r="CB11" s="97"/>
      <c r="CC11" s="92"/>
      <c r="CD11" s="85"/>
      <c r="CE11" s="73"/>
      <c r="CF11" s="73"/>
      <c r="CG11" s="73"/>
      <c r="CH11" s="73"/>
      <c r="CI11" s="73"/>
      <c r="CJ11" s="85"/>
      <c r="CK11" s="87"/>
      <c r="CO11" s="88"/>
      <c r="CP11" s="89"/>
      <c r="CQ11" s="90"/>
      <c r="CR11" s="97"/>
      <c r="CS11" s="73"/>
      <c r="CU11" s="73"/>
      <c r="CV11" s="97"/>
      <c r="CW11" s="92"/>
      <c r="CX11" s="85"/>
      <c r="CY11" s="73"/>
      <c r="CZ11" s="73"/>
      <c r="DA11" s="73"/>
      <c r="DB11" s="73"/>
      <c r="DC11" s="73"/>
      <c r="DD11" s="85"/>
      <c r="DE11" s="87"/>
      <c r="DI11" s="88"/>
      <c r="DJ11" s="89"/>
      <c r="DK11" s="90"/>
      <c r="DL11" s="97"/>
      <c r="DM11" s="73"/>
      <c r="DO11" s="73"/>
      <c r="DP11" s="97"/>
      <c r="DQ11" s="92"/>
      <c r="DR11" s="85"/>
      <c r="DS11" s="73"/>
      <c r="DT11" s="73"/>
      <c r="DU11" s="73"/>
      <c r="DV11" s="73"/>
      <c r="DW11" s="73"/>
      <c r="DX11" s="85"/>
      <c r="DY11" s="87"/>
      <c r="EC11" s="88"/>
      <c r="ED11" s="89"/>
      <c r="EE11" s="90"/>
      <c r="EF11" s="97"/>
      <c r="EG11" s="73"/>
      <c r="EI11" s="73"/>
      <c r="EJ11" s="97"/>
      <c r="EK11" s="92"/>
      <c r="EL11" s="85"/>
      <c r="EM11" s="73"/>
      <c r="EN11" s="73"/>
      <c r="EO11" s="73"/>
      <c r="EP11" s="73"/>
      <c r="EQ11" s="73"/>
      <c r="ER11" s="85"/>
      <c r="ES11" s="87"/>
      <c r="EW11" s="88"/>
      <c r="EX11" s="89"/>
      <c r="EY11" s="90"/>
      <c r="EZ11" s="97"/>
      <c r="FA11" s="73"/>
      <c r="FC11" s="73"/>
      <c r="FD11" s="97"/>
      <c r="FE11" s="92"/>
    </row>
    <row r="12" spans="1:161" s="69" customFormat="1" ht="16.5" customHeight="1">
      <c r="A12" s="85"/>
      <c r="C12" s="86"/>
      <c r="F12" s="73"/>
      <c r="G12" s="85"/>
      <c r="H12" s="73" t="s">
        <v>99</v>
      </c>
      <c r="I12" s="73"/>
      <c r="J12" s="73"/>
      <c r="K12" s="73"/>
      <c r="L12" s="89">
        <v>7.6300000000000007E-2</v>
      </c>
      <c r="M12" s="89"/>
      <c r="N12" s="90"/>
      <c r="O12" s="97"/>
      <c r="P12" s="73"/>
      <c r="R12" s="73"/>
      <c r="S12" s="97"/>
      <c r="T12" s="92"/>
      <c r="U12" s="73"/>
      <c r="V12" s="85"/>
      <c r="W12" s="73"/>
      <c r="X12" s="73"/>
      <c r="Y12" s="73"/>
      <c r="Z12" s="73"/>
      <c r="AA12" s="73"/>
      <c r="AB12" s="85"/>
      <c r="AC12" s="73" t="s">
        <v>99</v>
      </c>
      <c r="AD12" s="73"/>
      <c r="AE12" s="73"/>
      <c r="AF12" s="73"/>
      <c r="AG12" s="89">
        <v>7.6300000000000007E-2</v>
      </c>
      <c r="AH12" s="89"/>
      <c r="AI12" s="90"/>
      <c r="AJ12" s="97"/>
      <c r="AK12" s="73"/>
      <c r="AM12" s="73"/>
      <c r="AN12" s="97"/>
      <c r="AO12" s="92"/>
      <c r="AP12" s="85"/>
      <c r="AQ12" s="73"/>
      <c r="AR12" s="73"/>
      <c r="AS12" s="73"/>
      <c r="AT12" s="73"/>
      <c r="AU12" s="73"/>
      <c r="AV12" s="85"/>
      <c r="AW12" s="73" t="s">
        <v>99</v>
      </c>
      <c r="AX12" s="73"/>
      <c r="AY12" s="73"/>
      <c r="AZ12" s="73"/>
      <c r="BA12" s="89">
        <v>7.6300000000000007E-2</v>
      </c>
      <c r="BB12" s="89"/>
      <c r="BC12" s="90"/>
      <c r="BD12" s="97"/>
      <c r="BE12" s="73"/>
      <c r="BG12" s="73"/>
      <c r="BH12" s="97"/>
      <c r="BI12" s="92"/>
      <c r="BJ12" s="85"/>
      <c r="BK12" s="73"/>
      <c r="BL12" s="73"/>
      <c r="BM12" s="73"/>
      <c r="BN12" s="73"/>
      <c r="BO12" s="73"/>
      <c r="BP12" s="85"/>
      <c r="BQ12" s="73" t="s">
        <v>99</v>
      </c>
      <c r="BR12" s="73"/>
      <c r="BS12" s="73"/>
      <c r="BT12" s="73"/>
      <c r="BU12" s="89">
        <v>7.6300000000000007E-2</v>
      </c>
      <c r="BV12" s="89"/>
      <c r="BW12" s="90"/>
      <c r="BX12" s="97"/>
      <c r="BY12" s="73"/>
      <c r="CA12" s="73"/>
      <c r="CB12" s="97"/>
      <c r="CC12" s="92"/>
      <c r="CD12" s="85"/>
      <c r="CE12" s="73"/>
      <c r="CF12" s="73"/>
      <c r="CG12" s="73"/>
      <c r="CH12" s="73"/>
      <c r="CI12" s="73"/>
      <c r="CJ12" s="85"/>
      <c r="CK12" s="73" t="s">
        <v>99</v>
      </c>
      <c r="CL12" s="73"/>
      <c r="CM12" s="73"/>
      <c r="CN12" s="73"/>
      <c r="CO12" s="89">
        <v>7.6300000000000007E-2</v>
      </c>
      <c r="CP12" s="89"/>
      <c r="CQ12" s="90"/>
      <c r="CR12" s="97"/>
      <c r="CS12" s="73"/>
      <c r="CU12" s="73"/>
      <c r="CV12" s="97"/>
      <c r="CW12" s="92"/>
      <c r="CX12" s="85"/>
      <c r="CY12" s="73"/>
      <c r="CZ12" s="73"/>
      <c r="DA12" s="73"/>
      <c r="DB12" s="73"/>
      <c r="DC12" s="73"/>
      <c r="DD12" s="85"/>
      <c r="DE12" s="73" t="s">
        <v>99</v>
      </c>
      <c r="DF12" s="73"/>
      <c r="DG12" s="73"/>
      <c r="DH12" s="73"/>
      <c r="DI12" s="89">
        <v>7.6300000000000007E-2</v>
      </c>
      <c r="DJ12" s="89"/>
      <c r="DK12" s="90"/>
      <c r="DL12" s="97"/>
      <c r="DM12" s="73"/>
      <c r="DO12" s="73"/>
      <c r="DP12" s="97"/>
      <c r="DQ12" s="92"/>
      <c r="DR12" s="85"/>
      <c r="DS12" s="73"/>
      <c r="DT12" s="73"/>
      <c r="DU12" s="73"/>
      <c r="DV12" s="73"/>
      <c r="DW12" s="73"/>
      <c r="DX12" s="85"/>
      <c r="DY12" s="73" t="s">
        <v>99</v>
      </c>
      <c r="DZ12" s="73"/>
      <c r="EA12" s="73"/>
      <c r="EB12" s="73"/>
      <c r="EC12" s="89">
        <v>7.6300000000000007E-2</v>
      </c>
      <c r="ED12" s="89"/>
      <c r="EE12" s="90"/>
      <c r="EF12" s="97"/>
      <c r="EG12" s="73"/>
      <c r="EI12" s="73"/>
      <c r="EJ12" s="97"/>
      <c r="EK12" s="92"/>
      <c r="EL12" s="85"/>
      <c r="EM12" s="73"/>
      <c r="EN12" s="73"/>
      <c r="EO12" s="73"/>
      <c r="EP12" s="73"/>
      <c r="EQ12" s="73"/>
      <c r="ER12" s="85"/>
      <c r="ES12" s="73" t="s">
        <v>99</v>
      </c>
      <c r="ET12" s="73"/>
      <c r="EU12" s="73"/>
      <c r="EV12" s="73"/>
      <c r="EW12" s="89">
        <v>7.6300000000000007E-2</v>
      </c>
      <c r="EX12" s="89"/>
      <c r="EY12" s="90"/>
      <c r="EZ12" s="97"/>
      <c r="FA12" s="73"/>
      <c r="FC12" s="73"/>
      <c r="FD12" s="97"/>
      <c r="FE12" s="92"/>
    </row>
    <row r="13" spans="1:161" s="69" customFormat="1" ht="16.5" customHeight="1">
      <c r="A13" s="85"/>
      <c r="B13" s="99"/>
      <c r="E13" s="99"/>
      <c r="F13" s="73"/>
      <c r="G13" s="85"/>
      <c r="H13" s="73" t="s">
        <v>12</v>
      </c>
      <c r="L13" s="89">
        <v>6.5299999999999997E-2</v>
      </c>
      <c r="M13" s="89"/>
      <c r="N13" s="90"/>
      <c r="O13" s="97"/>
      <c r="P13" s="73"/>
      <c r="R13" s="91"/>
      <c r="S13" s="98"/>
      <c r="T13" s="92"/>
      <c r="U13" s="73"/>
      <c r="V13" s="85"/>
      <c r="W13" s="73"/>
      <c r="X13" s="73"/>
      <c r="Y13" s="73"/>
      <c r="Z13" s="73"/>
      <c r="AA13" s="73"/>
      <c r="AB13" s="85"/>
      <c r="AC13" s="73" t="s">
        <v>12</v>
      </c>
      <c r="AG13" s="89">
        <v>6.5299999999999997E-2</v>
      </c>
      <c r="AH13" s="89"/>
      <c r="AI13" s="90"/>
      <c r="AJ13" s="97"/>
      <c r="AK13" s="73"/>
      <c r="AM13" s="91"/>
      <c r="AN13" s="98"/>
      <c r="AO13" s="92"/>
      <c r="AP13" s="85"/>
      <c r="AQ13" s="73"/>
      <c r="AR13" s="73"/>
      <c r="AS13" s="73"/>
      <c r="AT13" s="73"/>
      <c r="AU13" s="73"/>
      <c r="AV13" s="85"/>
      <c r="AW13" s="73" t="s">
        <v>12</v>
      </c>
      <c r="BA13" s="89">
        <v>6.5299999999999997E-2</v>
      </c>
      <c r="BB13" s="89"/>
      <c r="BC13" s="90"/>
      <c r="BD13" s="97"/>
      <c r="BE13" s="73"/>
      <c r="BG13" s="91"/>
      <c r="BH13" s="98"/>
      <c r="BI13" s="92"/>
      <c r="BJ13" s="85"/>
      <c r="BK13" s="73"/>
      <c r="BL13" s="73"/>
      <c r="BM13" s="73"/>
      <c r="BN13" s="73"/>
      <c r="BO13" s="73"/>
      <c r="BP13" s="85"/>
      <c r="BQ13" s="73" t="s">
        <v>12</v>
      </c>
      <c r="BU13" s="89">
        <v>6.5299999999999997E-2</v>
      </c>
      <c r="BV13" s="89"/>
      <c r="BW13" s="90"/>
      <c r="BX13" s="97"/>
      <c r="BY13" s="73"/>
      <c r="CA13" s="91"/>
      <c r="CB13" s="98"/>
      <c r="CC13" s="92"/>
      <c r="CD13" s="85"/>
      <c r="CE13" s="73"/>
      <c r="CF13" s="73"/>
      <c r="CG13" s="73"/>
      <c r="CH13" s="73"/>
      <c r="CI13" s="73"/>
      <c r="CJ13" s="85"/>
      <c r="CK13" s="73" t="s">
        <v>12</v>
      </c>
      <c r="CO13" s="89">
        <v>6.5299999999999997E-2</v>
      </c>
      <c r="CP13" s="89"/>
      <c r="CQ13" s="90"/>
      <c r="CR13" s="97"/>
      <c r="CS13" s="73"/>
      <c r="CU13" s="91"/>
      <c r="CV13" s="98"/>
      <c r="CW13" s="92"/>
      <c r="CX13" s="85"/>
      <c r="CY13" s="73"/>
      <c r="CZ13" s="73"/>
      <c r="DA13" s="73"/>
      <c r="DB13" s="73"/>
      <c r="DC13" s="73"/>
      <c r="DD13" s="85"/>
      <c r="DE13" s="73" t="s">
        <v>12</v>
      </c>
      <c r="DI13" s="89">
        <v>6.5299999999999997E-2</v>
      </c>
      <c r="DJ13" s="89"/>
      <c r="DK13" s="90"/>
      <c r="DL13" s="97"/>
      <c r="DM13" s="73"/>
      <c r="DO13" s="91"/>
      <c r="DP13" s="98"/>
      <c r="DQ13" s="92"/>
      <c r="DR13" s="85"/>
      <c r="DS13" s="73"/>
      <c r="DT13" s="73"/>
      <c r="DU13" s="73"/>
      <c r="DV13" s="73"/>
      <c r="DW13" s="73"/>
      <c r="DX13" s="85"/>
      <c r="DY13" s="73" t="s">
        <v>12</v>
      </c>
      <c r="EC13" s="89">
        <v>6.5299999999999997E-2</v>
      </c>
      <c r="ED13" s="89"/>
      <c r="EE13" s="90"/>
      <c r="EF13" s="97"/>
      <c r="EG13" s="73"/>
      <c r="EI13" s="91"/>
      <c r="EJ13" s="98"/>
      <c r="EK13" s="92"/>
      <c r="EL13" s="85"/>
      <c r="EM13" s="73"/>
      <c r="EN13" s="73"/>
      <c r="EO13" s="73"/>
      <c r="EP13" s="73"/>
      <c r="EQ13" s="73"/>
      <c r="ER13" s="85"/>
      <c r="ES13" s="73" t="s">
        <v>12</v>
      </c>
      <c r="EW13" s="89">
        <v>6.5299999999999997E-2</v>
      </c>
      <c r="EX13" s="89"/>
      <c r="EY13" s="90"/>
      <c r="EZ13" s="97"/>
      <c r="FA13" s="73"/>
      <c r="FC13" s="91"/>
      <c r="FD13" s="98"/>
      <c r="FE13" s="92"/>
    </row>
    <row r="14" spans="1:161" s="69" customFormat="1" ht="9.9499999999999993" customHeight="1">
      <c r="A14" s="100"/>
      <c r="B14" s="101"/>
      <c r="C14" s="101"/>
      <c r="D14" s="101"/>
      <c r="E14" s="101"/>
      <c r="F14" s="101"/>
      <c r="G14" s="100"/>
      <c r="H14" s="101"/>
      <c r="I14" s="101"/>
      <c r="J14" s="101"/>
      <c r="K14" s="101"/>
      <c r="L14" s="102"/>
      <c r="M14" s="102"/>
      <c r="N14" s="103"/>
      <c r="O14" s="101"/>
      <c r="P14" s="101"/>
      <c r="Q14" s="101"/>
      <c r="R14" s="101"/>
      <c r="S14" s="102"/>
      <c r="T14" s="104"/>
      <c r="U14" s="101"/>
      <c r="V14" s="100"/>
      <c r="W14" s="101"/>
      <c r="X14" s="101"/>
      <c r="Y14" s="101"/>
      <c r="Z14" s="101"/>
      <c r="AA14" s="101"/>
      <c r="AB14" s="100"/>
      <c r="AC14" s="101"/>
      <c r="AD14" s="101"/>
      <c r="AE14" s="101"/>
      <c r="AF14" s="101"/>
      <c r="AG14" s="102"/>
      <c r="AH14" s="102"/>
      <c r="AI14" s="103"/>
      <c r="AJ14" s="101"/>
      <c r="AK14" s="101"/>
      <c r="AL14" s="101"/>
      <c r="AM14" s="101"/>
      <c r="AN14" s="102"/>
      <c r="AO14" s="104"/>
      <c r="AP14" s="100"/>
      <c r="AQ14" s="101"/>
      <c r="AR14" s="101"/>
      <c r="AS14" s="101"/>
      <c r="AT14" s="101"/>
      <c r="AU14" s="101"/>
      <c r="AV14" s="100"/>
      <c r="AW14" s="101"/>
      <c r="AX14" s="101"/>
      <c r="AY14" s="101"/>
      <c r="AZ14" s="101"/>
      <c r="BA14" s="102"/>
      <c r="BB14" s="102"/>
      <c r="BC14" s="103"/>
      <c r="BD14" s="101"/>
      <c r="BE14" s="101"/>
      <c r="BF14" s="101"/>
      <c r="BG14" s="101"/>
      <c r="BH14" s="102"/>
      <c r="BI14" s="104"/>
      <c r="BJ14" s="100"/>
      <c r="BK14" s="101"/>
      <c r="BL14" s="101"/>
      <c r="BM14" s="101"/>
      <c r="BN14" s="101"/>
      <c r="BO14" s="101"/>
      <c r="BP14" s="100"/>
      <c r="BQ14" s="101"/>
      <c r="BR14" s="101"/>
      <c r="BS14" s="101"/>
      <c r="BT14" s="101"/>
      <c r="BU14" s="102"/>
      <c r="BV14" s="102"/>
      <c r="BW14" s="103"/>
      <c r="BX14" s="101"/>
      <c r="BY14" s="101"/>
      <c r="BZ14" s="101"/>
      <c r="CA14" s="101"/>
      <c r="CB14" s="102"/>
      <c r="CC14" s="104"/>
      <c r="CD14" s="100"/>
      <c r="CE14" s="101"/>
      <c r="CF14" s="101"/>
      <c r="CG14" s="101"/>
      <c r="CH14" s="101"/>
      <c r="CI14" s="101"/>
      <c r="CJ14" s="100"/>
      <c r="CK14" s="101"/>
      <c r="CL14" s="101"/>
      <c r="CM14" s="101"/>
      <c r="CN14" s="101"/>
      <c r="CO14" s="102"/>
      <c r="CP14" s="102"/>
      <c r="CQ14" s="103"/>
      <c r="CR14" s="101"/>
      <c r="CS14" s="101"/>
      <c r="CT14" s="101"/>
      <c r="CU14" s="101"/>
      <c r="CV14" s="102"/>
      <c r="CW14" s="104"/>
      <c r="CX14" s="100"/>
      <c r="CY14" s="101"/>
      <c r="CZ14" s="101"/>
      <c r="DA14" s="101"/>
      <c r="DB14" s="101"/>
      <c r="DC14" s="101"/>
      <c r="DD14" s="100"/>
      <c r="DE14" s="101"/>
      <c r="DF14" s="101"/>
      <c r="DG14" s="101"/>
      <c r="DH14" s="101"/>
      <c r="DI14" s="102"/>
      <c r="DJ14" s="102"/>
      <c r="DK14" s="103"/>
      <c r="DL14" s="101"/>
      <c r="DM14" s="101"/>
      <c r="DN14" s="101"/>
      <c r="DO14" s="101"/>
      <c r="DP14" s="102"/>
      <c r="DQ14" s="104"/>
      <c r="DR14" s="100"/>
      <c r="DS14" s="101"/>
      <c r="DT14" s="101"/>
      <c r="DU14" s="101"/>
      <c r="DV14" s="101"/>
      <c r="DW14" s="101"/>
      <c r="DX14" s="100"/>
      <c r="DY14" s="101"/>
      <c r="DZ14" s="101"/>
      <c r="EA14" s="101"/>
      <c r="EB14" s="101"/>
      <c r="EC14" s="102"/>
      <c r="ED14" s="102"/>
      <c r="EE14" s="103"/>
      <c r="EF14" s="101"/>
      <c r="EG14" s="101"/>
      <c r="EH14" s="101"/>
      <c r="EI14" s="101"/>
      <c r="EJ14" s="102"/>
      <c r="EK14" s="104"/>
      <c r="EL14" s="100"/>
      <c r="EM14" s="101"/>
      <c r="EN14" s="101"/>
      <c r="EO14" s="101"/>
      <c r="EP14" s="101"/>
      <c r="EQ14" s="101"/>
      <c r="ER14" s="100"/>
      <c r="ES14" s="101"/>
      <c r="ET14" s="101"/>
      <c r="EU14" s="101"/>
      <c r="EV14" s="101"/>
      <c r="EW14" s="102"/>
      <c r="EX14" s="102"/>
      <c r="EY14" s="103"/>
      <c r="EZ14" s="101"/>
      <c r="FA14" s="101"/>
      <c r="FB14" s="101"/>
      <c r="FC14" s="101"/>
      <c r="FD14" s="102"/>
      <c r="FE14" s="104"/>
    </row>
    <row r="15" spans="1:161" s="69" customFormat="1"/>
    <row r="16" spans="1:161" s="137" customFormat="1" ht="18" customHeight="1">
      <c r="A16" s="133"/>
      <c r="B16" s="133"/>
      <c r="C16" s="133"/>
      <c r="D16" s="133"/>
      <c r="E16" s="133"/>
      <c r="F16" s="133"/>
      <c r="G16" s="134"/>
      <c r="H16" s="135">
        <v>0</v>
      </c>
      <c r="I16" s="135"/>
      <c r="J16" s="134">
        <v>1</v>
      </c>
      <c r="K16" s="135"/>
      <c r="L16" s="134">
        <v>2</v>
      </c>
      <c r="M16" s="135"/>
      <c r="N16" s="134"/>
      <c r="O16" s="135">
        <v>3</v>
      </c>
      <c r="P16" s="135"/>
      <c r="Q16" s="134">
        <v>4</v>
      </c>
      <c r="R16" s="135"/>
      <c r="S16" s="134">
        <v>5</v>
      </c>
      <c r="T16" s="136"/>
      <c r="U16" s="133"/>
      <c r="V16" s="133"/>
      <c r="W16" s="133"/>
      <c r="X16" s="133"/>
      <c r="Y16" s="133"/>
      <c r="Z16" s="133"/>
      <c r="AA16" s="133"/>
      <c r="AB16" s="134"/>
      <c r="AC16" s="135">
        <v>5</v>
      </c>
      <c r="AD16" s="135"/>
      <c r="AE16" s="134">
        <v>6</v>
      </c>
      <c r="AF16" s="135"/>
      <c r="AG16" s="134">
        <v>7</v>
      </c>
      <c r="AH16" s="135"/>
      <c r="AI16" s="134"/>
      <c r="AJ16" s="135">
        <v>8</v>
      </c>
      <c r="AK16" s="135"/>
      <c r="AL16" s="134">
        <v>9</v>
      </c>
      <c r="AM16" s="135"/>
      <c r="AN16" s="134">
        <v>10</v>
      </c>
      <c r="AO16" s="136"/>
      <c r="AP16" s="133"/>
      <c r="AQ16" s="133"/>
      <c r="AR16" s="133"/>
      <c r="AS16" s="133"/>
      <c r="AT16" s="133"/>
      <c r="AU16" s="133"/>
      <c r="AV16" s="134"/>
      <c r="AW16" s="135">
        <v>10</v>
      </c>
      <c r="AX16" s="135"/>
      <c r="AY16" s="134">
        <v>11</v>
      </c>
      <c r="AZ16" s="135"/>
      <c r="BA16" s="134">
        <v>12</v>
      </c>
      <c r="BB16" s="135"/>
      <c r="BC16" s="134"/>
      <c r="BD16" s="135">
        <v>13</v>
      </c>
      <c r="BE16" s="135"/>
      <c r="BF16" s="134">
        <v>14</v>
      </c>
      <c r="BG16" s="135"/>
      <c r="BH16" s="134">
        <v>15</v>
      </c>
      <c r="BI16" s="136"/>
      <c r="BJ16" s="133"/>
      <c r="BK16" s="133"/>
      <c r="BL16" s="133"/>
      <c r="BM16" s="133"/>
      <c r="BN16" s="133"/>
      <c r="BO16" s="133"/>
      <c r="BP16" s="134"/>
      <c r="BQ16" s="135">
        <v>15</v>
      </c>
      <c r="BR16" s="135"/>
      <c r="BS16" s="134">
        <v>16</v>
      </c>
      <c r="BT16" s="135"/>
      <c r="BU16" s="134">
        <v>17</v>
      </c>
      <c r="BV16" s="135"/>
      <c r="BW16" s="134"/>
      <c r="BX16" s="135">
        <v>18</v>
      </c>
      <c r="BY16" s="135"/>
      <c r="BZ16" s="134">
        <v>19</v>
      </c>
      <c r="CA16" s="135"/>
      <c r="CB16" s="134">
        <v>20</v>
      </c>
      <c r="CC16" s="136"/>
      <c r="CD16" s="133"/>
      <c r="CE16" s="133"/>
      <c r="CF16" s="133"/>
      <c r="CG16" s="133"/>
      <c r="CH16" s="133"/>
      <c r="CI16" s="133"/>
      <c r="CJ16" s="134"/>
      <c r="CK16" s="135">
        <v>20</v>
      </c>
      <c r="CL16" s="135"/>
      <c r="CM16" s="134">
        <v>21</v>
      </c>
      <c r="CN16" s="135"/>
      <c r="CO16" s="134">
        <v>22</v>
      </c>
      <c r="CP16" s="135"/>
      <c r="CQ16" s="134"/>
      <c r="CR16" s="135">
        <v>23</v>
      </c>
      <c r="CS16" s="135"/>
      <c r="CT16" s="134">
        <v>24</v>
      </c>
      <c r="CU16" s="135"/>
      <c r="CV16" s="134">
        <v>25</v>
      </c>
      <c r="CW16" s="136"/>
      <c r="CX16" s="133"/>
      <c r="CY16" s="133"/>
      <c r="CZ16" s="133"/>
      <c r="DA16" s="133"/>
      <c r="DB16" s="133"/>
      <c r="DC16" s="133"/>
      <c r="DD16" s="134"/>
      <c r="DE16" s="135">
        <v>25</v>
      </c>
      <c r="DF16" s="135"/>
      <c r="DG16" s="134">
        <v>26</v>
      </c>
      <c r="DH16" s="135"/>
      <c r="DI16" s="134">
        <v>27</v>
      </c>
      <c r="DJ16" s="135"/>
      <c r="DK16" s="134"/>
      <c r="DL16" s="135">
        <v>28</v>
      </c>
      <c r="DM16" s="135"/>
      <c r="DN16" s="134">
        <v>29</v>
      </c>
      <c r="DO16" s="135"/>
      <c r="DP16" s="134">
        <v>30</v>
      </c>
      <c r="DQ16" s="136"/>
      <c r="DR16" s="133"/>
      <c r="DS16" s="133"/>
      <c r="DT16" s="133"/>
      <c r="DU16" s="133"/>
      <c r="DV16" s="133"/>
      <c r="DW16" s="133"/>
      <c r="DX16" s="134"/>
      <c r="DY16" s="135">
        <v>30</v>
      </c>
      <c r="DZ16" s="135"/>
      <c r="EA16" s="134">
        <v>31</v>
      </c>
      <c r="EB16" s="135"/>
      <c r="EC16" s="134">
        <v>32</v>
      </c>
      <c r="ED16" s="135"/>
      <c r="EE16" s="134"/>
      <c r="EF16" s="135">
        <v>33</v>
      </c>
      <c r="EG16" s="135"/>
      <c r="EH16" s="134">
        <v>34</v>
      </c>
      <c r="EI16" s="135"/>
      <c r="EJ16" s="134">
        <v>35</v>
      </c>
      <c r="EK16" s="136"/>
      <c r="EL16" s="133"/>
      <c r="EM16" s="133"/>
      <c r="EN16" s="133"/>
      <c r="EO16" s="133"/>
      <c r="EP16" s="133"/>
      <c r="EQ16" s="133"/>
      <c r="ER16" s="134"/>
      <c r="ES16" s="135">
        <v>35</v>
      </c>
      <c r="ET16" s="135"/>
      <c r="EU16" s="134">
        <v>36</v>
      </c>
      <c r="EV16" s="135"/>
      <c r="EW16" s="134">
        <v>37</v>
      </c>
      <c r="EX16" s="135"/>
      <c r="EY16" s="134"/>
      <c r="EZ16" s="135">
        <v>38</v>
      </c>
      <c r="FA16" s="135"/>
      <c r="FB16" s="134">
        <v>39</v>
      </c>
      <c r="FC16" s="135"/>
      <c r="FD16" s="134">
        <v>40</v>
      </c>
      <c r="FE16" s="136"/>
    </row>
    <row r="17" spans="1:161" s="69" customFormat="1" ht="16.5" customHeight="1">
      <c r="A17" s="80"/>
      <c r="B17" s="81" t="s">
        <v>13</v>
      </c>
      <c r="C17" s="81"/>
      <c r="D17" s="81"/>
      <c r="E17" s="81"/>
      <c r="F17" s="225"/>
      <c r="G17" s="80"/>
      <c r="H17" s="81"/>
      <c r="I17" s="236"/>
      <c r="J17" s="80">
        <v>20</v>
      </c>
      <c r="K17" s="191" t="s">
        <v>347</v>
      </c>
      <c r="L17" s="80">
        <v>22</v>
      </c>
      <c r="M17" s="191" t="s">
        <v>348</v>
      </c>
      <c r="N17" s="80"/>
      <c r="O17" s="81">
        <v>22</v>
      </c>
      <c r="P17" s="191" t="s">
        <v>349</v>
      </c>
      <c r="Q17" s="80">
        <v>23</v>
      </c>
      <c r="R17" s="191" t="s">
        <v>350</v>
      </c>
      <c r="S17" s="80">
        <v>23</v>
      </c>
      <c r="T17" s="197" t="s">
        <v>351</v>
      </c>
      <c r="U17" s="73"/>
      <c r="V17" s="80"/>
      <c r="W17" s="81" t="s">
        <v>13</v>
      </c>
      <c r="X17" s="81"/>
      <c r="Y17" s="81"/>
      <c r="Z17" s="81"/>
      <c r="AA17" s="81"/>
      <c r="AB17" s="241"/>
      <c r="AC17" s="245">
        <v>23</v>
      </c>
      <c r="AD17" s="246"/>
      <c r="AE17" s="81">
        <v>23</v>
      </c>
      <c r="AF17" s="191" t="s">
        <v>352</v>
      </c>
      <c r="AG17" s="241">
        <v>23</v>
      </c>
      <c r="AH17" s="248" t="s">
        <v>353</v>
      </c>
      <c r="AI17" s="81"/>
      <c r="AJ17" s="81">
        <v>23</v>
      </c>
      <c r="AK17" s="191" t="s">
        <v>354</v>
      </c>
      <c r="AL17" s="241">
        <v>23</v>
      </c>
      <c r="AM17" s="248" t="s">
        <v>355</v>
      </c>
      <c r="AN17" s="81">
        <v>23</v>
      </c>
      <c r="AO17" s="197" t="s">
        <v>356</v>
      </c>
      <c r="AP17" s="80"/>
      <c r="AQ17" s="81" t="s">
        <v>13</v>
      </c>
      <c r="AR17" s="81"/>
      <c r="AS17" s="81"/>
      <c r="AT17" s="81"/>
      <c r="AU17" s="81"/>
      <c r="AV17" s="80"/>
      <c r="AW17" s="81">
        <v>23</v>
      </c>
      <c r="AX17" s="81"/>
      <c r="AY17" s="241">
        <v>23</v>
      </c>
      <c r="AZ17" s="242"/>
      <c r="BA17" s="81">
        <v>23</v>
      </c>
      <c r="BB17" s="81"/>
      <c r="BC17" s="80"/>
      <c r="BD17" s="81">
        <v>23</v>
      </c>
      <c r="BE17" s="81"/>
      <c r="BF17" s="241">
        <v>23</v>
      </c>
      <c r="BG17" s="242"/>
      <c r="BH17" s="81">
        <v>23</v>
      </c>
      <c r="BI17" s="92"/>
      <c r="BJ17" s="80"/>
      <c r="BK17" s="81" t="s">
        <v>13</v>
      </c>
      <c r="BL17" s="81"/>
      <c r="BM17" s="81"/>
      <c r="BN17" s="81"/>
      <c r="BO17" s="81"/>
      <c r="BP17" s="80"/>
      <c r="BQ17" s="81">
        <v>23</v>
      </c>
      <c r="BR17" s="81"/>
      <c r="BS17" s="241">
        <v>23</v>
      </c>
      <c r="BT17" s="242"/>
      <c r="BU17" s="81">
        <v>23</v>
      </c>
      <c r="BV17" s="81"/>
      <c r="BW17" s="80"/>
      <c r="BX17" s="241">
        <v>23</v>
      </c>
      <c r="BY17" s="242"/>
      <c r="BZ17" s="241">
        <v>23</v>
      </c>
      <c r="CA17" s="242"/>
      <c r="CB17" s="81">
        <v>23</v>
      </c>
      <c r="CC17" s="92"/>
      <c r="CD17" s="80"/>
      <c r="CE17" s="81" t="s">
        <v>13</v>
      </c>
      <c r="CF17" s="81"/>
      <c r="CG17" s="81"/>
      <c r="CH17" s="81"/>
      <c r="CI17" s="81"/>
      <c r="CJ17" s="80"/>
      <c r="CK17" s="81">
        <v>23</v>
      </c>
      <c r="CL17" s="81"/>
      <c r="CM17" s="241">
        <v>23</v>
      </c>
      <c r="CN17" s="242"/>
      <c r="CO17" s="81">
        <v>23</v>
      </c>
      <c r="CP17" s="81"/>
      <c r="CQ17" s="80"/>
      <c r="CR17" s="81">
        <v>23</v>
      </c>
      <c r="CS17" s="81"/>
      <c r="CT17" s="80">
        <v>23</v>
      </c>
      <c r="CU17" s="81"/>
      <c r="CV17" s="80">
        <v>23</v>
      </c>
      <c r="CW17" s="92"/>
      <c r="CX17" s="80"/>
      <c r="CY17" s="81" t="s">
        <v>13</v>
      </c>
      <c r="CZ17" s="81"/>
      <c r="DA17" s="81"/>
      <c r="DB17" s="81"/>
      <c r="DC17" s="81"/>
      <c r="DD17" s="80"/>
      <c r="DE17" s="81">
        <v>23</v>
      </c>
      <c r="DF17" s="81"/>
      <c r="DG17" s="80">
        <v>23</v>
      </c>
      <c r="DH17" s="81"/>
      <c r="DI17" s="80">
        <v>23</v>
      </c>
      <c r="DJ17" s="81"/>
      <c r="DK17" s="80"/>
      <c r="DL17" s="81">
        <v>23</v>
      </c>
      <c r="DM17" s="81"/>
      <c r="DN17" s="80">
        <v>23</v>
      </c>
      <c r="DO17" s="81"/>
      <c r="DP17" s="80">
        <v>23</v>
      </c>
      <c r="DQ17" s="92"/>
      <c r="DR17" s="80"/>
      <c r="DS17" s="81" t="s">
        <v>13</v>
      </c>
      <c r="DT17" s="81"/>
      <c r="DU17" s="81"/>
      <c r="DV17" s="81"/>
      <c r="DW17" s="81"/>
      <c r="DX17" s="80"/>
      <c r="DY17" s="81">
        <v>23</v>
      </c>
      <c r="DZ17" s="81"/>
      <c r="EA17" s="80">
        <v>23</v>
      </c>
      <c r="EB17" s="81"/>
      <c r="EC17" s="80">
        <v>23</v>
      </c>
      <c r="ED17" s="81"/>
      <c r="EE17" s="80"/>
      <c r="EF17" s="81">
        <v>23</v>
      </c>
      <c r="EG17" s="81"/>
      <c r="EH17" s="80">
        <v>23</v>
      </c>
      <c r="EI17" s="81"/>
      <c r="EJ17" s="80">
        <v>23</v>
      </c>
      <c r="EK17" s="92"/>
      <c r="EL17" s="80"/>
      <c r="EM17" s="81" t="s">
        <v>13</v>
      </c>
      <c r="EN17" s="81"/>
      <c r="EO17" s="81"/>
      <c r="EP17" s="81"/>
      <c r="EQ17" s="81"/>
      <c r="ER17" s="80"/>
      <c r="ES17" s="81">
        <v>23</v>
      </c>
      <c r="ET17" s="81"/>
      <c r="EU17" s="80">
        <v>23</v>
      </c>
      <c r="EV17" s="81"/>
      <c r="EW17" s="80">
        <v>23</v>
      </c>
      <c r="EX17" s="81"/>
      <c r="EY17" s="80"/>
      <c r="EZ17" s="81">
        <v>23</v>
      </c>
      <c r="FA17" s="81"/>
      <c r="FB17" s="80">
        <v>23</v>
      </c>
      <c r="FC17" s="81"/>
      <c r="FD17" s="80">
        <v>23</v>
      </c>
      <c r="FE17" s="92"/>
    </row>
    <row r="18" spans="1:161" s="69" customFormat="1" ht="16.5" customHeight="1">
      <c r="A18" s="100"/>
      <c r="B18" s="101" t="s">
        <v>528</v>
      </c>
      <c r="C18" s="101"/>
      <c r="D18" s="101"/>
      <c r="E18" s="101"/>
      <c r="F18" s="223"/>
      <c r="G18" s="100"/>
      <c r="H18" s="101"/>
      <c r="I18" s="192"/>
      <c r="J18" s="106">
        <v>2963.357</v>
      </c>
      <c r="K18" s="196" t="s">
        <v>357</v>
      </c>
      <c r="L18" s="106">
        <v>3670.9090000000001</v>
      </c>
      <c r="M18" s="196" t="s">
        <v>358</v>
      </c>
      <c r="N18" s="106"/>
      <c r="O18" s="107">
        <v>4260.2539999999999</v>
      </c>
      <c r="P18" s="196" t="s">
        <v>359</v>
      </c>
      <c r="Q18" s="106">
        <v>5220.6549999999997</v>
      </c>
      <c r="R18" s="196" t="s">
        <v>360</v>
      </c>
      <c r="S18" s="106">
        <v>5229.357</v>
      </c>
      <c r="T18" s="198" t="s">
        <v>361</v>
      </c>
      <c r="U18" s="101"/>
      <c r="V18" s="100"/>
      <c r="W18" s="101" t="s">
        <v>528</v>
      </c>
      <c r="X18" s="101"/>
      <c r="Y18" s="101"/>
      <c r="Z18" s="101"/>
      <c r="AA18" s="101"/>
      <c r="AB18" s="243"/>
      <c r="AC18" s="240">
        <v>5229.357</v>
      </c>
      <c r="AD18" s="247"/>
      <c r="AE18" s="101">
        <v>5229.357</v>
      </c>
      <c r="AF18" s="192" t="s">
        <v>362</v>
      </c>
      <c r="AG18" s="243">
        <v>5229.357</v>
      </c>
      <c r="AH18" s="249" t="s">
        <v>363</v>
      </c>
      <c r="AI18" s="101"/>
      <c r="AJ18" s="101">
        <v>5229.357</v>
      </c>
      <c r="AK18" s="192" t="s">
        <v>364</v>
      </c>
      <c r="AL18" s="243">
        <v>5229.357</v>
      </c>
      <c r="AM18" s="249" t="s">
        <v>365</v>
      </c>
      <c r="AN18" s="101">
        <v>5229.357</v>
      </c>
      <c r="AO18" s="198" t="s">
        <v>366</v>
      </c>
      <c r="AP18" s="100"/>
      <c r="AQ18" s="101" t="s">
        <v>528</v>
      </c>
      <c r="AR18" s="101"/>
      <c r="AS18" s="101"/>
      <c r="AT18" s="101"/>
      <c r="AU18" s="101"/>
      <c r="AV18" s="100"/>
      <c r="AW18" s="101">
        <v>5229.357</v>
      </c>
      <c r="AX18" s="101"/>
      <c r="AY18" s="243">
        <v>5229.357</v>
      </c>
      <c r="AZ18" s="244"/>
      <c r="BA18" s="101">
        <v>5229.357</v>
      </c>
      <c r="BB18" s="101"/>
      <c r="BC18" s="100"/>
      <c r="BD18" s="101">
        <v>5229.357</v>
      </c>
      <c r="BE18" s="101"/>
      <c r="BF18" s="243">
        <v>5229.357</v>
      </c>
      <c r="BG18" s="244"/>
      <c r="BH18" s="101">
        <v>5229.357</v>
      </c>
      <c r="BI18" s="104"/>
      <c r="BJ18" s="100"/>
      <c r="BK18" s="101" t="s">
        <v>528</v>
      </c>
      <c r="BL18" s="101"/>
      <c r="BM18" s="101"/>
      <c r="BN18" s="101"/>
      <c r="BO18" s="101"/>
      <c r="BP18" s="100"/>
      <c r="BQ18" s="101">
        <v>5229.357</v>
      </c>
      <c r="BR18" s="101"/>
      <c r="BS18" s="243">
        <v>5229.357</v>
      </c>
      <c r="BT18" s="244"/>
      <c r="BU18" s="101">
        <v>5229.357</v>
      </c>
      <c r="BV18" s="101"/>
      <c r="BW18" s="100"/>
      <c r="BX18" s="243">
        <v>5229.357</v>
      </c>
      <c r="BY18" s="244"/>
      <c r="BZ18" s="243">
        <v>5229.357</v>
      </c>
      <c r="CA18" s="244"/>
      <c r="CB18" s="101">
        <v>5229.357</v>
      </c>
      <c r="CC18" s="104"/>
      <c r="CD18" s="100"/>
      <c r="CE18" s="101" t="s">
        <v>528</v>
      </c>
      <c r="CF18" s="101"/>
      <c r="CG18" s="101"/>
      <c r="CH18" s="101"/>
      <c r="CI18" s="101"/>
      <c r="CJ18" s="239"/>
      <c r="CK18" s="240">
        <v>5229.357</v>
      </c>
      <c r="CL18" s="240"/>
      <c r="CM18" s="243">
        <v>5229.357</v>
      </c>
      <c r="CN18" s="244"/>
      <c r="CO18" s="101">
        <v>5229.357</v>
      </c>
      <c r="CP18" s="101"/>
      <c r="CQ18" s="100"/>
      <c r="CR18" s="101">
        <v>5229.357</v>
      </c>
      <c r="CS18" s="101"/>
      <c r="CT18" s="100">
        <v>5229.357</v>
      </c>
      <c r="CU18" s="101"/>
      <c r="CV18" s="100">
        <v>5229.357</v>
      </c>
      <c r="CW18" s="104"/>
      <c r="CX18" s="100"/>
      <c r="CY18" s="101" t="s">
        <v>528</v>
      </c>
      <c r="CZ18" s="101"/>
      <c r="DA18" s="101"/>
      <c r="DB18" s="101"/>
      <c r="DC18" s="101"/>
      <c r="DD18" s="100"/>
      <c r="DE18" s="101">
        <v>5229.357</v>
      </c>
      <c r="DF18" s="101"/>
      <c r="DG18" s="100">
        <v>5229.357</v>
      </c>
      <c r="DH18" s="101"/>
      <c r="DI18" s="100">
        <v>5229.357</v>
      </c>
      <c r="DJ18" s="101"/>
      <c r="DK18" s="100"/>
      <c r="DL18" s="101">
        <v>5229.357</v>
      </c>
      <c r="DM18" s="101"/>
      <c r="DN18" s="100">
        <v>5229.357</v>
      </c>
      <c r="DO18" s="101"/>
      <c r="DP18" s="100">
        <v>5229.357</v>
      </c>
      <c r="DQ18" s="104"/>
      <c r="DR18" s="100"/>
      <c r="DS18" s="101" t="s">
        <v>528</v>
      </c>
      <c r="DT18" s="101"/>
      <c r="DU18" s="101"/>
      <c r="DV18" s="101"/>
      <c r="DW18" s="101"/>
      <c r="DX18" s="100"/>
      <c r="DY18" s="101">
        <v>5229.357</v>
      </c>
      <c r="DZ18" s="101"/>
      <c r="EA18" s="100">
        <v>5229.357</v>
      </c>
      <c r="EB18" s="101"/>
      <c r="EC18" s="100">
        <v>5229.357</v>
      </c>
      <c r="ED18" s="101"/>
      <c r="EE18" s="100"/>
      <c r="EF18" s="101">
        <v>5229.357</v>
      </c>
      <c r="EG18" s="101"/>
      <c r="EH18" s="100">
        <v>5229.357</v>
      </c>
      <c r="EI18" s="101"/>
      <c r="EJ18" s="100">
        <v>5229.357</v>
      </c>
      <c r="EK18" s="104"/>
      <c r="EL18" s="100"/>
      <c r="EM18" s="101" t="s">
        <v>528</v>
      </c>
      <c r="EN18" s="101"/>
      <c r="EO18" s="101"/>
      <c r="EP18" s="101"/>
      <c r="EQ18" s="101"/>
      <c r="ER18" s="100"/>
      <c r="ES18" s="101">
        <v>5229.357</v>
      </c>
      <c r="ET18" s="101"/>
      <c r="EU18" s="100">
        <v>5229.357</v>
      </c>
      <c r="EV18" s="101"/>
      <c r="EW18" s="100">
        <v>5229.357</v>
      </c>
      <c r="EX18" s="101"/>
      <c r="EY18" s="100"/>
      <c r="EZ18" s="101">
        <v>5229.357</v>
      </c>
      <c r="FA18" s="101"/>
      <c r="FB18" s="100">
        <v>5229.357</v>
      </c>
      <c r="FC18" s="101"/>
      <c r="FD18" s="100">
        <v>5229.357</v>
      </c>
      <c r="FE18" s="104"/>
    </row>
    <row r="19" spans="1:161" s="69" customFormat="1" ht="6" customHeight="1">
      <c r="A19" s="85"/>
      <c r="B19" s="73"/>
      <c r="C19" s="73"/>
      <c r="D19" s="73"/>
      <c r="E19" s="73"/>
      <c r="F19" s="224"/>
      <c r="G19" s="85"/>
      <c r="H19" s="73"/>
      <c r="I19" s="193"/>
      <c r="J19" s="85"/>
      <c r="K19" s="193"/>
      <c r="L19" s="85"/>
      <c r="M19" s="193"/>
      <c r="N19" s="85"/>
      <c r="O19" s="73"/>
      <c r="P19" s="193"/>
      <c r="Q19" s="85"/>
      <c r="R19" s="193"/>
      <c r="S19" s="85"/>
      <c r="T19" s="197"/>
      <c r="U19" s="73"/>
      <c r="V19" s="85"/>
      <c r="W19" s="73"/>
      <c r="X19" s="73"/>
      <c r="Y19" s="73"/>
      <c r="Z19" s="73"/>
      <c r="AA19" s="73"/>
      <c r="AB19" s="85"/>
      <c r="AC19" s="73"/>
      <c r="AD19" s="224"/>
      <c r="AE19" s="85"/>
      <c r="AF19" s="193"/>
      <c r="AG19" s="85"/>
      <c r="AH19" s="193"/>
      <c r="AI19" s="85"/>
      <c r="AJ19" s="73"/>
      <c r="AK19" s="193"/>
      <c r="AL19" s="85"/>
      <c r="AM19" s="193"/>
      <c r="AN19" s="85"/>
      <c r="AO19" s="197"/>
      <c r="AP19" s="85"/>
      <c r="AQ19" s="73"/>
      <c r="AR19" s="73"/>
      <c r="AS19" s="73"/>
      <c r="AT19" s="73"/>
      <c r="AU19" s="73"/>
      <c r="AV19" s="85"/>
      <c r="AW19" s="73"/>
      <c r="AX19" s="73"/>
      <c r="AY19" s="85"/>
      <c r="AZ19" s="73"/>
      <c r="BA19" s="85"/>
      <c r="BB19" s="73"/>
      <c r="BC19" s="85"/>
      <c r="BD19" s="73"/>
      <c r="BE19" s="73"/>
      <c r="BF19" s="85"/>
      <c r="BG19" s="73"/>
      <c r="BH19" s="85"/>
      <c r="BI19" s="92"/>
      <c r="BJ19" s="85"/>
      <c r="BK19" s="73"/>
      <c r="BL19" s="73"/>
      <c r="BM19" s="73"/>
      <c r="BN19" s="73"/>
      <c r="BO19" s="73"/>
      <c r="BP19" s="85"/>
      <c r="BQ19" s="73"/>
      <c r="BR19" s="73"/>
      <c r="BS19" s="85"/>
      <c r="BT19" s="73"/>
      <c r="BU19" s="85"/>
      <c r="BV19" s="73"/>
      <c r="BW19" s="85"/>
      <c r="BX19" s="73"/>
      <c r="BY19" s="73"/>
      <c r="BZ19" s="85"/>
      <c r="CA19" s="73"/>
      <c r="CB19" s="85"/>
      <c r="CC19" s="92"/>
      <c r="CD19" s="85"/>
      <c r="CE19" s="73"/>
      <c r="CF19" s="73"/>
      <c r="CG19" s="73"/>
      <c r="CH19" s="73"/>
      <c r="CI19" s="73"/>
      <c r="CJ19" s="85"/>
      <c r="CK19" s="73"/>
      <c r="CL19" s="73"/>
      <c r="CM19" s="85"/>
      <c r="CN19" s="73"/>
      <c r="CO19" s="85"/>
      <c r="CP19" s="73"/>
      <c r="CQ19" s="85"/>
      <c r="CR19" s="73"/>
      <c r="CS19" s="73"/>
      <c r="CT19" s="85"/>
      <c r="CU19" s="73"/>
      <c r="CV19" s="85"/>
      <c r="CW19" s="92"/>
      <c r="CX19" s="85"/>
      <c r="CY19" s="73"/>
      <c r="CZ19" s="73"/>
      <c r="DA19" s="73"/>
      <c r="DB19" s="73"/>
      <c r="DC19" s="73"/>
      <c r="DD19" s="85"/>
      <c r="DE19" s="73"/>
      <c r="DF19" s="73"/>
      <c r="DG19" s="85"/>
      <c r="DH19" s="73"/>
      <c r="DI19" s="85"/>
      <c r="DJ19" s="73"/>
      <c r="DK19" s="85"/>
      <c r="DL19" s="73"/>
      <c r="DM19" s="73"/>
      <c r="DN19" s="85"/>
      <c r="DO19" s="73"/>
      <c r="DP19" s="85"/>
      <c r="DQ19" s="92"/>
      <c r="DR19" s="85"/>
      <c r="DS19" s="73"/>
      <c r="DT19" s="73"/>
      <c r="DU19" s="73"/>
      <c r="DV19" s="73"/>
      <c r="DW19" s="73"/>
      <c r="DX19" s="85"/>
      <c r="DY19" s="73"/>
      <c r="DZ19" s="73"/>
      <c r="EA19" s="85"/>
      <c r="EB19" s="73"/>
      <c r="EC19" s="85"/>
      <c r="ED19" s="73"/>
      <c r="EE19" s="85"/>
      <c r="EF19" s="73"/>
      <c r="EG19" s="73"/>
      <c r="EH19" s="85"/>
      <c r="EI19" s="73"/>
      <c r="EJ19" s="85"/>
      <c r="EK19" s="92"/>
      <c r="EL19" s="85"/>
      <c r="EM19" s="73"/>
      <c r="EN19" s="73"/>
      <c r="EO19" s="73"/>
      <c r="EP19" s="73"/>
      <c r="EQ19" s="73"/>
      <c r="ER19" s="85"/>
      <c r="ES19" s="73"/>
      <c r="ET19" s="73"/>
      <c r="EU19" s="85"/>
      <c r="EV19" s="73"/>
      <c r="EW19" s="85"/>
      <c r="EX19" s="73"/>
      <c r="EY19" s="85"/>
      <c r="EZ19" s="73"/>
      <c r="FA19" s="73"/>
      <c r="FB19" s="85"/>
      <c r="FC19" s="73"/>
      <c r="FD19" s="85"/>
      <c r="FE19" s="92"/>
    </row>
    <row r="20" spans="1:161" s="137" customFormat="1" ht="16.5" customHeight="1">
      <c r="A20" s="138"/>
      <c r="B20" s="133" t="s">
        <v>14</v>
      </c>
      <c r="C20" s="133"/>
      <c r="D20" s="133"/>
      <c r="E20" s="133"/>
      <c r="F20" s="235"/>
      <c r="G20" s="138"/>
      <c r="H20" s="133">
        <v>3211971.8542299997</v>
      </c>
      <c r="I20" s="194" t="s">
        <v>367</v>
      </c>
      <c r="J20" s="138">
        <v>1182682.623105</v>
      </c>
      <c r="K20" s="194" t="s">
        <v>368</v>
      </c>
      <c r="L20" s="138">
        <v>-1686.08</v>
      </c>
      <c r="M20" s="194" t="s">
        <v>369</v>
      </c>
      <c r="N20" s="138"/>
      <c r="O20" s="133">
        <v>0</v>
      </c>
      <c r="P20" s="194" t="s">
        <v>370</v>
      </c>
      <c r="Q20" s="138">
        <v>0</v>
      </c>
      <c r="R20" s="194" t="s">
        <v>371</v>
      </c>
      <c r="S20" s="138">
        <v>0</v>
      </c>
      <c r="T20" s="199" t="s">
        <v>372</v>
      </c>
      <c r="U20" s="133"/>
      <c r="V20" s="138"/>
      <c r="W20" s="133" t="s">
        <v>14</v>
      </c>
      <c r="X20" s="133"/>
      <c r="Y20" s="133"/>
      <c r="Z20" s="133"/>
      <c r="AA20" s="133"/>
      <c r="AB20" s="138"/>
      <c r="AC20" s="133">
        <v>0</v>
      </c>
      <c r="AD20" s="235"/>
      <c r="AE20" s="138">
        <v>0</v>
      </c>
      <c r="AF20" s="194" t="s">
        <v>373</v>
      </c>
      <c r="AG20" s="138">
        <v>0</v>
      </c>
      <c r="AH20" s="194" t="s">
        <v>374</v>
      </c>
      <c r="AI20" s="138"/>
      <c r="AJ20" s="133">
        <v>0</v>
      </c>
      <c r="AK20" s="194" t="s">
        <v>375</v>
      </c>
      <c r="AL20" s="138">
        <v>0</v>
      </c>
      <c r="AM20" s="194" t="s">
        <v>376</v>
      </c>
      <c r="AN20" s="138">
        <v>0</v>
      </c>
      <c r="AO20" s="199" t="s">
        <v>377</v>
      </c>
      <c r="AP20" s="138"/>
      <c r="AQ20" s="133" t="s">
        <v>14</v>
      </c>
      <c r="AR20" s="133"/>
      <c r="AS20" s="133"/>
      <c r="AT20" s="133"/>
      <c r="AU20" s="133"/>
      <c r="AV20" s="138"/>
      <c r="AW20" s="133">
        <v>0</v>
      </c>
      <c r="AX20" s="133"/>
      <c r="AY20" s="138">
        <v>0</v>
      </c>
      <c r="AZ20" s="133"/>
      <c r="BA20" s="138">
        <v>0</v>
      </c>
      <c r="BB20" s="133"/>
      <c r="BC20" s="138"/>
      <c r="BD20" s="133">
        <v>0</v>
      </c>
      <c r="BE20" s="133"/>
      <c r="BF20" s="138">
        <v>0</v>
      </c>
      <c r="BG20" s="133"/>
      <c r="BH20" s="138">
        <v>0</v>
      </c>
      <c r="BI20" s="139"/>
      <c r="BJ20" s="138"/>
      <c r="BK20" s="133" t="s">
        <v>14</v>
      </c>
      <c r="BL20" s="133"/>
      <c r="BM20" s="133"/>
      <c r="BN20" s="133"/>
      <c r="BO20" s="133"/>
      <c r="BP20" s="138"/>
      <c r="BQ20" s="133">
        <v>0</v>
      </c>
      <c r="BR20" s="133"/>
      <c r="BS20" s="138">
        <v>0</v>
      </c>
      <c r="BT20" s="133"/>
      <c r="BU20" s="138">
        <v>0</v>
      </c>
      <c r="BV20" s="133"/>
      <c r="BW20" s="138"/>
      <c r="BX20" s="133">
        <v>0</v>
      </c>
      <c r="BY20" s="133"/>
      <c r="BZ20" s="138">
        <v>0</v>
      </c>
      <c r="CA20" s="133"/>
      <c r="CB20" s="138">
        <v>0</v>
      </c>
      <c r="CC20" s="139"/>
      <c r="CD20" s="138"/>
      <c r="CE20" s="133" t="s">
        <v>14</v>
      </c>
      <c r="CF20" s="133"/>
      <c r="CG20" s="133"/>
      <c r="CH20" s="133"/>
      <c r="CI20" s="133"/>
      <c r="CJ20" s="138"/>
      <c r="CK20" s="133">
        <v>0</v>
      </c>
      <c r="CL20" s="133"/>
      <c r="CM20" s="138">
        <v>0</v>
      </c>
      <c r="CN20" s="133"/>
      <c r="CO20" s="138">
        <v>0</v>
      </c>
      <c r="CP20" s="133"/>
      <c r="CQ20" s="138"/>
      <c r="CR20" s="133">
        <v>0</v>
      </c>
      <c r="CS20" s="133"/>
      <c r="CT20" s="138">
        <v>0</v>
      </c>
      <c r="CU20" s="133"/>
      <c r="CV20" s="138">
        <v>0</v>
      </c>
      <c r="CW20" s="139"/>
      <c r="CX20" s="138"/>
      <c r="CY20" s="133" t="s">
        <v>14</v>
      </c>
      <c r="CZ20" s="133"/>
      <c r="DA20" s="133"/>
      <c r="DB20" s="133"/>
      <c r="DC20" s="133"/>
      <c r="DD20" s="138"/>
      <c r="DE20" s="133">
        <v>0</v>
      </c>
      <c r="DF20" s="133"/>
      <c r="DG20" s="138">
        <v>0</v>
      </c>
      <c r="DH20" s="133"/>
      <c r="DI20" s="138">
        <v>0</v>
      </c>
      <c r="DJ20" s="133"/>
      <c r="DK20" s="138"/>
      <c r="DL20" s="133">
        <v>0</v>
      </c>
      <c r="DM20" s="133"/>
      <c r="DN20" s="138">
        <v>0</v>
      </c>
      <c r="DO20" s="133"/>
      <c r="DP20" s="138">
        <v>0</v>
      </c>
      <c r="DQ20" s="139"/>
      <c r="DR20" s="138"/>
      <c r="DS20" s="133" t="s">
        <v>14</v>
      </c>
      <c r="DT20" s="133"/>
      <c r="DU20" s="133"/>
      <c r="DV20" s="133"/>
      <c r="DW20" s="133"/>
      <c r="DX20" s="138"/>
      <c r="DY20" s="133">
        <v>0</v>
      </c>
      <c r="DZ20" s="133"/>
      <c r="EA20" s="138">
        <v>0</v>
      </c>
      <c r="EB20" s="133"/>
      <c r="EC20" s="138">
        <v>0</v>
      </c>
      <c r="ED20" s="133"/>
      <c r="EE20" s="138"/>
      <c r="EF20" s="133">
        <v>0</v>
      </c>
      <c r="EG20" s="133"/>
      <c r="EH20" s="138">
        <v>0</v>
      </c>
      <c r="EI20" s="133"/>
      <c r="EJ20" s="138">
        <v>0</v>
      </c>
      <c r="EK20" s="139"/>
      <c r="EL20" s="138"/>
      <c r="EM20" s="133" t="s">
        <v>14</v>
      </c>
      <c r="EN20" s="133"/>
      <c r="EO20" s="133"/>
      <c r="EP20" s="133"/>
      <c r="EQ20" s="133"/>
      <c r="ER20" s="138"/>
      <c r="ES20" s="133">
        <v>0</v>
      </c>
      <c r="ET20" s="133"/>
      <c r="EU20" s="138">
        <v>0</v>
      </c>
      <c r="EV20" s="133"/>
      <c r="EW20" s="138">
        <v>0</v>
      </c>
      <c r="EX20" s="133"/>
      <c r="EY20" s="138"/>
      <c r="EZ20" s="133">
        <v>0</v>
      </c>
      <c r="FA20" s="133"/>
      <c r="FB20" s="138">
        <v>0</v>
      </c>
      <c r="FC20" s="133"/>
      <c r="FD20" s="138">
        <v>0</v>
      </c>
      <c r="FE20" s="139"/>
    </row>
    <row r="21" spans="1:161" s="137" customFormat="1" ht="16.5" customHeight="1">
      <c r="A21" s="138"/>
      <c r="B21" s="133" t="s">
        <v>15</v>
      </c>
      <c r="C21" s="133"/>
      <c r="D21" s="133"/>
      <c r="E21" s="133"/>
      <c r="F21" s="235"/>
      <c r="G21" s="138"/>
      <c r="H21" s="133">
        <v>298391.97118536429</v>
      </c>
      <c r="I21" s="194" t="s">
        <v>378</v>
      </c>
      <c r="J21" s="138">
        <v>72777.495626973105</v>
      </c>
      <c r="K21" s="194" t="s">
        <v>379</v>
      </c>
      <c r="L21" s="138">
        <v>21938.225955000002</v>
      </c>
      <c r="M21" s="194" t="s">
        <v>380</v>
      </c>
      <c r="N21" s="138"/>
      <c r="O21" s="133">
        <v>24068.649987135417</v>
      </c>
      <c r="P21" s="194" t="s">
        <v>381</v>
      </c>
      <c r="Q21" s="138">
        <v>6369.6016699999991</v>
      </c>
      <c r="R21" s="194" t="s">
        <v>382</v>
      </c>
      <c r="S21" s="138">
        <v>0</v>
      </c>
      <c r="T21" s="199" t="s">
        <v>383</v>
      </c>
      <c r="U21" s="133"/>
      <c r="V21" s="138"/>
      <c r="W21" s="133" t="s">
        <v>15</v>
      </c>
      <c r="X21" s="133"/>
      <c r="Y21" s="133"/>
      <c r="Z21" s="133"/>
      <c r="AA21" s="133"/>
      <c r="AB21" s="138"/>
      <c r="AC21" s="133">
        <v>0</v>
      </c>
      <c r="AD21" s="235"/>
      <c r="AE21" s="138">
        <v>0</v>
      </c>
      <c r="AF21" s="194" t="s">
        <v>384</v>
      </c>
      <c r="AG21" s="138">
        <v>0</v>
      </c>
      <c r="AH21" s="194" t="s">
        <v>385</v>
      </c>
      <c r="AI21" s="138"/>
      <c r="AJ21" s="133">
        <v>0</v>
      </c>
      <c r="AK21" s="194" t="s">
        <v>386</v>
      </c>
      <c r="AL21" s="138">
        <v>0</v>
      </c>
      <c r="AM21" s="194" t="s">
        <v>387</v>
      </c>
      <c r="AN21" s="138">
        <v>0</v>
      </c>
      <c r="AO21" s="199" t="s">
        <v>388</v>
      </c>
      <c r="AP21" s="138"/>
      <c r="AQ21" s="133" t="s">
        <v>15</v>
      </c>
      <c r="AR21" s="133"/>
      <c r="AS21" s="133"/>
      <c r="AT21" s="133"/>
      <c r="AU21" s="133"/>
      <c r="AV21" s="138"/>
      <c r="AW21" s="133">
        <v>0</v>
      </c>
      <c r="AX21" s="133"/>
      <c r="AY21" s="138">
        <v>0</v>
      </c>
      <c r="AZ21" s="133"/>
      <c r="BA21" s="138">
        <v>0</v>
      </c>
      <c r="BB21" s="133"/>
      <c r="BC21" s="138"/>
      <c r="BD21" s="133">
        <v>0</v>
      </c>
      <c r="BE21" s="133"/>
      <c r="BF21" s="138">
        <v>0</v>
      </c>
      <c r="BG21" s="133"/>
      <c r="BH21" s="138">
        <v>0</v>
      </c>
      <c r="BI21" s="139"/>
      <c r="BJ21" s="138"/>
      <c r="BK21" s="133" t="s">
        <v>15</v>
      </c>
      <c r="BL21" s="133"/>
      <c r="BM21" s="133"/>
      <c r="BN21" s="133"/>
      <c r="BO21" s="133"/>
      <c r="BP21" s="138"/>
      <c r="BQ21" s="133">
        <v>0</v>
      </c>
      <c r="BR21" s="133"/>
      <c r="BS21" s="138">
        <v>0</v>
      </c>
      <c r="BT21" s="133"/>
      <c r="BU21" s="138">
        <v>0</v>
      </c>
      <c r="BV21" s="133"/>
      <c r="BW21" s="138"/>
      <c r="BX21" s="133">
        <v>0</v>
      </c>
      <c r="BY21" s="133"/>
      <c r="BZ21" s="138">
        <v>0</v>
      </c>
      <c r="CA21" s="133"/>
      <c r="CB21" s="138">
        <v>0</v>
      </c>
      <c r="CC21" s="139"/>
      <c r="CD21" s="138"/>
      <c r="CE21" s="133" t="s">
        <v>15</v>
      </c>
      <c r="CF21" s="133"/>
      <c r="CG21" s="133"/>
      <c r="CH21" s="133"/>
      <c r="CI21" s="133"/>
      <c r="CJ21" s="138"/>
      <c r="CK21" s="133">
        <v>0</v>
      </c>
      <c r="CL21" s="133"/>
      <c r="CM21" s="138">
        <v>0</v>
      </c>
      <c r="CN21" s="133"/>
      <c r="CO21" s="138">
        <v>0</v>
      </c>
      <c r="CP21" s="133"/>
      <c r="CQ21" s="138"/>
      <c r="CR21" s="133">
        <v>0</v>
      </c>
      <c r="CS21" s="133"/>
      <c r="CT21" s="138">
        <v>0</v>
      </c>
      <c r="CU21" s="133"/>
      <c r="CV21" s="138">
        <v>0</v>
      </c>
      <c r="CW21" s="139"/>
      <c r="CX21" s="138"/>
      <c r="CY21" s="133" t="s">
        <v>15</v>
      </c>
      <c r="CZ21" s="133"/>
      <c r="DA21" s="133"/>
      <c r="DB21" s="133"/>
      <c r="DC21" s="133"/>
      <c r="DD21" s="138"/>
      <c r="DE21" s="133">
        <v>0</v>
      </c>
      <c r="DF21" s="133"/>
      <c r="DG21" s="138">
        <v>0</v>
      </c>
      <c r="DH21" s="133"/>
      <c r="DI21" s="138">
        <v>0</v>
      </c>
      <c r="DJ21" s="133"/>
      <c r="DK21" s="138"/>
      <c r="DL21" s="133">
        <v>0</v>
      </c>
      <c r="DM21" s="133"/>
      <c r="DN21" s="138">
        <v>0</v>
      </c>
      <c r="DO21" s="133"/>
      <c r="DP21" s="138">
        <v>0</v>
      </c>
      <c r="DQ21" s="139"/>
      <c r="DR21" s="138"/>
      <c r="DS21" s="133" t="s">
        <v>15</v>
      </c>
      <c r="DT21" s="133"/>
      <c r="DU21" s="133"/>
      <c r="DV21" s="133"/>
      <c r="DW21" s="133"/>
      <c r="DX21" s="138"/>
      <c r="DY21" s="133">
        <v>0</v>
      </c>
      <c r="DZ21" s="133"/>
      <c r="EA21" s="138">
        <v>0</v>
      </c>
      <c r="EB21" s="133"/>
      <c r="EC21" s="138">
        <v>0</v>
      </c>
      <c r="ED21" s="133"/>
      <c r="EE21" s="138"/>
      <c r="EF21" s="133">
        <v>0</v>
      </c>
      <c r="EG21" s="133"/>
      <c r="EH21" s="138">
        <v>0</v>
      </c>
      <c r="EI21" s="133"/>
      <c r="EJ21" s="138">
        <v>0</v>
      </c>
      <c r="EK21" s="139"/>
      <c r="EL21" s="138"/>
      <c r="EM21" s="133" t="s">
        <v>15</v>
      </c>
      <c r="EN21" s="133"/>
      <c r="EO21" s="133"/>
      <c r="EP21" s="133"/>
      <c r="EQ21" s="133"/>
      <c r="ER21" s="138"/>
      <c r="ES21" s="133">
        <v>0</v>
      </c>
      <c r="ET21" s="133"/>
      <c r="EU21" s="138">
        <v>0</v>
      </c>
      <c r="EV21" s="133"/>
      <c r="EW21" s="138">
        <v>0</v>
      </c>
      <c r="EX21" s="133"/>
      <c r="EY21" s="138"/>
      <c r="EZ21" s="133">
        <v>0</v>
      </c>
      <c r="FA21" s="133"/>
      <c r="FB21" s="138">
        <v>0</v>
      </c>
      <c r="FC21" s="133"/>
      <c r="FD21" s="138">
        <v>0</v>
      </c>
      <c r="FE21" s="139"/>
    </row>
    <row r="22" spans="1:161" s="137" customFormat="1" ht="16.5" customHeight="1">
      <c r="A22" s="138"/>
      <c r="B22" s="133" t="s">
        <v>100</v>
      </c>
      <c r="C22" s="133"/>
      <c r="D22" s="133"/>
      <c r="E22" s="133"/>
      <c r="F22" s="235"/>
      <c r="G22" s="138"/>
      <c r="H22" s="133">
        <v>454241.07900874806</v>
      </c>
      <c r="I22" s="194" t="s">
        <v>389</v>
      </c>
      <c r="J22" s="138">
        <v>162456.53936391731</v>
      </c>
      <c r="K22" s="194" t="s">
        <v>390</v>
      </c>
      <c r="L22" s="138">
        <v>2620.6276865769996</v>
      </c>
      <c r="M22" s="194" t="s">
        <v>391</v>
      </c>
      <c r="N22" s="138"/>
      <c r="O22" s="133">
        <v>3114.4833083353228</v>
      </c>
      <c r="P22" s="194" t="s">
        <v>392</v>
      </c>
      <c r="Q22" s="138">
        <v>824.22645609799986</v>
      </c>
      <c r="R22" s="194" t="s">
        <v>393</v>
      </c>
      <c r="S22" s="138">
        <v>0</v>
      </c>
      <c r="T22" s="199" t="s">
        <v>394</v>
      </c>
      <c r="U22" s="133"/>
      <c r="V22" s="138"/>
      <c r="W22" s="133" t="s">
        <v>100</v>
      </c>
      <c r="X22" s="133"/>
      <c r="Y22" s="133"/>
      <c r="Z22" s="133"/>
      <c r="AA22" s="133"/>
      <c r="AB22" s="138"/>
      <c r="AC22" s="133">
        <v>0</v>
      </c>
      <c r="AD22" s="235"/>
      <c r="AE22" s="138">
        <v>0</v>
      </c>
      <c r="AF22" s="194" t="s">
        <v>395</v>
      </c>
      <c r="AG22" s="138">
        <v>0</v>
      </c>
      <c r="AH22" s="194" t="s">
        <v>396</v>
      </c>
      <c r="AI22" s="138"/>
      <c r="AJ22" s="133">
        <v>0</v>
      </c>
      <c r="AK22" s="194" t="s">
        <v>397</v>
      </c>
      <c r="AL22" s="138">
        <v>0</v>
      </c>
      <c r="AM22" s="194" t="s">
        <v>398</v>
      </c>
      <c r="AN22" s="138">
        <v>0</v>
      </c>
      <c r="AO22" s="199" t="s">
        <v>399</v>
      </c>
      <c r="AP22" s="138"/>
      <c r="AQ22" s="133" t="s">
        <v>100</v>
      </c>
      <c r="AR22" s="133"/>
      <c r="AS22" s="133"/>
      <c r="AT22" s="133"/>
      <c r="AU22" s="133"/>
      <c r="AV22" s="138"/>
      <c r="AW22" s="133">
        <v>0</v>
      </c>
      <c r="AX22" s="133"/>
      <c r="AY22" s="138">
        <v>0</v>
      </c>
      <c r="AZ22" s="133"/>
      <c r="BA22" s="138">
        <v>0</v>
      </c>
      <c r="BB22" s="133"/>
      <c r="BC22" s="138"/>
      <c r="BD22" s="133">
        <v>0</v>
      </c>
      <c r="BE22" s="133"/>
      <c r="BF22" s="138">
        <v>0</v>
      </c>
      <c r="BG22" s="133"/>
      <c r="BH22" s="138">
        <v>0</v>
      </c>
      <c r="BI22" s="139"/>
      <c r="BJ22" s="138"/>
      <c r="BK22" s="133" t="s">
        <v>100</v>
      </c>
      <c r="BL22" s="133"/>
      <c r="BM22" s="133"/>
      <c r="BN22" s="133"/>
      <c r="BO22" s="133"/>
      <c r="BP22" s="138"/>
      <c r="BQ22" s="133">
        <v>0</v>
      </c>
      <c r="BR22" s="133"/>
      <c r="BS22" s="138">
        <v>0</v>
      </c>
      <c r="BT22" s="133"/>
      <c r="BU22" s="138">
        <v>0</v>
      </c>
      <c r="BV22" s="133"/>
      <c r="BW22" s="138"/>
      <c r="BX22" s="133">
        <v>0</v>
      </c>
      <c r="BY22" s="133"/>
      <c r="BZ22" s="138">
        <v>0</v>
      </c>
      <c r="CA22" s="133"/>
      <c r="CB22" s="138">
        <v>0</v>
      </c>
      <c r="CC22" s="139"/>
      <c r="CD22" s="138"/>
      <c r="CE22" s="133" t="s">
        <v>100</v>
      </c>
      <c r="CF22" s="133"/>
      <c r="CG22" s="133"/>
      <c r="CH22" s="133"/>
      <c r="CI22" s="133"/>
      <c r="CJ22" s="138"/>
      <c r="CK22" s="133">
        <v>0</v>
      </c>
      <c r="CL22" s="133"/>
      <c r="CM22" s="138">
        <v>0</v>
      </c>
      <c r="CN22" s="133"/>
      <c r="CO22" s="138">
        <v>0</v>
      </c>
      <c r="CP22" s="133"/>
      <c r="CQ22" s="138"/>
      <c r="CR22" s="133">
        <v>0</v>
      </c>
      <c r="CS22" s="133"/>
      <c r="CT22" s="138">
        <v>0</v>
      </c>
      <c r="CU22" s="133"/>
      <c r="CV22" s="138">
        <v>0</v>
      </c>
      <c r="CW22" s="139"/>
      <c r="CX22" s="138"/>
      <c r="CY22" s="133" t="s">
        <v>100</v>
      </c>
      <c r="CZ22" s="133"/>
      <c r="DA22" s="133"/>
      <c r="DB22" s="133"/>
      <c r="DC22" s="133"/>
      <c r="DD22" s="138"/>
      <c r="DE22" s="133">
        <v>0</v>
      </c>
      <c r="DF22" s="133"/>
      <c r="DG22" s="138">
        <v>0</v>
      </c>
      <c r="DH22" s="133"/>
      <c r="DI22" s="138">
        <v>0</v>
      </c>
      <c r="DJ22" s="133"/>
      <c r="DK22" s="138"/>
      <c r="DL22" s="133">
        <v>0</v>
      </c>
      <c r="DM22" s="133"/>
      <c r="DN22" s="138">
        <v>0</v>
      </c>
      <c r="DO22" s="133"/>
      <c r="DP22" s="138">
        <v>0</v>
      </c>
      <c r="DQ22" s="139"/>
      <c r="DR22" s="138"/>
      <c r="DS22" s="133" t="s">
        <v>100</v>
      </c>
      <c r="DT22" s="133"/>
      <c r="DU22" s="133"/>
      <c r="DV22" s="133"/>
      <c r="DW22" s="133"/>
      <c r="DX22" s="138"/>
      <c r="DY22" s="133">
        <v>0</v>
      </c>
      <c r="DZ22" s="133"/>
      <c r="EA22" s="138">
        <v>0</v>
      </c>
      <c r="EB22" s="133"/>
      <c r="EC22" s="138">
        <v>0</v>
      </c>
      <c r="ED22" s="133"/>
      <c r="EE22" s="138"/>
      <c r="EF22" s="133">
        <v>0</v>
      </c>
      <c r="EG22" s="133"/>
      <c r="EH22" s="138">
        <v>0</v>
      </c>
      <c r="EI22" s="133"/>
      <c r="EJ22" s="138">
        <v>0</v>
      </c>
      <c r="EK22" s="139"/>
      <c r="EL22" s="138"/>
      <c r="EM22" s="133" t="s">
        <v>100</v>
      </c>
      <c r="EN22" s="133"/>
      <c r="EO22" s="133"/>
      <c r="EP22" s="133"/>
      <c r="EQ22" s="133"/>
      <c r="ER22" s="138"/>
      <c r="ES22" s="133">
        <v>0</v>
      </c>
      <c r="ET22" s="133"/>
      <c r="EU22" s="138">
        <v>0</v>
      </c>
      <c r="EV22" s="133"/>
      <c r="EW22" s="138">
        <v>0</v>
      </c>
      <c r="EX22" s="133"/>
      <c r="EY22" s="138"/>
      <c r="EZ22" s="133">
        <v>0</v>
      </c>
      <c r="FA22" s="133"/>
      <c r="FB22" s="138">
        <v>0</v>
      </c>
      <c r="FC22" s="133"/>
      <c r="FD22" s="138">
        <v>0</v>
      </c>
      <c r="FE22" s="139"/>
    </row>
    <row r="23" spans="1:161" s="137" customFormat="1" ht="16.5" customHeight="1">
      <c r="A23" s="138"/>
      <c r="B23" s="133" t="s">
        <v>16</v>
      </c>
      <c r="C23" s="133"/>
      <c r="D23" s="133"/>
      <c r="E23" s="140"/>
      <c r="F23" s="235"/>
      <c r="G23" s="138"/>
      <c r="H23" s="133"/>
      <c r="I23" s="194"/>
      <c r="J23" s="138">
        <v>0</v>
      </c>
      <c r="K23" s="194" t="s">
        <v>400</v>
      </c>
      <c r="L23" s="138">
        <v>0</v>
      </c>
      <c r="M23" s="194" t="s">
        <v>401</v>
      </c>
      <c r="N23" s="138"/>
      <c r="O23" s="133">
        <v>0</v>
      </c>
      <c r="P23" s="194" t="s">
        <v>402</v>
      </c>
      <c r="Q23" s="138">
        <v>0</v>
      </c>
      <c r="R23" s="194" t="s">
        <v>403</v>
      </c>
      <c r="S23" s="138">
        <v>0</v>
      </c>
      <c r="T23" s="199" t="s">
        <v>404</v>
      </c>
      <c r="U23" s="133"/>
      <c r="V23" s="138"/>
      <c r="W23" s="133" t="s">
        <v>16</v>
      </c>
      <c r="X23" s="133"/>
      <c r="Y23" s="133"/>
      <c r="Z23" s="133"/>
      <c r="AA23" s="133"/>
      <c r="AB23" s="138"/>
      <c r="AC23" s="133">
        <v>0</v>
      </c>
      <c r="AD23" s="235"/>
      <c r="AE23" s="138">
        <v>0</v>
      </c>
      <c r="AF23" s="194" t="s">
        <v>405</v>
      </c>
      <c r="AG23" s="138">
        <v>0</v>
      </c>
      <c r="AH23" s="194" t="s">
        <v>406</v>
      </c>
      <c r="AI23" s="138"/>
      <c r="AJ23" s="133">
        <v>0</v>
      </c>
      <c r="AK23" s="194" t="s">
        <v>407</v>
      </c>
      <c r="AL23" s="138">
        <v>0</v>
      </c>
      <c r="AM23" s="194" t="s">
        <v>408</v>
      </c>
      <c r="AN23" s="138">
        <v>0</v>
      </c>
      <c r="AO23" s="199" t="s">
        <v>409</v>
      </c>
      <c r="AP23" s="138"/>
      <c r="AQ23" s="133" t="s">
        <v>16</v>
      </c>
      <c r="AR23" s="133"/>
      <c r="AS23" s="133"/>
      <c r="AT23" s="133"/>
      <c r="AU23" s="133"/>
      <c r="AV23" s="138"/>
      <c r="AW23" s="133">
        <v>0</v>
      </c>
      <c r="AX23" s="133"/>
      <c r="AY23" s="138">
        <v>0</v>
      </c>
      <c r="AZ23" s="133"/>
      <c r="BA23" s="138">
        <v>0</v>
      </c>
      <c r="BB23" s="133"/>
      <c r="BC23" s="138"/>
      <c r="BD23" s="133">
        <v>0</v>
      </c>
      <c r="BE23" s="133"/>
      <c r="BF23" s="138">
        <v>0</v>
      </c>
      <c r="BG23" s="133"/>
      <c r="BH23" s="138">
        <v>0</v>
      </c>
      <c r="BI23" s="139"/>
      <c r="BJ23" s="138"/>
      <c r="BK23" s="133" t="s">
        <v>16</v>
      </c>
      <c r="BL23" s="133"/>
      <c r="BM23" s="133"/>
      <c r="BN23" s="133"/>
      <c r="BO23" s="133"/>
      <c r="BP23" s="138"/>
      <c r="BQ23" s="133">
        <v>0</v>
      </c>
      <c r="BR23" s="133"/>
      <c r="BS23" s="138">
        <v>0</v>
      </c>
      <c r="BT23" s="133"/>
      <c r="BU23" s="138">
        <v>0</v>
      </c>
      <c r="BV23" s="133"/>
      <c r="BW23" s="138"/>
      <c r="BX23" s="133">
        <v>0</v>
      </c>
      <c r="BY23" s="133"/>
      <c r="BZ23" s="138">
        <v>0</v>
      </c>
      <c r="CA23" s="133"/>
      <c r="CB23" s="138">
        <v>0</v>
      </c>
      <c r="CC23" s="139"/>
      <c r="CD23" s="138"/>
      <c r="CE23" s="133" t="s">
        <v>16</v>
      </c>
      <c r="CF23" s="133"/>
      <c r="CG23" s="133"/>
      <c r="CH23" s="133"/>
      <c r="CI23" s="133"/>
      <c r="CJ23" s="138"/>
      <c r="CK23" s="133">
        <v>0</v>
      </c>
      <c r="CL23" s="133"/>
      <c r="CM23" s="138">
        <v>0</v>
      </c>
      <c r="CN23" s="133"/>
      <c r="CO23" s="138">
        <v>0</v>
      </c>
      <c r="CP23" s="133"/>
      <c r="CQ23" s="138"/>
      <c r="CR23" s="133">
        <v>0</v>
      </c>
      <c r="CS23" s="133"/>
      <c r="CT23" s="138">
        <v>0</v>
      </c>
      <c r="CU23" s="133"/>
      <c r="CV23" s="138">
        <v>0</v>
      </c>
      <c r="CW23" s="139"/>
      <c r="CX23" s="138"/>
      <c r="CY23" s="133" t="s">
        <v>16</v>
      </c>
      <c r="CZ23" s="133"/>
      <c r="DA23" s="133"/>
      <c r="DB23" s="133"/>
      <c r="DC23" s="133"/>
      <c r="DD23" s="138"/>
      <c r="DE23" s="133">
        <v>0</v>
      </c>
      <c r="DF23" s="133"/>
      <c r="DG23" s="138">
        <v>0</v>
      </c>
      <c r="DH23" s="133"/>
      <c r="DI23" s="138">
        <v>0</v>
      </c>
      <c r="DJ23" s="133"/>
      <c r="DK23" s="138"/>
      <c r="DL23" s="133">
        <v>0</v>
      </c>
      <c r="DM23" s="133"/>
      <c r="DN23" s="138">
        <v>0</v>
      </c>
      <c r="DO23" s="133"/>
      <c r="DP23" s="138">
        <v>0</v>
      </c>
      <c r="DQ23" s="139"/>
      <c r="DR23" s="138"/>
      <c r="DS23" s="133" t="s">
        <v>16</v>
      </c>
      <c r="DT23" s="133"/>
      <c r="DU23" s="133"/>
      <c r="DV23" s="133"/>
      <c r="DW23" s="133"/>
      <c r="DX23" s="138"/>
      <c r="DY23" s="133">
        <v>0</v>
      </c>
      <c r="DZ23" s="133"/>
      <c r="EA23" s="138">
        <v>0</v>
      </c>
      <c r="EB23" s="133"/>
      <c r="EC23" s="138">
        <v>0</v>
      </c>
      <c r="ED23" s="133"/>
      <c r="EE23" s="138"/>
      <c r="EF23" s="133">
        <v>0</v>
      </c>
      <c r="EG23" s="133"/>
      <c r="EH23" s="138">
        <v>0</v>
      </c>
      <c r="EI23" s="133"/>
      <c r="EJ23" s="138">
        <v>0</v>
      </c>
      <c r="EK23" s="139"/>
      <c r="EL23" s="138"/>
      <c r="EM23" s="133" t="s">
        <v>16</v>
      </c>
      <c r="EN23" s="133"/>
      <c r="EO23" s="133"/>
      <c r="EP23" s="133"/>
      <c r="EQ23" s="133"/>
      <c r="ER23" s="138"/>
      <c r="ES23" s="133">
        <v>0</v>
      </c>
      <c r="ET23" s="133"/>
      <c r="EU23" s="138">
        <v>0</v>
      </c>
      <c r="EV23" s="133"/>
      <c r="EW23" s="138">
        <v>0</v>
      </c>
      <c r="EX23" s="133"/>
      <c r="EY23" s="138"/>
      <c r="EZ23" s="133">
        <v>0</v>
      </c>
      <c r="FA23" s="133"/>
      <c r="FB23" s="138">
        <v>0</v>
      </c>
      <c r="FC23" s="133"/>
      <c r="FD23" s="138">
        <v>0</v>
      </c>
      <c r="FE23" s="139"/>
    </row>
    <row r="24" spans="1:161" s="137" customFormat="1" ht="16.5" customHeight="1">
      <c r="A24" s="138"/>
      <c r="B24" s="133" t="s">
        <v>17</v>
      </c>
      <c r="C24" s="133"/>
      <c r="D24" s="133"/>
      <c r="E24" s="133"/>
      <c r="F24" s="235"/>
      <c r="G24" s="138"/>
      <c r="H24" s="133"/>
      <c r="I24" s="194"/>
      <c r="J24" s="138">
        <v>5500</v>
      </c>
      <c r="K24" s="194" t="s">
        <v>410</v>
      </c>
      <c r="L24" s="138">
        <v>950</v>
      </c>
      <c r="M24" s="194" t="s">
        <v>411</v>
      </c>
      <c r="N24" s="138"/>
      <c r="O24" s="133">
        <v>0</v>
      </c>
      <c r="P24" s="194" t="s">
        <v>412</v>
      </c>
      <c r="Q24" s="138">
        <v>0</v>
      </c>
      <c r="R24" s="194" t="s">
        <v>413</v>
      </c>
      <c r="S24" s="138">
        <v>0</v>
      </c>
      <c r="T24" s="199" t="s">
        <v>414</v>
      </c>
      <c r="U24" s="133"/>
      <c r="V24" s="138"/>
      <c r="W24" s="133" t="s">
        <v>17</v>
      </c>
      <c r="X24" s="133"/>
      <c r="Y24" s="133"/>
      <c r="Z24" s="133"/>
      <c r="AA24" s="133"/>
      <c r="AB24" s="138"/>
      <c r="AC24" s="133">
        <v>0</v>
      </c>
      <c r="AD24" s="235"/>
      <c r="AE24" s="138">
        <v>0</v>
      </c>
      <c r="AF24" s="194" t="s">
        <v>415</v>
      </c>
      <c r="AG24" s="138">
        <v>0</v>
      </c>
      <c r="AH24" s="194" t="s">
        <v>416</v>
      </c>
      <c r="AI24" s="138"/>
      <c r="AJ24" s="133">
        <v>0</v>
      </c>
      <c r="AK24" s="194" t="s">
        <v>417</v>
      </c>
      <c r="AL24" s="138">
        <v>0</v>
      </c>
      <c r="AM24" s="194" t="s">
        <v>418</v>
      </c>
      <c r="AN24" s="138">
        <v>0</v>
      </c>
      <c r="AO24" s="199" t="s">
        <v>419</v>
      </c>
      <c r="AP24" s="138"/>
      <c r="AQ24" s="133" t="s">
        <v>17</v>
      </c>
      <c r="AR24" s="133"/>
      <c r="AS24" s="133"/>
      <c r="AT24" s="133"/>
      <c r="AU24" s="133"/>
      <c r="AV24" s="138"/>
      <c r="AW24" s="133">
        <v>0</v>
      </c>
      <c r="AX24" s="133"/>
      <c r="AY24" s="138">
        <v>0</v>
      </c>
      <c r="AZ24" s="133"/>
      <c r="BA24" s="138">
        <v>0</v>
      </c>
      <c r="BB24" s="133"/>
      <c r="BC24" s="138"/>
      <c r="BD24" s="133">
        <v>0</v>
      </c>
      <c r="BE24" s="133"/>
      <c r="BF24" s="138">
        <v>0</v>
      </c>
      <c r="BG24" s="133"/>
      <c r="BH24" s="138">
        <v>0</v>
      </c>
      <c r="BI24" s="139"/>
      <c r="BJ24" s="138"/>
      <c r="BK24" s="133" t="s">
        <v>17</v>
      </c>
      <c r="BL24" s="133"/>
      <c r="BM24" s="133"/>
      <c r="BN24" s="133"/>
      <c r="BO24" s="133"/>
      <c r="BP24" s="138"/>
      <c r="BQ24" s="133">
        <v>0</v>
      </c>
      <c r="BR24" s="133"/>
      <c r="BS24" s="138">
        <v>0</v>
      </c>
      <c r="BT24" s="133"/>
      <c r="BU24" s="138">
        <v>0</v>
      </c>
      <c r="BV24" s="133"/>
      <c r="BW24" s="138"/>
      <c r="BX24" s="133">
        <v>0</v>
      </c>
      <c r="BY24" s="133"/>
      <c r="BZ24" s="138">
        <v>0</v>
      </c>
      <c r="CA24" s="133"/>
      <c r="CB24" s="138">
        <v>0</v>
      </c>
      <c r="CC24" s="139"/>
      <c r="CD24" s="138"/>
      <c r="CE24" s="133" t="s">
        <v>17</v>
      </c>
      <c r="CF24" s="133"/>
      <c r="CG24" s="133"/>
      <c r="CH24" s="133"/>
      <c r="CI24" s="133"/>
      <c r="CJ24" s="138"/>
      <c r="CK24" s="133">
        <v>0</v>
      </c>
      <c r="CL24" s="133"/>
      <c r="CM24" s="138">
        <v>0</v>
      </c>
      <c r="CN24" s="133"/>
      <c r="CO24" s="138">
        <v>0</v>
      </c>
      <c r="CP24" s="133"/>
      <c r="CQ24" s="138"/>
      <c r="CR24" s="133">
        <v>0</v>
      </c>
      <c r="CS24" s="133"/>
      <c r="CT24" s="138">
        <v>0</v>
      </c>
      <c r="CU24" s="133"/>
      <c r="CV24" s="138">
        <v>0</v>
      </c>
      <c r="CW24" s="139"/>
      <c r="CX24" s="138"/>
      <c r="CY24" s="133" t="s">
        <v>17</v>
      </c>
      <c r="CZ24" s="133"/>
      <c r="DA24" s="133"/>
      <c r="DB24" s="133"/>
      <c r="DC24" s="133"/>
      <c r="DD24" s="138"/>
      <c r="DE24" s="133">
        <v>0</v>
      </c>
      <c r="DF24" s="133"/>
      <c r="DG24" s="138">
        <v>0</v>
      </c>
      <c r="DH24" s="133"/>
      <c r="DI24" s="138">
        <v>0</v>
      </c>
      <c r="DJ24" s="133"/>
      <c r="DK24" s="138"/>
      <c r="DL24" s="133">
        <v>0</v>
      </c>
      <c r="DM24" s="133"/>
      <c r="DN24" s="138">
        <v>0</v>
      </c>
      <c r="DO24" s="133"/>
      <c r="DP24" s="138">
        <v>0</v>
      </c>
      <c r="DQ24" s="139"/>
      <c r="DR24" s="138"/>
      <c r="DS24" s="133" t="s">
        <v>17</v>
      </c>
      <c r="DT24" s="133"/>
      <c r="DU24" s="133"/>
      <c r="DV24" s="133"/>
      <c r="DW24" s="133"/>
      <c r="DX24" s="138"/>
      <c r="DY24" s="133">
        <v>0</v>
      </c>
      <c r="DZ24" s="133"/>
      <c r="EA24" s="138">
        <v>0</v>
      </c>
      <c r="EB24" s="133"/>
      <c r="EC24" s="138">
        <v>0</v>
      </c>
      <c r="ED24" s="133"/>
      <c r="EE24" s="138"/>
      <c r="EF24" s="133">
        <v>0</v>
      </c>
      <c r="EG24" s="133"/>
      <c r="EH24" s="138">
        <v>0</v>
      </c>
      <c r="EI24" s="133"/>
      <c r="EJ24" s="138">
        <v>0</v>
      </c>
      <c r="EK24" s="139"/>
      <c r="EL24" s="138"/>
      <c r="EM24" s="133" t="s">
        <v>17</v>
      </c>
      <c r="EN24" s="133"/>
      <c r="EO24" s="133"/>
      <c r="EP24" s="133"/>
      <c r="EQ24" s="133"/>
      <c r="ER24" s="138"/>
      <c r="ES24" s="133">
        <v>0</v>
      </c>
      <c r="ET24" s="133"/>
      <c r="EU24" s="138">
        <v>0</v>
      </c>
      <c r="EV24" s="133"/>
      <c r="EW24" s="138">
        <v>0</v>
      </c>
      <c r="EX24" s="133"/>
      <c r="EY24" s="138"/>
      <c r="EZ24" s="133">
        <v>0</v>
      </c>
      <c r="FA24" s="133"/>
      <c r="FB24" s="138">
        <v>0</v>
      </c>
      <c r="FC24" s="133"/>
      <c r="FD24" s="138">
        <v>0</v>
      </c>
      <c r="FE24" s="139"/>
    </row>
    <row r="25" spans="1:161" s="137" customFormat="1" ht="16.5" customHeight="1">
      <c r="A25" s="138"/>
      <c r="B25" s="133" t="s">
        <v>18</v>
      </c>
      <c r="C25" s="133"/>
      <c r="D25" s="133"/>
      <c r="E25" s="133"/>
      <c r="F25" s="235"/>
      <c r="G25" s="138"/>
      <c r="H25" s="133"/>
      <c r="I25" s="194"/>
      <c r="J25" s="138">
        <v>0</v>
      </c>
      <c r="K25" s="194"/>
      <c r="L25" s="138">
        <v>0</v>
      </c>
      <c r="M25" s="194"/>
      <c r="N25" s="138"/>
      <c r="O25" s="133">
        <v>0</v>
      </c>
      <c r="P25" s="194"/>
      <c r="Q25" s="138">
        <v>0</v>
      </c>
      <c r="R25" s="194"/>
      <c r="S25" s="138">
        <v>0</v>
      </c>
      <c r="T25" s="199"/>
      <c r="U25" s="133"/>
      <c r="V25" s="138"/>
      <c r="W25" s="133" t="s">
        <v>18</v>
      </c>
      <c r="X25" s="133"/>
      <c r="Y25" s="133"/>
      <c r="Z25" s="133"/>
      <c r="AA25" s="133"/>
      <c r="AB25" s="138"/>
      <c r="AC25" s="133">
        <v>0</v>
      </c>
      <c r="AD25" s="235"/>
      <c r="AE25" s="138">
        <v>0</v>
      </c>
      <c r="AF25" s="194"/>
      <c r="AG25" s="138">
        <v>0</v>
      </c>
      <c r="AH25" s="194"/>
      <c r="AI25" s="138"/>
      <c r="AJ25" s="133">
        <v>0</v>
      </c>
      <c r="AK25" s="194"/>
      <c r="AL25" s="138">
        <v>0</v>
      </c>
      <c r="AM25" s="194"/>
      <c r="AN25" s="138">
        <v>0</v>
      </c>
      <c r="AO25" s="199"/>
      <c r="AP25" s="138"/>
      <c r="AQ25" s="133" t="s">
        <v>18</v>
      </c>
      <c r="AR25" s="133"/>
      <c r="AS25" s="133"/>
      <c r="AT25" s="133"/>
      <c r="AU25" s="133"/>
      <c r="AV25" s="138"/>
      <c r="AW25" s="133">
        <v>0</v>
      </c>
      <c r="AX25" s="133"/>
      <c r="AY25" s="138">
        <v>0</v>
      </c>
      <c r="AZ25" s="133"/>
      <c r="BA25" s="138">
        <v>0</v>
      </c>
      <c r="BB25" s="133"/>
      <c r="BC25" s="138"/>
      <c r="BD25" s="133">
        <v>0</v>
      </c>
      <c r="BE25" s="133"/>
      <c r="BF25" s="138">
        <v>0</v>
      </c>
      <c r="BG25" s="133"/>
      <c r="BH25" s="138">
        <v>0</v>
      </c>
      <c r="BI25" s="139"/>
      <c r="BJ25" s="138"/>
      <c r="BK25" s="133" t="s">
        <v>18</v>
      </c>
      <c r="BL25" s="133"/>
      <c r="BM25" s="133"/>
      <c r="BN25" s="133"/>
      <c r="BO25" s="133"/>
      <c r="BP25" s="138"/>
      <c r="BQ25" s="133">
        <v>0</v>
      </c>
      <c r="BR25" s="133"/>
      <c r="BS25" s="138">
        <v>0</v>
      </c>
      <c r="BT25" s="133"/>
      <c r="BU25" s="138">
        <v>0</v>
      </c>
      <c r="BV25" s="133"/>
      <c r="BW25" s="138"/>
      <c r="BX25" s="133">
        <v>0</v>
      </c>
      <c r="BY25" s="133"/>
      <c r="BZ25" s="138">
        <v>0</v>
      </c>
      <c r="CA25" s="133"/>
      <c r="CB25" s="138">
        <v>0</v>
      </c>
      <c r="CC25" s="139"/>
      <c r="CD25" s="138"/>
      <c r="CE25" s="133" t="s">
        <v>18</v>
      </c>
      <c r="CF25" s="133"/>
      <c r="CG25" s="133"/>
      <c r="CH25" s="133"/>
      <c r="CI25" s="133"/>
      <c r="CJ25" s="138"/>
      <c r="CK25" s="133">
        <v>0</v>
      </c>
      <c r="CL25" s="133"/>
      <c r="CM25" s="138">
        <v>0</v>
      </c>
      <c r="CN25" s="133"/>
      <c r="CO25" s="138">
        <v>0</v>
      </c>
      <c r="CP25" s="133"/>
      <c r="CQ25" s="138"/>
      <c r="CR25" s="133">
        <v>0</v>
      </c>
      <c r="CS25" s="133"/>
      <c r="CT25" s="138">
        <v>0</v>
      </c>
      <c r="CU25" s="133"/>
      <c r="CV25" s="138">
        <v>0</v>
      </c>
      <c r="CW25" s="139"/>
      <c r="CX25" s="138"/>
      <c r="CY25" s="133" t="s">
        <v>18</v>
      </c>
      <c r="CZ25" s="133"/>
      <c r="DA25" s="133"/>
      <c r="DB25" s="133"/>
      <c r="DC25" s="133"/>
      <c r="DD25" s="138"/>
      <c r="DE25" s="133">
        <v>0</v>
      </c>
      <c r="DF25" s="133"/>
      <c r="DG25" s="138">
        <v>0</v>
      </c>
      <c r="DH25" s="133"/>
      <c r="DI25" s="138">
        <v>0</v>
      </c>
      <c r="DJ25" s="133"/>
      <c r="DK25" s="138"/>
      <c r="DL25" s="133">
        <v>0</v>
      </c>
      <c r="DM25" s="133"/>
      <c r="DN25" s="138">
        <v>0</v>
      </c>
      <c r="DO25" s="133"/>
      <c r="DP25" s="138">
        <v>0</v>
      </c>
      <c r="DQ25" s="139"/>
      <c r="DR25" s="138"/>
      <c r="DS25" s="133" t="s">
        <v>18</v>
      </c>
      <c r="DT25" s="133"/>
      <c r="DU25" s="133"/>
      <c r="DV25" s="133"/>
      <c r="DW25" s="133"/>
      <c r="DX25" s="138"/>
      <c r="DY25" s="133">
        <v>0</v>
      </c>
      <c r="DZ25" s="133"/>
      <c r="EA25" s="138">
        <v>0</v>
      </c>
      <c r="EB25" s="133"/>
      <c r="EC25" s="138">
        <v>0</v>
      </c>
      <c r="ED25" s="133"/>
      <c r="EE25" s="138"/>
      <c r="EF25" s="133">
        <v>0</v>
      </c>
      <c r="EG25" s="133"/>
      <c r="EH25" s="138">
        <v>0</v>
      </c>
      <c r="EI25" s="133"/>
      <c r="EJ25" s="138">
        <v>0</v>
      </c>
      <c r="EK25" s="139"/>
      <c r="EL25" s="138"/>
      <c r="EM25" s="133" t="s">
        <v>18</v>
      </c>
      <c r="EN25" s="133"/>
      <c r="EO25" s="133"/>
      <c r="EP25" s="133"/>
      <c r="EQ25" s="133"/>
      <c r="ER25" s="138"/>
      <c r="ES25" s="133">
        <v>0</v>
      </c>
      <c r="ET25" s="133"/>
      <c r="EU25" s="138">
        <v>0</v>
      </c>
      <c r="EV25" s="133"/>
      <c r="EW25" s="138">
        <v>0</v>
      </c>
      <c r="EX25" s="133"/>
      <c r="EY25" s="138"/>
      <c r="EZ25" s="133">
        <v>0</v>
      </c>
      <c r="FA25" s="133"/>
      <c r="FB25" s="138">
        <v>0</v>
      </c>
      <c r="FC25" s="133"/>
      <c r="FD25" s="138">
        <v>0</v>
      </c>
      <c r="FE25" s="139"/>
    </row>
    <row r="26" spans="1:161" s="137" customFormat="1" ht="16.5" customHeight="1">
      <c r="A26" s="138"/>
      <c r="B26" s="141" t="s">
        <v>66</v>
      </c>
      <c r="C26" s="133"/>
      <c r="D26" s="133"/>
      <c r="E26" s="133"/>
      <c r="F26" s="235"/>
      <c r="G26" s="138"/>
      <c r="H26" s="133">
        <v>0</v>
      </c>
      <c r="I26" s="194"/>
      <c r="J26" s="138">
        <v>0</v>
      </c>
      <c r="K26" s="194"/>
      <c r="L26" s="138">
        <v>0</v>
      </c>
      <c r="M26" s="194"/>
      <c r="N26" s="138"/>
      <c r="O26" s="133">
        <v>0</v>
      </c>
      <c r="P26" s="194"/>
      <c r="Q26" s="138">
        <v>0</v>
      </c>
      <c r="R26" s="194"/>
      <c r="S26" s="138">
        <v>0</v>
      </c>
      <c r="T26" s="199"/>
      <c r="U26" s="133"/>
      <c r="V26" s="138"/>
      <c r="W26" s="141" t="s">
        <v>66</v>
      </c>
      <c r="X26" s="133"/>
      <c r="Y26" s="133"/>
      <c r="Z26" s="133"/>
      <c r="AA26" s="133"/>
      <c r="AB26" s="138"/>
      <c r="AC26" s="133">
        <v>0</v>
      </c>
      <c r="AD26" s="235"/>
      <c r="AE26" s="138">
        <v>0</v>
      </c>
      <c r="AF26" s="194"/>
      <c r="AG26" s="138">
        <v>0</v>
      </c>
      <c r="AH26" s="194"/>
      <c r="AI26" s="138"/>
      <c r="AJ26" s="133">
        <v>0</v>
      </c>
      <c r="AK26" s="194"/>
      <c r="AL26" s="138">
        <v>0</v>
      </c>
      <c r="AM26" s="194"/>
      <c r="AN26" s="138">
        <v>0</v>
      </c>
      <c r="AO26" s="199"/>
      <c r="AP26" s="138"/>
      <c r="AQ26" s="141" t="s">
        <v>66</v>
      </c>
      <c r="AR26" s="133"/>
      <c r="AS26" s="133"/>
      <c r="AT26" s="133"/>
      <c r="AU26" s="133"/>
      <c r="AV26" s="138"/>
      <c r="AW26" s="133">
        <v>0</v>
      </c>
      <c r="AX26" s="133"/>
      <c r="AY26" s="138">
        <v>0</v>
      </c>
      <c r="AZ26" s="133"/>
      <c r="BA26" s="138">
        <v>0</v>
      </c>
      <c r="BB26" s="133"/>
      <c r="BC26" s="138"/>
      <c r="BD26" s="133">
        <v>0</v>
      </c>
      <c r="BE26" s="133"/>
      <c r="BF26" s="138">
        <v>0</v>
      </c>
      <c r="BG26" s="133"/>
      <c r="BH26" s="138">
        <v>0</v>
      </c>
      <c r="BI26" s="139"/>
      <c r="BJ26" s="138"/>
      <c r="BK26" s="141" t="s">
        <v>66</v>
      </c>
      <c r="BL26" s="133"/>
      <c r="BM26" s="133"/>
      <c r="BN26" s="133"/>
      <c r="BO26" s="133"/>
      <c r="BP26" s="138"/>
      <c r="BQ26" s="133">
        <v>0</v>
      </c>
      <c r="BR26" s="133"/>
      <c r="BS26" s="138">
        <v>0</v>
      </c>
      <c r="BT26" s="133"/>
      <c r="BU26" s="138">
        <v>0</v>
      </c>
      <c r="BV26" s="133"/>
      <c r="BW26" s="138"/>
      <c r="BX26" s="133">
        <v>0</v>
      </c>
      <c r="BY26" s="133"/>
      <c r="BZ26" s="138">
        <v>0</v>
      </c>
      <c r="CA26" s="133"/>
      <c r="CB26" s="138">
        <v>0</v>
      </c>
      <c r="CC26" s="139"/>
      <c r="CD26" s="138"/>
      <c r="CE26" s="141" t="s">
        <v>66</v>
      </c>
      <c r="CF26" s="133"/>
      <c r="CG26" s="133"/>
      <c r="CH26" s="133"/>
      <c r="CI26" s="133"/>
      <c r="CJ26" s="138"/>
      <c r="CK26" s="133">
        <v>0</v>
      </c>
      <c r="CL26" s="133"/>
      <c r="CM26" s="138">
        <v>0</v>
      </c>
      <c r="CN26" s="133"/>
      <c r="CO26" s="138">
        <v>0</v>
      </c>
      <c r="CP26" s="133"/>
      <c r="CQ26" s="138"/>
      <c r="CR26" s="133">
        <v>0</v>
      </c>
      <c r="CS26" s="133"/>
      <c r="CT26" s="138">
        <v>0</v>
      </c>
      <c r="CU26" s="133"/>
      <c r="CV26" s="138">
        <v>0</v>
      </c>
      <c r="CW26" s="139"/>
      <c r="CX26" s="138"/>
      <c r="CY26" s="141" t="s">
        <v>66</v>
      </c>
      <c r="CZ26" s="133"/>
      <c r="DA26" s="133"/>
      <c r="DB26" s="133"/>
      <c r="DC26" s="133"/>
      <c r="DD26" s="138"/>
      <c r="DE26" s="133">
        <v>0</v>
      </c>
      <c r="DF26" s="133"/>
      <c r="DG26" s="138">
        <v>0</v>
      </c>
      <c r="DH26" s="133"/>
      <c r="DI26" s="138">
        <v>0</v>
      </c>
      <c r="DJ26" s="133"/>
      <c r="DK26" s="138"/>
      <c r="DL26" s="133">
        <v>0</v>
      </c>
      <c r="DM26" s="133"/>
      <c r="DN26" s="138">
        <v>0</v>
      </c>
      <c r="DO26" s="133"/>
      <c r="DP26" s="138">
        <v>0</v>
      </c>
      <c r="DQ26" s="139"/>
      <c r="DR26" s="138"/>
      <c r="DS26" s="141" t="s">
        <v>66</v>
      </c>
      <c r="DT26" s="133"/>
      <c r="DU26" s="133"/>
      <c r="DV26" s="133"/>
      <c r="DW26" s="133"/>
      <c r="DX26" s="138"/>
      <c r="DY26" s="133">
        <v>0</v>
      </c>
      <c r="DZ26" s="133"/>
      <c r="EA26" s="138">
        <v>0</v>
      </c>
      <c r="EB26" s="133"/>
      <c r="EC26" s="138">
        <v>0</v>
      </c>
      <c r="ED26" s="133"/>
      <c r="EE26" s="138"/>
      <c r="EF26" s="133">
        <v>0</v>
      </c>
      <c r="EG26" s="133"/>
      <c r="EH26" s="138">
        <v>0</v>
      </c>
      <c r="EI26" s="133"/>
      <c r="EJ26" s="138">
        <v>0</v>
      </c>
      <c r="EK26" s="139"/>
      <c r="EL26" s="138"/>
      <c r="EM26" s="141" t="s">
        <v>66</v>
      </c>
      <c r="EN26" s="133"/>
      <c r="EO26" s="133"/>
      <c r="EP26" s="133"/>
      <c r="EQ26" s="133"/>
      <c r="ER26" s="138"/>
      <c r="ES26" s="133">
        <v>0</v>
      </c>
      <c r="ET26" s="133"/>
      <c r="EU26" s="138">
        <v>0</v>
      </c>
      <c r="EV26" s="133"/>
      <c r="EW26" s="138">
        <v>0</v>
      </c>
      <c r="EX26" s="133"/>
      <c r="EY26" s="138"/>
      <c r="EZ26" s="133">
        <v>0</v>
      </c>
      <c r="FA26" s="133"/>
      <c r="FB26" s="138">
        <v>0</v>
      </c>
      <c r="FC26" s="133"/>
      <c r="FD26" s="138">
        <v>0</v>
      </c>
      <c r="FE26" s="139"/>
    </row>
    <row r="27" spans="1:161" s="137" customFormat="1" ht="16.5" customHeight="1">
      <c r="A27" s="138"/>
      <c r="B27" s="133" t="s">
        <v>19</v>
      </c>
      <c r="C27" s="133"/>
      <c r="D27" s="133"/>
      <c r="E27" s="133"/>
      <c r="F27" s="235"/>
      <c r="G27" s="138"/>
      <c r="H27" s="133">
        <v>0</v>
      </c>
      <c r="I27" s="194" t="s">
        <v>482</v>
      </c>
      <c r="J27" s="138">
        <v>0</v>
      </c>
      <c r="K27" s="194" t="s">
        <v>483</v>
      </c>
      <c r="L27" s="138">
        <v>-300</v>
      </c>
      <c r="M27" s="194" t="s">
        <v>484</v>
      </c>
      <c r="N27" s="138"/>
      <c r="O27" s="133">
        <v>0</v>
      </c>
      <c r="P27" s="194" t="s">
        <v>485</v>
      </c>
      <c r="Q27" s="138">
        <v>0</v>
      </c>
      <c r="R27" s="194" t="s">
        <v>486</v>
      </c>
      <c r="S27" s="138">
        <v>0</v>
      </c>
      <c r="T27" s="199" t="s">
        <v>487</v>
      </c>
      <c r="U27" s="133"/>
      <c r="V27" s="138"/>
      <c r="W27" s="133" t="s">
        <v>19</v>
      </c>
      <c r="X27" s="133"/>
      <c r="Y27" s="133"/>
      <c r="Z27" s="133"/>
      <c r="AA27" s="133"/>
      <c r="AB27" s="138"/>
      <c r="AC27" s="133">
        <v>0</v>
      </c>
      <c r="AD27" s="235"/>
      <c r="AE27" s="138">
        <v>0</v>
      </c>
      <c r="AF27" s="194" t="s">
        <v>488</v>
      </c>
      <c r="AG27" s="138">
        <v>0</v>
      </c>
      <c r="AH27" s="194" t="s">
        <v>489</v>
      </c>
      <c r="AI27" s="138"/>
      <c r="AJ27" s="133">
        <v>0</v>
      </c>
      <c r="AK27" s="194" t="s">
        <v>490</v>
      </c>
      <c r="AL27" s="138">
        <v>0</v>
      </c>
      <c r="AM27" s="194" t="s">
        <v>491</v>
      </c>
      <c r="AN27" s="138">
        <v>0</v>
      </c>
      <c r="AO27" s="199" t="s">
        <v>492</v>
      </c>
      <c r="AP27" s="138"/>
      <c r="AQ27" s="133" t="s">
        <v>19</v>
      </c>
      <c r="AR27" s="133"/>
      <c r="AS27" s="133"/>
      <c r="AT27" s="133"/>
      <c r="AU27" s="133"/>
      <c r="AV27" s="138"/>
      <c r="AW27" s="133">
        <v>0</v>
      </c>
      <c r="AX27" s="133"/>
      <c r="AY27" s="138">
        <v>0</v>
      </c>
      <c r="AZ27" s="133"/>
      <c r="BA27" s="138">
        <v>0</v>
      </c>
      <c r="BB27" s="133"/>
      <c r="BC27" s="138"/>
      <c r="BD27" s="133">
        <v>0</v>
      </c>
      <c r="BE27" s="133"/>
      <c r="BF27" s="138">
        <v>0</v>
      </c>
      <c r="BG27" s="133"/>
      <c r="BH27" s="138">
        <v>0</v>
      </c>
      <c r="BI27" s="139"/>
      <c r="BJ27" s="138"/>
      <c r="BK27" s="133" t="s">
        <v>19</v>
      </c>
      <c r="BL27" s="133"/>
      <c r="BM27" s="133"/>
      <c r="BN27" s="133"/>
      <c r="BO27" s="133"/>
      <c r="BP27" s="138"/>
      <c r="BQ27" s="133">
        <v>0</v>
      </c>
      <c r="BR27" s="133"/>
      <c r="BS27" s="138">
        <v>0</v>
      </c>
      <c r="BT27" s="133"/>
      <c r="BU27" s="138">
        <v>0</v>
      </c>
      <c r="BV27" s="133"/>
      <c r="BW27" s="138"/>
      <c r="BX27" s="133">
        <v>0</v>
      </c>
      <c r="BY27" s="133"/>
      <c r="BZ27" s="138">
        <v>0</v>
      </c>
      <c r="CA27" s="133"/>
      <c r="CB27" s="138">
        <v>0</v>
      </c>
      <c r="CC27" s="139"/>
      <c r="CD27" s="138"/>
      <c r="CE27" s="133" t="s">
        <v>19</v>
      </c>
      <c r="CF27" s="133"/>
      <c r="CG27" s="133"/>
      <c r="CH27" s="133"/>
      <c r="CI27" s="133"/>
      <c r="CJ27" s="138"/>
      <c r="CK27" s="133">
        <v>0</v>
      </c>
      <c r="CL27" s="133"/>
      <c r="CM27" s="138">
        <v>0</v>
      </c>
      <c r="CN27" s="133"/>
      <c r="CO27" s="138">
        <v>0</v>
      </c>
      <c r="CP27" s="133"/>
      <c r="CQ27" s="138"/>
      <c r="CR27" s="133">
        <v>0</v>
      </c>
      <c r="CS27" s="133"/>
      <c r="CT27" s="138">
        <v>0</v>
      </c>
      <c r="CU27" s="133"/>
      <c r="CV27" s="138">
        <v>0</v>
      </c>
      <c r="CW27" s="139"/>
      <c r="CX27" s="138"/>
      <c r="CY27" s="133" t="s">
        <v>19</v>
      </c>
      <c r="CZ27" s="133"/>
      <c r="DA27" s="133"/>
      <c r="DB27" s="133"/>
      <c r="DC27" s="133"/>
      <c r="DD27" s="138"/>
      <c r="DE27" s="133">
        <v>0</v>
      </c>
      <c r="DF27" s="133"/>
      <c r="DG27" s="138">
        <v>0</v>
      </c>
      <c r="DH27" s="133"/>
      <c r="DI27" s="138">
        <v>0</v>
      </c>
      <c r="DJ27" s="133"/>
      <c r="DK27" s="138"/>
      <c r="DL27" s="133">
        <v>0</v>
      </c>
      <c r="DM27" s="133"/>
      <c r="DN27" s="138">
        <v>0</v>
      </c>
      <c r="DO27" s="133"/>
      <c r="DP27" s="138">
        <v>0</v>
      </c>
      <c r="DQ27" s="139"/>
      <c r="DR27" s="138"/>
      <c r="DS27" s="133" t="s">
        <v>19</v>
      </c>
      <c r="DT27" s="133"/>
      <c r="DU27" s="133"/>
      <c r="DV27" s="133"/>
      <c r="DW27" s="133"/>
      <c r="DX27" s="138"/>
      <c r="DY27" s="133">
        <v>0</v>
      </c>
      <c r="DZ27" s="133"/>
      <c r="EA27" s="138">
        <v>0</v>
      </c>
      <c r="EB27" s="133"/>
      <c r="EC27" s="138">
        <v>0</v>
      </c>
      <c r="ED27" s="133"/>
      <c r="EE27" s="138"/>
      <c r="EF27" s="133">
        <v>0</v>
      </c>
      <c r="EG27" s="133"/>
      <c r="EH27" s="138">
        <v>0</v>
      </c>
      <c r="EI27" s="133"/>
      <c r="EJ27" s="138">
        <v>0</v>
      </c>
      <c r="EK27" s="139"/>
      <c r="EL27" s="138"/>
      <c r="EM27" s="133" t="s">
        <v>19</v>
      </c>
      <c r="EN27" s="133"/>
      <c r="EO27" s="133"/>
      <c r="EP27" s="133"/>
      <c r="EQ27" s="133"/>
      <c r="ER27" s="138"/>
      <c r="ES27" s="133">
        <v>0</v>
      </c>
      <c r="ET27" s="133"/>
      <c r="EU27" s="138">
        <v>0</v>
      </c>
      <c r="EV27" s="133"/>
      <c r="EW27" s="142">
        <v>0</v>
      </c>
      <c r="EX27" s="133"/>
      <c r="EY27" s="138"/>
      <c r="EZ27" s="133">
        <v>0</v>
      </c>
      <c r="FA27" s="133"/>
      <c r="FB27" s="138">
        <v>0</v>
      </c>
      <c r="FC27" s="133"/>
      <c r="FD27" s="138">
        <v>0</v>
      </c>
      <c r="FE27" s="139"/>
    </row>
    <row r="28" spans="1:161" s="137" customFormat="1" ht="16.5" customHeight="1">
      <c r="A28" s="138"/>
      <c r="B28" s="133" t="s">
        <v>67</v>
      </c>
      <c r="C28" s="133"/>
      <c r="D28" s="133"/>
      <c r="E28" s="133"/>
      <c r="F28" s="235"/>
      <c r="G28" s="138"/>
      <c r="H28" s="133"/>
      <c r="I28" s="194"/>
      <c r="J28" s="138">
        <v>0</v>
      </c>
      <c r="K28" s="194"/>
      <c r="L28" s="138">
        <v>0</v>
      </c>
      <c r="M28" s="194"/>
      <c r="N28" s="138"/>
      <c r="O28" s="133">
        <v>0</v>
      </c>
      <c r="P28" s="194"/>
      <c r="Q28" s="138">
        <v>0</v>
      </c>
      <c r="R28" s="194"/>
      <c r="S28" s="138">
        <v>0</v>
      </c>
      <c r="T28" s="199"/>
      <c r="U28" s="133"/>
      <c r="V28" s="138"/>
      <c r="W28" s="133" t="s">
        <v>68</v>
      </c>
      <c r="X28" s="133"/>
      <c r="Y28" s="133"/>
      <c r="Z28" s="133"/>
      <c r="AA28" s="133"/>
      <c r="AB28" s="138"/>
      <c r="AC28" s="133">
        <v>0</v>
      </c>
      <c r="AD28" s="235"/>
      <c r="AE28" s="138">
        <v>0</v>
      </c>
      <c r="AF28" s="194"/>
      <c r="AG28" s="138">
        <v>0</v>
      </c>
      <c r="AH28" s="194"/>
      <c r="AI28" s="138"/>
      <c r="AJ28" s="133">
        <v>0</v>
      </c>
      <c r="AK28" s="194"/>
      <c r="AL28" s="138">
        <v>0</v>
      </c>
      <c r="AM28" s="194"/>
      <c r="AN28" s="138">
        <v>0</v>
      </c>
      <c r="AO28" s="199"/>
      <c r="AP28" s="138"/>
      <c r="AQ28" s="133" t="s">
        <v>68</v>
      </c>
      <c r="AR28" s="133"/>
      <c r="AS28" s="133"/>
      <c r="AT28" s="133"/>
      <c r="AU28" s="133"/>
      <c r="AV28" s="138"/>
      <c r="AW28" s="133">
        <v>0</v>
      </c>
      <c r="AX28" s="133"/>
      <c r="AY28" s="138">
        <v>0</v>
      </c>
      <c r="AZ28" s="133"/>
      <c r="BA28" s="138">
        <v>0</v>
      </c>
      <c r="BB28" s="133"/>
      <c r="BC28" s="138"/>
      <c r="BD28" s="133">
        <v>0</v>
      </c>
      <c r="BE28" s="133"/>
      <c r="BF28" s="138">
        <v>0</v>
      </c>
      <c r="BG28" s="133"/>
      <c r="BH28" s="138">
        <v>0</v>
      </c>
      <c r="BI28" s="139"/>
      <c r="BJ28" s="138"/>
      <c r="BK28" s="133" t="s">
        <v>68</v>
      </c>
      <c r="BL28" s="133"/>
      <c r="BM28" s="133"/>
      <c r="BN28" s="133"/>
      <c r="BO28" s="133"/>
      <c r="BP28" s="138"/>
      <c r="BQ28" s="133">
        <v>0</v>
      </c>
      <c r="BR28" s="133"/>
      <c r="BS28" s="138">
        <v>0</v>
      </c>
      <c r="BT28" s="133"/>
      <c r="BU28" s="138">
        <v>0</v>
      </c>
      <c r="BV28" s="133"/>
      <c r="BW28" s="138"/>
      <c r="BX28" s="133">
        <v>0</v>
      </c>
      <c r="BY28" s="133"/>
      <c r="BZ28" s="138">
        <v>0</v>
      </c>
      <c r="CA28" s="133"/>
      <c r="CB28" s="138">
        <v>0</v>
      </c>
      <c r="CC28" s="139"/>
      <c r="CD28" s="138"/>
      <c r="CE28" s="133" t="s">
        <v>68</v>
      </c>
      <c r="CF28" s="133"/>
      <c r="CG28" s="133"/>
      <c r="CH28" s="133"/>
      <c r="CI28" s="133"/>
      <c r="CJ28" s="138"/>
      <c r="CK28" s="133">
        <v>0</v>
      </c>
      <c r="CL28" s="133"/>
      <c r="CM28" s="138">
        <v>0</v>
      </c>
      <c r="CN28" s="133"/>
      <c r="CO28" s="138">
        <v>0</v>
      </c>
      <c r="CP28" s="133"/>
      <c r="CQ28" s="138"/>
      <c r="CR28" s="133">
        <v>0</v>
      </c>
      <c r="CS28" s="133"/>
      <c r="CT28" s="138">
        <v>0</v>
      </c>
      <c r="CU28" s="133"/>
      <c r="CV28" s="138">
        <v>0</v>
      </c>
      <c r="CW28" s="139"/>
      <c r="CX28" s="138"/>
      <c r="CY28" s="133" t="s">
        <v>68</v>
      </c>
      <c r="CZ28" s="133"/>
      <c r="DA28" s="133"/>
      <c r="DB28" s="133"/>
      <c r="DC28" s="133"/>
      <c r="DD28" s="138"/>
      <c r="DE28" s="133">
        <v>0</v>
      </c>
      <c r="DF28" s="133"/>
      <c r="DG28" s="138">
        <v>0</v>
      </c>
      <c r="DH28" s="133"/>
      <c r="DI28" s="138">
        <v>0</v>
      </c>
      <c r="DJ28" s="133"/>
      <c r="DK28" s="138"/>
      <c r="DL28" s="133">
        <v>0</v>
      </c>
      <c r="DM28" s="133"/>
      <c r="DN28" s="138">
        <v>0</v>
      </c>
      <c r="DO28" s="133"/>
      <c r="DP28" s="138">
        <v>0</v>
      </c>
      <c r="DQ28" s="139"/>
      <c r="DR28" s="138"/>
      <c r="DS28" s="133" t="s">
        <v>68</v>
      </c>
      <c r="DT28" s="133"/>
      <c r="DU28" s="133"/>
      <c r="DV28" s="133"/>
      <c r="DW28" s="133"/>
      <c r="DX28" s="138"/>
      <c r="DY28" s="133">
        <v>0</v>
      </c>
      <c r="DZ28" s="133"/>
      <c r="EA28" s="138">
        <v>0</v>
      </c>
      <c r="EB28" s="133"/>
      <c r="EC28" s="138">
        <v>0</v>
      </c>
      <c r="ED28" s="133"/>
      <c r="EE28" s="138"/>
      <c r="EF28" s="133">
        <v>0</v>
      </c>
      <c r="EG28" s="133"/>
      <c r="EH28" s="138">
        <v>0</v>
      </c>
      <c r="EI28" s="133"/>
      <c r="EJ28" s="138">
        <v>0</v>
      </c>
      <c r="EK28" s="139"/>
      <c r="EL28" s="138"/>
      <c r="EM28" s="133" t="s">
        <v>68</v>
      </c>
      <c r="EN28" s="133"/>
      <c r="EO28" s="133"/>
      <c r="EP28" s="133"/>
      <c r="EQ28" s="133"/>
      <c r="ER28" s="138"/>
      <c r="ES28" s="133">
        <v>0</v>
      </c>
      <c r="ET28" s="133"/>
      <c r="EU28" s="138">
        <v>0</v>
      </c>
      <c r="EV28" s="133"/>
      <c r="EW28" s="138">
        <v>0</v>
      </c>
      <c r="EX28" s="133"/>
      <c r="EY28" s="138"/>
      <c r="EZ28" s="133">
        <v>0</v>
      </c>
      <c r="FA28" s="133"/>
      <c r="FB28" s="138">
        <v>0</v>
      </c>
      <c r="FC28" s="133"/>
      <c r="FD28" s="138">
        <v>0</v>
      </c>
      <c r="FE28" s="139"/>
    </row>
    <row r="29" spans="1:161" s="137" customFormat="1" ht="16.5" customHeight="1">
      <c r="A29" s="138"/>
      <c r="B29" s="133" t="s">
        <v>20</v>
      </c>
      <c r="C29" s="133"/>
      <c r="D29" s="143"/>
      <c r="E29" s="133"/>
      <c r="F29" s="235"/>
      <c r="G29" s="138"/>
      <c r="H29" s="133">
        <v>-2100</v>
      </c>
      <c r="I29" s="194" t="s">
        <v>420</v>
      </c>
      <c r="J29" s="138">
        <v>-454000</v>
      </c>
      <c r="K29" s="194" t="s">
        <v>421</v>
      </c>
      <c r="L29" s="138">
        <v>0</v>
      </c>
      <c r="M29" s="194" t="s">
        <v>422</v>
      </c>
      <c r="N29" s="138"/>
      <c r="O29" s="133">
        <v>0</v>
      </c>
      <c r="P29" s="194" t="s">
        <v>423</v>
      </c>
      <c r="Q29" s="138">
        <v>0</v>
      </c>
      <c r="R29" s="194" t="s">
        <v>424</v>
      </c>
      <c r="S29" s="138">
        <v>0</v>
      </c>
      <c r="T29" s="199" t="s">
        <v>425</v>
      </c>
      <c r="U29" s="133"/>
      <c r="V29" s="138"/>
      <c r="W29" s="133" t="s">
        <v>20</v>
      </c>
      <c r="X29" s="133"/>
      <c r="Y29" s="133"/>
      <c r="Z29" s="133"/>
      <c r="AA29" s="133"/>
      <c r="AB29" s="138"/>
      <c r="AC29" s="133">
        <v>0</v>
      </c>
      <c r="AD29" s="235"/>
      <c r="AE29" s="138">
        <v>0</v>
      </c>
      <c r="AF29" s="194" t="s">
        <v>477</v>
      </c>
      <c r="AG29" s="138">
        <v>0</v>
      </c>
      <c r="AH29" s="194" t="s">
        <v>478</v>
      </c>
      <c r="AI29" s="138"/>
      <c r="AJ29" s="133">
        <v>0</v>
      </c>
      <c r="AK29" s="194" t="s">
        <v>479</v>
      </c>
      <c r="AL29" s="138">
        <v>0</v>
      </c>
      <c r="AM29" s="194" t="s">
        <v>480</v>
      </c>
      <c r="AN29" s="138">
        <v>0</v>
      </c>
      <c r="AO29" s="199" t="s">
        <v>481</v>
      </c>
      <c r="AP29" s="138"/>
      <c r="AQ29" s="133" t="s">
        <v>20</v>
      </c>
      <c r="AR29" s="133"/>
      <c r="AS29" s="133"/>
      <c r="AT29" s="133"/>
      <c r="AU29" s="133"/>
      <c r="AV29" s="138"/>
      <c r="AW29" s="133">
        <v>0</v>
      </c>
      <c r="AX29" s="133"/>
      <c r="AY29" s="138">
        <v>0</v>
      </c>
      <c r="AZ29" s="133"/>
      <c r="BA29" s="138">
        <v>0</v>
      </c>
      <c r="BB29" s="133"/>
      <c r="BC29" s="138"/>
      <c r="BD29" s="133">
        <v>0</v>
      </c>
      <c r="BE29" s="133"/>
      <c r="BF29" s="138">
        <v>0</v>
      </c>
      <c r="BG29" s="133"/>
      <c r="BH29" s="138">
        <v>0</v>
      </c>
      <c r="BI29" s="139"/>
      <c r="BJ29" s="138"/>
      <c r="BK29" s="133" t="s">
        <v>20</v>
      </c>
      <c r="BL29" s="133"/>
      <c r="BM29" s="133"/>
      <c r="BN29" s="133"/>
      <c r="BO29" s="133"/>
      <c r="BP29" s="138"/>
      <c r="BQ29" s="133">
        <v>0</v>
      </c>
      <c r="BR29" s="133"/>
      <c r="BS29" s="138">
        <v>0</v>
      </c>
      <c r="BT29" s="133"/>
      <c r="BU29" s="138">
        <v>0</v>
      </c>
      <c r="BV29" s="133"/>
      <c r="BW29" s="138"/>
      <c r="BX29" s="133">
        <v>0</v>
      </c>
      <c r="BY29" s="133"/>
      <c r="BZ29" s="138">
        <v>0</v>
      </c>
      <c r="CA29" s="133"/>
      <c r="CB29" s="138">
        <v>0</v>
      </c>
      <c r="CC29" s="139"/>
      <c r="CD29" s="138"/>
      <c r="CE29" s="133" t="s">
        <v>20</v>
      </c>
      <c r="CF29" s="133"/>
      <c r="CG29" s="133"/>
      <c r="CH29" s="133"/>
      <c r="CI29" s="133"/>
      <c r="CJ29" s="138"/>
      <c r="CK29" s="133">
        <v>0</v>
      </c>
      <c r="CL29" s="133"/>
      <c r="CM29" s="138">
        <v>0</v>
      </c>
      <c r="CN29" s="133"/>
      <c r="CO29" s="138">
        <v>0</v>
      </c>
      <c r="CP29" s="133"/>
      <c r="CQ29" s="138"/>
      <c r="CR29" s="133">
        <v>0</v>
      </c>
      <c r="CS29" s="133"/>
      <c r="CT29" s="138">
        <v>0</v>
      </c>
      <c r="CU29" s="133"/>
      <c r="CV29" s="138">
        <v>0</v>
      </c>
      <c r="CW29" s="139"/>
      <c r="CX29" s="138"/>
      <c r="CY29" s="133" t="s">
        <v>20</v>
      </c>
      <c r="CZ29" s="133"/>
      <c r="DA29" s="133"/>
      <c r="DB29" s="133"/>
      <c r="DC29" s="133"/>
      <c r="DD29" s="138"/>
      <c r="DE29" s="133">
        <v>0</v>
      </c>
      <c r="DF29" s="133"/>
      <c r="DG29" s="138">
        <v>0</v>
      </c>
      <c r="DH29" s="133"/>
      <c r="DI29" s="138">
        <v>0</v>
      </c>
      <c r="DJ29" s="133"/>
      <c r="DK29" s="138"/>
      <c r="DL29" s="133">
        <v>0</v>
      </c>
      <c r="DM29" s="133"/>
      <c r="DN29" s="138">
        <v>0</v>
      </c>
      <c r="DO29" s="133"/>
      <c r="DP29" s="138">
        <v>0</v>
      </c>
      <c r="DQ29" s="139"/>
      <c r="DR29" s="138"/>
      <c r="DS29" s="133" t="s">
        <v>20</v>
      </c>
      <c r="DT29" s="133"/>
      <c r="DU29" s="133"/>
      <c r="DV29" s="133"/>
      <c r="DW29" s="133"/>
      <c r="DX29" s="138"/>
      <c r="DY29" s="133">
        <v>0</v>
      </c>
      <c r="DZ29" s="133"/>
      <c r="EA29" s="138">
        <v>0</v>
      </c>
      <c r="EB29" s="133"/>
      <c r="EC29" s="138">
        <v>0</v>
      </c>
      <c r="ED29" s="133"/>
      <c r="EE29" s="138"/>
      <c r="EF29" s="133">
        <v>0</v>
      </c>
      <c r="EG29" s="133"/>
      <c r="EH29" s="138">
        <v>0</v>
      </c>
      <c r="EI29" s="133"/>
      <c r="EJ29" s="138">
        <v>0</v>
      </c>
      <c r="EK29" s="139"/>
      <c r="EL29" s="138"/>
      <c r="EM29" s="133" t="s">
        <v>20</v>
      </c>
      <c r="EN29" s="133"/>
      <c r="EO29" s="133"/>
      <c r="EP29" s="133"/>
      <c r="EQ29" s="133"/>
      <c r="ER29" s="138"/>
      <c r="ES29" s="133">
        <v>0</v>
      </c>
      <c r="ET29" s="133"/>
      <c r="EU29" s="138">
        <v>0</v>
      </c>
      <c r="EV29" s="133"/>
      <c r="EW29" s="138">
        <v>0</v>
      </c>
      <c r="EX29" s="133"/>
      <c r="EY29" s="138"/>
      <c r="EZ29" s="133">
        <v>0</v>
      </c>
      <c r="FA29" s="133"/>
      <c r="FB29" s="138">
        <v>0</v>
      </c>
      <c r="FC29" s="133"/>
      <c r="FD29" s="138">
        <v>0</v>
      </c>
      <c r="FE29" s="139"/>
    </row>
    <row r="30" spans="1:161" s="137" customFormat="1" ht="16.5" customHeight="1">
      <c r="A30" s="138"/>
      <c r="B30" s="133" t="s">
        <v>21</v>
      </c>
      <c r="C30" s="133"/>
      <c r="D30" s="133"/>
      <c r="E30" s="133"/>
      <c r="F30" s="235"/>
      <c r="G30" s="138"/>
      <c r="H30" s="133">
        <v>0</v>
      </c>
      <c r="I30" s="194"/>
      <c r="J30" s="138">
        <v>0</v>
      </c>
      <c r="K30" s="194"/>
      <c r="L30" s="138">
        <v>0</v>
      </c>
      <c r="M30" s="194"/>
      <c r="N30" s="138"/>
      <c r="O30" s="133">
        <v>0</v>
      </c>
      <c r="P30" s="194"/>
      <c r="Q30" s="138">
        <v>0</v>
      </c>
      <c r="R30" s="194"/>
      <c r="S30" s="138">
        <v>0</v>
      </c>
      <c r="T30" s="199"/>
      <c r="U30" s="133"/>
      <c r="V30" s="138"/>
      <c r="W30" s="133" t="s">
        <v>21</v>
      </c>
      <c r="X30" s="133"/>
      <c r="Y30" s="133"/>
      <c r="Z30" s="133"/>
      <c r="AA30" s="133"/>
      <c r="AB30" s="138"/>
      <c r="AC30" s="133">
        <v>0</v>
      </c>
      <c r="AD30" s="235"/>
      <c r="AE30" s="138">
        <v>0</v>
      </c>
      <c r="AF30" s="194"/>
      <c r="AG30" s="138">
        <v>0</v>
      </c>
      <c r="AH30" s="194"/>
      <c r="AI30" s="138"/>
      <c r="AJ30" s="133">
        <v>0</v>
      </c>
      <c r="AK30" s="194"/>
      <c r="AL30" s="138">
        <v>0</v>
      </c>
      <c r="AM30" s="194"/>
      <c r="AN30" s="138">
        <v>0</v>
      </c>
      <c r="AO30" s="199"/>
      <c r="AP30" s="138"/>
      <c r="AQ30" s="133" t="s">
        <v>21</v>
      </c>
      <c r="AR30" s="133"/>
      <c r="AS30" s="133"/>
      <c r="AT30" s="133"/>
      <c r="AU30" s="133"/>
      <c r="AV30" s="138"/>
      <c r="AW30" s="133">
        <v>0</v>
      </c>
      <c r="AX30" s="133"/>
      <c r="AY30" s="138">
        <v>0</v>
      </c>
      <c r="AZ30" s="133"/>
      <c r="BA30" s="138">
        <v>0</v>
      </c>
      <c r="BB30" s="133"/>
      <c r="BC30" s="138"/>
      <c r="BD30" s="133">
        <v>0</v>
      </c>
      <c r="BE30" s="133"/>
      <c r="BF30" s="138">
        <v>0</v>
      </c>
      <c r="BG30" s="133"/>
      <c r="BH30" s="138">
        <v>0</v>
      </c>
      <c r="BI30" s="139"/>
      <c r="BJ30" s="138"/>
      <c r="BK30" s="133" t="s">
        <v>21</v>
      </c>
      <c r="BL30" s="133"/>
      <c r="BM30" s="133"/>
      <c r="BN30" s="133"/>
      <c r="BO30" s="133"/>
      <c r="BP30" s="138"/>
      <c r="BQ30" s="133">
        <v>0</v>
      </c>
      <c r="BR30" s="133"/>
      <c r="BS30" s="138">
        <v>0</v>
      </c>
      <c r="BT30" s="133"/>
      <c r="BU30" s="138">
        <v>0</v>
      </c>
      <c r="BV30" s="133"/>
      <c r="BW30" s="138"/>
      <c r="BX30" s="133">
        <v>0</v>
      </c>
      <c r="BY30" s="133"/>
      <c r="BZ30" s="138">
        <v>0</v>
      </c>
      <c r="CA30" s="133"/>
      <c r="CB30" s="138">
        <v>0</v>
      </c>
      <c r="CC30" s="139"/>
      <c r="CD30" s="138"/>
      <c r="CE30" s="133" t="s">
        <v>21</v>
      </c>
      <c r="CF30" s="133"/>
      <c r="CG30" s="133"/>
      <c r="CH30" s="133"/>
      <c r="CI30" s="133"/>
      <c r="CJ30" s="138"/>
      <c r="CK30" s="133">
        <v>0</v>
      </c>
      <c r="CL30" s="133"/>
      <c r="CM30" s="138">
        <v>0</v>
      </c>
      <c r="CN30" s="133"/>
      <c r="CO30" s="138">
        <v>0</v>
      </c>
      <c r="CP30" s="133"/>
      <c r="CQ30" s="138"/>
      <c r="CR30" s="133">
        <v>0</v>
      </c>
      <c r="CS30" s="133"/>
      <c r="CT30" s="138">
        <v>0</v>
      </c>
      <c r="CU30" s="133"/>
      <c r="CV30" s="138">
        <v>0</v>
      </c>
      <c r="CW30" s="139"/>
      <c r="CX30" s="138"/>
      <c r="CY30" s="133" t="s">
        <v>21</v>
      </c>
      <c r="CZ30" s="133"/>
      <c r="DA30" s="133"/>
      <c r="DB30" s="133"/>
      <c r="DC30" s="133"/>
      <c r="DD30" s="138"/>
      <c r="DE30" s="133">
        <v>0</v>
      </c>
      <c r="DF30" s="133"/>
      <c r="DG30" s="138">
        <v>0</v>
      </c>
      <c r="DH30" s="133"/>
      <c r="DI30" s="138">
        <v>0</v>
      </c>
      <c r="DJ30" s="133"/>
      <c r="DK30" s="138"/>
      <c r="DL30" s="133">
        <v>0</v>
      </c>
      <c r="DM30" s="133"/>
      <c r="DN30" s="138">
        <v>0</v>
      </c>
      <c r="DO30" s="133"/>
      <c r="DP30" s="138">
        <v>0</v>
      </c>
      <c r="DQ30" s="139"/>
      <c r="DR30" s="138"/>
      <c r="DS30" s="133" t="s">
        <v>21</v>
      </c>
      <c r="DT30" s="133"/>
      <c r="DU30" s="133"/>
      <c r="DV30" s="133"/>
      <c r="DW30" s="133"/>
      <c r="DX30" s="138"/>
      <c r="DY30" s="133">
        <v>0</v>
      </c>
      <c r="DZ30" s="133"/>
      <c r="EA30" s="138">
        <v>0</v>
      </c>
      <c r="EB30" s="133"/>
      <c r="EC30" s="138">
        <v>0</v>
      </c>
      <c r="ED30" s="133"/>
      <c r="EE30" s="138"/>
      <c r="EF30" s="133">
        <v>0</v>
      </c>
      <c r="EG30" s="133"/>
      <c r="EH30" s="138">
        <v>0</v>
      </c>
      <c r="EI30" s="133"/>
      <c r="EJ30" s="138">
        <v>0</v>
      </c>
      <c r="EK30" s="139"/>
      <c r="EL30" s="138"/>
      <c r="EM30" s="133" t="s">
        <v>21</v>
      </c>
      <c r="EN30" s="133"/>
      <c r="EO30" s="133"/>
      <c r="EP30" s="133"/>
      <c r="EQ30" s="133"/>
      <c r="ER30" s="138"/>
      <c r="ES30" s="133">
        <v>0</v>
      </c>
      <c r="ET30" s="133"/>
      <c r="EU30" s="138">
        <v>0</v>
      </c>
      <c r="EV30" s="133"/>
      <c r="EW30" s="138">
        <v>0</v>
      </c>
      <c r="EX30" s="133"/>
      <c r="EY30" s="138"/>
      <c r="EZ30" s="133">
        <v>0</v>
      </c>
      <c r="FA30" s="133"/>
      <c r="FB30" s="138">
        <v>0</v>
      </c>
      <c r="FC30" s="133"/>
      <c r="FD30" s="138">
        <v>0</v>
      </c>
      <c r="FE30" s="139"/>
    </row>
    <row r="31" spans="1:161" s="137" customFormat="1" ht="16.5" customHeight="1">
      <c r="A31" s="138"/>
      <c r="B31" s="133" t="s">
        <v>22</v>
      </c>
      <c r="C31" s="133"/>
      <c r="D31" s="133"/>
      <c r="E31" s="133"/>
      <c r="F31" s="235"/>
      <c r="G31" s="138"/>
      <c r="H31" s="133">
        <v>0</v>
      </c>
      <c r="I31" s="194"/>
      <c r="J31" s="138">
        <v>0</v>
      </c>
      <c r="K31" s="194"/>
      <c r="L31" s="138">
        <v>0</v>
      </c>
      <c r="M31" s="194"/>
      <c r="N31" s="138"/>
      <c r="O31" s="133">
        <v>0</v>
      </c>
      <c r="P31" s="194"/>
      <c r="Q31" s="138">
        <v>0</v>
      </c>
      <c r="R31" s="194"/>
      <c r="S31" s="138">
        <v>0</v>
      </c>
      <c r="T31" s="199"/>
      <c r="U31" s="133"/>
      <c r="V31" s="138"/>
      <c r="W31" s="133" t="s">
        <v>22</v>
      </c>
      <c r="X31" s="133"/>
      <c r="Y31" s="133"/>
      <c r="Z31" s="133"/>
      <c r="AA31" s="133"/>
      <c r="AB31" s="138"/>
      <c r="AC31" s="133">
        <v>0</v>
      </c>
      <c r="AD31" s="235"/>
      <c r="AE31" s="138">
        <v>0</v>
      </c>
      <c r="AF31" s="194"/>
      <c r="AG31" s="138">
        <v>0</v>
      </c>
      <c r="AH31" s="194"/>
      <c r="AI31" s="138"/>
      <c r="AJ31" s="133">
        <v>0</v>
      </c>
      <c r="AK31" s="194"/>
      <c r="AL31" s="138">
        <v>0</v>
      </c>
      <c r="AM31" s="194"/>
      <c r="AN31" s="138">
        <v>0</v>
      </c>
      <c r="AO31" s="199"/>
      <c r="AP31" s="138"/>
      <c r="AQ31" s="133" t="s">
        <v>22</v>
      </c>
      <c r="AR31" s="133"/>
      <c r="AS31" s="133"/>
      <c r="AT31" s="133"/>
      <c r="AU31" s="133"/>
      <c r="AV31" s="138"/>
      <c r="AW31" s="133">
        <v>0</v>
      </c>
      <c r="AX31" s="133"/>
      <c r="AY31" s="138">
        <v>0</v>
      </c>
      <c r="AZ31" s="133"/>
      <c r="BA31" s="138">
        <v>0</v>
      </c>
      <c r="BB31" s="133"/>
      <c r="BC31" s="138"/>
      <c r="BD31" s="133">
        <v>0</v>
      </c>
      <c r="BE31" s="133"/>
      <c r="BF31" s="138">
        <v>0</v>
      </c>
      <c r="BG31" s="133"/>
      <c r="BH31" s="138">
        <v>0</v>
      </c>
      <c r="BI31" s="139"/>
      <c r="BJ31" s="138"/>
      <c r="BK31" s="133" t="s">
        <v>22</v>
      </c>
      <c r="BL31" s="133"/>
      <c r="BM31" s="133"/>
      <c r="BN31" s="133"/>
      <c r="BO31" s="133"/>
      <c r="BP31" s="138"/>
      <c r="BQ31" s="133">
        <v>0</v>
      </c>
      <c r="BR31" s="133"/>
      <c r="BS31" s="138">
        <v>0</v>
      </c>
      <c r="BT31" s="133"/>
      <c r="BU31" s="138">
        <v>0</v>
      </c>
      <c r="BV31" s="133"/>
      <c r="BW31" s="138"/>
      <c r="BX31" s="133">
        <v>0</v>
      </c>
      <c r="BY31" s="133"/>
      <c r="BZ31" s="138">
        <v>0</v>
      </c>
      <c r="CA31" s="133"/>
      <c r="CB31" s="138">
        <v>0</v>
      </c>
      <c r="CC31" s="139"/>
      <c r="CD31" s="138"/>
      <c r="CE31" s="133" t="s">
        <v>22</v>
      </c>
      <c r="CF31" s="133"/>
      <c r="CG31" s="133"/>
      <c r="CH31" s="133"/>
      <c r="CI31" s="133"/>
      <c r="CJ31" s="138"/>
      <c r="CK31" s="133">
        <v>0</v>
      </c>
      <c r="CL31" s="133"/>
      <c r="CM31" s="138">
        <v>0</v>
      </c>
      <c r="CN31" s="133"/>
      <c r="CO31" s="138">
        <v>0</v>
      </c>
      <c r="CP31" s="133"/>
      <c r="CQ31" s="138"/>
      <c r="CR31" s="133">
        <v>0</v>
      </c>
      <c r="CS31" s="133"/>
      <c r="CT31" s="138">
        <v>0</v>
      </c>
      <c r="CU31" s="133"/>
      <c r="CV31" s="138">
        <v>0</v>
      </c>
      <c r="CW31" s="139"/>
      <c r="CX31" s="138"/>
      <c r="CY31" s="133" t="s">
        <v>22</v>
      </c>
      <c r="CZ31" s="133"/>
      <c r="DA31" s="133"/>
      <c r="DB31" s="133"/>
      <c r="DC31" s="133"/>
      <c r="DD31" s="138"/>
      <c r="DE31" s="133">
        <v>0</v>
      </c>
      <c r="DF31" s="133"/>
      <c r="DG31" s="138">
        <v>0</v>
      </c>
      <c r="DH31" s="133"/>
      <c r="DI31" s="138">
        <v>0</v>
      </c>
      <c r="DJ31" s="133"/>
      <c r="DK31" s="138"/>
      <c r="DL31" s="133">
        <v>0</v>
      </c>
      <c r="DM31" s="133"/>
      <c r="DN31" s="138">
        <v>0</v>
      </c>
      <c r="DO31" s="133"/>
      <c r="DP31" s="138">
        <v>0</v>
      </c>
      <c r="DQ31" s="139"/>
      <c r="DR31" s="138"/>
      <c r="DS31" s="133" t="s">
        <v>22</v>
      </c>
      <c r="DT31" s="133"/>
      <c r="DU31" s="133"/>
      <c r="DV31" s="133"/>
      <c r="DW31" s="133"/>
      <c r="DX31" s="138"/>
      <c r="DY31" s="133">
        <v>0</v>
      </c>
      <c r="DZ31" s="133"/>
      <c r="EA31" s="138">
        <v>0</v>
      </c>
      <c r="EB31" s="133"/>
      <c r="EC31" s="138">
        <v>0</v>
      </c>
      <c r="ED31" s="133"/>
      <c r="EE31" s="138"/>
      <c r="EF31" s="133">
        <v>0</v>
      </c>
      <c r="EG31" s="133"/>
      <c r="EH31" s="138">
        <v>0</v>
      </c>
      <c r="EI31" s="133"/>
      <c r="EJ31" s="138">
        <v>0</v>
      </c>
      <c r="EK31" s="139"/>
      <c r="EL31" s="138"/>
      <c r="EM31" s="133" t="s">
        <v>22</v>
      </c>
      <c r="EN31" s="133"/>
      <c r="EO31" s="133"/>
      <c r="EP31" s="133"/>
      <c r="EQ31" s="133"/>
      <c r="ER31" s="138"/>
      <c r="ES31" s="133">
        <v>0</v>
      </c>
      <c r="ET31" s="133"/>
      <c r="EU31" s="138">
        <v>0</v>
      </c>
      <c r="EV31" s="133"/>
      <c r="EW31" s="138">
        <v>0</v>
      </c>
      <c r="EX31" s="133"/>
      <c r="EY31" s="138"/>
      <c r="EZ31" s="133">
        <v>0</v>
      </c>
      <c r="FA31" s="133"/>
      <c r="FB31" s="138">
        <v>0</v>
      </c>
      <c r="FC31" s="133"/>
      <c r="FD31" s="138">
        <v>0</v>
      </c>
      <c r="FE31" s="139"/>
    </row>
    <row r="32" spans="1:161" s="137" customFormat="1" ht="16.5" customHeight="1">
      <c r="A32" s="144"/>
      <c r="B32" s="145" t="s">
        <v>23</v>
      </c>
      <c r="C32" s="145"/>
      <c r="D32" s="145"/>
      <c r="E32" s="145">
        <v>4989821.2975831488</v>
      </c>
      <c r="F32" s="195" t="s">
        <v>513</v>
      </c>
      <c r="G32" s="144"/>
      <c r="H32" s="145">
        <v>3962504.9044241123</v>
      </c>
      <c r="I32" s="195" t="s">
        <v>514</v>
      </c>
      <c r="J32" s="144">
        <v>969416.65809589066</v>
      </c>
      <c r="K32" s="195" t="s">
        <v>515</v>
      </c>
      <c r="L32" s="144">
        <v>23522.773641576998</v>
      </c>
      <c r="M32" s="195" t="s">
        <v>516</v>
      </c>
      <c r="N32" s="144"/>
      <c r="O32" s="145">
        <v>27183.13329547074</v>
      </c>
      <c r="P32" s="195" t="s">
        <v>517</v>
      </c>
      <c r="Q32" s="144">
        <v>7193.8281260979993</v>
      </c>
      <c r="R32" s="195" t="s">
        <v>518</v>
      </c>
      <c r="S32" s="144">
        <v>0</v>
      </c>
      <c r="T32" s="200" t="s">
        <v>519</v>
      </c>
      <c r="U32" s="145"/>
      <c r="V32" s="144"/>
      <c r="W32" s="145" t="s">
        <v>23</v>
      </c>
      <c r="X32" s="145"/>
      <c r="Y32" s="145"/>
      <c r="Z32" s="145"/>
      <c r="AA32" s="145"/>
      <c r="AB32" s="144"/>
      <c r="AC32" s="145">
        <v>0</v>
      </c>
      <c r="AD32" s="234"/>
      <c r="AE32" s="144">
        <v>0</v>
      </c>
      <c r="AF32" s="195" t="s">
        <v>520</v>
      </c>
      <c r="AG32" s="144">
        <v>0</v>
      </c>
      <c r="AH32" s="195" t="s">
        <v>521</v>
      </c>
      <c r="AI32" s="144"/>
      <c r="AJ32" s="145">
        <v>0</v>
      </c>
      <c r="AK32" s="195" t="s">
        <v>522</v>
      </c>
      <c r="AL32" s="144">
        <v>0</v>
      </c>
      <c r="AM32" s="195" t="s">
        <v>523</v>
      </c>
      <c r="AN32" s="144">
        <v>0</v>
      </c>
      <c r="AO32" s="200" t="s">
        <v>524</v>
      </c>
      <c r="AP32" s="144"/>
      <c r="AQ32" s="145" t="s">
        <v>23</v>
      </c>
      <c r="AR32" s="145"/>
      <c r="AS32" s="145"/>
      <c r="AT32" s="145"/>
      <c r="AU32" s="145"/>
      <c r="AV32" s="144"/>
      <c r="AW32" s="145">
        <v>0</v>
      </c>
      <c r="AX32" s="145"/>
      <c r="AY32" s="144">
        <v>0</v>
      </c>
      <c r="AZ32" s="145"/>
      <c r="BA32" s="144">
        <v>0</v>
      </c>
      <c r="BB32" s="145"/>
      <c r="BC32" s="144"/>
      <c r="BD32" s="145">
        <v>0</v>
      </c>
      <c r="BE32" s="145"/>
      <c r="BF32" s="144">
        <v>0</v>
      </c>
      <c r="BG32" s="145"/>
      <c r="BH32" s="144">
        <v>0</v>
      </c>
      <c r="BI32" s="146"/>
      <c r="BJ32" s="144"/>
      <c r="BK32" s="145" t="s">
        <v>23</v>
      </c>
      <c r="BL32" s="145"/>
      <c r="BM32" s="145"/>
      <c r="BN32" s="145"/>
      <c r="BO32" s="145"/>
      <c r="BP32" s="144"/>
      <c r="BQ32" s="145">
        <v>0</v>
      </c>
      <c r="BR32" s="145"/>
      <c r="BS32" s="144">
        <v>0</v>
      </c>
      <c r="BT32" s="145"/>
      <c r="BU32" s="144">
        <v>0</v>
      </c>
      <c r="BV32" s="145"/>
      <c r="BW32" s="144"/>
      <c r="BX32" s="145">
        <v>0</v>
      </c>
      <c r="BY32" s="145"/>
      <c r="BZ32" s="144">
        <v>0</v>
      </c>
      <c r="CA32" s="145"/>
      <c r="CB32" s="144">
        <v>0</v>
      </c>
      <c r="CC32" s="146"/>
      <c r="CD32" s="144"/>
      <c r="CE32" s="145" t="s">
        <v>23</v>
      </c>
      <c r="CF32" s="145"/>
      <c r="CG32" s="145"/>
      <c r="CH32" s="145"/>
      <c r="CI32" s="145"/>
      <c r="CJ32" s="144"/>
      <c r="CK32" s="145">
        <v>0</v>
      </c>
      <c r="CL32" s="145"/>
      <c r="CM32" s="144">
        <v>0</v>
      </c>
      <c r="CN32" s="145"/>
      <c r="CO32" s="144">
        <v>0</v>
      </c>
      <c r="CP32" s="145"/>
      <c r="CQ32" s="144"/>
      <c r="CR32" s="145">
        <v>0</v>
      </c>
      <c r="CS32" s="145"/>
      <c r="CT32" s="144">
        <v>0</v>
      </c>
      <c r="CU32" s="145"/>
      <c r="CV32" s="144">
        <v>0</v>
      </c>
      <c r="CW32" s="146"/>
      <c r="CX32" s="144"/>
      <c r="CY32" s="145" t="s">
        <v>23</v>
      </c>
      <c r="CZ32" s="145"/>
      <c r="DA32" s="145"/>
      <c r="DB32" s="145"/>
      <c r="DC32" s="145"/>
      <c r="DD32" s="144"/>
      <c r="DE32" s="145">
        <v>0</v>
      </c>
      <c r="DF32" s="145"/>
      <c r="DG32" s="144">
        <v>0</v>
      </c>
      <c r="DH32" s="145"/>
      <c r="DI32" s="144">
        <v>0</v>
      </c>
      <c r="DJ32" s="145"/>
      <c r="DK32" s="144"/>
      <c r="DL32" s="145">
        <v>0</v>
      </c>
      <c r="DM32" s="145"/>
      <c r="DN32" s="144">
        <v>0</v>
      </c>
      <c r="DO32" s="145"/>
      <c r="DP32" s="144">
        <v>0</v>
      </c>
      <c r="DQ32" s="146"/>
      <c r="DR32" s="144"/>
      <c r="DS32" s="145" t="s">
        <v>23</v>
      </c>
      <c r="DT32" s="145"/>
      <c r="DU32" s="145"/>
      <c r="DV32" s="145"/>
      <c r="DW32" s="145"/>
      <c r="DX32" s="144"/>
      <c r="DY32" s="145">
        <v>0</v>
      </c>
      <c r="DZ32" s="145"/>
      <c r="EA32" s="144">
        <v>0</v>
      </c>
      <c r="EB32" s="145"/>
      <c r="EC32" s="144">
        <v>0</v>
      </c>
      <c r="ED32" s="145"/>
      <c r="EE32" s="144"/>
      <c r="EF32" s="145">
        <v>0</v>
      </c>
      <c r="EG32" s="145"/>
      <c r="EH32" s="144">
        <v>0</v>
      </c>
      <c r="EI32" s="145"/>
      <c r="EJ32" s="144">
        <v>0</v>
      </c>
      <c r="EK32" s="146"/>
      <c r="EL32" s="144"/>
      <c r="EM32" s="145" t="s">
        <v>23</v>
      </c>
      <c r="EN32" s="145"/>
      <c r="EO32" s="145"/>
      <c r="EP32" s="145"/>
      <c r="EQ32" s="145"/>
      <c r="ER32" s="144"/>
      <c r="ES32" s="145">
        <v>0</v>
      </c>
      <c r="ET32" s="145"/>
      <c r="EU32" s="144">
        <v>0</v>
      </c>
      <c r="EV32" s="145"/>
      <c r="EW32" s="144">
        <v>0</v>
      </c>
      <c r="EX32" s="145"/>
      <c r="EY32" s="144"/>
      <c r="EZ32" s="145">
        <v>0</v>
      </c>
      <c r="FA32" s="145"/>
      <c r="FB32" s="144">
        <v>0</v>
      </c>
      <c r="FC32" s="145"/>
      <c r="FD32" s="144">
        <v>0</v>
      </c>
      <c r="FE32" s="146"/>
    </row>
    <row r="33" spans="1:161" s="69" customFormat="1" ht="6" customHeight="1">
      <c r="A33" s="85"/>
      <c r="B33" s="73"/>
      <c r="C33" s="73"/>
      <c r="D33" s="73"/>
      <c r="E33" s="73"/>
      <c r="F33" s="73"/>
      <c r="G33" s="85"/>
      <c r="H33" s="73"/>
      <c r="I33" s="73"/>
      <c r="J33" s="85"/>
      <c r="K33" s="73"/>
      <c r="L33" s="85"/>
      <c r="M33" s="73"/>
      <c r="N33" s="85"/>
      <c r="O33" s="73"/>
      <c r="P33" s="73"/>
      <c r="Q33" s="85"/>
      <c r="R33" s="73"/>
      <c r="S33" s="85"/>
      <c r="T33" s="92"/>
      <c r="U33" s="73"/>
      <c r="V33" s="85"/>
      <c r="W33" s="73"/>
      <c r="X33" s="73"/>
      <c r="Y33" s="73"/>
      <c r="Z33" s="73"/>
      <c r="AA33" s="73"/>
      <c r="AB33" s="85"/>
      <c r="AC33" s="73"/>
      <c r="AD33" s="73"/>
      <c r="AE33" s="85"/>
      <c r="AF33" s="73"/>
      <c r="AG33" s="85"/>
      <c r="AH33" s="73"/>
      <c r="AI33" s="85"/>
      <c r="AJ33" s="73"/>
      <c r="AK33" s="73"/>
      <c r="AL33" s="85"/>
      <c r="AM33" s="73"/>
      <c r="AN33" s="85"/>
      <c r="AO33" s="92"/>
      <c r="AP33" s="85"/>
      <c r="AQ33" s="73"/>
      <c r="AR33" s="73"/>
      <c r="AS33" s="73"/>
      <c r="AT33" s="73"/>
      <c r="AU33" s="73"/>
      <c r="AV33" s="85"/>
      <c r="AW33" s="73"/>
      <c r="AX33" s="73"/>
      <c r="AY33" s="85"/>
      <c r="AZ33" s="73"/>
      <c r="BA33" s="85"/>
      <c r="BB33" s="73"/>
      <c r="BC33" s="85"/>
      <c r="BD33" s="73"/>
      <c r="BE33" s="73"/>
      <c r="BF33" s="85"/>
      <c r="BG33" s="73"/>
      <c r="BH33" s="85"/>
      <c r="BI33" s="92"/>
      <c r="BJ33" s="85"/>
      <c r="BK33" s="73"/>
      <c r="BL33" s="73"/>
      <c r="BM33" s="73"/>
      <c r="BN33" s="73"/>
      <c r="BO33" s="73"/>
      <c r="BP33" s="85"/>
      <c r="BQ33" s="73"/>
      <c r="BR33" s="73"/>
      <c r="BS33" s="85"/>
      <c r="BT33" s="73"/>
      <c r="BU33" s="85"/>
      <c r="BV33" s="73"/>
      <c r="BW33" s="85"/>
      <c r="BX33" s="73"/>
      <c r="BY33" s="73"/>
      <c r="BZ33" s="85"/>
      <c r="CA33" s="73"/>
      <c r="CB33" s="85"/>
      <c r="CC33" s="92"/>
      <c r="CD33" s="85"/>
      <c r="CE33" s="73"/>
      <c r="CF33" s="73"/>
      <c r="CG33" s="73"/>
      <c r="CH33" s="73"/>
      <c r="CI33" s="73"/>
      <c r="CJ33" s="85"/>
      <c r="CK33" s="73"/>
      <c r="CL33" s="73"/>
      <c r="CM33" s="85"/>
      <c r="CN33" s="73"/>
      <c r="CO33" s="85"/>
      <c r="CP33" s="73"/>
      <c r="CQ33" s="85"/>
      <c r="CR33" s="73"/>
      <c r="CS33" s="73"/>
      <c r="CT33" s="85"/>
      <c r="CU33" s="73"/>
      <c r="CV33" s="85"/>
      <c r="CW33" s="92"/>
      <c r="CX33" s="85"/>
      <c r="CY33" s="73"/>
      <c r="CZ33" s="73"/>
      <c r="DA33" s="73"/>
      <c r="DB33" s="73"/>
      <c r="DC33" s="73"/>
      <c r="DD33" s="85"/>
      <c r="DE33" s="73"/>
      <c r="DF33" s="73"/>
      <c r="DG33" s="85"/>
      <c r="DH33" s="73"/>
      <c r="DI33" s="85"/>
      <c r="DJ33" s="73"/>
      <c r="DK33" s="85"/>
      <c r="DL33" s="73"/>
      <c r="DM33" s="73"/>
      <c r="DN33" s="85"/>
      <c r="DO33" s="73"/>
      <c r="DP33" s="85"/>
      <c r="DQ33" s="92"/>
      <c r="DR33" s="85"/>
      <c r="DS33" s="73"/>
      <c r="DT33" s="73"/>
      <c r="DU33" s="73"/>
      <c r="DV33" s="73"/>
      <c r="DW33" s="73"/>
      <c r="DX33" s="85"/>
      <c r="DY33" s="73"/>
      <c r="DZ33" s="73"/>
      <c r="EA33" s="85"/>
      <c r="EB33" s="73"/>
      <c r="EC33" s="85"/>
      <c r="ED33" s="73"/>
      <c r="EE33" s="85"/>
      <c r="EF33" s="73"/>
      <c r="EG33" s="73"/>
      <c r="EH33" s="85"/>
      <c r="EI33" s="73"/>
      <c r="EJ33" s="85"/>
      <c r="EK33" s="92"/>
      <c r="EL33" s="85"/>
      <c r="EM33" s="73"/>
      <c r="EN33" s="73"/>
      <c r="EO33" s="73"/>
      <c r="EP33" s="73"/>
      <c r="EQ33" s="73"/>
      <c r="ER33" s="85"/>
      <c r="ES33" s="73"/>
      <c r="ET33" s="73"/>
      <c r="EU33" s="85"/>
      <c r="EV33" s="73"/>
      <c r="EW33" s="85"/>
      <c r="EX33" s="73"/>
      <c r="EY33" s="85"/>
      <c r="EZ33" s="73"/>
      <c r="FA33" s="73"/>
      <c r="FB33" s="85"/>
      <c r="FC33" s="73"/>
      <c r="FD33" s="85"/>
      <c r="FE33" s="92"/>
    </row>
    <row r="34" spans="1:161" s="137" customFormat="1" ht="16.5" customHeight="1">
      <c r="A34" s="138"/>
      <c r="B34" s="133" t="s">
        <v>24</v>
      </c>
      <c r="C34" s="133"/>
      <c r="D34" s="133"/>
      <c r="E34" s="133"/>
      <c r="F34" s="133"/>
      <c r="G34" s="138"/>
      <c r="H34" s="133"/>
      <c r="I34" s="133"/>
      <c r="J34" s="138">
        <v>860</v>
      </c>
      <c r="K34" s="133"/>
      <c r="L34" s="138">
        <v>906</v>
      </c>
      <c r="M34" s="133"/>
      <c r="N34" s="138"/>
      <c r="O34" s="133">
        <v>902</v>
      </c>
      <c r="P34" s="133"/>
      <c r="Q34" s="138">
        <v>945</v>
      </c>
      <c r="R34" s="133"/>
      <c r="S34" s="138">
        <v>943</v>
      </c>
      <c r="T34" s="139"/>
      <c r="U34" s="133"/>
      <c r="V34" s="138"/>
      <c r="W34" s="133" t="s">
        <v>24</v>
      </c>
      <c r="X34" s="133"/>
      <c r="Y34" s="133"/>
      <c r="Z34" s="133"/>
      <c r="AA34" s="133"/>
      <c r="AB34" s="138"/>
      <c r="AC34" s="133">
        <v>943</v>
      </c>
      <c r="AD34" s="133"/>
      <c r="AE34" s="138">
        <v>943</v>
      </c>
      <c r="AF34" s="133"/>
      <c r="AG34" s="138">
        <v>943</v>
      </c>
      <c r="AH34" s="133"/>
      <c r="AI34" s="138"/>
      <c r="AJ34" s="133">
        <v>943</v>
      </c>
      <c r="AK34" s="133"/>
      <c r="AL34" s="138">
        <v>943</v>
      </c>
      <c r="AM34" s="133"/>
      <c r="AN34" s="138">
        <v>943</v>
      </c>
      <c r="AO34" s="139"/>
      <c r="AP34" s="138"/>
      <c r="AQ34" s="133" t="s">
        <v>24</v>
      </c>
      <c r="AR34" s="133"/>
      <c r="AS34" s="133"/>
      <c r="AT34" s="133"/>
      <c r="AU34" s="133"/>
      <c r="AV34" s="138"/>
      <c r="AW34" s="133">
        <v>943</v>
      </c>
      <c r="AX34" s="133"/>
      <c r="AY34" s="138">
        <v>943</v>
      </c>
      <c r="AZ34" s="133"/>
      <c r="BA34" s="138">
        <v>943</v>
      </c>
      <c r="BB34" s="133"/>
      <c r="BC34" s="138"/>
      <c r="BD34" s="133">
        <v>943</v>
      </c>
      <c r="BE34" s="133"/>
      <c r="BF34" s="138">
        <v>943</v>
      </c>
      <c r="BG34" s="133"/>
      <c r="BH34" s="138">
        <v>943</v>
      </c>
      <c r="BI34" s="139"/>
      <c r="BJ34" s="138"/>
      <c r="BK34" s="133" t="s">
        <v>24</v>
      </c>
      <c r="BL34" s="133"/>
      <c r="BM34" s="133"/>
      <c r="BN34" s="133"/>
      <c r="BO34" s="133"/>
      <c r="BP34" s="138"/>
      <c r="BQ34" s="133">
        <v>943</v>
      </c>
      <c r="BR34" s="133"/>
      <c r="BS34" s="138">
        <v>943</v>
      </c>
      <c r="BT34" s="133"/>
      <c r="BU34" s="138">
        <v>943</v>
      </c>
      <c r="BV34" s="133"/>
      <c r="BW34" s="138"/>
      <c r="BX34" s="133">
        <v>943</v>
      </c>
      <c r="BY34" s="133"/>
      <c r="BZ34" s="138">
        <v>943</v>
      </c>
      <c r="CA34" s="133"/>
      <c r="CB34" s="138">
        <v>943</v>
      </c>
      <c r="CC34" s="139"/>
      <c r="CD34" s="138"/>
      <c r="CE34" s="133" t="s">
        <v>24</v>
      </c>
      <c r="CF34" s="133"/>
      <c r="CG34" s="133"/>
      <c r="CH34" s="133"/>
      <c r="CI34" s="133"/>
      <c r="CJ34" s="138"/>
      <c r="CK34" s="133">
        <v>943</v>
      </c>
      <c r="CL34" s="133"/>
      <c r="CM34" s="138">
        <v>943</v>
      </c>
      <c r="CN34" s="133"/>
      <c r="CO34" s="138">
        <v>943</v>
      </c>
      <c r="CP34" s="133"/>
      <c r="CQ34" s="138"/>
      <c r="CR34" s="133">
        <v>943</v>
      </c>
      <c r="CS34" s="133"/>
      <c r="CT34" s="138">
        <v>943</v>
      </c>
      <c r="CU34" s="133"/>
      <c r="CV34" s="138">
        <v>943</v>
      </c>
      <c r="CW34" s="139"/>
      <c r="CX34" s="138"/>
      <c r="CY34" s="133" t="s">
        <v>24</v>
      </c>
      <c r="CZ34" s="133"/>
      <c r="DA34" s="133"/>
      <c r="DB34" s="133"/>
      <c r="DC34" s="133"/>
      <c r="DD34" s="138"/>
      <c r="DE34" s="133">
        <v>943</v>
      </c>
      <c r="DF34" s="133"/>
      <c r="DG34" s="138">
        <v>943</v>
      </c>
      <c r="DH34" s="133"/>
      <c r="DI34" s="138">
        <v>943</v>
      </c>
      <c r="DJ34" s="133"/>
      <c r="DK34" s="138"/>
      <c r="DL34" s="133">
        <v>943</v>
      </c>
      <c r="DM34" s="133"/>
      <c r="DN34" s="138">
        <v>943</v>
      </c>
      <c r="DO34" s="133"/>
      <c r="DP34" s="138">
        <v>943</v>
      </c>
      <c r="DQ34" s="139"/>
      <c r="DR34" s="138"/>
      <c r="DS34" s="133" t="s">
        <v>24</v>
      </c>
      <c r="DT34" s="133"/>
      <c r="DU34" s="133"/>
      <c r="DV34" s="133"/>
      <c r="DW34" s="133"/>
      <c r="DX34" s="138"/>
      <c r="DY34" s="133">
        <v>943</v>
      </c>
      <c r="DZ34" s="133"/>
      <c r="EA34" s="138">
        <v>943</v>
      </c>
      <c r="EB34" s="133"/>
      <c r="EC34" s="138">
        <v>943</v>
      </c>
      <c r="ED34" s="133"/>
      <c r="EE34" s="138"/>
      <c r="EF34" s="133">
        <v>943</v>
      </c>
      <c r="EG34" s="133"/>
      <c r="EH34" s="138">
        <v>943</v>
      </c>
      <c r="EI34" s="133"/>
      <c r="EJ34" s="138">
        <v>943</v>
      </c>
      <c r="EK34" s="139"/>
      <c r="EL34" s="138"/>
      <c r="EM34" s="133" t="s">
        <v>24</v>
      </c>
      <c r="EN34" s="133"/>
      <c r="EO34" s="133"/>
      <c r="EP34" s="133"/>
      <c r="EQ34" s="133"/>
      <c r="ER34" s="138"/>
      <c r="ES34" s="133">
        <v>943</v>
      </c>
      <c r="ET34" s="133"/>
      <c r="EU34" s="138">
        <v>943</v>
      </c>
      <c r="EV34" s="133"/>
      <c r="EW34" s="138">
        <v>943</v>
      </c>
      <c r="EX34" s="133"/>
      <c r="EY34" s="138"/>
      <c r="EZ34" s="133">
        <v>943</v>
      </c>
      <c r="FA34" s="133"/>
      <c r="FB34" s="138">
        <v>943</v>
      </c>
      <c r="FC34" s="133"/>
      <c r="FD34" s="138">
        <v>943</v>
      </c>
      <c r="FE34" s="139"/>
    </row>
    <row r="35" spans="1:161" s="137" customFormat="1" ht="16.5" customHeight="1">
      <c r="A35" s="138"/>
      <c r="B35" s="133" t="s">
        <v>69</v>
      </c>
      <c r="C35" s="133"/>
      <c r="D35" s="133"/>
      <c r="E35" s="133"/>
      <c r="F35" s="133"/>
      <c r="G35" s="138"/>
      <c r="H35" s="133"/>
      <c r="I35" s="133"/>
      <c r="J35" s="138">
        <v>0</v>
      </c>
      <c r="K35" s="133"/>
      <c r="L35" s="138">
        <v>0</v>
      </c>
      <c r="M35" s="133"/>
      <c r="N35" s="138"/>
      <c r="O35" s="133">
        <v>0</v>
      </c>
      <c r="P35" s="133"/>
      <c r="Q35" s="138">
        <v>0</v>
      </c>
      <c r="R35" s="133"/>
      <c r="S35" s="138">
        <v>0</v>
      </c>
      <c r="T35" s="139"/>
      <c r="U35" s="133"/>
      <c r="V35" s="138"/>
      <c r="W35" s="133" t="s">
        <v>25</v>
      </c>
      <c r="X35" s="133"/>
      <c r="Y35" s="133"/>
      <c r="Z35" s="133"/>
      <c r="AA35" s="133"/>
      <c r="AB35" s="138"/>
      <c r="AC35" s="133">
        <v>0</v>
      </c>
      <c r="AD35" s="133"/>
      <c r="AE35" s="138">
        <v>0</v>
      </c>
      <c r="AF35" s="133"/>
      <c r="AG35" s="138">
        <v>0</v>
      </c>
      <c r="AH35" s="133"/>
      <c r="AI35" s="138"/>
      <c r="AJ35" s="133">
        <v>0</v>
      </c>
      <c r="AK35" s="133"/>
      <c r="AL35" s="138">
        <v>0</v>
      </c>
      <c r="AM35" s="133"/>
      <c r="AN35" s="138">
        <v>0</v>
      </c>
      <c r="AO35" s="139"/>
      <c r="AP35" s="138"/>
      <c r="AQ35" s="133" t="s">
        <v>25</v>
      </c>
      <c r="AR35" s="133"/>
      <c r="AS35" s="133"/>
      <c r="AT35" s="133"/>
      <c r="AU35" s="133"/>
      <c r="AV35" s="138"/>
      <c r="AW35" s="133">
        <v>0</v>
      </c>
      <c r="AX35" s="133"/>
      <c r="AY35" s="138">
        <v>0</v>
      </c>
      <c r="AZ35" s="133"/>
      <c r="BA35" s="138">
        <v>0</v>
      </c>
      <c r="BB35" s="133"/>
      <c r="BC35" s="138"/>
      <c r="BD35" s="133">
        <v>0</v>
      </c>
      <c r="BE35" s="133"/>
      <c r="BF35" s="138">
        <v>0</v>
      </c>
      <c r="BG35" s="133"/>
      <c r="BH35" s="138">
        <v>0</v>
      </c>
      <c r="BI35" s="139"/>
      <c r="BJ35" s="138"/>
      <c r="BK35" s="133" t="s">
        <v>25</v>
      </c>
      <c r="BL35" s="133"/>
      <c r="BM35" s="133"/>
      <c r="BN35" s="133"/>
      <c r="BO35" s="133"/>
      <c r="BP35" s="138"/>
      <c r="BQ35" s="133">
        <v>0</v>
      </c>
      <c r="BR35" s="133"/>
      <c r="BS35" s="138">
        <v>0</v>
      </c>
      <c r="BT35" s="133"/>
      <c r="BU35" s="138">
        <v>0</v>
      </c>
      <c r="BV35" s="133"/>
      <c r="BW35" s="138"/>
      <c r="BX35" s="133">
        <v>0</v>
      </c>
      <c r="BY35" s="133"/>
      <c r="BZ35" s="138">
        <v>0</v>
      </c>
      <c r="CA35" s="133"/>
      <c r="CB35" s="138">
        <v>0</v>
      </c>
      <c r="CC35" s="139"/>
      <c r="CD35" s="138"/>
      <c r="CE35" s="133" t="s">
        <v>25</v>
      </c>
      <c r="CF35" s="133"/>
      <c r="CG35" s="133"/>
      <c r="CH35" s="133"/>
      <c r="CI35" s="133"/>
      <c r="CJ35" s="138"/>
      <c r="CK35" s="133">
        <v>0</v>
      </c>
      <c r="CL35" s="133"/>
      <c r="CM35" s="138">
        <v>0</v>
      </c>
      <c r="CN35" s="133"/>
      <c r="CO35" s="138">
        <v>0</v>
      </c>
      <c r="CP35" s="133"/>
      <c r="CQ35" s="138"/>
      <c r="CR35" s="133">
        <v>0</v>
      </c>
      <c r="CS35" s="133"/>
      <c r="CT35" s="138">
        <v>0</v>
      </c>
      <c r="CU35" s="133"/>
      <c r="CV35" s="138">
        <v>0</v>
      </c>
      <c r="CW35" s="139"/>
      <c r="CX35" s="138"/>
      <c r="CY35" s="133" t="s">
        <v>25</v>
      </c>
      <c r="CZ35" s="133"/>
      <c r="DA35" s="133"/>
      <c r="DB35" s="133"/>
      <c r="DC35" s="133"/>
      <c r="DD35" s="138"/>
      <c r="DE35" s="133">
        <v>0</v>
      </c>
      <c r="DF35" s="133"/>
      <c r="DG35" s="138">
        <v>0</v>
      </c>
      <c r="DH35" s="133"/>
      <c r="DI35" s="138">
        <v>0</v>
      </c>
      <c r="DJ35" s="133"/>
      <c r="DK35" s="138"/>
      <c r="DL35" s="133">
        <v>0</v>
      </c>
      <c r="DM35" s="133"/>
      <c r="DN35" s="138">
        <v>0</v>
      </c>
      <c r="DO35" s="133"/>
      <c r="DP35" s="138">
        <v>0</v>
      </c>
      <c r="DQ35" s="139"/>
      <c r="DR35" s="138"/>
      <c r="DS35" s="133" t="s">
        <v>25</v>
      </c>
      <c r="DT35" s="133"/>
      <c r="DU35" s="133"/>
      <c r="DV35" s="133"/>
      <c r="DW35" s="133"/>
      <c r="DX35" s="138"/>
      <c r="DY35" s="133">
        <v>0</v>
      </c>
      <c r="DZ35" s="133"/>
      <c r="EA35" s="138">
        <v>0</v>
      </c>
      <c r="EB35" s="133"/>
      <c r="EC35" s="138">
        <v>0</v>
      </c>
      <c r="ED35" s="133"/>
      <c r="EE35" s="138"/>
      <c r="EF35" s="133">
        <v>0</v>
      </c>
      <c r="EG35" s="133"/>
      <c r="EH35" s="138">
        <v>0</v>
      </c>
      <c r="EI35" s="133"/>
      <c r="EJ35" s="138">
        <v>0</v>
      </c>
      <c r="EK35" s="139"/>
      <c r="EL35" s="138"/>
      <c r="EM35" s="133" t="s">
        <v>25</v>
      </c>
      <c r="EN35" s="133"/>
      <c r="EO35" s="133"/>
      <c r="EP35" s="133"/>
      <c r="EQ35" s="133"/>
      <c r="ER35" s="138"/>
      <c r="ES35" s="133">
        <v>0</v>
      </c>
      <c r="ET35" s="133"/>
      <c r="EU35" s="138">
        <v>0</v>
      </c>
      <c r="EV35" s="133"/>
      <c r="EW35" s="138">
        <v>0</v>
      </c>
      <c r="EX35" s="133"/>
      <c r="EY35" s="138"/>
      <c r="EZ35" s="133">
        <v>0</v>
      </c>
      <c r="FA35" s="133"/>
      <c r="FB35" s="138">
        <v>0</v>
      </c>
      <c r="FC35" s="133"/>
      <c r="FD35" s="138">
        <v>0</v>
      </c>
      <c r="FE35" s="139"/>
    </row>
    <row r="36" spans="1:161" s="137" customFormat="1" ht="16.5" customHeight="1">
      <c r="A36" s="138"/>
      <c r="B36" s="133" t="s">
        <v>26</v>
      </c>
      <c r="C36" s="133"/>
      <c r="D36" s="133"/>
      <c r="E36" s="140"/>
      <c r="F36" s="133"/>
      <c r="G36" s="138"/>
      <c r="H36" s="133"/>
      <c r="I36" s="133"/>
      <c r="J36" s="138">
        <v>101876.61512252981</v>
      </c>
      <c r="K36" s="133"/>
      <c r="L36" s="138">
        <v>126150.22785553413</v>
      </c>
      <c r="M36" s="133"/>
      <c r="N36" s="138"/>
      <c r="O36" s="133">
        <v>126994.78277816212</v>
      </c>
      <c r="P36" s="133"/>
      <c r="Q36" s="138">
        <v>127984.65657711669</v>
      </c>
      <c r="R36" s="133"/>
      <c r="S36" s="138">
        <v>128246.61982832855</v>
      </c>
      <c r="T36" s="139"/>
      <c r="U36" s="133"/>
      <c r="V36" s="138"/>
      <c r="W36" s="133" t="s">
        <v>26</v>
      </c>
      <c r="X36" s="133"/>
      <c r="Y36" s="133"/>
      <c r="Z36" s="133"/>
      <c r="AA36" s="133"/>
      <c r="AB36" s="138"/>
      <c r="AC36" s="133">
        <v>128246.61982832855</v>
      </c>
      <c r="AD36" s="133"/>
      <c r="AE36" s="138">
        <v>128246.61982832855</v>
      </c>
      <c r="AF36" s="133"/>
      <c r="AG36" s="138">
        <v>128246.61982832855</v>
      </c>
      <c r="AH36" s="133"/>
      <c r="AI36" s="138"/>
      <c r="AJ36" s="133">
        <v>128246.61982832855</v>
      </c>
      <c r="AK36" s="133"/>
      <c r="AL36" s="138">
        <v>128246.61982832855</v>
      </c>
      <c r="AM36" s="133"/>
      <c r="AN36" s="138">
        <v>128246.61982832855</v>
      </c>
      <c r="AO36" s="139"/>
      <c r="AP36" s="138"/>
      <c r="AQ36" s="133" t="s">
        <v>26</v>
      </c>
      <c r="AR36" s="133"/>
      <c r="AS36" s="133"/>
      <c r="AT36" s="133"/>
      <c r="AU36" s="133"/>
      <c r="AV36" s="138"/>
      <c r="AW36" s="133">
        <v>128246.61982832855</v>
      </c>
      <c r="AX36" s="133"/>
      <c r="AY36" s="138">
        <v>127696.61982832855</v>
      </c>
      <c r="AZ36" s="133"/>
      <c r="BA36" s="138">
        <v>127601.61982832855</v>
      </c>
      <c r="BB36" s="133"/>
      <c r="BC36" s="138"/>
      <c r="BD36" s="133">
        <v>127601.61982832855</v>
      </c>
      <c r="BE36" s="133"/>
      <c r="BF36" s="138">
        <v>127601.61982832855</v>
      </c>
      <c r="BG36" s="133"/>
      <c r="BH36" s="138">
        <v>127601.61982832855</v>
      </c>
      <c r="BI36" s="139"/>
      <c r="BJ36" s="138"/>
      <c r="BK36" s="133" t="s">
        <v>26</v>
      </c>
      <c r="BL36" s="133"/>
      <c r="BM36" s="133"/>
      <c r="BN36" s="133"/>
      <c r="BO36" s="133"/>
      <c r="BP36" s="138"/>
      <c r="BQ36" s="133">
        <v>127601.61982832855</v>
      </c>
      <c r="BR36" s="133"/>
      <c r="BS36" s="138">
        <v>127601.61982832855</v>
      </c>
      <c r="BT36" s="133"/>
      <c r="BU36" s="138">
        <v>127601.61982832855</v>
      </c>
      <c r="BV36" s="133"/>
      <c r="BW36" s="138"/>
      <c r="BX36" s="133">
        <v>127601.61982832855</v>
      </c>
      <c r="BY36" s="133"/>
      <c r="BZ36" s="138">
        <v>127601.61982832855</v>
      </c>
      <c r="CA36" s="133"/>
      <c r="CB36" s="138">
        <v>127601.61982832855</v>
      </c>
      <c r="CC36" s="139"/>
      <c r="CD36" s="138"/>
      <c r="CE36" s="133" t="s">
        <v>26</v>
      </c>
      <c r="CF36" s="133"/>
      <c r="CG36" s="133"/>
      <c r="CH36" s="133"/>
      <c r="CI36" s="133"/>
      <c r="CJ36" s="138"/>
      <c r="CK36" s="133">
        <v>127601.61982832855</v>
      </c>
      <c r="CL36" s="133"/>
      <c r="CM36" s="138">
        <v>127601.61982832855</v>
      </c>
      <c r="CN36" s="133"/>
      <c r="CO36" s="138">
        <v>127601.61982832855</v>
      </c>
      <c r="CP36" s="133"/>
      <c r="CQ36" s="138"/>
      <c r="CR36" s="133">
        <v>127601.61982832855</v>
      </c>
      <c r="CS36" s="133"/>
      <c r="CT36" s="138">
        <v>127601.61982832855</v>
      </c>
      <c r="CU36" s="133"/>
      <c r="CV36" s="138">
        <v>127601.61982832855</v>
      </c>
      <c r="CW36" s="139"/>
      <c r="CX36" s="138"/>
      <c r="CY36" s="133" t="s">
        <v>26</v>
      </c>
      <c r="CZ36" s="133"/>
      <c r="DA36" s="133"/>
      <c r="DB36" s="133"/>
      <c r="DC36" s="133"/>
      <c r="DD36" s="138"/>
      <c r="DE36" s="133">
        <v>127601.61982832855</v>
      </c>
      <c r="DF36" s="133"/>
      <c r="DG36" s="138">
        <v>127601.61982832855</v>
      </c>
      <c r="DH36" s="133"/>
      <c r="DI36" s="138">
        <v>127601.61982832855</v>
      </c>
      <c r="DJ36" s="133"/>
      <c r="DK36" s="138"/>
      <c r="DL36" s="133">
        <v>120993.22660935801</v>
      </c>
      <c r="DM36" s="133"/>
      <c r="DN36" s="138">
        <v>114506.97359499276</v>
      </c>
      <c r="DO36" s="133"/>
      <c r="DP36" s="138">
        <v>113316.7781455381</v>
      </c>
      <c r="DQ36" s="139"/>
      <c r="DR36" s="138"/>
      <c r="DS36" s="133" t="s">
        <v>26</v>
      </c>
      <c r="DT36" s="133"/>
      <c r="DU36" s="133"/>
      <c r="DV36" s="133"/>
      <c r="DW36" s="133"/>
      <c r="DX36" s="138"/>
      <c r="DY36" s="133">
        <v>113316.7781455381</v>
      </c>
      <c r="DZ36" s="133"/>
      <c r="EA36" s="138">
        <v>112372.35331123087</v>
      </c>
      <c r="EB36" s="133"/>
      <c r="EC36" s="138">
        <v>111774.66967969938</v>
      </c>
      <c r="ED36" s="133"/>
      <c r="EE36" s="138"/>
      <c r="EF36" s="133">
        <v>111653.84933632157</v>
      </c>
      <c r="EG36" s="133"/>
      <c r="EH36" s="138">
        <v>111653.84933632157</v>
      </c>
      <c r="EI36" s="133"/>
      <c r="EJ36" s="138">
        <v>111653.84933632157</v>
      </c>
      <c r="EK36" s="139"/>
      <c r="EL36" s="138"/>
      <c r="EM36" s="133" t="s">
        <v>26</v>
      </c>
      <c r="EN36" s="133"/>
      <c r="EO36" s="133"/>
      <c r="EP36" s="133"/>
      <c r="EQ36" s="133"/>
      <c r="ER36" s="138"/>
      <c r="ES36" s="133">
        <v>111653.84933632157</v>
      </c>
      <c r="ET36" s="133"/>
      <c r="EU36" s="138">
        <v>111653.84933632157</v>
      </c>
      <c r="EV36" s="133"/>
      <c r="EW36" s="138">
        <v>111653.84933632157</v>
      </c>
      <c r="EX36" s="133"/>
      <c r="EY36" s="138"/>
      <c r="EZ36" s="133">
        <v>111653.84933632157</v>
      </c>
      <c r="FA36" s="133"/>
      <c r="FB36" s="138">
        <v>111653.84933632157</v>
      </c>
      <c r="FC36" s="133"/>
      <c r="FD36" s="138">
        <v>111653.84933632157</v>
      </c>
      <c r="FE36" s="139"/>
    </row>
    <row r="37" spans="1:161" s="137" customFormat="1" ht="16.5" customHeight="1">
      <c r="A37" s="138"/>
      <c r="B37" s="133" t="s">
        <v>27</v>
      </c>
      <c r="C37" s="133"/>
      <c r="D37" s="133"/>
      <c r="E37" s="133"/>
      <c r="F37" s="133"/>
      <c r="G37" s="138"/>
      <c r="H37" s="133"/>
      <c r="I37" s="133"/>
      <c r="J37" s="138">
        <v>57991.924339523728</v>
      </c>
      <c r="K37" s="133"/>
      <c r="L37" s="138">
        <v>70572.670793129088</v>
      </c>
      <c r="M37" s="133"/>
      <c r="N37" s="138"/>
      <c r="O37" s="133">
        <v>69006.340656080298</v>
      </c>
      <c r="P37" s="133"/>
      <c r="Q37" s="138">
        <v>67494.31780685563</v>
      </c>
      <c r="R37" s="133"/>
      <c r="S37" s="138">
        <v>65678.525931322147</v>
      </c>
      <c r="T37" s="139"/>
      <c r="U37" s="133"/>
      <c r="V37" s="138"/>
      <c r="W37" s="133" t="s">
        <v>27</v>
      </c>
      <c r="X37" s="133"/>
      <c r="Y37" s="133"/>
      <c r="Z37" s="133"/>
      <c r="AA37" s="133"/>
      <c r="AB37" s="138"/>
      <c r="AC37" s="133">
        <v>65678.525931322147</v>
      </c>
      <c r="AD37" s="133"/>
      <c r="AE37" s="138">
        <v>63754.826633897224</v>
      </c>
      <c r="AF37" s="133"/>
      <c r="AG37" s="138">
        <v>61831.127336472302</v>
      </c>
      <c r="AH37" s="133"/>
      <c r="AI37" s="138"/>
      <c r="AJ37" s="133">
        <v>59907.42803904738</v>
      </c>
      <c r="AK37" s="133"/>
      <c r="AL37" s="138">
        <v>57983.72874162245</v>
      </c>
      <c r="AM37" s="133"/>
      <c r="AN37" s="138">
        <v>56060.02944419752</v>
      </c>
      <c r="AO37" s="139"/>
      <c r="AP37" s="138"/>
      <c r="AQ37" s="133" t="s">
        <v>27</v>
      </c>
      <c r="AR37" s="133"/>
      <c r="AS37" s="133"/>
      <c r="AT37" s="133"/>
      <c r="AU37" s="133"/>
      <c r="AV37" s="138"/>
      <c r="AW37" s="133">
        <v>56060.02944419752</v>
      </c>
      <c r="AX37" s="133"/>
      <c r="AY37" s="138">
        <v>54144.580146772598</v>
      </c>
      <c r="AZ37" s="133"/>
      <c r="BA37" s="138">
        <v>52230.555849347671</v>
      </c>
      <c r="BB37" s="133"/>
      <c r="BC37" s="138"/>
      <c r="BD37" s="133">
        <v>50316.531551922744</v>
      </c>
      <c r="BE37" s="133"/>
      <c r="BF37" s="138">
        <v>48402.507254497817</v>
      </c>
      <c r="BG37" s="133"/>
      <c r="BH37" s="138">
        <v>46488.482957072891</v>
      </c>
      <c r="BI37" s="139"/>
      <c r="BJ37" s="138"/>
      <c r="BK37" s="133" t="s">
        <v>27</v>
      </c>
      <c r="BL37" s="133"/>
      <c r="BM37" s="133"/>
      <c r="BN37" s="133"/>
      <c r="BO37" s="133"/>
      <c r="BP37" s="138"/>
      <c r="BQ37" s="133">
        <v>46488.482957072891</v>
      </c>
      <c r="BR37" s="133"/>
      <c r="BS37" s="138">
        <v>44574.458659647957</v>
      </c>
      <c r="BT37" s="133"/>
      <c r="BU37" s="138">
        <v>42660.43436222303</v>
      </c>
      <c r="BV37" s="133"/>
      <c r="BW37" s="138"/>
      <c r="BX37" s="133">
        <v>40746.410064798103</v>
      </c>
      <c r="BY37" s="133"/>
      <c r="BZ37" s="138">
        <v>38832.385767373176</v>
      </c>
      <c r="CA37" s="133"/>
      <c r="CB37" s="138">
        <v>36918.36146994825</v>
      </c>
      <c r="CC37" s="139"/>
      <c r="CD37" s="138"/>
      <c r="CE37" s="133" t="s">
        <v>27</v>
      </c>
      <c r="CF37" s="133"/>
      <c r="CG37" s="133"/>
      <c r="CH37" s="133"/>
      <c r="CI37" s="133"/>
      <c r="CJ37" s="138"/>
      <c r="CK37" s="133">
        <v>36918.36146994825</v>
      </c>
      <c r="CL37" s="133"/>
      <c r="CM37" s="138">
        <v>35004.337172523323</v>
      </c>
      <c r="CN37" s="133"/>
      <c r="CO37" s="138">
        <v>33090.312875098396</v>
      </c>
      <c r="CP37" s="133"/>
      <c r="CQ37" s="138"/>
      <c r="CR37" s="133">
        <v>31176.288577673469</v>
      </c>
      <c r="CS37" s="133"/>
      <c r="CT37" s="138">
        <v>29262.264280248542</v>
      </c>
      <c r="CU37" s="133"/>
      <c r="CV37" s="138">
        <v>27348.239982823616</v>
      </c>
      <c r="CW37" s="139"/>
      <c r="CX37" s="138"/>
      <c r="CY37" s="133" t="s">
        <v>27</v>
      </c>
      <c r="CZ37" s="133"/>
      <c r="DA37" s="133"/>
      <c r="DB37" s="133"/>
      <c r="DC37" s="133"/>
      <c r="DD37" s="138"/>
      <c r="DE37" s="133">
        <v>27348.239982823616</v>
      </c>
      <c r="DF37" s="133"/>
      <c r="DG37" s="138">
        <v>25434.215685398689</v>
      </c>
      <c r="DH37" s="133"/>
      <c r="DI37" s="138">
        <v>23520.191387973759</v>
      </c>
      <c r="DJ37" s="133"/>
      <c r="DK37" s="138"/>
      <c r="DL37" s="133">
        <v>21705.292988833389</v>
      </c>
      <c r="DM37" s="133"/>
      <c r="DN37" s="138">
        <v>19987.688384908495</v>
      </c>
      <c r="DO37" s="133"/>
      <c r="DP37" s="138">
        <v>18287.936712725423</v>
      </c>
      <c r="DQ37" s="139"/>
      <c r="DR37" s="138"/>
      <c r="DS37" s="133" t="s">
        <v>27</v>
      </c>
      <c r="DT37" s="133"/>
      <c r="DU37" s="133"/>
      <c r="DV37" s="133"/>
      <c r="DW37" s="133"/>
      <c r="DX37" s="138"/>
      <c r="DY37" s="133">
        <v>18287.936712725423</v>
      </c>
      <c r="DZ37" s="133"/>
      <c r="EA37" s="138">
        <v>16602.35141305696</v>
      </c>
      <c r="EB37" s="133"/>
      <c r="EC37" s="138">
        <v>14925.731367861466</v>
      </c>
      <c r="ED37" s="133"/>
      <c r="EE37" s="138"/>
      <c r="EF37" s="133">
        <v>13250.923627816645</v>
      </c>
      <c r="EG37" s="133"/>
      <c r="EH37" s="138">
        <v>11576.115887771817</v>
      </c>
      <c r="EI37" s="133"/>
      <c r="EJ37" s="138">
        <v>9901.3081477269952</v>
      </c>
      <c r="EK37" s="139"/>
      <c r="EL37" s="138"/>
      <c r="EM37" s="133" t="s">
        <v>27</v>
      </c>
      <c r="EN37" s="133"/>
      <c r="EO37" s="133"/>
      <c r="EP37" s="133"/>
      <c r="EQ37" s="133"/>
      <c r="ER37" s="138"/>
      <c r="ES37" s="133">
        <v>9901.3081477269952</v>
      </c>
      <c r="ET37" s="133"/>
      <c r="EU37" s="138">
        <v>8226.5004076821733</v>
      </c>
      <c r="EV37" s="133"/>
      <c r="EW37" s="138">
        <v>6551.6926676373505</v>
      </c>
      <c r="EX37" s="133"/>
      <c r="EY37" s="138"/>
      <c r="EZ37" s="133">
        <v>4876.8849275925286</v>
      </c>
      <c r="FA37" s="133"/>
      <c r="FB37" s="138">
        <v>3202.0771875477067</v>
      </c>
      <c r="FC37" s="133"/>
      <c r="FD37" s="138">
        <v>1527.269447502885</v>
      </c>
      <c r="FE37" s="139"/>
    </row>
    <row r="38" spans="1:161" s="137" customFormat="1" ht="16.5" customHeight="1">
      <c r="A38" s="138"/>
      <c r="B38" s="133" t="s">
        <v>28</v>
      </c>
      <c r="C38" s="133"/>
      <c r="D38" s="133"/>
      <c r="E38" s="133"/>
      <c r="F38" s="133"/>
      <c r="G38" s="138"/>
      <c r="H38" s="133"/>
      <c r="I38" s="133"/>
      <c r="J38" s="138">
        <v>2576.4907436499998</v>
      </c>
      <c r="K38" s="133"/>
      <c r="L38" s="138">
        <v>3191.6718300500002</v>
      </c>
      <c r="M38" s="133"/>
      <c r="N38" s="138"/>
      <c r="O38" s="133">
        <v>3704.0778402999999</v>
      </c>
      <c r="P38" s="133"/>
      <c r="Q38" s="138">
        <v>4539.0984897500002</v>
      </c>
      <c r="R38" s="133"/>
      <c r="S38" s="138">
        <v>4546.664443650001</v>
      </c>
      <c r="T38" s="139"/>
      <c r="U38" s="133"/>
      <c r="V38" s="138"/>
      <c r="W38" s="133" t="s">
        <v>28</v>
      </c>
      <c r="X38" s="133"/>
      <c r="Y38" s="133"/>
      <c r="Z38" s="133"/>
      <c r="AA38" s="133"/>
      <c r="AB38" s="138"/>
      <c r="AC38" s="133">
        <v>4546.664443650001</v>
      </c>
      <c r="AD38" s="133"/>
      <c r="AE38" s="138">
        <v>4546.664443650001</v>
      </c>
      <c r="AF38" s="133"/>
      <c r="AG38" s="138">
        <v>4546.664443650001</v>
      </c>
      <c r="AH38" s="133"/>
      <c r="AI38" s="138"/>
      <c r="AJ38" s="133">
        <v>4546.664443650001</v>
      </c>
      <c r="AK38" s="133"/>
      <c r="AL38" s="138">
        <v>4546.664443650001</v>
      </c>
      <c r="AM38" s="133"/>
      <c r="AN38" s="138">
        <v>4546.664443650001</v>
      </c>
      <c r="AO38" s="139"/>
      <c r="AP38" s="138"/>
      <c r="AQ38" s="133" t="s">
        <v>28</v>
      </c>
      <c r="AR38" s="133"/>
      <c r="AS38" s="133"/>
      <c r="AT38" s="133"/>
      <c r="AU38" s="133"/>
      <c r="AV38" s="138"/>
      <c r="AW38" s="133">
        <v>4546.664443650001</v>
      </c>
      <c r="AX38" s="133"/>
      <c r="AY38" s="138">
        <v>4546.664443650001</v>
      </c>
      <c r="AZ38" s="133"/>
      <c r="BA38" s="138">
        <v>4546.664443650001</v>
      </c>
      <c r="BB38" s="133"/>
      <c r="BC38" s="138"/>
      <c r="BD38" s="133">
        <v>4546.664443650001</v>
      </c>
      <c r="BE38" s="133"/>
      <c r="BF38" s="138">
        <v>4546.664443650001</v>
      </c>
      <c r="BG38" s="133"/>
      <c r="BH38" s="138">
        <v>4546.664443650001</v>
      </c>
      <c r="BI38" s="139"/>
      <c r="BJ38" s="138"/>
      <c r="BK38" s="133" t="s">
        <v>28</v>
      </c>
      <c r="BL38" s="133"/>
      <c r="BM38" s="133"/>
      <c r="BN38" s="133"/>
      <c r="BO38" s="133"/>
      <c r="BP38" s="138"/>
      <c r="BQ38" s="133">
        <v>4546.664443650001</v>
      </c>
      <c r="BR38" s="133"/>
      <c r="BS38" s="138">
        <v>4546.664443650001</v>
      </c>
      <c r="BT38" s="133"/>
      <c r="BU38" s="138">
        <v>4546.664443650001</v>
      </c>
      <c r="BV38" s="133"/>
      <c r="BW38" s="138"/>
      <c r="BX38" s="133">
        <v>4546.664443650001</v>
      </c>
      <c r="BY38" s="133"/>
      <c r="BZ38" s="138">
        <v>4546.664443650001</v>
      </c>
      <c r="CA38" s="133"/>
      <c r="CB38" s="138">
        <v>4546.664443650001</v>
      </c>
      <c r="CC38" s="139"/>
      <c r="CD38" s="138"/>
      <c r="CE38" s="133" t="s">
        <v>28</v>
      </c>
      <c r="CF38" s="133"/>
      <c r="CG38" s="133"/>
      <c r="CH38" s="133"/>
      <c r="CI38" s="133"/>
      <c r="CJ38" s="138"/>
      <c r="CK38" s="133">
        <v>4546.664443650001</v>
      </c>
      <c r="CL38" s="133"/>
      <c r="CM38" s="138">
        <v>4546.664443650001</v>
      </c>
      <c r="CN38" s="133"/>
      <c r="CO38" s="138">
        <v>4546.664443650001</v>
      </c>
      <c r="CP38" s="133"/>
      <c r="CQ38" s="138"/>
      <c r="CR38" s="133">
        <v>4546.664443650001</v>
      </c>
      <c r="CS38" s="133"/>
      <c r="CT38" s="138">
        <v>4546.664443650001</v>
      </c>
      <c r="CU38" s="133"/>
      <c r="CV38" s="138">
        <v>4546.664443650001</v>
      </c>
      <c r="CW38" s="139"/>
      <c r="CX38" s="138"/>
      <c r="CY38" s="133" t="s">
        <v>28</v>
      </c>
      <c r="CZ38" s="133"/>
      <c r="DA38" s="133"/>
      <c r="DB38" s="133"/>
      <c r="DC38" s="133"/>
      <c r="DD38" s="138"/>
      <c r="DE38" s="133">
        <v>4546.664443650001</v>
      </c>
      <c r="DF38" s="133"/>
      <c r="DG38" s="138">
        <v>4546.664443650001</v>
      </c>
      <c r="DH38" s="133"/>
      <c r="DI38" s="138">
        <v>4546.664443650001</v>
      </c>
      <c r="DJ38" s="133"/>
      <c r="DK38" s="138"/>
      <c r="DL38" s="133">
        <v>4546.664443650001</v>
      </c>
      <c r="DM38" s="133"/>
      <c r="DN38" s="138">
        <v>4546.664443650001</v>
      </c>
      <c r="DO38" s="133"/>
      <c r="DP38" s="138">
        <v>4546.664443650001</v>
      </c>
      <c r="DQ38" s="139"/>
      <c r="DR38" s="138"/>
      <c r="DS38" s="133" t="s">
        <v>28</v>
      </c>
      <c r="DT38" s="133"/>
      <c r="DU38" s="133"/>
      <c r="DV38" s="133"/>
      <c r="DW38" s="133"/>
      <c r="DX38" s="138"/>
      <c r="DY38" s="133">
        <v>4546.664443650001</v>
      </c>
      <c r="DZ38" s="133"/>
      <c r="EA38" s="138">
        <v>4546.664443650001</v>
      </c>
      <c r="EB38" s="133"/>
      <c r="EC38" s="138">
        <v>4546.664443650001</v>
      </c>
      <c r="ED38" s="133"/>
      <c r="EE38" s="138"/>
      <c r="EF38" s="133">
        <v>4546.664443650001</v>
      </c>
      <c r="EG38" s="133"/>
      <c r="EH38" s="138">
        <v>4546.664443650001</v>
      </c>
      <c r="EI38" s="133"/>
      <c r="EJ38" s="138">
        <v>4546.664443650001</v>
      </c>
      <c r="EK38" s="139"/>
      <c r="EL38" s="138"/>
      <c r="EM38" s="133" t="s">
        <v>28</v>
      </c>
      <c r="EN38" s="133"/>
      <c r="EO38" s="133"/>
      <c r="EP38" s="133"/>
      <c r="EQ38" s="133"/>
      <c r="ER38" s="138"/>
      <c r="ES38" s="133">
        <v>4546.664443650001</v>
      </c>
      <c r="ET38" s="133"/>
      <c r="EU38" s="138">
        <v>4546.664443650001</v>
      </c>
      <c r="EV38" s="133"/>
      <c r="EW38" s="138">
        <v>4546.664443650001</v>
      </c>
      <c r="EX38" s="133"/>
      <c r="EY38" s="138"/>
      <c r="EZ38" s="133">
        <v>4546.664443650001</v>
      </c>
      <c r="FA38" s="133"/>
      <c r="FB38" s="138">
        <v>4546.664443650001</v>
      </c>
      <c r="FC38" s="133"/>
      <c r="FD38" s="138">
        <v>4546.664443650001</v>
      </c>
      <c r="FE38" s="139"/>
    </row>
    <row r="39" spans="1:161" s="137" customFormat="1" ht="16.5" customHeight="1">
      <c r="A39" s="138"/>
      <c r="B39" s="133" t="s">
        <v>29</v>
      </c>
      <c r="C39" s="133"/>
      <c r="D39" s="133"/>
      <c r="E39" s="133"/>
      <c r="F39" s="133"/>
      <c r="G39" s="138"/>
      <c r="H39" s="133"/>
      <c r="I39" s="133"/>
      <c r="J39" s="138">
        <v>55798.12209990088</v>
      </c>
      <c r="K39" s="133"/>
      <c r="L39" s="138">
        <v>20814.390188980873</v>
      </c>
      <c r="M39" s="133"/>
      <c r="N39" s="138"/>
      <c r="O39" s="133">
        <v>14053.410674038154</v>
      </c>
      <c r="P39" s="133"/>
      <c r="Q39" s="138">
        <v>18441.065767308897</v>
      </c>
      <c r="R39" s="133"/>
      <c r="S39" s="138">
        <v>22099.633020326575</v>
      </c>
      <c r="T39" s="139"/>
      <c r="U39" s="133"/>
      <c r="V39" s="138"/>
      <c r="W39" s="133" t="s">
        <v>29</v>
      </c>
      <c r="X39" s="133"/>
      <c r="Y39" s="133"/>
      <c r="Z39" s="133"/>
      <c r="AA39" s="133"/>
      <c r="AB39" s="138"/>
      <c r="AC39" s="133">
        <v>22099.633020326575</v>
      </c>
      <c r="AD39" s="133"/>
      <c r="AE39" s="138">
        <v>25534.883795428435</v>
      </c>
      <c r="AF39" s="133"/>
      <c r="AG39" s="138">
        <v>28730.876631379586</v>
      </c>
      <c r="AH39" s="133"/>
      <c r="AI39" s="138"/>
      <c r="AJ39" s="133">
        <v>31622.549503875667</v>
      </c>
      <c r="AK39" s="133"/>
      <c r="AL39" s="138">
        <v>34228.161610724012</v>
      </c>
      <c r="AM39" s="133"/>
      <c r="AN39" s="138">
        <v>36564.876597863476</v>
      </c>
      <c r="AO39" s="139"/>
      <c r="AP39" s="138"/>
      <c r="AQ39" s="133" t="s">
        <v>29</v>
      </c>
      <c r="AR39" s="133"/>
      <c r="AS39" s="133"/>
      <c r="AT39" s="133"/>
      <c r="AU39" s="133"/>
      <c r="AV39" s="138"/>
      <c r="AW39" s="133">
        <v>36564.876597863476</v>
      </c>
      <c r="AX39" s="133"/>
      <c r="AY39" s="138">
        <v>38652.851024641408</v>
      </c>
      <c r="AZ39" s="133"/>
      <c r="BA39" s="138">
        <v>40507.945524165174</v>
      </c>
      <c r="BB39" s="133"/>
      <c r="BC39" s="138"/>
      <c r="BD39" s="133">
        <v>42140.393213968389</v>
      </c>
      <c r="BE39" s="133"/>
      <c r="BF39" s="138">
        <v>43562.899757211919</v>
      </c>
      <c r="BG39" s="133"/>
      <c r="BH39" s="138">
        <v>44788.061622689274</v>
      </c>
      <c r="BI39" s="139"/>
      <c r="BJ39" s="138"/>
      <c r="BK39" s="133" t="s">
        <v>29</v>
      </c>
      <c r="BL39" s="133"/>
      <c r="BM39" s="133"/>
      <c r="BN39" s="133"/>
      <c r="BO39" s="133"/>
      <c r="BP39" s="138"/>
      <c r="BQ39" s="133">
        <v>44788.061622689274</v>
      </c>
      <c r="BR39" s="133"/>
      <c r="BS39" s="138">
        <v>45827.719491066542</v>
      </c>
      <c r="BT39" s="133"/>
      <c r="BU39" s="138">
        <v>46693.003602169592</v>
      </c>
      <c r="BV39" s="133"/>
      <c r="BW39" s="138"/>
      <c r="BX39" s="133">
        <v>47394.376381434995</v>
      </c>
      <c r="BY39" s="133"/>
      <c r="BZ39" s="138">
        <v>47941.672508772936</v>
      </c>
      <c r="CA39" s="133"/>
      <c r="CB39" s="138">
        <v>48344.136583299085</v>
      </c>
      <c r="CC39" s="139"/>
      <c r="CD39" s="138"/>
      <c r="CE39" s="133" t="s">
        <v>29</v>
      </c>
      <c r="CF39" s="133"/>
      <c r="CG39" s="133"/>
      <c r="CH39" s="133"/>
      <c r="CI39" s="133"/>
      <c r="CJ39" s="138"/>
      <c r="CK39" s="133">
        <v>48344.136583299085</v>
      </c>
      <c r="CL39" s="133"/>
      <c r="CM39" s="138">
        <v>48610.458528182127</v>
      </c>
      <c r="CN39" s="133"/>
      <c r="CO39" s="138">
        <v>48748.806871200693</v>
      </c>
      <c r="CP39" s="133"/>
      <c r="CQ39" s="138"/>
      <c r="CR39" s="133">
        <v>48766.860028466661</v>
      </c>
      <c r="CS39" s="133"/>
      <c r="CT39" s="138">
        <v>48671.835711125095</v>
      </c>
      <c r="CU39" s="133"/>
      <c r="CV39" s="138">
        <v>48470.518567652558</v>
      </c>
      <c r="CW39" s="139"/>
      <c r="CX39" s="138"/>
      <c r="CY39" s="133" t="s">
        <v>29</v>
      </c>
      <c r="CZ39" s="133"/>
      <c r="DA39" s="133"/>
      <c r="DB39" s="133"/>
      <c r="DC39" s="133"/>
      <c r="DD39" s="138"/>
      <c r="DE39" s="133">
        <v>48470.518567652558</v>
      </c>
      <c r="DF39" s="133"/>
      <c r="DG39" s="138">
        <v>48169.286167616861</v>
      </c>
      <c r="DH39" s="133"/>
      <c r="DI39" s="138">
        <v>47774.133426411761</v>
      </c>
      <c r="DJ39" s="133"/>
      <c r="DK39" s="138"/>
      <c r="DL39" s="133">
        <v>44907.213356075619</v>
      </c>
      <c r="DM39" s="133"/>
      <c r="DN39" s="138">
        <v>42098.026539230872</v>
      </c>
      <c r="DO39" s="133"/>
      <c r="DP39" s="138">
        <v>41215.868207027939</v>
      </c>
      <c r="DQ39" s="139"/>
      <c r="DR39" s="138"/>
      <c r="DS39" s="133" t="s">
        <v>29</v>
      </c>
      <c r="DT39" s="133"/>
      <c r="DU39" s="133"/>
      <c r="DV39" s="133"/>
      <c r="DW39" s="133"/>
      <c r="DX39" s="138"/>
      <c r="DY39" s="133">
        <v>41215.868207027939</v>
      </c>
      <c r="DZ39" s="133"/>
      <c r="EA39" s="138">
        <v>40366.435300407618</v>
      </c>
      <c r="EB39" s="133"/>
      <c r="EC39" s="138">
        <v>39586.94991703803</v>
      </c>
      <c r="ED39" s="133"/>
      <c r="EE39" s="138"/>
      <c r="EF39" s="133">
        <v>38923.407379851422</v>
      </c>
      <c r="EG39" s="133"/>
      <c r="EH39" s="138">
        <v>38244.303856950501</v>
      </c>
      <c r="EI39" s="133"/>
      <c r="EJ39" s="138">
        <v>37507.949411375586</v>
      </c>
      <c r="EK39" s="139"/>
      <c r="EL39" s="138"/>
      <c r="EM39" s="133" t="s">
        <v>29</v>
      </c>
      <c r="EN39" s="133"/>
      <c r="EO39" s="133"/>
      <c r="EP39" s="133"/>
      <c r="EQ39" s="133"/>
      <c r="ER39" s="138"/>
      <c r="ES39" s="133">
        <v>37507.949411375586</v>
      </c>
      <c r="ET39" s="133"/>
      <c r="EU39" s="138">
        <v>36717.779098487059</v>
      </c>
      <c r="EV39" s="133"/>
      <c r="EW39" s="138">
        <v>35877.021870323777</v>
      </c>
      <c r="EX39" s="133"/>
      <c r="EY39" s="138"/>
      <c r="EZ39" s="133">
        <v>34988.712941802201</v>
      </c>
      <c r="FA39" s="133"/>
      <c r="FB39" s="138">
        <v>34055.705414943819</v>
      </c>
      <c r="FC39" s="133"/>
      <c r="FD39" s="138">
        <v>33080.6812056489</v>
      </c>
      <c r="FE39" s="139"/>
    </row>
    <row r="40" spans="1:161" s="137" customFormat="1" ht="16.5" customHeight="1">
      <c r="A40" s="138"/>
      <c r="B40" s="133" t="s">
        <v>30</v>
      </c>
      <c r="C40" s="133"/>
      <c r="D40" s="133"/>
      <c r="E40" s="133"/>
      <c r="F40" s="133"/>
      <c r="G40" s="138"/>
      <c r="H40" s="133"/>
      <c r="I40" s="133"/>
      <c r="J40" s="138">
        <v>255673.94108283616</v>
      </c>
      <c r="K40" s="133"/>
      <c r="L40" s="138">
        <v>311326.07743326406</v>
      </c>
      <c r="M40" s="133"/>
      <c r="N40" s="138"/>
      <c r="O40" s="133">
        <v>304553.98264717642</v>
      </c>
      <c r="P40" s="133"/>
      <c r="Q40" s="138">
        <v>298003.962556421</v>
      </c>
      <c r="R40" s="133"/>
      <c r="S40" s="138">
        <v>290107.76835841738</v>
      </c>
      <c r="T40" s="139"/>
      <c r="U40" s="133"/>
      <c r="V40" s="138"/>
      <c r="W40" s="133" t="s">
        <v>30</v>
      </c>
      <c r="X40" s="133"/>
      <c r="Y40" s="133"/>
      <c r="Z40" s="133"/>
      <c r="AA40" s="133"/>
      <c r="AB40" s="138"/>
      <c r="AC40" s="133">
        <v>290107.76835841738</v>
      </c>
      <c r="AD40" s="133"/>
      <c r="AE40" s="138">
        <v>281733.26408362749</v>
      </c>
      <c r="AF40" s="133"/>
      <c r="AG40" s="138">
        <v>273358.75980883761</v>
      </c>
      <c r="AH40" s="133"/>
      <c r="AI40" s="138"/>
      <c r="AJ40" s="133">
        <v>264984.25553404778</v>
      </c>
      <c r="AK40" s="133"/>
      <c r="AL40" s="138">
        <v>256609.7512592579</v>
      </c>
      <c r="AM40" s="133"/>
      <c r="AN40" s="138">
        <v>248235.24698446805</v>
      </c>
      <c r="AO40" s="139"/>
      <c r="AP40" s="138"/>
      <c r="AQ40" s="133" t="s">
        <v>30</v>
      </c>
      <c r="AR40" s="133"/>
      <c r="AS40" s="133"/>
      <c r="AT40" s="133"/>
      <c r="AU40" s="133"/>
      <c r="AV40" s="138"/>
      <c r="AW40" s="133">
        <v>248235.24698446805</v>
      </c>
      <c r="AX40" s="133"/>
      <c r="AY40" s="138">
        <v>239878.70020967821</v>
      </c>
      <c r="AZ40" s="133"/>
      <c r="BA40" s="138">
        <v>231543.21268488839</v>
      </c>
      <c r="BB40" s="133"/>
      <c r="BC40" s="138"/>
      <c r="BD40" s="133">
        <v>223210.82691009849</v>
      </c>
      <c r="BE40" s="133"/>
      <c r="BF40" s="138">
        <v>214878.44113530865</v>
      </c>
      <c r="BG40" s="133"/>
      <c r="BH40" s="138">
        <v>206546.0553605188</v>
      </c>
      <c r="BI40" s="139"/>
      <c r="BJ40" s="138"/>
      <c r="BK40" s="133" t="s">
        <v>30</v>
      </c>
      <c r="BL40" s="133"/>
      <c r="BM40" s="133"/>
      <c r="BN40" s="133"/>
      <c r="BO40" s="133"/>
      <c r="BP40" s="138"/>
      <c r="BQ40" s="133">
        <v>206546.0553605188</v>
      </c>
      <c r="BR40" s="133"/>
      <c r="BS40" s="138">
        <v>198213.66958572899</v>
      </c>
      <c r="BT40" s="133"/>
      <c r="BU40" s="138">
        <v>189881.28381093909</v>
      </c>
      <c r="BV40" s="133"/>
      <c r="BW40" s="138"/>
      <c r="BX40" s="133">
        <v>181548.89803614927</v>
      </c>
      <c r="BY40" s="133"/>
      <c r="BZ40" s="138">
        <v>173216.51226135943</v>
      </c>
      <c r="CA40" s="133"/>
      <c r="CB40" s="138">
        <v>164884.12648656958</v>
      </c>
      <c r="CC40" s="139"/>
      <c r="CD40" s="138"/>
      <c r="CE40" s="133" t="s">
        <v>30</v>
      </c>
      <c r="CF40" s="133"/>
      <c r="CG40" s="133"/>
      <c r="CH40" s="133"/>
      <c r="CI40" s="133"/>
      <c r="CJ40" s="138"/>
      <c r="CK40" s="133">
        <v>164884.12648656958</v>
      </c>
      <c r="CL40" s="133"/>
      <c r="CM40" s="138">
        <v>156551.74071177974</v>
      </c>
      <c r="CN40" s="133"/>
      <c r="CO40" s="138">
        <v>148219.35493698987</v>
      </c>
      <c r="CP40" s="133"/>
      <c r="CQ40" s="138"/>
      <c r="CR40" s="133">
        <v>139886.96916220002</v>
      </c>
      <c r="CS40" s="133"/>
      <c r="CT40" s="138">
        <v>131554.58338741018</v>
      </c>
      <c r="CU40" s="133"/>
      <c r="CV40" s="138">
        <v>123222.19761262037</v>
      </c>
      <c r="CW40" s="139"/>
      <c r="CX40" s="138"/>
      <c r="CY40" s="133" t="s">
        <v>30</v>
      </c>
      <c r="CZ40" s="133"/>
      <c r="DA40" s="133"/>
      <c r="DB40" s="133"/>
      <c r="DC40" s="133"/>
      <c r="DD40" s="138"/>
      <c r="DE40" s="133">
        <v>123222.19761262037</v>
      </c>
      <c r="DF40" s="133"/>
      <c r="DG40" s="138">
        <v>114889.81183783051</v>
      </c>
      <c r="DH40" s="133"/>
      <c r="DI40" s="138">
        <v>106557.42606304066</v>
      </c>
      <c r="DJ40" s="133"/>
      <c r="DK40" s="138"/>
      <c r="DL40" s="133">
        <v>98440.804326850208</v>
      </c>
      <c r="DM40" s="133"/>
      <c r="DN40" s="138">
        <v>90751.722790178188</v>
      </c>
      <c r="DO40" s="133"/>
      <c r="DP40" s="138">
        <v>83313.277295849839</v>
      </c>
      <c r="DQ40" s="139"/>
      <c r="DR40" s="138"/>
      <c r="DS40" s="133" t="s">
        <v>30</v>
      </c>
      <c r="DT40" s="133"/>
      <c r="DU40" s="133"/>
      <c r="DV40" s="133"/>
      <c r="DW40" s="133"/>
      <c r="DX40" s="138"/>
      <c r="DY40" s="133">
        <v>83313.277295849839</v>
      </c>
      <c r="DZ40" s="133"/>
      <c r="EA40" s="138">
        <v>75944.527153786301</v>
      </c>
      <c r="EB40" s="133"/>
      <c r="EC40" s="138">
        <v>68626.126853132446</v>
      </c>
      <c r="ED40" s="133"/>
      <c r="EE40" s="138"/>
      <c r="EF40" s="133">
        <v>61331.185707259421</v>
      </c>
      <c r="EG40" s="133"/>
      <c r="EH40" s="138">
        <v>54040.189345597624</v>
      </c>
      <c r="EI40" s="133"/>
      <c r="EJ40" s="138">
        <v>46749.192983935834</v>
      </c>
      <c r="EK40" s="139"/>
      <c r="EL40" s="138"/>
      <c r="EM40" s="133" t="s">
        <v>30</v>
      </c>
      <c r="EN40" s="133"/>
      <c r="EO40" s="133"/>
      <c r="EP40" s="133"/>
      <c r="EQ40" s="133"/>
      <c r="ER40" s="138"/>
      <c r="ES40" s="133">
        <v>46749.192983935834</v>
      </c>
      <c r="ET40" s="133"/>
      <c r="EU40" s="138">
        <v>39458.196622274045</v>
      </c>
      <c r="EV40" s="133"/>
      <c r="EW40" s="138">
        <v>32167.200260612255</v>
      </c>
      <c r="EX40" s="133"/>
      <c r="EY40" s="138"/>
      <c r="EZ40" s="133">
        <v>24876.203898950462</v>
      </c>
      <c r="FA40" s="133"/>
      <c r="FB40" s="138">
        <v>17585.20753728861</v>
      </c>
      <c r="FC40" s="133"/>
      <c r="FD40" s="138">
        <v>10294.211175626879</v>
      </c>
      <c r="FE40" s="139"/>
    </row>
    <row r="41" spans="1:161" s="137" customFormat="1" ht="16.5" customHeight="1">
      <c r="A41" s="138"/>
      <c r="B41" s="133" t="s">
        <v>31</v>
      </c>
      <c r="C41" s="133"/>
      <c r="D41" s="133"/>
      <c r="E41" s="133"/>
      <c r="F41" s="133"/>
      <c r="G41" s="138"/>
      <c r="H41" s="133"/>
      <c r="I41" s="133"/>
      <c r="J41" s="138">
        <v>1159.8384867904745</v>
      </c>
      <c r="K41" s="133"/>
      <c r="L41" s="138">
        <v>0</v>
      </c>
      <c r="M41" s="133"/>
      <c r="N41" s="138"/>
      <c r="O41" s="133">
        <v>0</v>
      </c>
      <c r="P41" s="133"/>
      <c r="Q41" s="138">
        <v>0</v>
      </c>
      <c r="R41" s="133"/>
      <c r="S41" s="138">
        <v>0</v>
      </c>
      <c r="T41" s="139"/>
      <c r="U41" s="133"/>
      <c r="V41" s="138"/>
      <c r="W41" s="133" t="s">
        <v>31</v>
      </c>
      <c r="X41" s="133"/>
      <c r="Y41" s="133"/>
      <c r="Z41" s="133"/>
      <c r="AA41" s="133"/>
      <c r="AB41" s="138"/>
      <c r="AC41" s="133">
        <v>0</v>
      </c>
      <c r="AD41" s="133"/>
      <c r="AE41" s="138">
        <v>0</v>
      </c>
      <c r="AF41" s="133"/>
      <c r="AG41" s="138">
        <v>0</v>
      </c>
      <c r="AH41" s="133"/>
      <c r="AI41" s="138"/>
      <c r="AJ41" s="133">
        <v>0</v>
      </c>
      <c r="AK41" s="133"/>
      <c r="AL41" s="138">
        <v>0</v>
      </c>
      <c r="AM41" s="133"/>
      <c r="AN41" s="138">
        <v>0</v>
      </c>
      <c r="AO41" s="139"/>
      <c r="AP41" s="138"/>
      <c r="AQ41" s="133" t="s">
        <v>31</v>
      </c>
      <c r="AR41" s="133"/>
      <c r="AS41" s="133"/>
      <c r="AT41" s="133"/>
      <c r="AU41" s="133"/>
      <c r="AV41" s="138"/>
      <c r="AW41" s="133">
        <v>0</v>
      </c>
      <c r="AX41" s="133"/>
      <c r="AY41" s="138">
        <v>0</v>
      </c>
      <c r="AZ41" s="133"/>
      <c r="BA41" s="138">
        <v>0</v>
      </c>
      <c r="BB41" s="133"/>
      <c r="BC41" s="138"/>
      <c r="BD41" s="133">
        <v>0</v>
      </c>
      <c r="BE41" s="133"/>
      <c r="BF41" s="138">
        <v>0</v>
      </c>
      <c r="BG41" s="133"/>
      <c r="BH41" s="138">
        <v>0</v>
      </c>
      <c r="BI41" s="139"/>
      <c r="BJ41" s="138"/>
      <c r="BK41" s="133" t="s">
        <v>31</v>
      </c>
      <c r="BL41" s="133"/>
      <c r="BM41" s="133"/>
      <c r="BN41" s="133"/>
      <c r="BO41" s="133"/>
      <c r="BP41" s="138"/>
      <c r="BQ41" s="133">
        <v>0</v>
      </c>
      <c r="BR41" s="133"/>
      <c r="BS41" s="138">
        <v>0</v>
      </c>
      <c r="BT41" s="133"/>
      <c r="BU41" s="138">
        <v>0</v>
      </c>
      <c r="BV41" s="133"/>
      <c r="BW41" s="138"/>
      <c r="BX41" s="133">
        <v>0</v>
      </c>
      <c r="BY41" s="133"/>
      <c r="BZ41" s="138">
        <v>0</v>
      </c>
      <c r="CA41" s="133"/>
      <c r="CB41" s="138">
        <v>0</v>
      </c>
      <c r="CC41" s="139"/>
      <c r="CD41" s="138"/>
      <c r="CE41" s="133" t="s">
        <v>31</v>
      </c>
      <c r="CF41" s="133"/>
      <c r="CG41" s="133"/>
      <c r="CH41" s="133"/>
      <c r="CI41" s="133"/>
      <c r="CJ41" s="138"/>
      <c r="CK41" s="133">
        <v>0</v>
      </c>
      <c r="CL41" s="133"/>
      <c r="CM41" s="138">
        <v>0</v>
      </c>
      <c r="CN41" s="133"/>
      <c r="CO41" s="138">
        <v>0</v>
      </c>
      <c r="CP41" s="133"/>
      <c r="CQ41" s="138"/>
      <c r="CR41" s="133">
        <v>0</v>
      </c>
      <c r="CS41" s="133"/>
      <c r="CT41" s="138">
        <v>0</v>
      </c>
      <c r="CU41" s="133"/>
      <c r="CV41" s="138">
        <v>0</v>
      </c>
      <c r="CW41" s="139"/>
      <c r="CX41" s="138"/>
      <c r="CY41" s="133" t="s">
        <v>31</v>
      </c>
      <c r="CZ41" s="133"/>
      <c r="DA41" s="133"/>
      <c r="DB41" s="133"/>
      <c r="DC41" s="133"/>
      <c r="DD41" s="138"/>
      <c r="DE41" s="133">
        <v>0</v>
      </c>
      <c r="DF41" s="133"/>
      <c r="DG41" s="138">
        <v>0</v>
      </c>
      <c r="DH41" s="133"/>
      <c r="DI41" s="138">
        <v>0</v>
      </c>
      <c r="DJ41" s="133"/>
      <c r="DK41" s="138"/>
      <c r="DL41" s="133">
        <v>0</v>
      </c>
      <c r="DM41" s="133"/>
      <c r="DN41" s="138">
        <v>0</v>
      </c>
      <c r="DO41" s="133"/>
      <c r="DP41" s="138">
        <v>0</v>
      </c>
      <c r="DQ41" s="139"/>
      <c r="DR41" s="138"/>
      <c r="DS41" s="133" t="s">
        <v>31</v>
      </c>
      <c r="DT41" s="133"/>
      <c r="DU41" s="133"/>
      <c r="DV41" s="133"/>
      <c r="DW41" s="133"/>
      <c r="DX41" s="138"/>
      <c r="DY41" s="133">
        <v>0</v>
      </c>
      <c r="DZ41" s="133"/>
      <c r="EA41" s="138">
        <v>0</v>
      </c>
      <c r="EB41" s="133"/>
      <c r="EC41" s="138">
        <v>0</v>
      </c>
      <c r="ED41" s="133"/>
      <c r="EE41" s="138"/>
      <c r="EF41" s="133">
        <v>0</v>
      </c>
      <c r="EG41" s="133"/>
      <c r="EH41" s="138">
        <v>0</v>
      </c>
      <c r="EI41" s="133"/>
      <c r="EJ41" s="138">
        <v>0</v>
      </c>
      <c r="EK41" s="139"/>
      <c r="EL41" s="138"/>
      <c r="EM41" s="133" t="s">
        <v>31</v>
      </c>
      <c r="EN41" s="133"/>
      <c r="EO41" s="133"/>
      <c r="EP41" s="133"/>
      <c r="EQ41" s="133"/>
      <c r="ER41" s="138"/>
      <c r="ES41" s="133">
        <v>0</v>
      </c>
      <c r="ET41" s="133"/>
      <c r="EU41" s="138">
        <v>0</v>
      </c>
      <c r="EV41" s="133"/>
      <c r="EW41" s="138">
        <v>0</v>
      </c>
      <c r="EX41" s="133"/>
      <c r="EY41" s="138"/>
      <c r="EZ41" s="133">
        <v>0</v>
      </c>
      <c r="FA41" s="133"/>
      <c r="FB41" s="138">
        <v>0</v>
      </c>
      <c r="FC41" s="133"/>
      <c r="FD41" s="138">
        <v>0</v>
      </c>
      <c r="FE41" s="139"/>
    </row>
    <row r="42" spans="1:161" s="137" customFormat="1" ht="16.5" customHeight="1">
      <c r="A42" s="144"/>
      <c r="B42" s="145" t="s">
        <v>32</v>
      </c>
      <c r="C42" s="145"/>
      <c r="D42" s="145"/>
      <c r="E42" s="145"/>
      <c r="F42" s="145"/>
      <c r="G42" s="144"/>
      <c r="H42" s="145"/>
      <c r="I42" s="145"/>
      <c r="J42" s="144">
        <v>475936.93187523104</v>
      </c>
      <c r="K42" s="145"/>
      <c r="L42" s="144">
        <v>532961.0381009581</v>
      </c>
      <c r="M42" s="145"/>
      <c r="N42" s="144"/>
      <c r="O42" s="145">
        <v>519214.59459575696</v>
      </c>
      <c r="P42" s="145"/>
      <c r="Q42" s="144">
        <v>517408.10119745223</v>
      </c>
      <c r="R42" s="145"/>
      <c r="S42" s="144">
        <v>511622.21158204461</v>
      </c>
      <c r="T42" s="146"/>
      <c r="U42" s="145"/>
      <c r="V42" s="144"/>
      <c r="W42" s="145" t="s">
        <v>32</v>
      </c>
      <c r="X42" s="145"/>
      <c r="Y42" s="145"/>
      <c r="Z42" s="145"/>
      <c r="AA42" s="145"/>
      <c r="AB42" s="144"/>
      <c r="AC42" s="145">
        <v>511622.21158204461</v>
      </c>
      <c r="AD42" s="145"/>
      <c r="AE42" s="144">
        <v>504759.25878493174</v>
      </c>
      <c r="AF42" s="145"/>
      <c r="AG42" s="144">
        <v>497657.04804866808</v>
      </c>
      <c r="AH42" s="145"/>
      <c r="AI42" s="144"/>
      <c r="AJ42" s="145">
        <v>490250.51734894933</v>
      </c>
      <c r="AK42" s="145"/>
      <c r="AL42" s="144">
        <v>482557.92588358291</v>
      </c>
      <c r="AM42" s="145"/>
      <c r="AN42" s="144">
        <v>474596.43729850755</v>
      </c>
      <c r="AO42" s="146"/>
      <c r="AP42" s="144"/>
      <c r="AQ42" s="145" t="s">
        <v>32</v>
      </c>
      <c r="AR42" s="145"/>
      <c r="AS42" s="145"/>
      <c r="AT42" s="145"/>
      <c r="AU42" s="145"/>
      <c r="AV42" s="144"/>
      <c r="AW42" s="145">
        <v>474596.43729850755</v>
      </c>
      <c r="AX42" s="145"/>
      <c r="AY42" s="144">
        <v>465862.41565307078</v>
      </c>
      <c r="AZ42" s="145"/>
      <c r="BA42" s="144">
        <v>457372.99833037978</v>
      </c>
      <c r="BB42" s="145"/>
      <c r="BC42" s="144"/>
      <c r="BD42" s="145">
        <v>448759.03594796814</v>
      </c>
      <c r="BE42" s="145"/>
      <c r="BF42" s="144">
        <v>439935.13241899689</v>
      </c>
      <c r="BG42" s="145"/>
      <c r="BH42" s="144">
        <v>430913.88421225955</v>
      </c>
      <c r="BI42" s="146"/>
      <c r="BJ42" s="144"/>
      <c r="BK42" s="145" t="s">
        <v>32</v>
      </c>
      <c r="BL42" s="145"/>
      <c r="BM42" s="145"/>
      <c r="BN42" s="145"/>
      <c r="BO42" s="145"/>
      <c r="BP42" s="144"/>
      <c r="BQ42" s="145">
        <v>430913.88421225955</v>
      </c>
      <c r="BR42" s="145"/>
      <c r="BS42" s="144">
        <v>421707.13200842205</v>
      </c>
      <c r="BT42" s="145"/>
      <c r="BU42" s="144">
        <v>412326.00604731025</v>
      </c>
      <c r="BV42" s="145"/>
      <c r="BW42" s="144"/>
      <c r="BX42" s="145">
        <v>402780.96875436092</v>
      </c>
      <c r="BY42" s="145"/>
      <c r="BZ42" s="144">
        <v>393081.8548094841</v>
      </c>
      <c r="CA42" s="145"/>
      <c r="CB42" s="144">
        <v>383237.90881179547</v>
      </c>
      <c r="CC42" s="146"/>
      <c r="CD42" s="144"/>
      <c r="CE42" s="145" t="s">
        <v>32</v>
      </c>
      <c r="CF42" s="145"/>
      <c r="CG42" s="145"/>
      <c r="CH42" s="145"/>
      <c r="CI42" s="145"/>
      <c r="CJ42" s="144"/>
      <c r="CK42" s="145">
        <v>383237.90881179547</v>
      </c>
      <c r="CL42" s="145"/>
      <c r="CM42" s="144">
        <v>373257.82068446372</v>
      </c>
      <c r="CN42" s="145"/>
      <c r="CO42" s="144">
        <v>363149.75895526749</v>
      </c>
      <c r="CP42" s="145"/>
      <c r="CQ42" s="144"/>
      <c r="CR42" s="145">
        <v>352921.4020403187</v>
      </c>
      <c r="CS42" s="145"/>
      <c r="CT42" s="144">
        <v>342579.96765076241</v>
      </c>
      <c r="CU42" s="145"/>
      <c r="CV42" s="144">
        <v>332132.24043507507</v>
      </c>
      <c r="CW42" s="146"/>
      <c r="CX42" s="144"/>
      <c r="CY42" s="145" t="s">
        <v>32</v>
      </c>
      <c r="CZ42" s="145"/>
      <c r="DA42" s="145"/>
      <c r="DB42" s="145"/>
      <c r="DC42" s="145"/>
      <c r="DD42" s="144"/>
      <c r="DE42" s="145">
        <v>332132.24043507507</v>
      </c>
      <c r="DF42" s="145"/>
      <c r="DG42" s="144">
        <v>321584.59796282463</v>
      </c>
      <c r="DH42" s="145"/>
      <c r="DI42" s="144">
        <v>310943.03514940472</v>
      </c>
      <c r="DJ42" s="145"/>
      <c r="DK42" s="144"/>
      <c r="DL42" s="145">
        <v>291536.20172476722</v>
      </c>
      <c r="DM42" s="145"/>
      <c r="DN42" s="144">
        <v>272834.07575296029</v>
      </c>
      <c r="DO42" s="145"/>
      <c r="DP42" s="144">
        <v>261623.52480479129</v>
      </c>
      <c r="DQ42" s="146"/>
      <c r="DR42" s="144"/>
      <c r="DS42" s="145" t="s">
        <v>32</v>
      </c>
      <c r="DT42" s="145"/>
      <c r="DU42" s="145"/>
      <c r="DV42" s="145"/>
      <c r="DW42" s="145"/>
      <c r="DX42" s="144"/>
      <c r="DY42" s="145">
        <v>261623.52480479129</v>
      </c>
      <c r="DZ42" s="145"/>
      <c r="EA42" s="144">
        <v>250775.33162213172</v>
      </c>
      <c r="EB42" s="145"/>
      <c r="EC42" s="144">
        <v>240403.14226138132</v>
      </c>
      <c r="ED42" s="145"/>
      <c r="EE42" s="144"/>
      <c r="EF42" s="145">
        <v>230649.03049489908</v>
      </c>
      <c r="EG42" s="145"/>
      <c r="EH42" s="144">
        <v>221004.12287029153</v>
      </c>
      <c r="EI42" s="145"/>
      <c r="EJ42" s="144">
        <v>211301.96432301</v>
      </c>
      <c r="EK42" s="146"/>
      <c r="EL42" s="144"/>
      <c r="EM42" s="145" t="s">
        <v>32</v>
      </c>
      <c r="EN42" s="145"/>
      <c r="EO42" s="145"/>
      <c r="EP42" s="145"/>
      <c r="EQ42" s="145"/>
      <c r="ER42" s="144"/>
      <c r="ES42" s="145">
        <v>211301.96432301</v>
      </c>
      <c r="ET42" s="145"/>
      <c r="EU42" s="144">
        <v>201545.98990841483</v>
      </c>
      <c r="EV42" s="145"/>
      <c r="EW42" s="144">
        <v>191739.42857854493</v>
      </c>
      <c r="EX42" s="145"/>
      <c r="EY42" s="144"/>
      <c r="EZ42" s="145">
        <v>181885.31554831675</v>
      </c>
      <c r="FA42" s="145"/>
      <c r="FB42" s="144">
        <v>171986.5039197517</v>
      </c>
      <c r="FC42" s="145"/>
      <c r="FD42" s="144">
        <v>162045.67560875023</v>
      </c>
      <c r="FE42" s="146"/>
    </row>
    <row r="43" spans="1:161" s="69" customFormat="1" ht="6" customHeight="1">
      <c r="A43" s="85"/>
      <c r="B43" s="73"/>
      <c r="C43" s="73"/>
      <c r="D43" s="73"/>
      <c r="E43" s="73"/>
      <c r="F43" s="73"/>
      <c r="G43" s="85"/>
      <c r="H43" s="73"/>
      <c r="I43" s="73"/>
      <c r="J43" s="85"/>
      <c r="K43" s="73"/>
      <c r="L43" s="85"/>
      <c r="M43" s="73"/>
      <c r="N43" s="85"/>
      <c r="O43" s="73"/>
      <c r="P43" s="73"/>
      <c r="Q43" s="85"/>
      <c r="R43" s="73"/>
      <c r="S43" s="85"/>
      <c r="T43" s="92"/>
      <c r="U43" s="73"/>
      <c r="V43" s="85"/>
      <c r="W43" s="73"/>
      <c r="X43" s="73"/>
      <c r="Y43" s="73"/>
      <c r="Z43" s="73"/>
      <c r="AA43" s="73"/>
      <c r="AB43" s="85"/>
      <c r="AC43" s="73"/>
      <c r="AD43" s="73"/>
      <c r="AE43" s="85"/>
      <c r="AF43" s="73"/>
      <c r="AG43" s="85"/>
      <c r="AH43" s="73"/>
      <c r="AI43" s="85"/>
      <c r="AJ43" s="73"/>
      <c r="AK43" s="73"/>
      <c r="AL43" s="85"/>
      <c r="AM43" s="73"/>
      <c r="AN43" s="85"/>
      <c r="AO43" s="92"/>
      <c r="AP43" s="85"/>
      <c r="AQ43" s="73"/>
      <c r="AR43" s="73"/>
      <c r="AS43" s="73"/>
      <c r="AT43" s="73"/>
      <c r="AU43" s="73"/>
      <c r="AV43" s="85"/>
      <c r="AW43" s="73"/>
      <c r="AX43" s="73"/>
      <c r="AY43" s="85"/>
      <c r="AZ43" s="73"/>
      <c r="BA43" s="85"/>
      <c r="BB43" s="73"/>
      <c r="BC43" s="85"/>
      <c r="BD43" s="73"/>
      <c r="BE43" s="73"/>
      <c r="BF43" s="85"/>
      <c r="BG43" s="73"/>
      <c r="BH43" s="85"/>
      <c r="BI43" s="92"/>
      <c r="BJ43" s="85"/>
      <c r="BK43" s="73"/>
      <c r="BL43" s="73"/>
      <c r="BM43" s="73"/>
      <c r="BN43" s="73"/>
      <c r="BO43" s="73"/>
      <c r="BP43" s="85"/>
      <c r="BQ43" s="73"/>
      <c r="BR43" s="73"/>
      <c r="BS43" s="85"/>
      <c r="BT43" s="73"/>
      <c r="BU43" s="85"/>
      <c r="BV43" s="73"/>
      <c r="BW43" s="85"/>
      <c r="BX43" s="73"/>
      <c r="BY43" s="73"/>
      <c r="BZ43" s="85"/>
      <c r="CA43" s="73"/>
      <c r="CB43" s="85"/>
      <c r="CC43" s="92"/>
      <c r="CD43" s="85"/>
      <c r="CE43" s="73"/>
      <c r="CF43" s="73"/>
      <c r="CG43" s="73"/>
      <c r="CH43" s="73"/>
      <c r="CI43" s="73"/>
      <c r="CJ43" s="85"/>
      <c r="CK43" s="73"/>
      <c r="CL43" s="73"/>
      <c r="CM43" s="85"/>
      <c r="CN43" s="73"/>
      <c r="CO43" s="85"/>
      <c r="CP43" s="73"/>
      <c r="CQ43" s="85"/>
      <c r="CR43" s="73"/>
      <c r="CS43" s="73"/>
      <c r="CT43" s="85"/>
      <c r="CU43" s="73"/>
      <c r="CV43" s="85"/>
      <c r="CW43" s="92"/>
      <c r="CX43" s="85"/>
      <c r="CY43" s="73"/>
      <c r="CZ43" s="73"/>
      <c r="DA43" s="73"/>
      <c r="DB43" s="73"/>
      <c r="DC43" s="73"/>
      <c r="DD43" s="85"/>
      <c r="DE43" s="73"/>
      <c r="DF43" s="73"/>
      <c r="DG43" s="85"/>
      <c r="DH43" s="73"/>
      <c r="DI43" s="85"/>
      <c r="DJ43" s="73"/>
      <c r="DK43" s="85"/>
      <c r="DL43" s="73"/>
      <c r="DM43" s="73"/>
      <c r="DN43" s="85"/>
      <c r="DO43" s="73"/>
      <c r="DP43" s="85"/>
      <c r="DQ43" s="92"/>
      <c r="DR43" s="85"/>
      <c r="DS43" s="73"/>
      <c r="DT43" s="73"/>
      <c r="DU43" s="73"/>
      <c r="DV43" s="73"/>
      <c r="DW43" s="73"/>
      <c r="DX43" s="85"/>
      <c r="DY43" s="73"/>
      <c r="DZ43" s="73"/>
      <c r="EA43" s="85"/>
      <c r="EB43" s="73"/>
      <c r="EC43" s="85"/>
      <c r="ED43" s="73"/>
      <c r="EE43" s="85"/>
      <c r="EF43" s="73"/>
      <c r="EG43" s="73"/>
      <c r="EH43" s="85"/>
      <c r="EI43" s="73"/>
      <c r="EJ43" s="85"/>
      <c r="EK43" s="92"/>
      <c r="EL43" s="85"/>
      <c r="EM43" s="73"/>
      <c r="EN43" s="73"/>
      <c r="EO43" s="73"/>
      <c r="EP43" s="73"/>
      <c r="EQ43" s="73"/>
      <c r="ER43" s="85"/>
      <c r="ES43" s="73"/>
      <c r="ET43" s="73"/>
      <c r="EU43" s="85"/>
      <c r="EV43" s="73"/>
      <c r="EW43" s="85"/>
      <c r="EX43" s="73"/>
      <c r="EY43" s="85"/>
      <c r="EZ43" s="73"/>
      <c r="FA43" s="73"/>
      <c r="FB43" s="85"/>
      <c r="FC43" s="73"/>
      <c r="FD43" s="85"/>
      <c r="FE43" s="92"/>
    </row>
    <row r="44" spans="1:161" s="137" customFormat="1" ht="16.5" customHeight="1">
      <c r="A44" s="138"/>
      <c r="B44" s="133" t="s">
        <v>33</v>
      </c>
      <c r="C44" s="133"/>
      <c r="D44" s="133"/>
      <c r="E44" s="133"/>
      <c r="F44" s="133"/>
      <c r="G44" s="138"/>
      <c r="H44" s="133"/>
      <c r="I44" s="133"/>
      <c r="J44" s="138">
        <v>0</v>
      </c>
      <c r="K44" s="133"/>
      <c r="L44" s="138">
        <v>0</v>
      </c>
      <c r="M44" s="133"/>
      <c r="N44" s="138"/>
      <c r="O44" s="133">
        <v>0</v>
      </c>
      <c r="P44" s="133"/>
      <c r="Q44" s="138">
        <v>0</v>
      </c>
      <c r="R44" s="133"/>
      <c r="S44" s="138">
        <v>0</v>
      </c>
      <c r="T44" s="139"/>
      <c r="U44" s="133"/>
      <c r="V44" s="138"/>
      <c r="W44" s="133" t="s">
        <v>33</v>
      </c>
      <c r="X44" s="133"/>
      <c r="Y44" s="133"/>
      <c r="Z44" s="133"/>
      <c r="AA44" s="133"/>
      <c r="AB44" s="138"/>
      <c r="AC44" s="133">
        <v>0</v>
      </c>
      <c r="AD44" s="133"/>
      <c r="AE44" s="138">
        <v>0</v>
      </c>
      <c r="AF44" s="133"/>
      <c r="AG44" s="138">
        <v>0</v>
      </c>
      <c r="AH44" s="133"/>
      <c r="AI44" s="138"/>
      <c r="AJ44" s="133">
        <v>0</v>
      </c>
      <c r="AK44" s="133"/>
      <c r="AL44" s="138">
        <v>0</v>
      </c>
      <c r="AM44" s="133"/>
      <c r="AN44" s="138">
        <v>0</v>
      </c>
      <c r="AO44" s="139"/>
      <c r="AP44" s="138"/>
      <c r="AQ44" s="133" t="s">
        <v>33</v>
      </c>
      <c r="AR44" s="133"/>
      <c r="AS44" s="133"/>
      <c r="AT44" s="133"/>
      <c r="AU44" s="133"/>
      <c r="AV44" s="138"/>
      <c r="AW44" s="133">
        <v>0</v>
      </c>
      <c r="AX44" s="133"/>
      <c r="AY44" s="138">
        <v>0</v>
      </c>
      <c r="AZ44" s="133"/>
      <c r="BA44" s="138">
        <v>0</v>
      </c>
      <c r="BB44" s="133"/>
      <c r="BC44" s="138"/>
      <c r="BD44" s="133">
        <v>0</v>
      </c>
      <c r="BE44" s="133"/>
      <c r="BF44" s="138">
        <v>0</v>
      </c>
      <c r="BG44" s="133"/>
      <c r="BH44" s="138">
        <v>0</v>
      </c>
      <c r="BI44" s="139"/>
      <c r="BJ44" s="138"/>
      <c r="BK44" s="133" t="s">
        <v>33</v>
      </c>
      <c r="BL44" s="133"/>
      <c r="BM44" s="133"/>
      <c r="BN44" s="133"/>
      <c r="BO44" s="133"/>
      <c r="BP44" s="138"/>
      <c r="BQ44" s="133">
        <v>0</v>
      </c>
      <c r="BR44" s="133"/>
      <c r="BS44" s="138">
        <v>0</v>
      </c>
      <c r="BT44" s="133"/>
      <c r="BU44" s="138">
        <v>0</v>
      </c>
      <c r="BV44" s="133"/>
      <c r="BW44" s="138"/>
      <c r="BX44" s="133">
        <v>0</v>
      </c>
      <c r="BY44" s="133"/>
      <c r="BZ44" s="138">
        <v>0</v>
      </c>
      <c r="CA44" s="133"/>
      <c r="CB44" s="138">
        <v>0</v>
      </c>
      <c r="CC44" s="139"/>
      <c r="CD44" s="138"/>
      <c r="CE44" s="133" t="s">
        <v>33</v>
      </c>
      <c r="CF44" s="133"/>
      <c r="CG44" s="133"/>
      <c r="CH44" s="133"/>
      <c r="CI44" s="133"/>
      <c r="CJ44" s="138"/>
      <c r="CK44" s="133">
        <v>0</v>
      </c>
      <c r="CL44" s="133"/>
      <c r="CM44" s="138">
        <v>0</v>
      </c>
      <c r="CN44" s="133"/>
      <c r="CO44" s="138">
        <v>0</v>
      </c>
      <c r="CP44" s="133"/>
      <c r="CQ44" s="138"/>
      <c r="CR44" s="133">
        <v>0</v>
      </c>
      <c r="CS44" s="133"/>
      <c r="CT44" s="138">
        <v>0</v>
      </c>
      <c r="CU44" s="133"/>
      <c r="CV44" s="138">
        <v>0</v>
      </c>
      <c r="CW44" s="139"/>
      <c r="CX44" s="138"/>
      <c r="CY44" s="133" t="s">
        <v>33</v>
      </c>
      <c r="CZ44" s="133"/>
      <c r="DA44" s="133"/>
      <c r="DB44" s="133"/>
      <c r="DC44" s="133"/>
      <c r="DD44" s="138"/>
      <c r="DE44" s="133">
        <v>0</v>
      </c>
      <c r="DF44" s="133"/>
      <c r="DG44" s="138">
        <v>0</v>
      </c>
      <c r="DH44" s="133"/>
      <c r="DI44" s="138">
        <v>0</v>
      </c>
      <c r="DJ44" s="133"/>
      <c r="DK44" s="138"/>
      <c r="DL44" s="133">
        <v>0</v>
      </c>
      <c r="DM44" s="133"/>
      <c r="DN44" s="138">
        <v>0</v>
      </c>
      <c r="DO44" s="133"/>
      <c r="DP44" s="138">
        <v>0</v>
      </c>
      <c r="DQ44" s="139"/>
      <c r="DR44" s="138"/>
      <c r="DS44" s="133" t="s">
        <v>33</v>
      </c>
      <c r="DT44" s="133"/>
      <c r="DU44" s="133"/>
      <c r="DV44" s="133"/>
      <c r="DW44" s="133"/>
      <c r="DX44" s="138"/>
      <c r="DY44" s="133">
        <v>0</v>
      </c>
      <c r="DZ44" s="133"/>
      <c r="EA44" s="138">
        <v>0</v>
      </c>
      <c r="EB44" s="133"/>
      <c r="EC44" s="138">
        <v>0</v>
      </c>
      <c r="ED44" s="133"/>
      <c r="EE44" s="138"/>
      <c r="EF44" s="133">
        <v>0</v>
      </c>
      <c r="EG44" s="133"/>
      <c r="EH44" s="138">
        <v>0</v>
      </c>
      <c r="EI44" s="133"/>
      <c r="EJ44" s="138">
        <v>0</v>
      </c>
      <c r="EK44" s="139"/>
      <c r="EL44" s="138"/>
      <c r="EM44" s="133" t="s">
        <v>33</v>
      </c>
      <c r="EN44" s="133"/>
      <c r="EO44" s="133"/>
      <c r="EP44" s="133"/>
      <c r="EQ44" s="133"/>
      <c r="ER44" s="138"/>
      <c r="ES44" s="133">
        <v>0</v>
      </c>
      <c r="ET44" s="133"/>
      <c r="EU44" s="138">
        <v>0</v>
      </c>
      <c r="EV44" s="133"/>
      <c r="EW44" s="138">
        <v>0</v>
      </c>
      <c r="EX44" s="133"/>
      <c r="EY44" s="138"/>
      <c r="EZ44" s="133">
        <v>0</v>
      </c>
      <c r="FA44" s="133"/>
      <c r="FB44" s="138">
        <v>0</v>
      </c>
      <c r="FC44" s="133"/>
      <c r="FD44" s="138">
        <v>0</v>
      </c>
      <c r="FE44" s="139"/>
    </row>
    <row r="45" spans="1:161" s="137" customFormat="1" ht="16.5" customHeight="1">
      <c r="A45" s="138"/>
      <c r="B45" s="133" t="s">
        <v>34</v>
      </c>
      <c r="C45" s="133"/>
      <c r="D45" s="133"/>
      <c r="E45" s="133"/>
      <c r="F45" s="133"/>
      <c r="G45" s="138"/>
      <c r="H45" s="133"/>
      <c r="I45" s="133"/>
      <c r="J45" s="147">
        <v>7.1448995176753929</v>
      </c>
      <c r="K45" s="230" t="s">
        <v>493</v>
      </c>
      <c r="L45" s="147">
        <v>8.6756895907798306</v>
      </c>
      <c r="M45" s="230" t="s">
        <v>494</v>
      </c>
      <c r="N45" s="147"/>
      <c r="O45" s="148">
        <v>8.0087349251945987</v>
      </c>
      <c r="P45" s="230" t="s">
        <v>495</v>
      </c>
      <c r="Q45" s="147">
        <v>7.2195969662810482</v>
      </c>
      <c r="R45" s="230" t="s">
        <v>496</v>
      </c>
      <c r="S45" s="147">
        <v>7.2288858840580215</v>
      </c>
      <c r="T45" s="233" t="s">
        <v>497</v>
      </c>
      <c r="U45" s="133"/>
      <c r="V45" s="138"/>
      <c r="W45" s="133" t="s">
        <v>35</v>
      </c>
      <c r="X45" s="133"/>
      <c r="Y45" s="133"/>
      <c r="Z45" s="133"/>
      <c r="AA45" s="133"/>
      <c r="AB45" s="138"/>
      <c r="AC45" s="148">
        <v>7.2288858840580215</v>
      </c>
      <c r="AD45" s="232"/>
      <c r="AE45" s="147">
        <v>7.2288858840580215</v>
      </c>
      <c r="AF45" s="231" t="s">
        <v>498</v>
      </c>
      <c r="AG45" s="147">
        <v>7.2288858840580215</v>
      </c>
      <c r="AH45" s="230" t="s">
        <v>499</v>
      </c>
      <c r="AI45" s="147"/>
      <c r="AJ45" s="148">
        <v>7.2288858840580215</v>
      </c>
      <c r="AK45" s="230" t="s">
        <v>500</v>
      </c>
      <c r="AL45" s="147">
        <v>7.2288858840580215</v>
      </c>
      <c r="AM45" s="230" t="s">
        <v>501</v>
      </c>
      <c r="AN45" s="147">
        <v>7.2288858840580215</v>
      </c>
      <c r="AO45" s="229" t="s">
        <v>502</v>
      </c>
      <c r="AP45" s="138"/>
      <c r="AQ45" s="133" t="s">
        <v>35</v>
      </c>
      <c r="AR45" s="133"/>
      <c r="AS45" s="133"/>
      <c r="AT45" s="133"/>
      <c r="AU45" s="133"/>
      <c r="AV45" s="138"/>
      <c r="AW45" s="148">
        <v>7.2288858840580215</v>
      </c>
      <c r="AX45" s="133"/>
      <c r="AY45" s="147">
        <v>7.2288858840580215</v>
      </c>
      <c r="AZ45" s="148"/>
      <c r="BA45" s="147">
        <v>7.2288858840580215</v>
      </c>
      <c r="BB45" s="148"/>
      <c r="BC45" s="147"/>
      <c r="BD45" s="148">
        <v>7.2288858840580215</v>
      </c>
      <c r="BE45" s="148"/>
      <c r="BF45" s="147">
        <v>7.2288858840580215</v>
      </c>
      <c r="BG45" s="148"/>
      <c r="BH45" s="147">
        <v>7.2288858840580215</v>
      </c>
      <c r="BI45" s="139"/>
      <c r="BJ45" s="138"/>
      <c r="BK45" s="133" t="s">
        <v>35</v>
      </c>
      <c r="BL45" s="133"/>
      <c r="BM45" s="133"/>
      <c r="BN45" s="133"/>
      <c r="BO45" s="133"/>
      <c r="BP45" s="138"/>
      <c r="BQ45" s="148">
        <v>7.2288858840580215</v>
      </c>
      <c r="BR45" s="133"/>
      <c r="BS45" s="147">
        <v>7.2288858840580215</v>
      </c>
      <c r="BT45" s="148"/>
      <c r="BU45" s="147">
        <v>7.2288858840580215</v>
      </c>
      <c r="BV45" s="148"/>
      <c r="BW45" s="147"/>
      <c r="BX45" s="148">
        <v>7.2288858840580215</v>
      </c>
      <c r="BY45" s="148"/>
      <c r="BZ45" s="147">
        <v>7.2288858840580215</v>
      </c>
      <c r="CA45" s="148"/>
      <c r="CB45" s="147">
        <v>7.2288858840580215</v>
      </c>
      <c r="CC45" s="139"/>
      <c r="CD45" s="138"/>
      <c r="CE45" s="133" t="s">
        <v>35</v>
      </c>
      <c r="CF45" s="133"/>
      <c r="CG45" s="133"/>
      <c r="CH45" s="133"/>
      <c r="CI45" s="133"/>
      <c r="CJ45" s="138"/>
      <c r="CK45" s="148">
        <v>7.2288858840580215</v>
      </c>
      <c r="CL45" s="133"/>
      <c r="CM45" s="147">
        <v>7.2288858840580215</v>
      </c>
      <c r="CN45" s="148"/>
      <c r="CO45" s="147">
        <v>7.2288858840580215</v>
      </c>
      <c r="CP45" s="148"/>
      <c r="CQ45" s="147"/>
      <c r="CR45" s="148">
        <v>7.2288858840580215</v>
      </c>
      <c r="CS45" s="148"/>
      <c r="CT45" s="147">
        <v>7.2288858840580215</v>
      </c>
      <c r="CU45" s="148"/>
      <c r="CV45" s="147">
        <v>7.2288858840580215</v>
      </c>
      <c r="CW45" s="139"/>
      <c r="CX45" s="138"/>
      <c r="CY45" s="133" t="s">
        <v>35</v>
      </c>
      <c r="CZ45" s="133"/>
      <c r="DA45" s="133"/>
      <c r="DB45" s="133"/>
      <c r="DC45" s="133"/>
      <c r="DD45" s="138"/>
      <c r="DE45" s="148">
        <v>7.2288858840580215</v>
      </c>
      <c r="DF45" s="133"/>
      <c r="DG45" s="147">
        <v>7.2288858840580215</v>
      </c>
      <c r="DH45" s="148"/>
      <c r="DI45" s="147">
        <v>7.2288858840580215</v>
      </c>
      <c r="DJ45" s="148"/>
      <c r="DK45" s="147"/>
      <c r="DL45" s="148">
        <v>7.2288858840580215</v>
      </c>
      <c r="DM45" s="148"/>
      <c r="DN45" s="147">
        <v>7.2288858840580215</v>
      </c>
      <c r="DO45" s="148"/>
      <c r="DP45" s="147">
        <v>7.2288858840580215</v>
      </c>
      <c r="DQ45" s="139"/>
      <c r="DR45" s="138"/>
      <c r="DS45" s="133" t="s">
        <v>35</v>
      </c>
      <c r="DT45" s="133"/>
      <c r="DU45" s="133"/>
      <c r="DV45" s="133"/>
      <c r="DW45" s="133"/>
      <c r="DX45" s="138"/>
      <c r="DY45" s="148">
        <v>7.2288858840580215</v>
      </c>
      <c r="DZ45" s="133"/>
      <c r="EA45" s="147">
        <v>7.2288858840580215</v>
      </c>
      <c r="EB45" s="148"/>
      <c r="EC45" s="147">
        <v>7.2288858840580215</v>
      </c>
      <c r="ED45" s="148"/>
      <c r="EE45" s="147"/>
      <c r="EF45" s="148">
        <v>7.2288858840580215</v>
      </c>
      <c r="EG45" s="148"/>
      <c r="EH45" s="147">
        <v>7.2288858840580215</v>
      </c>
      <c r="EI45" s="148"/>
      <c r="EJ45" s="147">
        <v>7.2288858840580215</v>
      </c>
      <c r="EK45" s="139"/>
      <c r="EL45" s="138"/>
      <c r="EM45" s="133" t="s">
        <v>35</v>
      </c>
      <c r="EN45" s="133"/>
      <c r="EO45" s="133"/>
      <c r="EP45" s="133"/>
      <c r="EQ45" s="133"/>
      <c r="ER45" s="138"/>
      <c r="ES45" s="148">
        <v>7.2288858840580215</v>
      </c>
      <c r="ET45" s="133"/>
      <c r="EU45" s="147">
        <v>7.2288858840580215</v>
      </c>
      <c r="EV45" s="148"/>
      <c r="EW45" s="147">
        <v>7.2288858840580215</v>
      </c>
      <c r="EX45" s="148"/>
      <c r="EY45" s="147"/>
      <c r="EZ45" s="148">
        <v>7.2288858840580215</v>
      </c>
      <c r="FA45" s="148"/>
      <c r="FB45" s="147">
        <v>7.2288858840580215</v>
      </c>
      <c r="FC45" s="148"/>
      <c r="FD45" s="147">
        <v>7.2288858840580215</v>
      </c>
      <c r="FE45" s="139"/>
    </row>
    <row r="46" spans="1:161" s="137" customFormat="1" ht="16.5" customHeight="1">
      <c r="A46" s="138"/>
      <c r="B46" s="133" t="s">
        <v>36</v>
      </c>
      <c r="C46" s="133"/>
      <c r="D46" s="133"/>
      <c r="E46" s="133"/>
      <c r="F46" s="133"/>
      <c r="G46" s="138"/>
      <c r="H46" s="133"/>
      <c r="I46" s="133"/>
      <c r="J46" s="147">
        <v>0</v>
      </c>
      <c r="K46" s="148"/>
      <c r="L46" s="147">
        <v>0</v>
      </c>
      <c r="M46" s="148"/>
      <c r="N46" s="147"/>
      <c r="O46" s="148">
        <v>0</v>
      </c>
      <c r="P46" s="148"/>
      <c r="Q46" s="147">
        <v>0</v>
      </c>
      <c r="R46" s="148"/>
      <c r="S46" s="147">
        <v>0</v>
      </c>
      <c r="T46" s="139"/>
      <c r="U46" s="133"/>
      <c r="V46" s="138"/>
      <c r="W46" s="133" t="s">
        <v>36</v>
      </c>
      <c r="X46" s="133"/>
      <c r="Y46" s="133"/>
      <c r="Z46" s="133"/>
      <c r="AA46" s="133"/>
      <c r="AB46" s="138"/>
      <c r="AC46" s="148">
        <v>0</v>
      </c>
      <c r="AD46" s="133"/>
      <c r="AE46" s="147">
        <v>0</v>
      </c>
      <c r="AF46" s="148"/>
      <c r="AG46" s="147">
        <v>0</v>
      </c>
      <c r="AH46" s="148"/>
      <c r="AI46" s="147"/>
      <c r="AJ46" s="148">
        <v>0</v>
      </c>
      <c r="AK46" s="148"/>
      <c r="AL46" s="147">
        <v>0</v>
      </c>
      <c r="AM46" s="148"/>
      <c r="AN46" s="147">
        <v>0</v>
      </c>
      <c r="AO46" s="139"/>
      <c r="AP46" s="138"/>
      <c r="AQ46" s="133" t="s">
        <v>36</v>
      </c>
      <c r="AR46" s="133"/>
      <c r="AS46" s="133"/>
      <c r="AT46" s="133"/>
      <c r="AU46" s="133"/>
      <c r="AV46" s="138"/>
      <c r="AW46" s="148">
        <v>0</v>
      </c>
      <c r="AX46" s="133"/>
      <c r="AY46" s="147">
        <v>0</v>
      </c>
      <c r="AZ46" s="148"/>
      <c r="BA46" s="147">
        <v>0</v>
      </c>
      <c r="BB46" s="148"/>
      <c r="BC46" s="147"/>
      <c r="BD46" s="148">
        <v>0</v>
      </c>
      <c r="BE46" s="148"/>
      <c r="BF46" s="147">
        <v>0</v>
      </c>
      <c r="BG46" s="148"/>
      <c r="BH46" s="147">
        <v>0</v>
      </c>
      <c r="BI46" s="139"/>
      <c r="BJ46" s="138"/>
      <c r="BK46" s="133" t="s">
        <v>36</v>
      </c>
      <c r="BL46" s="133"/>
      <c r="BM46" s="133"/>
      <c r="BN46" s="133"/>
      <c r="BO46" s="133"/>
      <c r="BP46" s="138"/>
      <c r="BQ46" s="148">
        <v>0</v>
      </c>
      <c r="BR46" s="133"/>
      <c r="BS46" s="147">
        <v>0</v>
      </c>
      <c r="BT46" s="148"/>
      <c r="BU46" s="147">
        <v>0</v>
      </c>
      <c r="BV46" s="148"/>
      <c r="BW46" s="147"/>
      <c r="BX46" s="148">
        <v>0</v>
      </c>
      <c r="BY46" s="148"/>
      <c r="BZ46" s="147">
        <v>0</v>
      </c>
      <c r="CA46" s="148"/>
      <c r="CB46" s="147">
        <v>0</v>
      </c>
      <c r="CC46" s="139"/>
      <c r="CD46" s="138"/>
      <c r="CE46" s="133" t="s">
        <v>36</v>
      </c>
      <c r="CF46" s="133"/>
      <c r="CG46" s="133"/>
      <c r="CH46" s="133"/>
      <c r="CI46" s="133"/>
      <c r="CJ46" s="138"/>
      <c r="CK46" s="148">
        <v>0</v>
      </c>
      <c r="CL46" s="133"/>
      <c r="CM46" s="147">
        <v>0</v>
      </c>
      <c r="CN46" s="148"/>
      <c r="CO46" s="147">
        <v>0</v>
      </c>
      <c r="CP46" s="148"/>
      <c r="CQ46" s="147"/>
      <c r="CR46" s="148">
        <v>0</v>
      </c>
      <c r="CS46" s="148"/>
      <c r="CT46" s="147">
        <v>0</v>
      </c>
      <c r="CU46" s="148"/>
      <c r="CV46" s="147">
        <v>0</v>
      </c>
      <c r="CW46" s="139"/>
      <c r="CX46" s="138"/>
      <c r="CY46" s="133" t="s">
        <v>36</v>
      </c>
      <c r="CZ46" s="133"/>
      <c r="DA46" s="133"/>
      <c r="DB46" s="133"/>
      <c r="DC46" s="133"/>
      <c r="DD46" s="138"/>
      <c r="DE46" s="148">
        <v>0</v>
      </c>
      <c r="DF46" s="133"/>
      <c r="DG46" s="147">
        <v>0</v>
      </c>
      <c r="DH46" s="148"/>
      <c r="DI46" s="147">
        <v>0</v>
      </c>
      <c r="DJ46" s="148"/>
      <c r="DK46" s="147"/>
      <c r="DL46" s="148">
        <v>0</v>
      </c>
      <c r="DM46" s="148"/>
      <c r="DN46" s="147">
        <v>0</v>
      </c>
      <c r="DO46" s="148"/>
      <c r="DP46" s="147">
        <v>0</v>
      </c>
      <c r="DQ46" s="139"/>
      <c r="DR46" s="138"/>
      <c r="DS46" s="133" t="s">
        <v>36</v>
      </c>
      <c r="DT46" s="133"/>
      <c r="DU46" s="133"/>
      <c r="DV46" s="133"/>
      <c r="DW46" s="133"/>
      <c r="DX46" s="138"/>
      <c r="DY46" s="148">
        <v>0</v>
      </c>
      <c r="DZ46" s="133"/>
      <c r="EA46" s="147">
        <v>0</v>
      </c>
      <c r="EB46" s="148"/>
      <c r="EC46" s="147">
        <v>0</v>
      </c>
      <c r="ED46" s="148"/>
      <c r="EE46" s="147"/>
      <c r="EF46" s="148">
        <v>0</v>
      </c>
      <c r="EG46" s="148"/>
      <c r="EH46" s="147">
        <v>0</v>
      </c>
      <c r="EI46" s="148"/>
      <c r="EJ46" s="147">
        <v>0</v>
      </c>
      <c r="EK46" s="139"/>
      <c r="EL46" s="138"/>
      <c r="EM46" s="133" t="s">
        <v>36</v>
      </c>
      <c r="EN46" s="133"/>
      <c r="EO46" s="133"/>
      <c r="EP46" s="133"/>
      <c r="EQ46" s="133"/>
      <c r="ER46" s="138"/>
      <c r="ES46" s="148">
        <v>0</v>
      </c>
      <c r="ET46" s="133"/>
      <c r="EU46" s="147">
        <v>0</v>
      </c>
      <c r="EV46" s="148"/>
      <c r="EW46" s="147">
        <v>0</v>
      </c>
      <c r="EX46" s="148"/>
      <c r="EY46" s="147"/>
      <c r="EZ46" s="148">
        <v>0</v>
      </c>
      <c r="FA46" s="148"/>
      <c r="FB46" s="147">
        <v>0</v>
      </c>
      <c r="FC46" s="148"/>
      <c r="FD46" s="147">
        <v>0</v>
      </c>
      <c r="FE46" s="139"/>
    </row>
    <row r="47" spans="1:161" s="137" customFormat="1" ht="16.5" customHeight="1">
      <c r="A47" s="138"/>
      <c r="B47" s="133" t="s">
        <v>37</v>
      </c>
      <c r="C47" s="133"/>
      <c r="D47" s="133"/>
      <c r="E47" s="133"/>
      <c r="F47" s="133"/>
      <c r="G47" s="138"/>
      <c r="H47" s="133"/>
      <c r="I47" s="133"/>
      <c r="J47" s="147">
        <v>7.1448995176753929</v>
      </c>
      <c r="K47" s="148"/>
      <c r="L47" s="147">
        <v>8.6756895907798306</v>
      </c>
      <c r="M47" s="148"/>
      <c r="N47" s="147"/>
      <c r="O47" s="148">
        <v>8.0087349251945987</v>
      </c>
      <c r="P47" s="148"/>
      <c r="Q47" s="147">
        <v>7.2195969662810482</v>
      </c>
      <c r="R47" s="148"/>
      <c r="S47" s="147">
        <v>7.2288858840580215</v>
      </c>
      <c r="T47" s="139"/>
      <c r="U47" s="133"/>
      <c r="V47" s="138"/>
      <c r="W47" s="133" t="s">
        <v>38</v>
      </c>
      <c r="X47" s="133"/>
      <c r="Y47" s="133"/>
      <c r="Z47" s="133"/>
      <c r="AA47" s="133"/>
      <c r="AB47" s="138"/>
      <c r="AC47" s="148">
        <v>7.2288858840580215</v>
      </c>
      <c r="AD47" s="133"/>
      <c r="AE47" s="147">
        <v>7.2288858840580215</v>
      </c>
      <c r="AF47" s="148"/>
      <c r="AG47" s="147">
        <v>7.2288858840580215</v>
      </c>
      <c r="AH47" s="148"/>
      <c r="AI47" s="147"/>
      <c r="AJ47" s="148">
        <v>7.2288858840580215</v>
      </c>
      <c r="AK47" s="148"/>
      <c r="AL47" s="147">
        <v>7.2288858840580215</v>
      </c>
      <c r="AM47" s="148"/>
      <c r="AN47" s="147">
        <v>7.2288858840580215</v>
      </c>
      <c r="AO47" s="139"/>
      <c r="AP47" s="138"/>
      <c r="AQ47" s="133" t="s">
        <v>38</v>
      </c>
      <c r="AR47" s="133"/>
      <c r="AS47" s="133"/>
      <c r="AT47" s="133"/>
      <c r="AU47" s="133"/>
      <c r="AV47" s="138"/>
      <c r="AW47" s="148">
        <v>7.2288858840580215</v>
      </c>
      <c r="AX47" s="133"/>
      <c r="AY47" s="147">
        <v>7.2288858840580215</v>
      </c>
      <c r="AZ47" s="148"/>
      <c r="BA47" s="147">
        <v>7.2288858840580215</v>
      </c>
      <c r="BB47" s="148"/>
      <c r="BC47" s="147"/>
      <c r="BD47" s="148">
        <v>7.2288858840580215</v>
      </c>
      <c r="BE47" s="148"/>
      <c r="BF47" s="147">
        <v>7.2288858840580215</v>
      </c>
      <c r="BG47" s="148"/>
      <c r="BH47" s="147">
        <v>7.2288858840580215</v>
      </c>
      <c r="BI47" s="139"/>
      <c r="BJ47" s="138"/>
      <c r="BK47" s="133" t="s">
        <v>38</v>
      </c>
      <c r="BL47" s="133"/>
      <c r="BM47" s="133"/>
      <c r="BN47" s="133"/>
      <c r="BO47" s="133"/>
      <c r="BP47" s="138"/>
      <c r="BQ47" s="148">
        <v>7.2288858840580215</v>
      </c>
      <c r="BR47" s="133"/>
      <c r="BS47" s="147">
        <v>7.2288858840580215</v>
      </c>
      <c r="BT47" s="148"/>
      <c r="BU47" s="147">
        <v>7.2288858840580215</v>
      </c>
      <c r="BV47" s="148"/>
      <c r="BW47" s="147"/>
      <c r="BX47" s="148">
        <v>7.2288858840580215</v>
      </c>
      <c r="BY47" s="148"/>
      <c r="BZ47" s="147">
        <v>7.2288858840580215</v>
      </c>
      <c r="CA47" s="148"/>
      <c r="CB47" s="147">
        <v>7.2288858840580215</v>
      </c>
      <c r="CC47" s="139"/>
      <c r="CD47" s="138"/>
      <c r="CE47" s="133" t="s">
        <v>38</v>
      </c>
      <c r="CF47" s="133"/>
      <c r="CG47" s="133"/>
      <c r="CH47" s="133"/>
      <c r="CI47" s="133"/>
      <c r="CJ47" s="138"/>
      <c r="CK47" s="148">
        <v>7.2288858840580215</v>
      </c>
      <c r="CL47" s="133"/>
      <c r="CM47" s="147">
        <v>7.2288858840580215</v>
      </c>
      <c r="CN47" s="148"/>
      <c r="CO47" s="147">
        <v>7.2288858840580215</v>
      </c>
      <c r="CP47" s="148"/>
      <c r="CQ47" s="147"/>
      <c r="CR47" s="148">
        <v>7.2288858840580215</v>
      </c>
      <c r="CS47" s="148"/>
      <c r="CT47" s="147">
        <v>7.2288858840580215</v>
      </c>
      <c r="CU47" s="148"/>
      <c r="CV47" s="147">
        <v>7.2288858840580215</v>
      </c>
      <c r="CW47" s="139"/>
      <c r="CX47" s="138"/>
      <c r="CY47" s="133" t="s">
        <v>38</v>
      </c>
      <c r="CZ47" s="133"/>
      <c r="DA47" s="133"/>
      <c r="DB47" s="133"/>
      <c r="DC47" s="133"/>
      <c r="DD47" s="138"/>
      <c r="DE47" s="148">
        <v>7.2288858840580215</v>
      </c>
      <c r="DF47" s="133"/>
      <c r="DG47" s="147">
        <v>7.2288858840580215</v>
      </c>
      <c r="DH47" s="148"/>
      <c r="DI47" s="147">
        <v>7.2288858840580215</v>
      </c>
      <c r="DJ47" s="148"/>
      <c r="DK47" s="147"/>
      <c r="DL47" s="148">
        <v>7.2288858840580215</v>
      </c>
      <c r="DM47" s="148"/>
      <c r="DN47" s="147">
        <v>7.2288858840580215</v>
      </c>
      <c r="DO47" s="148"/>
      <c r="DP47" s="147">
        <v>7.2288858840580215</v>
      </c>
      <c r="DQ47" s="139"/>
      <c r="DR47" s="138"/>
      <c r="DS47" s="133" t="s">
        <v>38</v>
      </c>
      <c r="DT47" s="133"/>
      <c r="DU47" s="133"/>
      <c r="DV47" s="133"/>
      <c r="DW47" s="133"/>
      <c r="DX47" s="138"/>
      <c r="DY47" s="148">
        <v>7.2288858840580215</v>
      </c>
      <c r="DZ47" s="133"/>
      <c r="EA47" s="147">
        <v>7.2288858840580215</v>
      </c>
      <c r="EB47" s="148"/>
      <c r="EC47" s="147">
        <v>7.2288858840580215</v>
      </c>
      <c r="ED47" s="148"/>
      <c r="EE47" s="147"/>
      <c r="EF47" s="148">
        <v>7.2288858840580215</v>
      </c>
      <c r="EG47" s="148"/>
      <c r="EH47" s="147">
        <v>7.2288858840580215</v>
      </c>
      <c r="EI47" s="148"/>
      <c r="EJ47" s="147">
        <v>7.2288858840580215</v>
      </c>
      <c r="EK47" s="139"/>
      <c r="EL47" s="138"/>
      <c r="EM47" s="133" t="s">
        <v>38</v>
      </c>
      <c r="EN47" s="133"/>
      <c r="EO47" s="133"/>
      <c r="EP47" s="133"/>
      <c r="EQ47" s="133"/>
      <c r="ER47" s="138"/>
      <c r="ES47" s="148">
        <v>7.2288858840580215</v>
      </c>
      <c r="ET47" s="133"/>
      <c r="EU47" s="147">
        <v>7.2288858840580215</v>
      </c>
      <c r="EV47" s="148"/>
      <c r="EW47" s="147">
        <v>7.2288858840580215</v>
      </c>
      <c r="EX47" s="148"/>
      <c r="EY47" s="147"/>
      <c r="EZ47" s="148">
        <v>7.2288858840580215</v>
      </c>
      <c r="FA47" s="148"/>
      <c r="FB47" s="147">
        <v>7.2288858840580215</v>
      </c>
      <c r="FC47" s="148"/>
      <c r="FD47" s="147">
        <v>7.2288858840580215</v>
      </c>
      <c r="FE47" s="139"/>
    </row>
    <row r="48" spans="1:161" s="137" customFormat="1" ht="16.5" customHeight="1">
      <c r="A48" s="144"/>
      <c r="B48" s="145" t="s">
        <v>39</v>
      </c>
      <c r="C48" s="145"/>
      <c r="D48" s="145"/>
      <c r="E48" s="145"/>
      <c r="F48" s="145"/>
      <c r="G48" s="144"/>
      <c r="H48" s="145"/>
      <c r="I48" s="145"/>
      <c r="J48" s="144">
        <v>211728.88</v>
      </c>
      <c r="K48" s="227" t="s">
        <v>503</v>
      </c>
      <c r="L48" s="144">
        <v>318476.67</v>
      </c>
      <c r="M48" s="227" t="s">
        <v>504</v>
      </c>
      <c r="N48" s="144"/>
      <c r="O48" s="145">
        <v>341192.4499999999</v>
      </c>
      <c r="P48" s="227" t="s">
        <v>505</v>
      </c>
      <c r="Q48" s="144">
        <v>376910.24999999988</v>
      </c>
      <c r="R48" s="227" t="s">
        <v>506</v>
      </c>
      <c r="S48" s="144">
        <v>378024.25</v>
      </c>
      <c r="T48" s="226" t="s">
        <v>507</v>
      </c>
      <c r="U48" s="145"/>
      <c r="V48" s="144"/>
      <c r="W48" s="145" t="s">
        <v>40</v>
      </c>
      <c r="X48" s="145"/>
      <c r="Y48" s="145"/>
      <c r="Z48" s="145"/>
      <c r="AA48" s="145"/>
      <c r="AB48" s="144"/>
      <c r="AC48" s="145">
        <v>378024.25</v>
      </c>
      <c r="AD48" s="228"/>
      <c r="AE48" s="144">
        <v>378024.25</v>
      </c>
      <c r="AF48" s="227" t="s">
        <v>508</v>
      </c>
      <c r="AG48" s="144">
        <v>378024.25</v>
      </c>
      <c r="AH48" s="227" t="s">
        <v>509</v>
      </c>
      <c r="AI48" s="144"/>
      <c r="AJ48" s="145">
        <v>378024.25</v>
      </c>
      <c r="AK48" s="227" t="s">
        <v>510</v>
      </c>
      <c r="AL48" s="144">
        <v>378024.25</v>
      </c>
      <c r="AM48" s="227" t="s">
        <v>511</v>
      </c>
      <c r="AN48" s="144">
        <v>378024.25</v>
      </c>
      <c r="AO48" s="226" t="s">
        <v>512</v>
      </c>
      <c r="AP48" s="144"/>
      <c r="AQ48" s="145" t="s">
        <v>40</v>
      </c>
      <c r="AR48" s="145"/>
      <c r="AS48" s="145"/>
      <c r="AT48" s="145"/>
      <c r="AU48" s="145"/>
      <c r="AV48" s="144"/>
      <c r="AW48" s="145">
        <v>378024.25</v>
      </c>
      <c r="AX48" s="145"/>
      <c r="AY48" s="144">
        <v>378024.25</v>
      </c>
      <c r="AZ48" s="145"/>
      <c r="BA48" s="144">
        <v>378024.25</v>
      </c>
      <c r="BB48" s="145"/>
      <c r="BC48" s="144"/>
      <c r="BD48" s="145">
        <v>378024.25</v>
      </c>
      <c r="BE48" s="145"/>
      <c r="BF48" s="144">
        <v>378024.25</v>
      </c>
      <c r="BG48" s="145"/>
      <c r="BH48" s="144">
        <v>378024.25</v>
      </c>
      <c r="BI48" s="146"/>
      <c r="BJ48" s="144"/>
      <c r="BK48" s="145" t="s">
        <v>40</v>
      </c>
      <c r="BL48" s="145"/>
      <c r="BM48" s="145"/>
      <c r="BN48" s="145"/>
      <c r="BO48" s="145"/>
      <c r="BP48" s="144"/>
      <c r="BQ48" s="145">
        <v>378024.25</v>
      </c>
      <c r="BR48" s="145"/>
      <c r="BS48" s="144">
        <v>378024.25</v>
      </c>
      <c r="BT48" s="145"/>
      <c r="BU48" s="144">
        <v>378024.25</v>
      </c>
      <c r="BV48" s="145"/>
      <c r="BW48" s="144"/>
      <c r="BX48" s="145">
        <v>378024.25</v>
      </c>
      <c r="BY48" s="145"/>
      <c r="BZ48" s="144">
        <v>378024.25</v>
      </c>
      <c r="CA48" s="145"/>
      <c r="CB48" s="144">
        <v>378024.25</v>
      </c>
      <c r="CC48" s="146"/>
      <c r="CD48" s="144"/>
      <c r="CE48" s="145" t="s">
        <v>40</v>
      </c>
      <c r="CF48" s="145"/>
      <c r="CG48" s="145"/>
      <c r="CH48" s="145"/>
      <c r="CI48" s="145"/>
      <c r="CJ48" s="144"/>
      <c r="CK48" s="145">
        <v>378024.25</v>
      </c>
      <c r="CL48" s="145"/>
      <c r="CM48" s="144">
        <v>378024.25</v>
      </c>
      <c r="CN48" s="145"/>
      <c r="CO48" s="144">
        <v>378024.25</v>
      </c>
      <c r="CP48" s="145"/>
      <c r="CQ48" s="144"/>
      <c r="CR48" s="145">
        <v>378024.25</v>
      </c>
      <c r="CS48" s="145"/>
      <c r="CT48" s="144">
        <v>378024.25</v>
      </c>
      <c r="CU48" s="145"/>
      <c r="CV48" s="144">
        <v>378024.25</v>
      </c>
      <c r="CW48" s="146"/>
      <c r="CX48" s="144"/>
      <c r="CY48" s="145" t="s">
        <v>40</v>
      </c>
      <c r="CZ48" s="145"/>
      <c r="DA48" s="145"/>
      <c r="DB48" s="145"/>
      <c r="DC48" s="145"/>
      <c r="DD48" s="144"/>
      <c r="DE48" s="145">
        <v>378024.25</v>
      </c>
      <c r="DF48" s="145"/>
      <c r="DG48" s="144">
        <v>378024.25</v>
      </c>
      <c r="DH48" s="145"/>
      <c r="DI48" s="144">
        <v>378024.25</v>
      </c>
      <c r="DJ48" s="145"/>
      <c r="DK48" s="144"/>
      <c r="DL48" s="145">
        <v>378024.25</v>
      </c>
      <c r="DM48" s="145"/>
      <c r="DN48" s="144">
        <v>378024.25</v>
      </c>
      <c r="DO48" s="145"/>
      <c r="DP48" s="144">
        <v>378024.25</v>
      </c>
      <c r="DQ48" s="146"/>
      <c r="DR48" s="144"/>
      <c r="DS48" s="145" t="s">
        <v>40</v>
      </c>
      <c r="DT48" s="145"/>
      <c r="DU48" s="145"/>
      <c r="DV48" s="145"/>
      <c r="DW48" s="145"/>
      <c r="DX48" s="144"/>
      <c r="DY48" s="145">
        <v>378024.25</v>
      </c>
      <c r="DZ48" s="145"/>
      <c r="EA48" s="144">
        <v>378024.25</v>
      </c>
      <c r="EB48" s="145"/>
      <c r="EC48" s="144">
        <v>378024.25</v>
      </c>
      <c r="ED48" s="145"/>
      <c r="EE48" s="144"/>
      <c r="EF48" s="145">
        <v>378024.25</v>
      </c>
      <c r="EG48" s="145"/>
      <c r="EH48" s="144">
        <v>378024.25</v>
      </c>
      <c r="EI48" s="145"/>
      <c r="EJ48" s="144">
        <v>378024.25</v>
      </c>
      <c r="EK48" s="146"/>
      <c r="EL48" s="144"/>
      <c r="EM48" s="145" t="s">
        <v>40</v>
      </c>
      <c r="EN48" s="145"/>
      <c r="EO48" s="145"/>
      <c r="EP48" s="145"/>
      <c r="EQ48" s="145"/>
      <c r="ER48" s="144"/>
      <c r="ES48" s="145">
        <v>378024.25</v>
      </c>
      <c r="ET48" s="145"/>
      <c r="EU48" s="144">
        <v>378024.25</v>
      </c>
      <c r="EV48" s="145"/>
      <c r="EW48" s="144">
        <v>378024.25</v>
      </c>
      <c r="EX48" s="145"/>
      <c r="EY48" s="144"/>
      <c r="EZ48" s="145">
        <v>378024.25</v>
      </c>
      <c r="FA48" s="145"/>
      <c r="FB48" s="144">
        <v>378024.25</v>
      </c>
      <c r="FC48" s="145"/>
      <c r="FD48" s="144">
        <v>378024.25</v>
      </c>
      <c r="FE48" s="146"/>
    </row>
    <row r="49" spans="1:161" s="69" customFormat="1" ht="9" customHeight="1">
      <c r="A49" s="85"/>
      <c r="B49" s="73"/>
      <c r="C49" s="73"/>
      <c r="D49" s="73"/>
      <c r="E49" s="73"/>
      <c r="F49" s="73"/>
      <c r="G49" s="85"/>
      <c r="H49" s="73"/>
      <c r="I49" s="73"/>
      <c r="J49" s="85"/>
      <c r="K49" s="73"/>
      <c r="L49" s="85"/>
      <c r="M49" s="73"/>
      <c r="N49" s="85"/>
      <c r="O49" s="73"/>
      <c r="P49" s="73"/>
      <c r="Q49" s="85"/>
      <c r="R49" s="73"/>
      <c r="S49" s="85"/>
      <c r="T49" s="92"/>
      <c r="U49" s="73"/>
      <c r="V49" s="85"/>
      <c r="W49" s="73"/>
      <c r="X49" s="73"/>
      <c r="Y49" s="73"/>
      <c r="Z49" s="73"/>
      <c r="AA49" s="73"/>
      <c r="AB49" s="85"/>
      <c r="AC49" s="73"/>
      <c r="AD49" s="73"/>
      <c r="AE49" s="85"/>
      <c r="AF49" s="73"/>
      <c r="AG49" s="85"/>
      <c r="AH49" s="73"/>
      <c r="AI49" s="85"/>
      <c r="AJ49" s="73"/>
      <c r="AK49" s="73"/>
      <c r="AL49" s="85"/>
      <c r="AM49" s="73"/>
      <c r="AN49" s="85"/>
      <c r="AO49" s="92"/>
      <c r="AP49" s="85"/>
      <c r="AQ49" s="73"/>
      <c r="AR49" s="73"/>
      <c r="AS49" s="73"/>
      <c r="AT49" s="73"/>
      <c r="AU49" s="73"/>
      <c r="AV49" s="85"/>
      <c r="AW49" s="73"/>
      <c r="AX49" s="73"/>
      <c r="AY49" s="85"/>
      <c r="AZ49" s="73"/>
      <c r="BA49" s="85"/>
      <c r="BB49" s="73"/>
      <c r="BC49" s="85"/>
      <c r="BD49" s="73"/>
      <c r="BE49" s="73"/>
      <c r="BF49" s="85"/>
      <c r="BG49" s="73"/>
      <c r="BH49" s="85"/>
      <c r="BI49" s="92"/>
      <c r="BJ49" s="85"/>
      <c r="BK49" s="73"/>
      <c r="BL49" s="73"/>
      <c r="BM49" s="73"/>
      <c r="BN49" s="73"/>
      <c r="BO49" s="73"/>
      <c r="BP49" s="85"/>
      <c r="BQ49" s="73"/>
      <c r="BR49" s="73"/>
      <c r="BS49" s="85"/>
      <c r="BT49" s="73"/>
      <c r="BU49" s="85"/>
      <c r="BV49" s="73"/>
      <c r="BW49" s="85"/>
      <c r="BX49" s="73"/>
      <c r="BY49" s="73"/>
      <c r="BZ49" s="85"/>
      <c r="CA49" s="73"/>
      <c r="CB49" s="85"/>
      <c r="CC49" s="92"/>
      <c r="CD49" s="85"/>
      <c r="CE49" s="73"/>
      <c r="CF49" s="73"/>
      <c r="CG49" s="73"/>
      <c r="CH49" s="73"/>
      <c r="CI49" s="73"/>
      <c r="CJ49" s="85"/>
      <c r="CK49" s="73"/>
      <c r="CL49" s="73"/>
      <c r="CM49" s="85"/>
      <c r="CN49" s="73"/>
      <c r="CO49" s="85"/>
      <c r="CP49" s="73"/>
      <c r="CQ49" s="85"/>
      <c r="CR49" s="73"/>
      <c r="CS49" s="73"/>
      <c r="CT49" s="85"/>
      <c r="CU49" s="73"/>
      <c r="CV49" s="85"/>
      <c r="CW49" s="92"/>
      <c r="CX49" s="85"/>
      <c r="CY49" s="73"/>
      <c r="CZ49" s="73"/>
      <c r="DA49" s="73"/>
      <c r="DB49" s="73"/>
      <c r="DC49" s="73"/>
      <c r="DD49" s="85"/>
      <c r="DE49" s="73"/>
      <c r="DF49" s="73"/>
      <c r="DG49" s="85"/>
      <c r="DH49" s="73"/>
      <c r="DI49" s="85"/>
      <c r="DJ49" s="73"/>
      <c r="DK49" s="85"/>
      <c r="DL49" s="73"/>
      <c r="DM49" s="73"/>
      <c r="DN49" s="85"/>
      <c r="DO49" s="73"/>
      <c r="DP49" s="85"/>
      <c r="DQ49" s="92"/>
      <c r="DR49" s="85"/>
      <c r="DS49" s="73"/>
      <c r="DT49" s="73"/>
      <c r="DU49" s="73"/>
      <c r="DV49" s="73"/>
      <c r="DW49" s="73"/>
      <c r="DX49" s="85"/>
      <c r="DY49" s="73"/>
      <c r="DZ49" s="73"/>
      <c r="EA49" s="85"/>
      <c r="EB49" s="73"/>
      <c r="EC49" s="85"/>
      <c r="ED49" s="73"/>
      <c r="EE49" s="85"/>
      <c r="EF49" s="73"/>
      <c r="EG49" s="73"/>
      <c r="EH49" s="85"/>
      <c r="EI49" s="73"/>
      <c r="EJ49" s="85"/>
      <c r="EK49" s="92"/>
      <c r="EL49" s="85"/>
      <c r="EM49" s="73"/>
      <c r="EN49" s="73"/>
      <c r="EO49" s="73"/>
      <c r="EP49" s="73"/>
      <c r="EQ49" s="73"/>
      <c r="ER49" s="85"/>
      <c r="ES49" s="73"/>
      <c r="ET49" s="73"/>
      <c r="EU49" s="85"/>
      <c r="EV49" s="73"/>
      <c r="EW49" s="85"/>
      <c r="EX49" s="73"/>
      <c r="EY49" s="85"/>
      <c r="EZ49" s="73"/>
      <c r="FA49" s="73"/>
      <c r="FB49" s="85"/>
      <c r="FC49" s="73"/>
      <c r="FD49" s="85"/>
      <c r="FE49" s="92"/>
    </row>
    <row r="50" spans="1:161" s="137" customFormat="1" ht="16.5" customHeight="1">
      <c r="A50" s="144"/>
      <c r="B50" s="145" t="s">
        <v>41</v>
      </c>
      <c r="C50" s="145"/>
      <c r="D50" s="145"/>
      <c r="E50" s="145"/>
      <c r="F50" s="145"/>
      <c r="G50" s="144"/>
      <c r="H50" s="145"/>
      <c r="I50" s="145"/>
      <c r="J50" s="144">
        <v>264208.05187523109</v>
      </c>
      <c r="K50" s="145"/>
      <c r="L50" s="144">
        <v>214484.36810095812</v>
      </c>
      <c r="M50" s="145"/>
      <c r="N50" s="144"/>
      <c r="O50" s="145">
        <v>178022.14459575707</v>
      </c>
      <c r="P50" s="145"/>
      <c r="Q50" s="144">
        <v>140497.85119745234</v>
      </c>
      <c r="R50" s="145"/>
      <c r="S50" s="144">
        <v>133597.96158204461</v>
      </c>
      <c r="T50" s="146"/>
      <c r="U50" s="145"/>
      <c r="V50" s="144"/>
      <c r="W50" s="145" t="s">
        <v>41</v>
      </c>
      <c r="X50" s="145"/>
      <c r="Y50" s="145"/>
      <c r="Z50" s="145"/>
      <c r="AA50" s="145"/>
      <c r="AB50" s="144"/>
      <c r="AC50" s="145">
        <v>133597.96158204461</v>
      </c>
      <c r="AD50" s="145"/>
      <c r="AE50" s="144">
        <v>126735.00878493174</v>
      </c>
      <c r="AF50" s="145"/>
      <c r="AG50" s="144">
        <v>119632.79804866808</v>
      </c>
      <c r="AH50" s="145"/>
      <c r="AI50" s="144"/>
      <c r="AJ50" s="145">
        <v>112226.26734894933</v>
      </c>
      <c r="AK50" s="145"/>
      <c r="AL50" s="144">
        <v>104533.67588358291</v>
      </c>
      <c r="AM50" s="145"/>
      <c r="AN50" s="144">
        <v>96572.187298507546</v>
      </c>
      <c r="AO50" s="146"/>
      <c r="AP50" s="144"/>
      <c r="AQ50" s="145" t="s">
        <v>41</v>
      </c>
      <c r="AR50" s="145"/>
      <c r="AS50" s="145"/>
      <c r="AT50" s="145"/>
      <c r="AU50" s="145"/>
      <c r="AV50" s="144"/>
      <c r="AW50" s="145">
        <v>96572.187298507546</v>
      </c>
      <c r="AX50" s="145"/>
      <c r="AY50" s="144">
        <v>87838.165653070784</v>
      </c>
      <c r="AZ50" s="145"/>
      <c r="BA50" s="144">
        <v>79348.748330379778</v>
      </c>
      <c r="BB50" s="145"/>
      <c r="BC50" s="144"/>
      <c r="BD50" s="145">
        <v>70734.785947968136</v>
      </c>
      <c r="BE50" s="145"/>
      <c r="BF50" s="144">
        <v>61910.882418996887</v>
      </c>
      <c r="BG50" s="145"/>
      <c r="BH50" s="144">
        <v>52889.634212259552</v>
      </c>
      <c r="BI50" s="146"/>
      <c r="BJ50" s="144"/>
      <c r="BK50" s="145" t="s">
        <v>41</v>
      </c>
      <c r="BL50" s="145"/>
      <c r="BM50" s="145"/>
      <c r="BN50" s="145"/>
      <c r="BO50" s="145"/>
      <c r="BP50" s="144"/>
      <c r="BQ50" s="145">
        <v>52889.634212259552</v>
      </c>
      <c r="BR50" s="145"/>
      <c r="BS50" s="144">
        <v>43682.88200842205</v>
      </c>
      <c r="BT50" s="145"/>
      <c r="BU50" s="144">
        <v>34301.756047310249</v>
      </c>
      <c r="BV50" s="145"/>
      <c r="BW50" s="144"/>
      <c r="BX50" s="145">
        <v>24756.718754360918</v>
      </c>
      <c r="BY50" s="145"/>
      <c r="BZ50" s="144">
        <v>15057.604809484095</v>
      </c>
      <c r="CA50" s="145"/>
      <c r="CB50" s="144">
        <v>5213.658811795467</v>
      </c>
      <c r="CC50" s="146"/>
      <c r="CD50" s="144"/>
      <c r="CE50" s="145" t="s">
        <v>41</v>
      </c>
      <c r="CF50" s="145"/>
      <c r="CG50" s="145"/>
      <c r="CH50" s="145"/>
      <c r="CI50" s="145"/>
      <c r="CJ50" s="144"/>
      <c r="CK50" s="145">
        <v>5213.658811795467</v>
      </c>
      <c r="CL50" s="145"/>
      <c r="CM50" s="144">
        <v>-4766.429315536283</v>
      </c>
      <c r="CN50" s="145"/>
      <c r="CO50" s="144">
        <v>-14874.491044732509</v>
      </c>
      <c r="CP50" s="145"/>
      <c r="CQ50" s="144"/>
      <c r="CR50" s="145">
        <v>-25102.847959681298</v>
      </c>
      <c r="CS50" s="145"/>
      <c r="CT50" s="144">
        <v>-35444.28234923759</v>
      </c>
      <c r="CU50" s="145"/>
      <c r="CV50" s="144">
        <v>-45892.009564924927</v>
      </c>
      <c r="CW50" s="146"/>
      <c r="CX50" s="144"/>
      <c r="CY50" s="145" t="s">
        <v>41</v>
      </c>
      <c r="CZ50" s="145"/>
      <c r="DA50" s="145"/>
      <c r="DB50" s="145"/>
      <c r="DC50" s="145"/>
      <c r="DD50" s="144"/>
      <c r="DE50" s="145">
        <v>-45892.009564924927</v>
      </c>
      <c r="DF50" s="145"/>
      <c r="DG50" s="144">
        <v>-56439.652037175372</v>
      </c>
      <c r="DH50" s="145"/>
      <c r="DI50" s="144">
        <v>-67081.214850595279</v>
      </c>
      <c r="DJ50" s="145"/>
      <c r="DK50" s="144"/>
      <c r="DL50" s="145">
        <v>-86488.048275232781</v>
      </c>
      <c r="DM50" s="145"/>
      <c r="DN50" s="144">
        <v>-105190.17424703971</v>
      </c>
      <c r="DO50" s="145"/>
      <c r="DP50" s="144">
        <v>-116400.72519520871</v>
      </c>
      <c r="DQ50" s="146"/>
      <c r="DR50" s="144"/>
      <c r="DS50" s="145" t="s">
        <v>41</v>
      </c>
      <c r="DT50" s="145"/>
      <c r="DU50" s="145"/>
      <c r="DV50" s="145"/>
      <c r="DW50" s="145"/>
      <c r="DX50" s="144"/>
      <c r="DY50" s="145">
        <v>-116400.72519520871</v>
      </c>
      <c r="DZ50" s="145"/>
      <c r="EA50" s="144">
        <v>-127248.91837786828</v>
      </c>
      <c r="EB50" s="145"/>
      <c r="EC50" s="144">
        <v>-137621.10773861868</v>
      </c>
      <c r="ED50" s="145"/>
      <c r="EE50" s="144"/>
      <c r="EF50" s="145">
        <v>-147375.21950510092</v>
      </c>
      <c r="EG50" s="145"/>
      <c r="EH50" s="144">
        <v>-157020.12712970847</v>
      </c>
      <c r="EI50" s="145"/>
      <c r="EJ50" s="144">
        <v>-166722.28567699</v>
      </c>
      <c r="EK50" s="146"/>
      <c r="EL50" s="144"/>
      <c r="EM50" s="145" t="s">
        <v>41</v>
      </c>
      <c r="EN50" s="145"/>
      <c r="EO50" s="145"/>
      <c r="EP50" s="145"/>
      <c r="EQ50" s="145"/>
      <c r="ER50" s="144"/>
      <c r="ES50" s="145">
        <v>-166722.28567699</v>
      </c>
      <c r="ET50" s="145"/>
      <c r="EU50" s="144">
        <v>-176478.26009158517</v>
      </c>
      <c r="EV50" s="145"/>
      <c r="EW50" s="144">
        <v>-186284.82142145507</v>
      </c>
      <c r="EX50" s="145"/>
      <c r="EY50" s="144"/>
      <c r="EZ50" s="145">
        <v>-196138.93445168325</v>
      </c>
      <c r="FA50" s="145"/>
      <c r="FB50" s="144">
        <v>-206037.7460802483</v>
      </c>
      <c r="FC50" s="145"/>
      <c r="FD50" s="144">
        <v>-215978.57439124977</v>
      </c>
      <c r="FE50" s="146"/>
    </row>
    <row r="51" spans="1:161" s="69" customFormat="1" ht="9" customHeight="1"/>
    <row r="52" spans="1:161" s="137" customFormat="1" ht="18" customHeight="1">
      <c r="A52" s="133"/>
      <c r="B52" s="133"/>
      <c r="C52" s="133"/>
      <c r="D52" s="133"/>
      <c r="E52" s="133"/>
      <c r="F52" s="133"/>
      <c r="G52" s="133"/>
      <c r="H52" s="133"/>
      <c r="I52" s="133"/>
      <c r="J52" s="149">
        <v>6</v>
      </c>
      <c r="K52" s="150"/>
      <c r="L52" s="149">
        <v>7</v>
      </c>
      <c r="M52" s="150"/>
      <c r="N52" s="149"/>
      <c r="O52" s="150">
        <v>8</v>
      </c>
      <c r="P52" s="150"/>
      <c r="Q52" s="149">
        <v>9</v>
      </c>
      <c r="R52" s="150"/>
      <c r="S52" s="149">
        <v>10</v>
      </c>
      <c r="T52" s="136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49">
        <v>11</v>
      </c>
      <c r="AF52" s="150"/>
      <c r="AG52" s="149">
        <v>12</v>
      </c>
      <c r="AH52" s="150"/>
      <c r="AI52" s="149"/>
      <c r="AJ52" s="150">
        <v>13</v>
      </c>
      <c r="AK52" s="150"/>
      <c r="AL52" s="149">
        <v>14</v>
      </c>
      <c r="AM52" s="150"/>
      <c r="AN52" s="149">
        <v>15</v>
      </c>
      <c r="AO52" s="136"/>
      <c r="AP52" s="133"/>
      <c r="AQ52" s="133"/>
      <c r="AR52" s="133"/>
      <c r="AS52" s="133"/>
      <c r="AT52" s="133"/>
      <c r="AU52" s="133"/>
      <c r="AV52" s="133"/>
      <c r="AW52" s="133"/>
      <c r="AX52" s="133"/>
      <c r="AY52" s="149">
        <v>16</v>
      </c>
      <c r="AZ52" s="150"/>
      <c r="BA52" s="149">
        <v>17</v>
      </c>
      <c r="BB52" s="150"/>
      <c r="BC52" s="149"/>
      <c r="BD52" s="150">
        <v>18</v>
      </c>
      <c r="BE52" s="150"/>
      <c r="BF52" s="149">
        <v>19</v>
      </c>
      <c r="BG52" s="150"/>
      <c r="BH52" s="149">
        <v>20</v>
      </c>
      <c r="BI52" s="136"/>
      <c r="BJ52" s="133"/>
      <c r="BK52" s="133"/>
      <c r="BL52" s="133"/>
      <c r="BM52" s="133"/>
      <c r="BN52" s="133"/>
      <c r="BO52" s="133"/>
      <c r="BP52" s="133"/>
      <c r="BQ52" s="133"/>
      <c r="BR52" s="133"/>
      <c r="BS52" s="149">
        <v>21</v>
      </c>
      <c r="BT52" s="150"/>
      <c r="BU52" s="149">
        <v>22</v>
      </c>
      <c r="BV52" s="150"/>
      <c r="BW52" s="149"/>
      <c r="BX52" s="150">
        <v>23</v>
      </c>
      <c r="BY52" s="150"/>
      <c r="BZ52" s="149">
        <v>24</v>
      </c>
      <c r="CA52" s="150"/>
      <c r="CB52" s="149">
        <v>25</v>
      </c>
      <c r="CC52" s="136"/>
      <c r="CD52" s="133"/>
      <c r="CE52" s="133"/>
      <c r="CF52" s="133"/>
      <c r="CG52" s="133"/>
      <c r="CH52" s="133"/>
      <c r="CI52" s="133"/>
      <c r="CJ52" s="133"/>
      <c r="CK52" s="133"/>
      <c r="CL52" s="133"/>
      <c r="CM52" s="149">
        <v>26</v>
      </c>
      <c r="CN52" s="150"/>
      <c r="CO52" s="149">
        <v>27</v>
      </c>
      <c r="CP52" s="150"/>
      <c r="CQ52" s="149"/>
      <c r="CR52" s="150">
        <v>28</v>
      </c>
      <c r="CS52" s="150"/>
      <c r="CT52" s="149">
        <v>29</v>
      </c>
      <c r="CU52" s="150"/>
      <c r="CV52" s="149">
        <v>30</v>
      </c>
      <c r="CW52" s="136"/>
      <c r="CX52" s="133"/>
      <c r="CY52" s="133"/>
      <c r="CZ52" s="133"/>
      <c r="DA52" s="133"/>
      <c r="DB52" s="133"/>
      <c r="DC52" s="133"/>
      <c r="DD52" s="133"/>
      <c r="DE52" s="133"/>
      <c r="DF52" s="133"/>
      <c r="DG52" s="149">
        <v>31</v>
      </c>
      <c r="DH52" s="150"/>
      <c r="DI52" s="149">
        <v>32</v>
      </c>
      <c r="DJ52" s="150"/>
      <c r="DK52" s="149"/>
      <c r="DL52" s="150">
        <v>33</v>
      </c>
      <c r="DM52" s="150"/>
      <c r="DN52" s="149">
        <v>34</v>
      </c>
      <c r="DO52" s="150"/>
      <c r="DP52" s="149">
        <v>35</v>
      </c>
      <c r="DQ52" s="136"/>
      <c r="DR52" s="133"/>
      <c r="DS52" s="133"/>
      <c r="DT52" s="133"/>
      <c r="DU52" s="133"/>
      <c r="DV52" s="133"/>
      <c r="DW52" s="133"/>
      <c r="DX52" s="133"/>
      <c r="DY52" s="133"/>
      <c r="DZ52" s="133"/>
      <c r="EA52" s="149">
        <v>36</v>
      </c>
      <c r="EB52" s="150"/>
      <c r="EC52" s="149">
        <v>37</v>
      </c>
      <c r="ED52" s="150"/>
      <c r="EE52" s="149"/>
      <c r="EF52" s="150">
        <v>38</v>
      </c>
      <c r="EG52" s="150"/>
      <c r="EH52" s="149">
        <v>39</v>
      </c>
      <c r="EI52" s="150"/>
      <c r="EJ52" s="149">
        <v>40</v>
      </c>
      <c r="EK52" s="136"/>
      <c r="EL52" s="133"/>
      <c r="EM52" s="133"/>
      <c r="EN52" s="133"/>
      <c r="EO52" s="133"/>
      <c r="EP52" s="133"/>
      <c r="EQ52" s="133"/>
      <c r="ER52" s="133"/>
      <c r="ES52" s="133"/>
      <c r="ET52" s="133"/>
      <c r="EU52" s="149"/>
      <c r="EV52" s="150"/>
      <c r="EW52" s="149"/>
      <c r="EX52" s="150"/>
      <c r="EY52" s="149"/>
      <c r="EZ52" s="150"/>
      <c r="FA52" s="150"/>
      <c r="FB52" s="149"/>
      <c r="FC52" s="150"/>
      <c r="FD52" s="149"/>
      <c r="FE52" s="136"/>
    </row>
    <row r="53" spans="1:161" s="137" customFormat="1" ht="16.5" customHeight="1">
      <c r="A53" s="149"/>
      <c r="B53" s="150" t="s">
        <v>41</v>
      </c>
      <c r="C53" s="150"/>
      <c r="D53" s="150"/>
      <c r="E53" s="150"/>
      <c r="F53" s="150"/>
      <c r="G53" s="150"/>
      <c r="H53" s="150"/>
      <c r="I53" s="136"/>
      <c r="J53" s="144">
        <v>126735.00878493174</v>
      </c>
      <c r="K53" s="145"/>
      <c r="L53" s="144">
        <v>119632.79804866808</v>
      </c>
      <c r="M53" s="145"/>
      <c r="N53" s="144"/>
      <c r="O53" s="145">
        <v>112226.26734894933</v>
      </c>
      <c r="P53" s="145"/>
      <c r="Q53" s="144">
        <v>104533.67588358291</v>
      </c>
      <c r="R53" s="145"/>
      <c r="S53" s="144">
        <v>96572.187298507546</v>
      </c>
      <c r="T53" s="146"/>
      <c r="U53" s="145"/>
      <c r="V53" s="149"/>
      <c r="W53" s="150" t="s">
        <v>41</v>
      </c>
      <c r="X53" s="150"/>
      <c r="Y53" s="150"/>
      <c r="Z53" s="150"/>
      <c r="AA53" s="150"/>
      <c r="AB53" s="150"/>
      <c r="AC53" s="150"/>
      <c r="AD53" s="136"/>
      <c r="AE53" s="144">
        <v>87838.165653070784</v>
      </c>
      <c r="AF53" s="145"/>
      <c r="AG53" s="144">
        <v>79348.748330379778</v>
      </c>
      <c r="AH53" s="145"/>
      <c r="AI53" s="144"/>
      <c r="AJ53" s="145">
        <v>70734.785947968136</v>
      </c>
      <c r="AK53" s="145"/>
      <c r="AL53" s="144">
        <v>61910.882418996887</v>
      </c>
      <c r="AM53" s="145"/>
      <c r="AN53" s="144">
        <v>52889.634212259552</v>
      </c>
      <c r="AO53" s="146"/>
      <c r="AP53" s="149"/>
      <c r="AQ53" s="150" t="s">
        <v>41</v>
      </c>
      <c r="AR53" s="150"/>
      <c r="AS53" s="150"/>
      <c r="AT53" s="150"/>
      <c r="AU53" s="150"/>
      <c r="AV53" s="150"/>
      <c r="AW53" s="150"/>
      <c r="AX53" s="136"/>
      <c r="AY53" s="144">
        <v>43682.88200842205</v>
      </c>
      <c r="AZ53" s="145"/>
      <c r="BA53" s="144">
        <v>34301.756047310249</v>
      </c>
      <c r="BB53" s="145"/>
      <c r="BC53" s="144"/>
      <c r="BD53" s="145">
        <v>24756.718754360918</v>
      </c>
      <c r="BE53" s="145"/>
      <c r="BF53" s="144">
        <v>15057.604809484095</v>
      </c>
      <c r="BG53" s="145"/>
      <c r="BH53" s="144">
        <v>5213.658811795467</v>
      </c>
      <c r="BI53" s="146"/>
      <c r="BJ53" s="149"/>
      <c r="BK53" s="150" t="s">
        <v>41</v>
      </c>
      <c r="BL53" s="150"/>
      <c r="BM53" s="150"/>
      <c r="BN53" s="150"/>
      <c r="BO53" s="150"/>
      <c r="BP53" s="150"/>
      <c r="BQ53" s="150"/>
      <c r="BR53" s="136"/>
      <c r="BS53" s="144">
        <v>-4766.429315536283</v>
      </c>
      <c r="BT53" s="145"/>
      <c r="BU53" s="144">
        <v>-14874.491044732509</v>
      </c>
      <c r="BV53" s="145"/>
      <c r="BW53" s="144"/>
      <c r="BX53" s="145">
        <v>-25102.847959681298</v>
      </c>
      <c r="BY53" s="145"/>
      <c r="BZ53" s="144">
        <v>-35444.28234923759</v>
      </c>
      <c r="CA53" s="145"/>
      <c r="CB53" s="144">
        <v>-45892.009564924927</v>
      </c>
      <c r="CC53" s="146"/>
      <c r="CD53" s="149"/>
      <c r="CE53" s="150" t="s">
        <v>41</v>
      </c>
      <c r="CF53" s="150"/>
      <c r="CG53" s="150"/>
      <c r="CH53" s="150"/>
      <c r="CI53" s="150"/>
      <c r="CJ53" s="150"/>
      <c r="CK53" s="150"/>
      <c r="CL53" s="136"/>
      <c r="CM53" s="144">
        <v>-56439.652037175372</v>
      </c>
      <c r="CN53" s="145"/>
      <c r="CO53" s="144">
        <v>-67081.214850595279</v>
      </c>
      <c r="CP53" s="145"/>
      <c r="CQ53" s="144"/>
      <c r="CR53" s="145">
        <v>-86488.048275232781</v>
      </c>
      <c r="CS53" s="145"/>
      <c r="CT53" s="144">
        <v>-105190.17424703971</v>
      </c>
      <c r="CU53" s="145"/>
      <c r="CV53" s="144">
        <v>-116400.72519520871</v>
      </c>
      <c r="CW53" s="146"/>
      <c r="CX53" s="149"/>
      <c r="CY53" s="150" t="s">
        <v>41</v>
      </c>
      <c r="CZ53" s="150"/>
      <c r="DA53" s="150"/>
      <c r="DB53" s="150"/>
      <c r="DC53" s="150"/>
      <c r="DD53" s="150"/>
      <c r="DE53" s="150"/>
      <c r="DF53" s="136"/>
      <c r="DG53" s="144">
        <v>-127248.91837786828</v>
      </c>
      <c r="DH53" s="145"/>
      <c r="DI53" s="144">
        <v>-137621.10773861868</v>
      </c>
      <c r="DJ53" s="145"/>
      <c r="DK53" s="144"/>
      <c r="DL53" s="145">
        <v>-147375.21950510092</v>
      </c>
      <c r="DM53" s="145"/>
      <c r="DN53" s="144">
        <v>-157020.12712970847</v>
      </c>
      <c r="DO53" s="145"/>
      <c r="DP53" s="144">
        <v>-166722.28567699</v>
      </c>
      <c r="DQ53" s="146"/>
      <c r="DR53" s="149"/>
      <c r="DS53" s="150" t="s">
        <v>41</v>
      </c>
      <c r="DT53" s="150"/>
      <c r="DU53" s="150"/>
      <c r="DV53" s="150"/>
      <c r="DW53" s="150"/>
      <c r="DX53" s="150"/>
      <c r="DY53" s="150"/>
      <c r="DZ53" s="136"/>
      <c r="EA53" s="144">
        <v>-176478.26009158517</v>
      </c>
      <c r="EB53" s="145"/>
      <c r="EC53" s="144">
        <v>-186284.82142145507</v>
      </c>
      <c r="ED53" s="145"/>
      <c r="EE53" s="144"/>
      <c r="EF53" s="145">
        <v>-196138.93445168325</v>
      </c>
      <c r="EG53" s="145"/>
      <c r="EH53" s="144">
        <v>-206037.7460802483</v>
      </c>
      <c r="EI53" s="145"/>
      <c r="EJ53" s="144">
        <v>-215978.57439124977</v>
      </c>
      <c r="EK53" s="146"/>
      <c r="EL53" s="149"/>
      <c r="EM53" s="150" t="s">
        <v>41</v>
      </c>
      <c r="EN53" s="150"/>
      <c r="EO53" s="150"/>
      <c r="EP53" s="150"/>
      <c r="EQ53" s="150"/>
      <c r="ER53" s="150"/>
      <c r="ES53" s="150"/>
      <c r="ET53" s="136"/>
      <c r="EU53" s="144">
        <v>0</v>
      </c>
      <c r="EV53" s="145"/>
      <c r="EW53" s="144">
        <v>0</v>
      </c>
      <c r="EX53" s="145"/>
      <c r="EY53" s="144"/>
      <c r="EZ53" s="145">
        <v>0</v>
      </c>
      <c r="FA53" s="145"/>
      <c r="FB53" s="144">
        <v>0</v>
      </c>
      <c r="FC53" s="145"/>
      <c r="FD53" s="144">
        <v>0</v>
      </c>
      <c r="FE53" s="146"/>
    </row>
    <row r="54" spans="1:161" s="69" customFormat="1"/>
    <row r="55" spans="1:161" s="69" customFormat="1">
      <c r="A55" s="73"/>
      <c r="B55" s="73"/>
      <c r="C55" s="73"/>
      <c r="D55" s="73"/>
      <c r="E55" s="91"/>
      <c r="F55" s="73"/>
      <c r="G55" s="73"/>
      <c r="H55" s="91"/>
      <c r="I55" s="73"/>
      <c r="J55" s="73"/>
      <c r="K55" s="73"/>
      <c r="L55" s="73"/>
      <c r="M55" s="73"/>
      <c r="N55" s="73"/>
      <c r="O55" s="73"/>
      <c r="P55" s="73"/>
      <c r="Q55" s="91"/>
      <c r="R55" s="73"/>
      <c r="S55" s="91"/>
      <c r="T55" s="73"/>
      <c r="U55" s="73"/>
      <c r="V55" s="73"/>
      <c r="W55" s="73"/>
      <c r="X55" s="73"/>
      <c r="Y55" s="73"/>
      <c r="Z55" s="91"/>
      <c r="AA55" s="73"/>
      <c r="AB55" s="73"/>
      <c r="AC55" s="91"/>
      <c r="AD55" s="73"/>
      <c r="AE55" s="73"/>
      <c r="AF55" s="73"/>
      <c r="AG55" s="73"/>
      <c r="AH55" s="73"/>
      <c r="AI55" s="73"/>
      <c r="AJ55" s="73"/>
      <c r="AK55" s="73"/>
      <c r="AL55" s="91"/>
      <c r="AM55" s="73"/>
      <c r="AN55" s="91"/>
      <c r="AO55" s="73"/>
      <c r="AP55" s="73"/>
      <c r="AQ55" s="73"/>
      <c r="AR55" s="73"/>
      <c r="AS55" s="73"/>
      <c r="AT55" s="91"/>
      <c r="AU55" s="73"/>
      <c r="AV55" s="73"/>
      <c r="AW55" s="91"/>
      <c r="AX55" s="73"/>
      <c r="AY55" s="73"/>
      <c r="AZ55" s="73"/>
      <c r="BA55" s="73"/>
      <c r="BB55" s="73"/>
      <c r="BC55" s="73"/>
      <c r="BD55" s="73"/>
      <c r="BE55" s="73"/>
      <c r="BF55" s="91"/>
      <c r="BG55" s="73"/>
      <c r="BH55" s="91"/>
      <c r="BI55" s="73"/>
      <c r="BJ55" s="73"/>
      <c r="BK55" s="73"/>
      <c r="BL55" s="73"/>
      <c r="BM55" s="73"/>
      <c r="BN55" s="91"/>
      <c r="BO55" s="73"/>
      <c r="BP55" s="73"/>
      <c r="BQ55" s="91"/>
      <c r="BR55" s="73"/>
      <c r="BS55" s="73"/>
      <c r="BT55" s="73"/>
      <c r="BU55" s="73"/>
      <c r="BV55" s="73"/>
      <c r="BW55" s="73"/>
      <c r="BX55" s="73"/>
      <c r="BY55" s="73"/>
      <c r="BZ55" s="91"/>
      <c r="CA55" s="73"/>
      <c r="CB55" s="91"/>
      <c r="CC55" s="73"/>
      <c r="CD55" s="73"/>
      <c r="CE55" s="73"/>
      <c r="CF55" s="73"/>
      <c r="CG55" s="73"/>
      <c r="CH55" s="91"/>
      <c r="CI55" s="73"/>
      <c r="CJ55" s="73"/>
      <c r="CK55" s="91"/>
      <c r="CL55" s="73"/>
      <c r="CM55" s="73"/>
      <c r="CN55" s="73"/>
      <c r="CO55" s="73"/>
      <c r="CP55" s="73"/>
      <c r="CQ55" s="73"/>
      <c r="CR55" s="73"/>
      <c r="CS55" s="73"/>
      <c r="CT55" s="91"/>
      <c r="CU55" s="73"/>
      <c r="CV55" s="91"/>
      <c r="CW55" s="73"/>
      <c r="CX55" s="73"/>
      <c r="CY55" s="73"/>
      <c r="CZ55" s="73"/>
      <c r="DA55" s="73"/>
      <c r="DB55" s="91"/>
      <c r="DC55" s="73"/>
      <c r="DD55" s="73"/>
      <c r="DE55" s="91"/>
      <c r="DF55" s="73"/>
      <c r="DG55" s="73"/>
      <c r="DH55" s="73"/>
      <c r="DI55" s="73"/>
      <c r="DJ55" s="73"/>
      <c r="DK55" s="73"/>
      <c r="DL55" s="73"/>
      <c r="DM55" s="73"/>
      <c r="DN55" s="91"/>
      <c r="DO55" s="73"/>
      <c r="DP55" s="91"/>
      <c r="DQ55" s="73"/>
      <c r="DR55" s="73"/>
      <c r="DS55" s="73"/>
      <c r="DT55" s="73"/>
      <c r="DU55" s="73"/>
      <c r="DV55" s="91"/>
      <c r="DW55" s="73"/>
      <c r="DX55" s="73"/>
      <c r="DY55" s="91"/>
      <c r="DZ55" s="73"/>
      <c r="EA55" s="73"/>
      <c r="EB55" s="73"/>
      <c r="EC55" s="73"/>
      <c r="ED55" s="73"/>
      <c r="EE55" s="73"/>
      <c r="EF55" s="73"/>
      <c r="EG55" s="73"/>
      <c r="EH55" s="91"/>
      <c r="EI55" s="73"/>
      <c r="EJ55" s="91"/>
      <c r="EK55" s="73"/>
      <c r="EL55" s="73"/>
      <c r="EM55" s="73"/>
      <c r="EN55" s="73"/>
      <c r="EO55" s="73"/>
      <c r="EP55" s="91"/>
      <c r="EQ55" s="73"/>
      <c r="ER55" s="73"/>
      <c r="ES55" s="91"/>
      <c r="ET55" s="73"/>
      <c r="EU55" s="73"/>
      <c r="EV55" s="73"/>
      <c r="EW55" s="73"/>
      <c r="EX55" s="73"/>
      <c r="EY55" s="73"/>
      <c r="EZ55" s="73"/>
      <c r="FA55" s="73"/>
      <c r="FB55" s="91"/>
      <c r="FC55" s="73"/>
      <c r="FD55" s="91"/>
      <c r="FE55" s="73"/>
    </row>
    <row r="56" spans="1:161" s="137" customFormat="1" ht="16.5" customHeight="1">
      <c r="A56" s="134"/>
      <c r="B56" s="135" t="s">
        <v>42</v>
      </c>
      <c r="C56" s="135"/>
      <c r="D56" s="135"/>
      <c r="E56" s="135">
        <v>584259.45598754787</v>
      </c>
      <c r="F56" s="135"/>
      <c r="G56" s="135"/>
      <c r="H56" s="135"/>
      <c r="I56" s="135"/>
      <c r="J56" s="134" t="s">
        <v>43</v>
      </c>
      <c r="K56" s="135"/>
      <c r="L56" s="135"/>
      <c r="M56" s="135"/>
      <c r="N56" s="135"/>
      <c r="O56" s="135"/>
      <c r="P56" s="135"/>
      <c r="Q56" s="135">
        <v>1290421.8966299782</v>
      </c>
      <c r="R56" s="135"/>
      <c r="S56" s="135"/>
      <c r="T56" s="151"/>
      <c r="U56" s="135"/>
      <c r="V56" s="134"/>
      <c r="W56" s="135" t="s">
        <v>42</v>
      </c>
      <c r="X56" s="135"/>
      <c r="Y56" s="135"/>
      <c r="Z56" s="135">
        <v>584259.45598754787</v>
      </c>
      <c r="AA56" s="135"/>
      <c r="AB56" s="135"/>
      <c r="AC56" s="135"/>
      <c r="AD56" s="135"/>
      <c r="AE56" s="134" t="s">
        <v>43</v>
      </c>
      <c r="AF56" s="135"/>
      <c r="AG56" s="135"/>
      <c r="AH56" s="135"/>
      <c r="AI56" s="135"/>
      <c r="AJ56" s="135"/>
      <c r="AK56" s="135"/>
      <c r="AL56" s="135">
        <v>1290421.8966299782</v>
      </c>
      <c r="AM56" s="135"/>
      <c r="AN56" s="135"/>
      <c r="AO56" s="151"/>
      <c r="AP56" s="134"/>
      <c r="AQ56" s="135" t="s">
        <v>42</v>
      </c>
      <c r="AR56" s="135"/>
      <c r="AS56" s="135"/>
      <c r="AT56" s="135">
        <v>584259.45598754787</v>
      </c>
      <c r="AU56" s="135"/>
      <c r="AV56" s="135"/>
      <c r="AW56" s="135"/>
      <c r="AX56" s="135"/>
      <c r="AY56" s="134" t="s">
        <v>43</v>
      </c>
      <c r="AZ56" s="135"/>
      <c r="BA56" s="135"/>
      <c r="BB56" s="135"/>
      <c r="BC56" s="135"/>
      <c r="BD56" s="135"/>
      <c r="BE56" s="135"/>
      <c r="BF56" s="135">
        <v>1290421.8966299782</v>
      </c>
      <c r="BG56" s="135"/>
      <c r="BH56" s="135"/>
      <c r="BI56" s="151"/>
      <c r="BJ56" s="134"/>
      <c r="BK56" s="135" t="s">
        <v>42</v>
      </c>
      <c r="BL56" s="135"/>
      <c r="BM56" s="135"/>
      <c r="BN56" s="135">
        <v>584259.45598754787</v>
      </c>
      <c r="BO56" s="135"/>
      <c r="BP56" s="135"/>
      <c r="BQ56" s="135"/>
      <c r="BR56" s="135"/>
      <c r="BS56" s="134" t="s">
        <v>43</v>
      </c>
      <c r="BT56" s="135"/>
      <c r="BU56" s="135"/>
      <c r="BV56" s="135"/>
      <c r="BW56" s="135"/>
      <c r="BX56" s="135"/>
      <c r="BY56" s="135"/>
      <c r="BZ56" s="135">
        <v>1290421.8966299782</v>
      </c>
      <c r="CA56" s="135"/>
      <c r="CB56" s="135"/>
      <c r="CC56" s="151"/>
      <c r="CD56" s="134"/>
      <c r="CE56" s="135" t="s">
        <v>42</v>
      </c>
      <c r="CF56" s="135"/>
      <c r="CG56" s="135"/>
      <c r="CH56" s="135">
        <v>584259.45598754787</v>
      </c>
      <c r="CI56" s="135"/>
      <c r="CJ56" s="135"/>
      <c r="CK56" s="135"/>
      <c r="CL56" s="135"/>
      <c r="CM56" s="134" t="s">
        <v>43</v>
      </c>
      <c r="CN56" s="135"/>
      <c r="CO56" s="135"/>
      <c r="CP56" s="135"/>
      <c r="CQ56" s="135"/>
      <c r="CR56" s="135"/>
      <c r="CS56" s="135"/>
      <c r="CT56" s="135">
        <v>1290421.8966299782</v>
      </c>
      <c r="CU56" s="135"/>
      <c r="CV56" s="135"/>
      <c r="CW56" s="151"/>
      <c r="CX56" s="134"/>
      <c r="CY56" s="135" t="s">
        <v>42</v>
      </c>
      <c r="CZ56" s="135"/>
      <c r="DA56" s="135"/>
      <c r="DB56" s="135">
        <v>584259.45598754787</v>
      </c>
      <c r="DC56" s="135"/>
      <c r="DD56" s="135"/>
      <c r="DE56" s="135"/>
      <c r="DF56" s="135"/>
      <c r="DG56" s="134" t="s">
        <v>43</v>
      </c>
      <c r="DH56" s="135"/>
      <c r="DI56" s="135"/>
      <c r="DJ56" s="135"/>
      <c r="DK56" s="135"/>
      <c r="DL56" s="135"/>
      <c r="DM56" s="135"/>
      <c r="DN56" s="135">
        <v>1290421.8966299782</v>
      </c>
      <c r="DO56" s="135"/>
      <c r="DP56" s="135"/>
      <c r="DQ56" s="151"/>
      <c r="DR56" s="134"/>
      <c r="DS56" s="135" t="s">
        <v>42</v>
      </c>
      <c r="DT56" s="135"/>
      <c r="DU56" s="135"/>
      <c r="DV56" s="135">
        <v>584259.45598754787</v>
      </c>
      <c r="DW56" s="135"/>
      <c r="DX56" s="135"/>
      <c r="DY56" s="135"/>
      <c r="DZ56" s="135"/>
      <c r="EA56" s="134" t="s">
        <v>43</v>
      </c>
      <c r="EB56" s="135"/>
      <c r="EC56" s="135"/>
      <c r="ED56" s="135"/>
      <c r="EE56" s="135"/>
      <c r="EF56" s="135"/>
      <c r="EG56" s="135"/>
      <c r="EH56" s="135">
        <v>1290421.8966299782</v>
      </c>
      <c r="EI56" s="135"/>
      <c r="EJ56" s="135"/>
      <c r="EK56" s="151"/>
      <c r="EL56" s="134"/>
      <c r="EM56" s="135" t="s">
        <v>42</v>
      </c>
      <c r="EN56" s="135"/>
      <c r="EO56" s="135"/>
      <c r="EP56" s="135">
        <v>584259.45598754787</v>
      </c>
      <c r="EQ56" s="135"/>
      <c r="ER56" s="135"/>
      <c r="ES56" s="135"/>
      <c r="ET56" s="135"/>
      <c r="EU56" s="134" t="s">
        <v>43</v>
      </c>
      <c r="EV56" s="135"/>
      <c r="EW56" s="135"/>
      <c r="EX56" s="135"/>
      <c r="EY56" s="135"/>
      <c r="EZ56" s="135"/>
      <c r="FA56" s="135"/>
      <c r="FB56" s="135">
        <v>1290421.8966299782</v>
      </c>
      <c r="FC56" s="135"/>
      <c r="FD56" s="135"/>
      <c r="FE56" s="151"/>
    </row>
    <row r="57" spans="1:161" s="137" customFormat="1" ht="16.5" customHeight="1">
      <c r="A57" s="138"/>
      <c r="B57" s="133" t="s">
        <v>44</v>
      </c>
      <c r="C57" s="133"/>
      <c r="E57" s="133">
        <v>790722.07960766857</v>
      </c>
      <c r="F57" s="140"/>
      <c r="G57" s="133"/>
      <c r="H57" s="133"/>
      <c r="I57" s="133"/>
      <c r="J57" s="138" t="s">
        <v>45</v>
      </c>
      <c r="K57" s="133"/>
      <c r="L57" s="133"/>
      <c r="M57" s="133"/>
      <c r="N57" s="133"/>
      <c r="O57" s="133"/>
      <c r="P57" s="133"/>
      <c r="Q57" s="133">
        <v>1331928.2300627939</v>
      </c>
      <c r="R57" s="133"/>
      <c r="S57" s="133"/>
      <c r="T57" s="139"/>
      <c r="U57" s="133"/>
      <c r="V57" s="138"/>
      <c r="W57" s="133" t="s">
        <v>44</v>
      </c>
      <c r="X57" s="133"/>
      <c r="Y57" s="133"/>
      <c r="Z57" s="133">
        <v>790722.07960766857</v>
      </c>
      <c r="AA57" s="133"/>
      <c r="AB57" s="133"/>
      <c r="AC57" s="133"/>
      <c r="AD57" s="133"/>
      <c r="AE57" s="138" t="s">
        <v>45</v>
      </c>
      <c r="AF57" s="133"/>
      <c r="AG57" s="133"/>
      <c r="AH57" s="133"/>
      <c r="AI57" s="133"/>
      <c r="AJ57" s="133"/>
      <c r="AK57" s="133"/>
      <c r="AL57" s="133">
        <v>1331928.2300627939</v>
      </c>
      <c r="AM57" s="133"/>
      <c r="AN57" s="133"/>
      <c r="AO57" s="139"/>
      <c r="AP57" s="138"/>
      <c r="AQ57" s="133" t="s">
        <v>44</v>
      </c>
      <c r="AR57" s="133"/>
      <c r="AS57" s="133"/>
      <c r="AT57" s="133">
        <v>790722.07960766857</v>
      </c>
      <c r="AU57" s="133"/>
      <c r="AV57" s="133"/>
      <c r="AW57" s="133"/>
      <c r="AX57" s="133"/>
      <c r="AY57" s="138" t="s">
        <v>45</v>
      </c>
      <c r="AZ57" s="133"/>
      <c r="BA57" s="133"/>
      <c r="BB57" s="133"/>
      <c r="BC57" s="133"/>
      <c r="BD57" s="133"/>
      <c r="BE57" s="133"/>
      <c r="BF57" s="133">
        <v>1331928.2300627939</v>
      </c>
      <c r="BG57" s="133"/>
      <c r="BH57" s="133"/>
      <c r="BI57" s="139"/>
      <c r="BJ57" s="138"/>
      <c r="BK57" s="133" t="s">
        <v>44</v>
      </c>
      <c r="BL57" s="133"/>
      <c r="BM57" s="133"/>
      <c r="BN57" s="133">
        <v>790722.07960766857</v>
      </c>
      <c r="BO57" s="133"/>
      <c r="BP57" s="133"/>
      <c r="BQ57" s="133"/>
      <c r="BR57" s="133"/>
      <c r="BS57" s="138" t="s">
        <v>45</v>
      </c>
      <c r="BT57" s="133"/>
      <c r="BU57" s="133"/>
      <c r="BV57" s="133"/>
      <c r="BW57" s="133"/>
      <c r="BX57" s="133"/>
      <c r="BY57" s="133"/>
      <c r="BZ57" s="133">
        <v>1331928.2300627939</v>
      </c>
      <c r="CA57" s="133"/>
      <c r="CB57" s="133"/>
      <c r="CC57" s="139"/>
      <c r="CD57" s="138"/>
      <c r="CE57" s="133" t="s">
        <v>44</v>
      </c>
      <c r="CF57" s="133"/>
      <c r="CG57" s="133"/>
      <c r="CH57" s="133">
        <v>790722.07960766857</v>
      </c>
      <c r="CI57" s="133"/>
      <c r="CJ57" s="133"/>
      <c r="CK57" s="133"/>
      <c r="CL57" s="133"/>
      <c r="CM57" s="138" t="s">
        <v>45</v>
      </c>
      <c r="CN57" s="133"/>
      <c r="CO57" s="133"/>
      <c r="CP57" s="133"/>
      <c r="CQ57" s="133"/>
      <c r="CR57" s="133"/>
      <c r="CS57" s="133"/>
      <c r="CT57" s="133">
        <v>1331928.2300627939</v>
      </c>
      <c r="CU57" s="133"/>
      <c r="CV57" s="133"/>
      <c r="CW57" s="139"/>
      <c r="CX57" s="138"/>
      <c r="CY57" s="133" t="s">
        <v>44</v>
      </c>
      <c r="CZ57" s="133"/>
      <c r="DA57" s="133"/>
      <c r="DB57" s="133">
        <v>790722.07960766857</v>
      </c>
      <c r="DC57" s="133"/>
      <c r="DD57" s="133"/>
      <c r="DE57" s="133"/>
      <c r="DF57" s="133"/>
      <c r="DG57" s="138" t="s">
        <v>45</v>
      </c>
      <c r="DH57" s="133"/>
      <c r="DI57" s="133"/>
      <c r="DJ57" s="133"/>
      <c r="DK57" s="133"/>
      <c r="DL57" s="133"/>
      <c r="DM57" s="133"/>
      <c r="DN57" s="133">
        <v>1331928.2300627939</v>
      </c>
      <c r="DO57" s="133"/>
      <c r="DP57" s="133"/>
      <c r="DQ57" s="139"/>
      <c r="DR57" s="138"/>
      <c r="DS57" s="133" t="s">
        <v>44</v>
      </c>
      <c r="DT57" s="133"/>
      <c r="DU57" s="133"/>
      <c r="DV57" s="133">
        <v>790722.07960766857</v>
      </c>
      <c r="DW57" s="133"/>
      <c r="DX57" s="133"/>
      <c r="DY57" s="133"/>
      <c r="DZ57" s="133"/>
      <c r="EA57" s="138" t="s">
        <v>45</v>
      </c>
      <c r="EB57" s="133"/>
      <c r="EC57" s="133"/>
      <c r="ED57" s="133"/>
      <c r="EE57" s="133"/>
      <c r="EF57" s="133"/>
      <c r="EG57" s="133"/>
      <c r="EH57" s="133">
        <v>1331928.2300627939</v>
      </c>
      <c r="EI57" s="133"/>
      <c r="EJ57" s="133"/>
      <c r="EK57" s="139"/>
      <c r="EL57" s="138"/>
      <c r="EM57" s="133" t="s">
        <v>44</v>
      </c>
      <c r="EN57" s="133"/>
      <c r="EO57" s="133"/>
      <c r="EP57" s="133">
        <v>790722.07960766857</v>
      </c>
      <c r="EQ57" s="133"/>
      <c r="ER57" s="133"/>
      <c r="ES57" s="133"/>
      <c r="ET57" s="133"/>
      <c r="EU57" s="138" t="s">
        <v>45</v>
      </c>
      <c r="EV57" s="133"/>
      <c r="EW57" s="133"/>
      <c r="EX57" s="133"/>
      <c r="EY57" s="133"/>
      <c r="EZ57" s="133"/>
      <c r="FA57" s="133"/>
      <c r="FB57" s="133">
        <v>1331928.2300627939</v>
      </c>
      <c r="FC57" s="133"/>
      <c r="FD57" s="133"/>
      <c r="FE57" s="139"/>
    </row>
    <row r="58" spans="1:161" s="137" customFormat="1" ht="16.5" customHeight="1">
      <c r="A58" s="144"/>
      <c r="B58" s="145" t="s">
        <v>46</v>
      </c>
      <c r="C58" s="145"/>
      <c r="D58" s="145"/>
      <c r="E58" s="145">
        <v>1132381.2583955226</v>
      </c>
      <c r="F58" s="145"/>
      <c r="G58" s="145"/>
      <c r="H58" s="145"/>
      <c r="I58" s="145"/>
      <c r="J58" s="144" t="s">
        <v>47</v>
      </c>
      <c r="K58" s="145"/>
      <c r="L58" s="145"/>
      <c r="M58" s="145"/>
      <c r="N58" s="145"/>
      <c r="O58" s="145"/>
      <c r="P58" s="145"/>
      <c r="Q58" s="145">
        <v>1052583.5640555997</v>
      </c>
      <c r="R58" s="145"/>
      <c r="S58" s="145"/>
      <c r="T58" s="146"/>
      <c r="U58" s="145"/>
      <c r="V58" s="144"/>
      <c r="W58" s="145" t="s">
        <v>46</v>
      </c>
      <c r="X58" s="145"/>
      <c r="Y58" s="145"/>
      <c r="Z58" s="145">
        <v>1132381.2583955226</v>
      </c>
      <c r="AA58" s="145"/>
      <c r="AB58" s="145"/>
      <c r="AC58" s="145"/>
      <c r="AD58" s="145"/>
      <c r="AE58" s="144" t="s">
        <v>47</v>
      </c>
      <c r="AF58" s="145"/>
      <c r="AG58" s="145"/>
      <c r="AH58" s="145"/>
      <c r="AI58" s="145"/>
      <c r="AJ58" s="145"/>
      <c r="AK58" s="145"/>
      <c r="AL58" s="145">
        <v>1052583.5640555997</v>
      </c>
      <c r="AM58" s="145"/>
      <c r="AN58" s="145"/>
      <c r="AO58" s="146"/>
      <c r="AP58" s="144"/>
      <c r="AQ58" s="145" t="s">
        <v>46</v>
      </c>
      <c r="AR58" s="145"/>
      <c r="AS58" s="145"/>
      <c r="AT58" s="145">
        <v>1132381.2583955226</v>
      </c>
      <c r="AU58" s="145"/>
      <c r="AV58" s="145"/>
      <c r="AW58" s="145"/>
      <c r="AX58" s="145"/>
      <c r="AY58" s="144" t="s">
        <v>47</v>
      </c>
      <c r="AZ58" s="145"/>
      <c r="BA58" s="145"/>
      <c r="BB58" s="145"/>
      <c r="BC58" s="145"/>
      <c r="BD58" s="145"/>
      <c r="BE58" s="145"/>
      <c r="BF58" s="145">
        <v>1052583.5640555997</v>
      </c>
      <c r="BG58" s="145"/>
      <c r="BH58" s="145"/>
      <c r="BI58" s="146"/>
      <c r="BJ58" s="144"/>
      <c r="BK58" s="145" t="s">
        <v>46</v>
      </c>
      <c r="BL58" s="145"/>
      <c r="BM58" s="145"/>
      <c r="BN58" s="145">
        <v>1132381.2583955226</v>
      </c>
      <c r="BO58" s="145"/>
      <c r="BP58" s="145"/>
      <c r="BQ58" s="145"/>
      <c r="BR58" s="145"/>
      <c r="BS58" s="144" t="s">
        <v>47</v>
      </c>
      <c r="BT58" s="145"/>
      <c r="BU58" s="145"/>
      <c r="BV58" s="145"/>
      <c r="BW58" s="145"/>
      <c r="BX58" s="145"/>
      <c r="BY58" s="145"/>
      <c r="BZ58" s="145">
        <v>1052583.5640555997</v>
      </c>
      <c r="CA58" s="145"/>
      <c r="CB58" s="145"/>
      <c r="CC58" s="146"/>
      <c r="CD58" s="144"/>
      <c r="CE58" s="145" t="s">
        <v>46</v>
      </c>
      <c r="CF58" s="145"/>
      <c r="CG58" s="145"/>
      <c r="CH58" s="145">
        <v>1132381.2583955226</v>
      </c>
      <c r="CI58" s="145"/>
      <c r="CJ58" s="145"/>
      <c r="CK58" s="145"/>
      <c r="CL58" s="145"/>
      <c r="CM58" s="144" t="s">
        <v>47</v>
      </c>
      <c r="CN58" s="145"/>
      <c r="CO58" s="145"/>
      <c r="CP58" s="145"/>
      <c r="CQ58" s="145"/>
      <c r="CR58" s="145"/>
      <c r="CS58" s="145"/>
      <c r="CT58" s="145">
        <v>1052583.5640555997</v>
      </c>
      <c r="CU58" s="145"/>
      <c r="CV58" s="145"/>
      <c r="CW58" s="146"/>
      <c r="CX58" s="144"/>
      <c r="CY58" s="145" t="s">
        <v>46</v>
      </c>
      <c r="CZ58" s="145"/>
      <c r="DA58" s="145"/>
      <c r="DB58" s="145">
        <v>1132381.2583955226</v>
      </c>
      <c r="DC58" s="145"/>
      <c r="DD58" s="145"/>
      <c r="DE58" s="145"/>
      <c r="DF58" s="145"/>
      <c r="DG58" s="144" t="s">
        <v>47</v>
      </c>
      <c r="DH58" s="145"/>
      <c r="DI58" s="145"/>
      <c r="DJ58" s="145"/>
      <c r="DK58" s="145"/>
      <c r="DL58" s="145"/>
      <c r="DM58" s="145"/>
      <c r="DN58" s="145">
        <v>1052583.5640555997</v>
      </c>
      <c r="DO58" s="145"/>
      <c r="DP58" s="145"/>
      <c r="DQ58" s="146"/>
      <c r="DR58" s="144"/>
      <c r="DS58" s="145" t="s">
        <v>46</v>
      </c>
      <c r="DT58" s="145"/>
      <c r="DU58" s="145"/>
      <c r="DV58" s="145">
        <v>1132381.2583955226</v>
      </c>
      <c r="DW58" s="145"/>
      <c r="DX58" s="145"/>
      <c r="DY58" s="145"/>
      <c r="DZ58" s="145"/>
      <c r="EA58" s="144" t="s">
        <v>47</v>
      </c>
      <c r="EB58" s="145"/>
      <c r="EC58" s="145"/>
      <c r="ED58" s="145"/>
      <c r="EE58" s="145"/>
      <c r="EF58" s="145"/>
      <c r="EG58" s="145"/>
      <c r="EH58" s="145">
        <v>1052583.5640555997</v>
      </c>
      <c r="EI58" s="145"/>
      <c r="EJ58" s="145"/>
      <c r="EK58" s="146"/>
      <c r="EL58" s="144"/>
      <c r="EM58" s="145" t="s">
        <v>46</v>
      </c>
      <c r="EN58" s="145"/>
      <c r="EO58" s="145"/>
      <c r="EP58" s="145">
        <v>1132381.2583955226</v>
      </c>
      <c r="EQ58" s="145"/>
      <c r="ER58" s="145"/>
      <c r="ES58" s="145"/>
      <c r="ET58" s="145"/>
      <c r="EU58" s="144" t="s">
        <v>47</v>
      </c>
      <c r="EV58" s="145"/>
      <c r="EW58" s="145"/>
      <c r="EX58" s="145"/>
      <c r="EY58" s="145"/>
      <c r="EZ58" s="145"/>
      <c r="FA58" s="145"/>
      <c r="FB58" s="145">
        <v>1052583.5640555997</v>
      </c>
      <c r="FC58" s="145"/>
      <c r="FD58" s="145"/>
      <c r="FE58" s="146"/>
    </row>
    <row r="59" spans="1:161" s="69" customFormat="1" ht="9" customHeight="1">
      <c r="A59" s="85"/>
      <c r="B59" s="73"/>
      <c r="C59" s="73"/>
      <c r="D59" s="73"/>
      <c r="E59" s="73"/>
      <c r="F59" s="73"/>
      <c r="G59" s="73"/>
      <c r="H59" s="73"/>
      <c r="I59" s="73"/>
      <c r="J59" s="85"/>
      <c r="K59" s="73"/>
      <c r="L59" s="73"/>
      <c r="M59" s="73"/>
      <c r="N59" s="73"/>
      <c r="O59" s="73"/>
      <c r="P59" s="73"/>
      <c r="Q59" s="73"/>
      <c r="R59" s="73"/>
      <c r="S59" s="73"/>
      <c r="T59" s="81"/>
      <c r="U59" s="73"/>
      <c r="V59" s="85"/>
      <c r="W59" s="73"/>
      <c r="X59" s="73"/>
      <c r="Y59" s="73"/>
      <c r="Z59" s="73"/>
      <c r="AA59" s="73"/>
      <c r="AB59" s="73"/>
      <c r="AC59" s="73"/>
      <c r="AD59" s="73"/>
      <c r="AE59" s="85"/>
      <c r="AF59" s="73"/>
      <c r="AG59" s="73"/>
      <c r="AH59" s="73"/>
      <c r="AI59" s="73"/>
      <c r="AJ59" s="73"/>
      <c r="AK59" s="73"/>
      <c r="AL59" s="73"/>
      <c r="AM59" s="73"/>
      <c r="AN59" s="73"/>
      <c r="AO59" s="92"/>
      <c r="AP59" s="85"/>
      <c r="AQ59" s="73"/>
      <c r="AR59" s="73"/>
      <c r="AS59" s="73"/>
      <c r="AT59" s="73"/>
      <c r="AU59" s="73"/>
      <c r="AV59" s="73"/>
      <c r="AW59" s="73"/>
      <c r="AX59" s="73"/>
      <c r="AY59" s="85"/>
      <c r="AZ59" s="73"/>
      <c r="BA59" s="73"/>
      <c r="BB59" s="73"/>
      <c r="BC59" s="73"/>
      <c r="BD59" s="73"/>
      <c r="BE59" s="73"/>
      <c r="BF59" s="73"/>
      <c r="BG59" s="73"/>
      <c r="BH59" s="73"/>
      <c r="BI59" s="92"/>
      <c r="BJ59" s="85"/>
      <c r="BK59" s="73"/>
      <c r="BL59" s="73"/>
      <c r="BM59" s="73"/>
      <c r="BN59" s="73"/>
      <c r="BO59" s="73"/>
      <c r="BP59" s="73"/>
      <c r="BQ59" s="73"/>
      <c r="BR59" s="73"/>
      <c r="BS59" s="85"/>
      <c r="BT59" s="73"/>
      <c r="BU59" s="73"/>
      <c r="BV59" s="73"/>
      <c r="BW59" s="73"/>
      <c r="BX59" s="73"/>
      <c r="BY59" s="73"/>
      <c r="BZ59" s="73"/>
      <c r="CA59" s="73"/>
      <c r="CB59" s="73"/>
      <c r="CC59" s="92"/>
      <c r="CD59" s="85"/>
      <c r="CE59" s="73"/>
      <c r="CF59" s="73"/>
      <c r="CG59" s="73"/>
      <c r="CH59" s="73"/>
      <c r="CI59" s="73"/>
      <c r="CJ59" s="73"/>
      <c r="CK59" s="73"/>
      <c r="CL59" s="73"/>
      <c r="CM59" s="85"/>
      <c r="CN59" s="73"/>
      <c r="CO59" s="73"/>
      <c r="CP59" s="73"/>
      <c r="CQ59" s="73"/>
      <c r="CR59" s="73"/>
      <c r="CS59" s="73"/>
      <c r="CT59" s="73"/>
      <c r="CU59" s="73"/>
      <c r="CV59" s="73"/>
      <c r="CW59" s="92"/>
      <c r="CX59" s="85"/>
      <c r="CY59" s="73"/>
      <c r="CZ59" s="73"/>
      <c r="DA59" s="73"/>
      <c r="DB59" s="73"/>
      <c r="DC59" s="73"/>
      <c r="DD59" s="73"/>
      <c r="DE59" s="73"/>
      <c r="DF59" s="73"/>
      <c r="DG59" s="85"/>
      <c r="DH59" s="73"/>
      <c r="DI59" s="73"/>
      <c r="DJ59" s="73"/>
      <c r="DK59" s="73"/>
      <c r="DL59" s="73"/>
      <c r="DM59" s="73"/>
      <c r="DN59" s="73"/>
      <c r="DO59" s="73"/>
      <c r="DP59" s="73"/>
      <c r="DQ59" s="92"/>
      <c r="DR59" s="85"/>
      <c r="DS59" s="73"/>
      <c r="DT59" s="73"/>
      <c r="DU59" s="73"/>
      <c r="DV59" s="73"/>
      <c r="DW59" s="73"/>
      <c r="DX59" s="73"/>
      <c r="DY59" s="73"/>
      <c r="DZ59" s="73"/>
      <c r="EA59" s="85"/>
      <c r="EB59" s="73"/>
      <c r="EC59" s="73"/>
      <c r="ED59" s="73"/>
      <c r="EE59" s="73"/>
      <c r="EF59" s="73"/>
      <c r="EG59" s="73"/>
      <c r="EH59" s="73"/>
      <c r="EI59" s="73"/>
      <c r="EJ59" s="73"/>
      <c r="EK59" s="92"/>
      <c r="EL59" s="85"/>
      <c r="EM59" s="73"/>
      <c r="EN59" s="73"/>
      <c r="EO59" s="73"/>
      <c r="EP59" s="73"/>
      <c r="EQ59" s="73"/>
      <c r="ER59" s="73"/>
      <c r="ES59" s="73"/>
      <c r="ET59" s="73"/>
      <c r="EU59" s="85"/>
      <c r="EV59" s="73"/>
      <c r="EW59" s="73"/>
      <c r="EX59" s="73"/>
      <c r="EY59" s="73"/>
      <c r="EZ59" s="73"/>
      <c r="FA59" s="73"/>
      <c r="FB59" s="73"/>
      <c r="FC59" s="73"/>
      <c r="FD59" s="73"/>
      <c r="FE59" s="92"/>
    </row>
    <row r="60" spans="1:161" s="137" customFormat="1" ht="17.25" customHeight="1">
      <c r="A60" s="144"/>
      <c r="B60" s="145" t="s">
        <v>48</v>
      </c>
      <c r="C60" s="145"/>
      <c r="D60" s="145"/>
      <c r="E60" s="152">
        <v>0</v>
      </c>
      <c r="F60" s="152"/>
      <c r="G60" s="145"/>
      <c r="H60" s="152"/>
      <c r="I60" s="145"/>
      <c r="J60" s="138"/>
      <c r="K60" s="140" t="s">
        <v>49</v>
      </c>
      <c r="L60" s="133"/>
      <c r="N60" s="133"/>
      <c r="P60" s="133"/>
      <c r="Q60" s="140" t="s">
        <v>91</v>
      </c>
      <c r="R60" s="133"/>
      <c r="S60" s="133"/>
      <c r="T60" s="133"/>
      <c r="U60" s="139"/>
      <c r="V60" s="144"/>
      <c r="W60" s="145" t="s">
        <v>48</v>
      </c>
      <c r="X60" s="145"/>
      <c r="Y60" s="145"/>
      <c r="Z60" s="152">
        <v>0</v>
      </c>
      <c r="AA60" s="152"/>
      <c r="AB60" s="145"/>
      <c r="AC60" s="152"/>
      <c r="AD60" s="145"/>
      <c r="AE60" s="144"/>
      <c r="AF60" s="145"/>
      <c r="AG60" s="145"/>
      <c r="AH60" s="145"/>
      <c r="AI60" s="145"/>
      <c r="AJ60" s="145"/>
      <c r="AK60" s="145"/>
      <c r="AL60" s="145"/>
      <c r="AM60" s="145"/>
      <c r="AN60" s="145"/>
      <c r="AO60" s="146"/>
      <c r="AP60" s="144"/>
      <c r="AQ60" s="145" t="s">
        <v>48</v>
      </c>
      <c r="AR60" s="145"/>
      <c r="AS60" s="145"/>
      <c r="AT60" s="152">
        <v>0</v>
      </c>
      <c r="AU60" s="152"/>
      <c r="AV60" s="145"/>
      <c r="AW60" s="152"/>
      <c r="AX60" s="145"/>
      <c r="AY60" s="144"/>
      <c r="AZ60" s="145"/>
      <c r="BA60" s="145"/>
      <c r="BB60" s="145"/>
      <c r="BC60" s="145"/>
      <c r="BD60" s="145"/>
      <c r="BE60" s="145"/>
      <c r="BF60" s="145"/>
      <c r="BG60" s="145"/>
      <c r="BH60" s="145"/>
      <c r="BI60" s="146"/>
      <c r="BJ60" s="144"/>
      <c r="BK60" s="145" t="s">
        <v>48</v>
      </c>
      <c r="BL60" s="145"/>
      <c r="BM60" s="145"/>
      <c r="BN60" s="152">
        <v>0</v>
      </c>
      <c r="BO60" s="152"/>
      <c r="BP60" s="145"/>
      <c r="BQ60" s="152"/>
      <c r="BR60" s="145"/>
      <c r="BS60" s="144"/>
      <c r="BT60" s="145"/>
      <c r="BU60" s="145"/>
      <c r="BV60" s="145"/>
      <c r="BW60" s="145"/>
      <c r="BX60" s="145"/>
      <c r="BY60" s="145"/>
      <c r="BZ60" s="145"/>
      <c r="CA60" s="145"/>
      <c r="CB60" s="145"/>
      <c r="CC60" s="146"/>
      <c r="CD60" s="144"/>
      <c r="CE60" s="145" t="s">
        <v>48</v>
      </c>
      <c r="CF60" s="145"/>
      <c r="CG60" s="145"/>
      <c r="CH60" s="152">
        <v>0</v>
      </c>
      <c r="CI60" s="152"/>
      <c r="CJ60" s="145"/>
      <c r="CK60" s="152"/>
      <c r="CL60" s="145"/>
      <c r="CM60" s="144"/>
      <c r="CN60" s="145"/>
      <c r="CO60" s="145"/>
      <c r="CP60" s="145"/>
      <c r="CQ60" s="145"/>
      <c r="CR60" s="145"/>
      <c r="CS60" s="145"/>
      <c r="CT60" s="145"/>
      <c r="CU60" s="145"/>
      <c r="CV60" s="145"/>
      <c r="CW60" s="146"/>
      <c r="CX60" s="144"/>
      <c r="CY60" s="145" t="s">
        <v>48</v>
      </c>
      <c r="CZ60" s="145"/>
      <c r="DA60" s="145"/>
      <c r="DB60" s="152">
        <v>0</v>
      </c>
      <c r="DC60" s="152"/>
      <c r="DD60" s="145"/>
      <c r="DE60" s="152"/>
      <c r="DF60" s="145"/>
      <c r="DG60" s="144"/>
      <c r="DH60" s="145"/>
      <c r="DI60" s="145"/>
      <c r="DJ60" s="145"/>
      <c r="DK60" s="145"/>
      <c r="DL60" s="145"/>
      <c r="DM60" s="145"/>
      <c r="DN60" s="145"/>
      <c r="DO60" s="145"/>
      <c r="DP60" s="145"/>
      <c r="DQ60" s="146"/>
      <c r="DR60" s="144"/>
      <c r="DS60" s="145" t="s">
        <v>48</v>
      </c>
      <c r="DT60" s="145"/>
      <c r="DU60" s="145"/>
      <c r="DV60" s="152">
        <v>0</v>
      </c>
      <c r="DW60" s="152"/>
      <c r="DX60" s="145"/>
      <c r="DY60" s="152"/>
      <c r="DZ60" s="145"/>
      <c r="EA60" s="144"/>
      <c r="EB60" s="145"/>
      <c r="EC60" s="145"/>
      <c r="ED60" s="145"/>
      <c r="EE60" s="145"/>
      <c r="EF60" s="145"/>
      <c r="EG60" s="145"/>
      <c r="EH60" s="145"/>
      <c r="EI60" s="145"/>
      <c r="EJ60" s="145"/>
      <c r="EK60" s="146"/>
      <c r="EL60" s="144"/>
      <c r="EM60" s="145" t="s">
        <v>48</v>
      </c>
      <c r="EN60" s="145"/>
      <c r="EO60" s="145"/>
      <c r="EP60" s="152">
        <v>0</v>
      </c>
      <c r="EQ60" s="152"/>
      <c r="ER60" s="145"/>
      <c r="ES60" s="152"/>
      <c r="ET60" s="145"/>
      <c r="EU60" s="144"/>
      <c r="EV60" s="145"/>
      <c r="EW60" s="145"/>
      <c r="EX60" s="145"/>
      <c r="EY60" s="145"/>
      <c r="EZ60" s="145"/>
      <c r="FA60" s="145"/>
      <c r="FB60" s="145"/>
      <c r="FC60" s="145"/>
      <c r="FD60" s="145"/>
      <c r="FE60" s="146"/>
    </row>
    <row r="61" spans="1:161" s="69" customFormat="1" ht="9" customHeight="1">
      <c r="A61" s="85"/>
      <c r="B61" s="73"/>
      <c r="C61" s="73"/>
      <c r="D61" s="73"/>
      <c r="E61" s="73"/>
      <c r="F61" s="73"/>
      <c r="G61" s="73"/>
      <c r="H61" s="73"/>
      <c r="I61" s="73"/>
      <c r="J61" s="85"/>
      <c r="O61" s="73"/>
      <c r="P61" s="73"/>
      <c r="Q61" s="73"/>
      <c r="R61" s="73"/>
      <c r="S61" s="73"/>
      <c r="T61" s="73"/>
      <c r="U61" s="92"/>
      <c r="V61" s="85"/>
      <c r="W61" s="73"/>
      <c r="X61" s="73"/>
      <c r="Y61" s="73"/>
      <c r="Z61" s="73"/>
      <c r="AA61" s="73"/>
      <c r="AB61" s="73"/>
      <c r="AC61" s="73"/>
      <c r="AD61" s="73"/>
      <c r="AE61" s="85"/>
      <c r="AF61" s="73"/>
      <c r="AG61" s="73"/>
      <c r="AH61" s="73"/>
      <c r="AI61" s="73"/>
      <c r="AJ61" s="73"/>
      <c r="AK61" s="73"/>
      <c r="AL61" s="73"/>
      <c r="AM61" s="73"/>
      <c r="AN61" s="73"/>
      <c r="AO61" s="92"/>
      <c r="AP61" s="85"/>
      <c r="AQ61" s="73"/>
      <c r="AR61" s="73"/>
      <c r="AS61" s="73"/>
      <c r="AT61" s="73"/>
      <c r="AU61" s="73"/>
      <c r="AV61" s="73"/>
      <c r="AW61" s="73"/>
      <c r="AX61" s="73"/>
      <c r="AY61" s="85"/>
      <c r="AZ61" s="73"/>
      <c r="BA61" s="73"/>
      <c r="BB61" s="73"/>
      <c r="BC61" s="73"/>
      <c r="BD61" s="73"/>
      <c r="BE61" s="73"/>
      <c r="BF61" s="73"/>
      <c r="BG61" s="73"/>
      <c r="BH61" s="73"/>
      <c r="BI61" s="92"/>
      <c r="BJ61" s="85"/>
      <c r="BK61" s="73"/>
      <c r="BL61" s="73"/>
      <c r="BM61" s="73"/>
      <c r="BN61" s="73"/>
      <c r="BO61" s="73"/>
      <c r="BP61" s="73"/>
      <c r="BQ61" s="73"/>
      <c r="BR61" s="73"/>
      <c r="BS61" s="85"/>
      <c r="BT61" s="73"/>
      <c r="BU61" s="73"/>
      <c r="BV61" s="73"/>
      <c r="BW61" s="73"/>
      <c r="BX61" s="73"/>
      <c r="BY61" s="73"/>
      <c r="BZ61" s="73"/>
      <c r="CA61" s="73"/>
      <c r="CB61" s="73"/>
      <c r="CC61" s="92"/>
      <c r="CD61" s="85"/>
      <c r="CE61" s="73"/>
      <c r="CF61" s="73"/>
      <c r="CG61" s="73"/>
      <c r="CH61" s="73"/>
      <c r="CI61" s="73"/>
      <c r="CJ61" s="73"/>
      <c r="CK61" s="73"/>
      <c r="CL61" s="73"/>
      <c r="CM61" s="85"/>
      <c r="CN61" s="73"/>
      <c r="CO61" s="73"/>
      <c r="CP61" s="73"/>
      <c r="CQ61" s="73"/>
      <c r="CR61" s="73"/>
      <c r="CS61" s="73"/>
      <c r="CT61" s="73"/>
      <c r="CU61" s="73"/>
      <c r="CV61" s="73"/>
      <c r="CW61" s="92"/>
      <c r="CX61" s="85"/>
      <c r="CY61" s="73"/>
      <c r="CZ61" s="73"/>
      <c r="DA61" s="73"/>
      <c r="DB61" s="73"/>
      <c r="DC61" s="73"/>
      <c r="DD61" s="73"/>
      <c r="DE61" s="73"/>
      <c r="DF61" s="73"/>
      <c r="DG61" s="85"/>
      <c r="DH61" s="73"/>
      <c r="DI61" s="73"/>
      <c r="DJ61" s="73"/>
      <c r="DK61" s="73"/>
      <c r="DL61" s="73"/>
      <c r="DM61" s="73"/>
      <c r="DN61" s="73"/>
      <c r="DO61" s="73"/>
      <c r="DP61" s="73"/>
      <c r="DQ61" s="92"/>
      <c r="DR61" s="85"/>
      <c r="DS61" s="73"/>
      <c r="DT61" s="73"/>
      <c r="DU61" s="73"/>
      <c r="DV61" s="73"/>
      <c r="DW61" s="73"/>
      <c r="DX61" s="73"/>
      <c r="DY61" s="73"/>
      <c r="DZ61" s="73"/>
      <c r="EA61" s="85"/>
      <c r="EB61" s="73"/>
      <c r="EC61" s="73"/>
      <c r="ED61" s="73"/>
      <c r="EE61" s="73"/>
      <c r="EF61" s="73"/>
      <c r="EG61" s="73"/>
      <c r="EH61" s="73"/>
      <c r="EI61" s="73"/>
      <c r="EJ61" s="73"/>
      <c r="EK61" s="92"/>
      <c r="EL61" s="85"/>
      <c r="EM61" s="73"/>
      <c r="EN61" s="73"/>
      <c r="EO61" s="73"/>
      <c r="EP61" s="73"/>
      <c r="EQ61" s="73"/>
      <c r="ER61" s="73"/>
      <c r="ES61" s="73"/>
      <c r="ET61" s="73"/>
      <c r="EU61" s="85"/>
      <c r="EV61" s="73"/>
      <c r="EW61" s="73"/>
      <c r="EX61" s="73"/>
      <c r="EY61" s="73"/>
      <c r="EZ61" s="73"/>
      <c r="FA61" s="73"/>
      <c r="FB61" s="73"/>
      <c r="FC61" s="73"/>
      <c r="FD61" s="73"/>
      <c r="FE61" s="92"/>
    </row>
    <row r="62" spans="1:161" s="137" customFormat="1" ht="16.5" customHeight="1">
      <c r="A62" s="144"/>
      <c r="B62" s="145" t="s">
        <v>50</v>
      </c>
      <c r="C62" s="145"/>
      <c r="D62" s="145"/>
      <c r="E62" s="153">
        <v>4.5100000000000001E-2</v>
      </c>
      <c r="F62" s="153"/>
      <c r="G62" s="145"/>
      <c r="H62" s="145"/>
      <c r="I62" s="146"/>
      <c r="K62" s="154" t="s">
        <v>82</v>
      </c>
      <c r="L62" s="140"/>
      <c r="M62" s="140"/>
      <c r="N62" s="140"/>
      <c r="O62" s="140"/>
      <c r="P62" s="140" t="s">
        <v>52</v>
      </c>
      <c r="Q62" s="154" t="s">
        <v>75</v>
      </c>
      <c r="R62" s="140"/>
      <c r="S62" s="133"/>
      <c r="T62" s="133"/>
      <c r="U62" s="139"/>
      <c r="V62" s="144"/>
      <c r="W62" s="145" t="s">
        <v>50</v>
      </c>
      <c r="X62" s="145"/>
      <c r="Y62" s="145"/>
      <c r="Z62" s="153">
        <v>4.5100000000000001E-2</v>
      </c>
      <c r="AA62" s="153"/>
      <c r="AB62" s="145"/>
      <c r="AC62" s="145"/>
      <c r="AD62" s="145"/>
      <c r="AE62" s="15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6"/>
      <c r="AP62" s="144"/>
      <c r="AQ62" s="145" t="s">
        <v>50</v>
      </c>
      <c r="AR62" s="145"/>
      <c r="AS62" s="145"/>
      <c r="AT62" s="153">
        <v>4.5100000000000001E-2</v>
      </c>
      <c r="AU62" s="153"/>
      <c r="AV62" s="145"/>
      <c r="AW62" s="145"/>
      <c r="AX62" s="145"/>
      <c r="AY62" s="15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6"/>
      <c r="BJ62" s="144"/>
      <c r="BK62" s="145" t="s">
        <v>50</v>
      </c>
      <c r="BL62" s="145"/>
      <c r="BM62" s="145"/>
      <c r="BN62" s="153">
        <v>4.5100000000000001E-2</v>
      </c>
      <c r="BO62" s="153"/>
      <c r="BP62" s="145"/>
      <c r="BQ62" s="145"/>
      <c r="BR62" s="145"/>
      <c r="BS62" s="15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6"/>
      <c r="CD62" s="144"/>
      <c r="CE62" s="145" t="s">
        <v>50</v>
      </c>
      <c r="CF62" s="145"/>
      <c r="CG62" s="145"/>
      <c r="CH62" s="153">
        <v>4.5100000000000001E-2</v>
      </c>
      <c r="CI62" s="153"/>
      <c r="CJ62" s="145"/>
      <c r="CK62" s="145"/>
      <c r="CL62" s="145"/>
      <c r="CM62" s="15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6"/>
      <c r="CX62" s="144"/>
      <c r="CY62" s="145" t="s">
        <v>50</v>
      </c>
      <c r="CZ62" s="145"/>
      <c r="DA62" s="145"/>
      <c r="DB62" s="153">
        <v>4.5100000000000001E-2</v>
      </c>
      <c r="DC62" s="153"/>
      <c r="DD62" s="145"/>
      <c r="DE62" s="145"/>
      <c r="DF62" s="145"/>
      <c r="DG62" s="15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6"/>
      <c r="DR62" s="144"/>
      <c r="DS62" s="145" t="s">
        <v>50</v>
      </c>
      <c r="DT62" s="145"/>
      <c r="DU62" s="145"/>
      <c r="DV62" s="153">
        <v>4.5100000000000001E-2</v>
      </c>
      <c r="DW62" s="153"/>
      <c r="DX62" s="145"/>
      <c r="DY62" s="145"/>
      <c r="DZ62" s="145"/>
      <c r="EA62" s="155"/>
      <c r="EB62" s="145"/>
      <c r="EC62" s="145"/>
      <c r="ED62" s="145"/>
      <c r="EE62" s="145"/>
      <c r="EF62" s="145"/>
      <c r="EG62" s="145"/>
      <c r="EH62" s="145"/>
      <c r="EI62" s="145"/>
      <c r="EJ62" s="145"/>
      <c r="EK62" s="146"/>
      <c r="EL62" s="144"/>
      <c r="EM62" s="145" t="s">
        <v>50</v>
      </c>
      <c r="EN62" s="145"/>
      <c r="EO62" s="145"/>
      <c r="EP62" s="153">
        <v>4.5100000000000001E-2</v>
      </c>
      <c r="EQ62" s="153"/>
      <c r="ER62" s="145"/>
      <c r="ES62" s="145"/>
      <c r="ET62" s="145"/>
      <c r="EU62" s="155"/>
      <c r="EV62" s="145"/>
      <c r="EW62" s="145"/>
      <c r="EX62" s="145"/>
      <c r="EY62" s="145"/>
      <c r="EZ62" s="145"/>
      <c r="FA62" s="145"/>
      <c r="FB62" s="145"/>
      <c r="FC62" s="145"/>
      <c r="FD62" s="145"/>
      <c r="FE62" s="146"/>
    </row>
    <row r="63" spans="1:161" s="69" customFormat="1" ht="18.75" customHeight="1">
      <c r="A63" s="73"/>
      <c r="B63" s="86"/>
      <c r="C63" s="117"/>
      <c r="D63" s="86"/>
      <c r="E63" s="86"/>
      <c r="F63" s="86"/>
      <c r="G63" s="86"/>
      <c r="H63" s="86"/>
      <c r="I63" s="86"/>
      <c r="J63" s="86"/>
      <c r="K63" s="116"/>
      <c r="L63" s="86"/>
      <c r="M63" s="116"/>
      <c r="N63" s="86"/>
      <c r="O63" s="86"/>
      <c r="P63" s="86"/>
      <c r="Q63" s="86"/>
      <c r="R63" s="86"/>
      <c r="S63" s="73"/>
      <c r="T63" s="73"/>
      <c r="U63" s="73"/>
      <c r="V63" s="73"/>
      <c r="W63" s="73"/>
      <c r="X63" s="73"/>
      <c r="Y63" s="73"/>
      <c r="Z63" s="89"/>
      <c r="AA63" s="89"/>
      <c r="AB63" s="73"/>
      <c r="AC63" s="73"/>
      <c r="AD63" s="73"/>
      <c r="AE63" s="89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89"/>
      <c r="AU63" s="89"/>
      <c r="AV63" s="73"/>
      <c r="AW63" s="73"/>
      <c r="AX63" s="73"/>
      <c r="AY63" s="89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89"/>
      <c r="BO63" s="89"/>
      <c r="BP63" s="73"/>
      <c r="BQ63" s="73"/>
      <c r="BR63" s="73"/>
      <c r="BS63" s="89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89"/>
      <c r="CI63" s="89"/>
      <c r="CJ63" s="73"/>
      <c r="CK63" s="73"/>
      <c r="CL63" s="73"/>
      <c r="CM63" s="89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89"/>
      <c r="DC63" s="89"/>
      <c r="DD63" s="73"/>
      <c r="DE63" s="73"/>
      <c r="DF63" s="73"/>
      <c r="DG63" s="89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89"/>
      <c r="DW63" s="89"/>
      <c r="DX63" s="73"/>
      <c r="DY63" s="73"/>
      <c r="DZ63" s="73"/>
      <c r="EA63" s="89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89"/>
      <c r="EQ63" s="89"/>
      <c r="ER63" s="73"/>
      <c r="ES63" s="73"/>
      <c r="ET63" s="73"/>
      <c r="EU63" s="89"/>
    </row>
    <row r="64" spans="1:161" s="69" customFormat="1" ht="18.75" customHeight="1">
      <c r="A64" s="73"/>
      <c r="B64" s="86"/>
      <c r="C64" s="117"/>
      <c r="D64" s="86"/>
      <c r="E64" s="86"/>
      <c r="F64" s="86"/>
      <c r="G64" s="86"/>
      <c r="H64" s="86"/>
      <c r="I64" s="86"/>
      <c r="J64" s="86"/>
      <c r="K64" s="116"/>
      <c r="L64" s="86"/>
      <c r="M64" s="116"/>
      <c r="N64" s="86"/>
      <c r="O64" s="86"/>
      <c r="P64" s="86"/>
      <c r="Q64" s="86"/>
      <c r="R64" s="86"/>
      <c r="S64" s="73"/>
      <c r="T64" s="73"/>
      <c r="U64" s="73"/>
      <c r="V64" s="73"/>
      <c r="W64" s="73"/>
      <c r="X64" s="73"/>
      <c r="Y64" s="73"/>
      <c r="Z64" s="89"/>
      <c r="AA64" s="89"/>
      <c r="AB64" s="73"/>
      <c r="AC64" s="73"/>
      <c r="AD64" s="73"/>
      <c r="AE64" s="89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89"/>
      <c r="AU64" s="89"/>
      <c r="AV64" s="73"/>
      <c r="AW64" s="73"/>
      <c r="AX64" s="73"/>
      <c r="AY64" s="89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89"/>
      <c r="BO64" s="89"/>
      <c r="BP64" s="73"/>
      <c r="BQ64" s="73"/>
      <c r="BR64" s="73"/>
      <c r="BS64" s="89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89"/>
      <c r="CI64" s="89"/>
      <c r="CJ64" s="73"/>
      <c r="CK64" s="73"/>
      <c r="CL64" s="73"/>
      <c r="CM64" s="89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89"/>
      <c r="DC64" s="89"/>
      <c r="DD64" s="73"/>
      <c r="DE64" s="73"/>
      <c r="DF64" s="73"/>
      <c r="DG64" s="89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89"/>
      <c r="DW64" s="89"/>
      <c r="DX64" s="73"/>
      <c r="DY64" s="73"/>
      <c r="DZ64" s="73"/>
      <c r="EA64" s="89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89"/>
      <c r="EQ64" s="89"/>
      <c r="ER64" s="73"/>
      <c r="ES64" s="73"/>
      <c r="ET64" s="73"/>
      <c r="EU64" s="89"/>
    </row>
    <row r="65" spans="1:161" s="69" customFormat="1" ht="18.75" customHeight="1">
      <c r="A65" s="73"/>
      <c r="B65" s="86"/>
      <c r="C65" s="117"/>
      <c r="D65" s="86"/>
      <c r="E65" s="86"/>
      <c r="F65" s="86"/>
      <c r="G65" s="86"/>
      <c r="H65" s="86"/>
      <c r="I65" s="86"/>
      <c r="J65" s="86"/>
      <c r="K65" s="116"/>
      <c r="L65" s="86"/>
      <c r="M65" s="116"/>
      <c r="N65" s="86"/>
      <c r="O65" s="86"/>
      <c r="P65" s="86"/>
      <c r="Q65" s="86"/>
      <c r="R65" s="86"/>
      <c r="S65" s="73"/>
      <c r="T65" s="73"/>
      <c r="U65" s="73"/>
      <c r="V65" s="73"/>
      <c r="W65" s="73"/>
      <c r="X65" s="73"/>
      <c r="Y65" s="73"/>
      <c r="Z65" s="89"/>
      <c r="AA65" s="89"/>
      <c r="AB65" s="73"/>
      <c r="AC65" s="73"/>
      <c r="AD65" s="73"/>
      <c r="AE65" s="89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89"/>
      <c r="AU65" s="89"/>
      <c r="AV65" s="73"/>
      <c r="AW65" s="73"/>
      <c r="AX65" s="73"/>
      <c r="AY65" s="89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89"/>
      <c r="BO65" s="89"/>
      <c r="BP65" s="73"/>
      <c r="BQ65" s="73"/>
      <c r="BR65" s="73"/>
      <c r="BS65" s="89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89"/>
      <c r="CI65" s="89"/>
      <c r="CJ65" s="73"/>
      <c r="CK65" s="73"/>
      <c r="CL65" s="73"/>
      <c r="CM65" s="89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89"/>
      <c r="DC65" s="89"/>
      <c r="DD65" s="73"/>
      <c r="DE65" s="73"/>
      <c r="DF65" s="73"/>
      <c r="DG65" s="89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89"/>
      <c r="DW65" s="89"/>
      <c r="DX65" s="73"/>
      <c r="DY65" s="73"/>
      <c r="DZ65" s="73"/>
      <c r="EA65" s="89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89"/>
      <c r="EQ65" s="89"/>
      <c r="ER65" s="73"/>
      <c r="ES65" s="73"/>
      <c r="ET65" s="73"/>
      <c r="EU65" s="89"/>
    </row>
    <row r="66" spans="1:161" s="69" customFormat="1" ht="18.75" customHeight="1">
      <c r="A66" s="73"/>
      <c r="B66" s="86"/>
      <c r="C66" s="117"/>
      <c r="D66" s="86"/>
      <c r="E66" s="86"/>
      <c r="F66" s="86"/>
      <c r="G66" s="86"/>
      <c r="H66" s="86"/>
      <c r="I66" s="86"/>
      <c r="J66" s="86"/>
      <c r="K66" s="116"/>
      <c r="L66" s="86"/>
      <c r="M66" s="116"/>
      <c r="N66" s="86"/>
      <c r="O66" s="86"/>
      <c r="P66" s="86"/>
      <c r="Q66" s="86"/>
      <c r="R66" s="86"/>
      <c r="S66" s="73"/>
      <c r="T66" s="73"/>
      <c r="U66" s="73"/>
      <c r="V66" s="73"/>
      <c r="W66" s="73"/>
      <c r="X66" s="73"/>
      <c r="Y66" s="73"/>
      <c r="Z66" s="89"/>
      <c r="AA66" s="89"/>
      <c r="AB66" s="73"/>
      <c r="AC66" s="73"/>
      <c r="AD66" s="73"/>
      <c r="AE66" s="89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89"/>
      <c r="AU66" s="89"/>
      <c r="AV66" s="73"/>
      <c r="AW66" s="73"/>
      <c r="AX66" s="73"/>
      <c r="AY66" s="89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89"/>
      <c r="BO66" s="89"/>
      <c r="BP66" s="73"/>
      <c r="BQ66" s="73"/>
      <c r="BR66" s="73"/>
      <c r="BS66" s="89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89"/>
      <c r="CI66" s="89"/>
      <c r="CJ66" s="73"/>
      <c r="CK66" s="73"/>
      <c r="CL66" s="73"/>
      <c r="CM66" s="89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89"/>
      <c r="DC66" s="89"/>
      <c r="DD66" s="73"/>
      <c r="DE66" s="73"/>
      <c r="DF66" s="73"/>
      <c r="DG66" s="89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89"/>
      <c r="DW66" s="89"/>
      <c r="DX66" s="73"/>
      <c r="DY66" s="73"/>
      <c r="DZ66" s="73"/>
      <c r="EA66" s="89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89"/>
      <c r="EQ66" s="89"/>
      <c r="ER66" s="73"/>
      <c r="ES66" s="73"/>
      <c r="ET66" s="73"/>
      <c r="EU66" s="89"/>
    </row>
    <row r="67" spans="1:161" s="69" customFormat="1" ht="15.75">
      <c r="A67" s="73"/>
      <c r="B67" s="86" t="s">
        <v>83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73"/>
      <c r="O67" s="73"/>
      <c r="P67" s="73"/>
      <c r="Q67" s="73"/>
      <c r="R67" s="73"/>
      <c r="S67" s="73"/>
      <c r="T67" s="73"/>
      <c r="U67" s="73"/>
      <c r="V67" s="73"/>
      <c r="W67" s="86" t="s">
        <v>54</v>
      </c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73"/>
      <c r="AJ67" s="73"/>
      <c r="AK67" s="73"/>
      <c r="AL67" s="73"/>
      <c r="AM67" s="73"/>
      <c r="AN67" s="73"/>
      <c r="AO67" s="73"/>
      <c r="AP67" s="73"/>
      <c r="AQ67" s="86" t="s">
        <v>54</v>
      </c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73"/>
      <c r="BD67" s="73"/>
      <c r="BE67" s="73"/>
      <c r="BF67" s="73"/>
      <c r="BG67" s="73"/>
      <c r="BH67" s="73"/>
      <c r="BI67" s="73"/>
      <c r="BJ67" s="73"/>
      <c r="BK67" s="86" t="s">
        <v>54</v>
      </c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73"/>
      <c r="BX67" s="73"/>
      <c r="BY67" s="73"/>
      <c r="BZ67" s="73"/>
      <c r="CA67" s="73"/>
      <c r="CB67" s="73"/>
      <c r="CC67" s="73"/>
      <c r="CD67" s="73"/>
      <c r="CE67" s="86" t="s">
        <v>54</v>
      </c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73"/>
      <c r="CR67" s="73"/>
      <c r="CS67" s="73"/>
      <c r="CT67" s="73"/>
      <c r="CU67" s="73"/>
      <c r="CV67" s="73"/>
      <c r="CW67" s="73"/>
      <c r="CX67" s="73"/>
      <c r="CY67" s="86" t="s">
        <v>54</v>
      </c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73"/>
      <c r="DL67" s="73"/>
      <c r="DM67" s="73"/>
      <c r="DN67" s="73"/>
      <c r="DO67" s="73"/>
      <c r="DP67" s="73"/>
      <c r="DQ67" s="73"/>
      <c r="DR67" s="73"/>
      <c r="DS67" s="86" t="s">
        <v>54</v>
      </c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73"/>
      <c r="EF67" s="73"/>
      <c r="EG67" s="73"/>
      <c r="EH67" s="73"/>
      <c r="EI67" s="73"/>
      <c r="EJ67" s="73"/>
      <c r="EK67" s="73"/>
      <c r="EL67" s="73"/>
      <c r="EM67" s="86" t="s">
        <v>54</v>
      </c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73"/>
      <c r="EZ67" s="73"/>
      <c r="FA67" s="73"/>
      <c r="FB67" s="73"/>
      <c r="FC67" s="73"/>
      <c r="FD67" s="73"/>
      <c r="FE67" s="73"/>
    </row>
    <row r="68" spans="1:161" s="69" customFormat="1" ht="19.899999999999999" customHeight="1">
      <c r="A68" s="80"/>
      <c r="B68" s="118"/>
      <c r="C68" s="81"/>
      <c r="D68" s="81"/>
      <c r="E68" s="119"/>
      <c r="F68" s="80"/>
      <c r="G68" s="118"/>
      <c r="H68" s="81"/>
      <c r="I68" s="81"/>
      <c r="J68" s="81"/>
      <c r="K68" s="81"/>
      <c r="L68" s="81"/>
      <c r="M68" s="84"/>
      <c r="N68" s="80"/>
      <c r="O68" s="118"/>
      <c r="P68" s="81"/>
      <c r="Q68" s="81"/>
      <c r="R68" s="81"/>
      <c r="S68" s="81"/>
      <c r="T68" s="84"/>
      <c r="U68" s="81"/>
      <c r="V68" s="80"/>
      <c r="W68" s="118"/>
      <c r="X68" s="81"/>
      <c r="Y68" s="81"/>
      <c r="Z68" s="119"/>
      <c r="AA68" s="80"/>
      <c r="AB68" s="118"/>
      <c r="AC68" s="81"/>
      <c r="AD68" s="81"/>
      <c r="AE68" s="81"/>
      <c r="AF68" s="81"/>
      <c r="AG68" s="81"/>
      <c r="AH68" s="84"/>
      <c r="AI68" s="80"/>
      <c r="AJ68" s="118"/>
      <c r="AK68" s="81"/>
      <c r="AL68" s="81"/>
      <c r="AM68" s="81"/>
      <c r="AN68" s="81"/>
      <c r="AO68" s="84"/>
      <c r="AP68" s="80"/>
      <c r="AQ68" s="118"/>
      <c r="AR68" s="81"/>
      <c r="AS68" s="81"/>
      <c r="AT68" s="119"/>
      <c r="AU68" s="80"/>
      <c r="AV68" s="118"/>
      <c r="AW68" s="81"/>
      <c r="AX68" s="81"/>
      <c r="AY68" s="81"/>
      <c r="AZ68" s="81"/>
      <c r="BA68" s="81"/>
      <c r="BB68" s="84"/>
      <c r="BC68" s="80"/>
      <c r="BD68" s="118"/>
      <c r="BE68" s="81"/>
      <c r="BF68" s="81"/>
      <c r="BG68" s="81"/>
      <c r="BH68" s="81"/>
      <c r="BI68" s="84"/>
      <c r="BJ68" s="80"/>
      <c r="BK68" s="118"/>
      <c r="BL68" s="81"/>
      <c r="BM68" s="81"/>
      <c r="BN68" s="119"/>
      <c r="BO68" s="80"/>
      <c r="BP68" s="118"/>
      <c r="BQ68" s="81"/>
      <c r="BR68" s="81"/>
      <c r="BS68" s="81"/>
      <c r="BT68" s="81"/>
      <c r="BU68" s="81"/>
      <c r="BV68" s="84"/>
      <c r="BW68" s="80"/>
      <c r="BX68" s="118"/>
      <c r="BY68" s="81"/>
      <c r="BZ68" s="81"/>
      <c r="CA68" s="81"/>
      <c r="CB68" s="81"/>
      <c r="CC68" s="84"/>
      <c r="CD68" s="80"/>
      <c r="CE68" s="118"/>
      <c r="CF68" s="81"/>
      <c r="CG68" s="81"/>
      <c r="CH68" s="119"/>
      <c r="CI68" s="80"/>
      <c r="CJ68" s="118"/>
      <c r="CK68" s="81"/>
      <c r="CL68" s="81"/>
      <c r="CM68" s="81"/>
      <c r="CN68" s="81"/>
      <c r="CO68" s="81"/>
      <c r="CP68" s="84"/>
      <c r="CQ68" s="80"/>
      <c r="CR68" s="118"/>
      <c r="CS68" s="81"/>
      <c r="CT68" s="81"/>
      <c r="CU68" s="81"/>
      <c r="CV68" s="81"/>
      <c r="CW68" s="84"/>
      <c r="CX68" s="80"/>
      <c r="CY68" s="118"/>
      <c r="CZ68" s="81"/>
      <c r="DA68" s="81"/>
      <c r="DB68" s="119"/>
      <c r="DC68" s="80"/>
      <c r="DD68" s="118"/>
      <c r="DE68" s="81"/>
      <c r="DF68" s="81"/>
      <c r="DG68" s="81"/>
      <c r="DH68" s="81"/>
      <c r="DI68" s="81"/>
      <c r="DJ68" s="84"/>
      <c r="DK68" s="80"/>
      <c r="DL68" s="118"/>
      <c r="DM68" s="81"/>
      <c r="DN68" s="81"/>
      <c r="DO68" s="81"/>
      <c r="DP68" s="81"/>
      <c r="DQ68" s="84"/>
      <c r="DR68" s="80"/>
      <c r="DS68" s="118"/>
      <c r="DT68" s="81"/>
      <c r="DU68" s="81"/>
      <c r="DV68" s="119"/>
      <c r="DW68" s="80"/>
      <c r="DX68" s="118"/>
      <c r="DY68" s="81"/>
      <c r="DZ68" s="81"/>
      <c r="EA68" s="81"/>
      <c r="EB68" s="81"/>
      <c r="EC68" s="81"/>
      <c r="ED68" s="84"/>
      <c r="EE68" s="80"/>
      <c r="EF68" s="118"/>
      <c r="EG68" s="81"/>
      <c r="EH68" s="81"/>
      <c r="EI68" s="81"/>
      <c r="EJ68" s="81"/>
      <c r="EK68" s="84"/>
      <c r="EL68" s="80"/>
      <c r="EM68" s="118"/>
      <c r="EN68" s="81"/>
      <c r="EO68" s="81"/>
      <c r="EP68" s="119"/>
      <c r="EQ68" s="80"/>
      <c r="ER68" s="118"/>
      <c r="ES68" s="81"/>
      <c r="ET68" s="81"/>
      <c r="EU68" s="81"/>
      <c r="EV68" s="81"/>
      <c r="EW68" s="81"/>
      <c r="EX68" s="84"/>
      <c r="EY68" s="80"/>
      <c r="EZ68" s="118"/>
      <c r="FA68" s="81"/>
      <c r="FB68" s="81"/>
      <c r="FC68" s="81"/>
      <c r="FD68" s="81"/>
      <c r="FE68" s="84"/>
    </row>
    <row r="69" spans="1:161" s="69" customFormat="1" ht="19.899999999999999" customHeight="1">
      <c r="A69" s="85"/>
      <c r="C69" s="86"/>
      <c r="D69" s="98"/>
      <c r="E69" s="91"/>
      <c r="F69" s="85"/>
      <c r="G69" s="73"/>
      <c r="I69" s="73"/>
      <c r="J69" s="120"/>
      <c r="K69" s="73"/>
      <c r="L69" s="91"/>
      <c r="M69" s="121"/>
      <c r="N69" s="85"/>
      <c r="P69" s="73"/>
      <c r="Q69" s="73"/>
      <c r="R69" s="86"/>
      <c r="S69" s="73"/>
      <c r="T69" s="92"/>
      <c r="U69" s="73"/>
      <c r="V69" s="85"/>
      <c r="W69" s="73"/>
      <c r="X69" s="73"/>
      <c r="Y69" s="98"/>
      <c r="Z69" s="91"/>
      <c r="AA69" s="85"/>
      <c r="AB69" s="73"/>
      <c r="AC69" s="98"/>
      <c r="AD69" s="73"/>
      <c r="AE69" s="91"/>
      <c r="AF69" s="73"/>
      <c r="AG69" s="91"/>
      <c r="AH69" s="121"/>
      <c r="AI69" s="85"/>
      <c r="AJ69" s="86"/>
      <c r="AK69" s="73"/>
      <c r="AL69" s="73"/>
      <c r="AM69" s="73"/>
      <c r="AN69" s="73"/>
      <c r="AO69" s="92"/>
      <c r="AP69" s="85"/>
      <c r="AQ69" s="73"/>
      <c r="AR69" s="73"/>
      <c r="AS69" s="98"/>
      <c r="AT69" s="91"/>
      <c r="AU69" s="85"/>
      <c r="AV69" s="73"/>
      <c r="AW69" s="98"/>
      <c r="AX69" s="73"/>
      <c r="AY69" s="91"/>
      <c r="AZ69" s="73"/>
      <c r="BA69" s="91"/>
      <c r="BB69" s="121"/>
      <c r="BC69" s="85"/>
      <c r="BD69" s="86"/>
      <c r="BE69" s="73"/>
      <c r="BF69" s="73"/>
      <c r="BG69" s="73"/>
      <c r="BH69" s="73"/>
      <c r="BI69" s="92"/>
      <c r="BJ69" s="85"/>
      <c r="BK69" s="73"/>
      <c r="BL69" s="73"/>
      <c r="BM69" s="98"/>
      <c r="BN69" s="91"/>
      <c r="BO69" s="85"/>
      <c r="BP69" s="73"/>
      <c r="BQ69" s="98"/>
      <c r="BR69" s="73"/>
      <c r="BS69" s="91"/>
      <c r="BT69" s="73"/>
      <c r="BU69" s="91"/>
      <c r="BV69" s="121"/>
      <c r="BW69" s="85"/>
      <c r="BX69" s="86"/>
      <c r="BY69" s="73"/>
      <c r="BZ69" s="73"/>
      <c r="CA69" s="73"/>
      <c r="CB69" s="73"/>
      <c r="CC69" s="92"/>
      <c r="CD69" s="85"/>
      <c r="CE69" s="73"/>
      <c r="CF69" s="73"/>
      <c r="CG69" s="98"/>
      <c r="CH69" s="91"/>
      <c r="CI69" s="85"/>
      <c r="CJ69" s="73"/>
      <c r="CK69" s="98"/>
      <c r="CL69" s="73"/>
      <c r="CM69" s="91"/>
      <c r="CN69" s="73"/>
      <c r="CO69" s="91"/>
      <c r="CP69" s="121"/>
      <c r="CQ69" s="85"/>
      <c r="CR69" s="86"/>
      <c r="CS69" s="73"/>
      <c r="CT69" s="73"/>
      <c r="CU69" s="73"/>
      <c r="CV69" s="73"/>
      <c r="CW69" s="92"/>
      <c r="CX69" s="85"/>
      <c r="CY69" s="73"/>
      <c r="CZ69" s="73"/>
      <c r="DA69" s="98"/>
      <c r="DB69" s="91"/>
      <c r="DC69" s="85"/>
      <c r="DD69" s="73"/>
      <c r="DE69" s="98"/>
      <c r="DF69" s="73"/>
      <c r="DG69" s="91"/>
      <c r="DH69" s="73"/>
      <c r="DI69" s="91"/>
      <c r="DJ69" s="121"/>
      <c r="DK69" s="85"/>
      <c r="DL69" s="86"/>
      <c r="DM69" s="73"/>
      <c r="DN69" s="73"/>
      <c r="DO69" s="73"/>
      <c r="DP69" s="73"/>
      <c r="DQ69" s="92"/>
      <c r="DR69" s="85"/>
      <c r="DS69" s="73"/>
      <c r="DT69" s="73"/>
      <c r="DU69" s="98"/>
      <c r="DV69" s="91"/>
      <c r="DW69" s="85"/>
      <c r="DX69" s="73"/>
      <c r="DY69" s="98"/>
      <c r="DZ69" s="73"/>
      <c r="EA69" s="91"/>
      <c r="EB69" s="73"/>
      <c r="EC69" s="91"/>
      <c r="ED69" s="121"/>
      <c r="EE69" s="85"/>
      <c r="EF69" s="86"/>
      <c r="EG69" s="73"/>
      <c r="EH69" s="73"/>
      <c r="EI69" s="73"/>
      <c r="EJ69" s="73"/>
      <c r="EK69" s="92"/>
      <c r="EL69" s="85"/>
      <c r="EM69" s="73"/>
      <c r="EN69" s="73"/>
      <c r="EO69" s="98"/>
      <c r="EP69" s="91"/>
      <c r="EQ69" s="85"/>
      <c r="ER69" s="73"/>
      <c r="ES69" s="98"/>
      <c r="ET69" s="73"/>
      <c r="EU69" s="91"/>
      <c r="EV69" s="73"/>
      <c r="EW69" s="91"/>
      <c r="EX69" s="121"/>
      <c r="EY69" s="85"/>
      <c r="EZ69" s="86"/>
      <c r="FA69" s="73"/>
      <c r="FB69" s="73"/>
      <c r="FC69" s="73"/>
      <c r="FD69" s="73"/>
      <c r="FE69" s="92"/>
    </row>
    <row r="70" spans="1:161" s="69" customFormat="1" ht="15" customHeight="1">
      <c r="A70" s="100"/>
      <c r="B70" s="101"/>
      <c r="C70" s="101"/>
      <c r="D70" s="101"/>
      <c r="E70" s="101"/>
      <c r="F70" s="100"/>
      <c r="G70" s="101"/>
      <c r="H70" s="101"/>
      <c r="I70" s="101"/>
      <c r="J70" s="101"/>
      <c r="K70" s="101"/>
      <c r="L70" s="101"/>
      <c r="M70" s="104"/>
      <c r="N70" s="100"/>
      <c r="O70" s="122"/>
      <c r="P70" s="101"/>
      <c r="Q70" s="101"/>
      <c r="R70" s="101"/>
      <c r="S70" s="101"/>
      <c r="T70" s="104"/>
      <c r="U70" s="101"/>
      <c r="V70" s="100"/>
      <c r="W70" s="101"/>
      <c r="X70" s="101"/>
      <c r="Y70" s="101"/>
      <c r="Z70" s="101"/>
      <c r="AA70" s="100"/>
      <c r="AB70" s="101"/>
      <c r="AC70" s="101"/>
      <c r="AD70" s="101"/>
      <c r="AE70" s="101"/>
      <c r="AF70" s="101"/>
      <c r="AG70" s="101"/>
      <c r="AH70" s="104"/>
      <c r="AI70" s="100"/>
      <c r="AJ70" s="122"/>
      <c r="AK70" s="101"/>
      <c r="AL70" s="101"/>
      <c r="AM70" s="101"/>
      <c r="AN70" s="101"/>
      <c r="AO70" s="104"/>
      <c r="AP70" s="100"/>
      <c r="AQ70" s="101"/>
      <c r="AR70" s="101"/>
      <c r="AS70" s="101"/>
      <c r="AT70" s="101"/>
      <c r="AU70" s="100"/>
      <c r="AV70" s="101"/>
      <c r="AW70" s="101"/>
      <c r="AX70" s="101"/>
      <c r="AY70" s="101"/>
      <c r="AZ70" s="101"/>
      <c r="BA70" s="101"/>
      <c r="BB70" s="104"/>
      <c r="BC70" s="100"/>
      <c r="BD70" s="122"/>
      <c r="BE70" s="101"/>
      <c r="BF70" s="101"/>
      <c r="BG70" s="101"/>
      <c r="BH70" s="101"/>
      <c r="BI70" s="104"/>
      <c r="BJ70" s="100"/>
      <c r="BK70" s="101"/>
      <c r="BL70" s="101"/>
      <c r="BM70" s="101"/>
      <c r="BN70" s="101"/>
      <c r="BO70" s="100"/>
      <c r="BP70" s="101"/>
      <c r="BQ70" s="101"/>
      <c r="BR70" s="101"/>
      <c r="BS70" s="101"/>
      <c r="BT70" s="101"/>
      <c r="BU70" s="101"/>
      <c r="BV70" s="104"/>
      <c r="BW70" s="100"/>
      <c r="BX70" s="122"/>
      <c r="BY70" s="101"/>
      <c r="BZ70" s="101"/>
      <c r="CA70" s="101"/>
      <c r="CB70" s="101"/>
      <c r="CC70" s="104"/>
      <c r="CD70" s="100"/>
      <c r="CE70" s="101"/>
      <c r="CF70" s="101"/>
      <c r="CG70" s="101"/>
      <c r="CH70" s="101"/>
      <c r="CI70" s="100"/>
      <c r="CJ70" s="101"/>
      <c r="CK70" s="101"/>
      <c r="CL70" s="101"/>
      <c r="CM70" s="101"/>
      <c r="CN70" s="101"/>
      <c r="CO70" s="101"/>
      <c r="CP70" s="104"/>
      <c r="CQ70" s="100"/>
      <c r="CR70" s="122"/>
      <c r="CS70" s="101"/>
      <c r="CT70" s="101"/>
      <c r="CU70" s="101"/>
      <c r="CV70" s="101"/>
      <c r="CW70" s="104"/>
      <c r="CX70" s="100"/>
      <c r="CY70" s="101"/>
      <c r="CZ70" s="101"/>
      <c r="DA70" s="101"/>
      <c r="DB70" s="101"/>
      <c r="DC70" s="100"/>
      <c r="DD70" s="101"/>
      <c r="DE70" s="101"/>
      <c r="DF70" s="101"/>
      <c r="DG70" s="101"/>
      <c r="DH70" s="101"/>
      <c r="DI70" s="101"/>
      <c r="DJ70" s="104"/>
      <c r="DK70" s="100"/>
      <c r="DL70" s="122"/>
      <c r="DM70" s="101"/>
      <c r="DN70" s="101"/>
      <c r="DO70" s="101"/>
      <c r="DP70" s="101"/>
      <c r="DQ70" s="104"/>
      <c r="DR70" s="100"/>
      <c r="DS70" s="101"/>
      <c r="DT70" s="101"/>
      <c r="DU70" s="101"/>
      <c r="DV70" s="101"/>
      <c r="DW70" s="100"/>
      <c r="DX70" s="101"/>
      <c r="DY70" s="101"/>
      <c r="DZ70" s="101"/>
      <c r="EA70" s="101"/>
      <c r="EB70" s="101"/>
      <c r="EC70" s="101"/>
      <c r="ED70" s="104"/>
      <c r="EE70" s="100"/>
      <c r="EF70" s="122"/>
      <c r="EG70" s="101"/>
      <c r="EH70" s="101"/>
      <c r="EI70" s="101"/>
      <c r="EJ70" s="101"/>
      <c r="EK70" s="104"/>
      <c r="EL70" s="100"/>
      <c r="EM70" s="101"/>
      <c r="EN70" s="101"/>
      <c r="EO70" s="101"/>
      <c r="EP70" s="101"/>
      <c r="EQ70" s="100"/>
      <c r="ER70" s="101"/>
      <c r="ES70" s="101"/>
      <c r="ET70" s="101"/>
      <c r="EU70" s="101"/>
      <c r="EV70" s="101"/>
      <c r="EW70" s="101"/>
      <c r="EX70" s="104"/>
      <c r="EY70" s="100"/>
      <c r="EZ70" s="122"/>
      <c r="FA70" s="101"/>
      <c r="FB70" s="101"/>
      <c r="FC70" s="101"/>
      <c r="FD70" s="101"/>
      <c r="FE70" s="104"/>
    </row>
    <row r="71" spans="1:161" s="69" customFormat="1" ht="7.9" customHeight="1">
      <c r="A71" s="85"/>
      <c r="B71" s="73"/>
      <c r="C71" s="73"/>
      <c r="D71" s="73"/>
      <c r="E71" s="92"/>
      <c r="F71" s="80"/>
      <c r="G71" s="81"/>
      <c r="H71" s="81"/>
      <c r="I71" s="81"/>
      <c r="J71" s="119"/>
      <c r="K71" s="73"/>
      <c r="L71" s="73"/>
      <c r="M71" s="92"/>
      <c r="N71" s="85"/>
      <c r="O71" s="86"/>
      <c r="P71" s="73"/>
      <c r="Q71" s="73"/>
      <c r="R71" s="73"/>
      <c r="S71" s="73"/>
      <c r="T71" s="92"/>
      <c r="U71" s="73"/>
      <c r="V71" s="85"/>
      <c r="W71" s="73"/>
      <c r="X71" s="73"/>
      <c r="Y71" s="73"/>
      <c r="Z71" s="92"/>
      <c r="AA71" s="80"/>
      <c r="AB71" s="81"/>
      <c r="AC71" s="81"/>
      <c r="AD71" s="81"/>
      <c r="AE71" s="119"/>
      <c r="AF71" s="73"/>
      <c r="AG71" s="73"/>
      <c r="AH71" s="92"/>
      <c r="AI71" s="85"/>
      <c r="AJ71" s="86"/>
      <c r="AK71" s="73"/>
      <c r="AL71" s="73"/>
      <c r="AM71" s="73"/>
      <c r="AN71" s="73"/>
      <c r="AO71" s="92"/>
      <c r="AP71" s="85"/>
      <c r="AQ71" s="73"/>
      <c r="AR71" s="73"/>
      <c r="AS71" s="73"/>
      <c r="AT71" s="92"/>
      <c r="AU71" s="80"/>
      <c r="AV71" s="81"/>
      <c r="AW71" s="81"/>
      <c r="AX71" s="81"/>
      <c r="AY71" s="119"/>
      <c r="AZ71" s="73"/>
      <c r="BA71" s="73"/>
      <c r="BB71" s="92"/>
      <c r="BC71" s="85"/>
      <c r="BD71" s="86"/>
      <c r="BE71" s="73"/>
      <c r="BF71" s="73"/>
      <c r="BG71" s="73"/>
      <c r="BH71" s="73"/>
      <c r="BI71" s="92"/>
      <c r="BJ71" s="85"/>
      <c r="BK71" s="73"/>
      <c r="BL71" s="73"/>
      <c r="BM71" s="73"/>
      <c r="BN71" s="92"/>
      <c r="BO71" s="80"/>
      <c r="BP71" s="81"/>
      <c r="BQ71" s="81"/>
      <c r="BR71" s="81"/>
      <c r="BS71" s="119"/>
      <c r="BT71" s="73"/>
      <c r="BU71" s="73"/>
      <c r="BV71" s="92"/>
      <c r="BW71" s="85"/>
      <c r="BX71" s="86"/>
      <c r="BY71" s="73"/>
      <c r="BZ71" s="73"/>
      <c r="CA71" s="73"/>
      <c r="CB71" s="73"/>
      <c r="CC71" s="92"/>
      <c r="CD71" s="85"/>
      <c r="CE71" s="73"/>
      <c r="CF71" s="73"/>
      <c r="CG71" s="73"/>
      <c r="CH71" s="92"/>
      <c r="CI71" s="80"/>
      <c r="CJ71" s="81"/>
      <c r="CK71" s="81"/>
      <c r="CL71" s="81"/>
      <c r="CM71" s="119"/>
      <c r="CN71" s="73"/>
      <c r="CO71" s="73"/>
      <c r="CP71" s="92"/>
      <c r="CQ71" s="85"/>
      <c r="CR71" s="86"/>
      <c r="CS71" s="73"/>
      <c r="CT71" s="73"/>
      <c r="CU71" s="73"/>
      <c r="CV71" s="73"/>
      <c r="CW71" s="92"/>
      <c r="CX71" s="85"/>
      <c r="CY71" s="73"/>
      <c r="CZ71" s="73"/>
      <c r="DA71" s="73"/>
      <c r="DB71" s="92"/>
      <c r="DC71" s="80"/>
      <c r="DD71" s="81"/>
      <c r="DE71" s="81"/>
      <c r="DF71" s="81"/>
      <c r="DG71" s="119"/>
      <c r="DH71" s="73"/>
      <c r="DI71" s="73"/>
      <c r="DJ71" s="92"/>
      <c r="DK71" s="85"/>
      <c r="DL71" s="86"/>
      <c r="DM71" s="73"/>
      <c r="DN71" s="73"/>
      <c r="DO71" s="73"/>
      <c r="DP71" s="73"/>
      <c r="DQ71" s="92"/>
      <c r="DR71" s="85"/>
      <c r="DS71" s="73"/>
      <c r="DT71" s="73"/>
      <c r="DU71" s="73"/>
      <c r="DV71" s="92"/>
      <c r="DW71" s="80"/>
      <c r="DX71" s="81"/>
      <c r="DY71" s="81"/>
      <c r="DZ71" s="81"/>
      <c r="EA71" s="119"/>
      <c r="EB71" s="73"/>
      <c r="EC71" s="73"/>
      <c r="ED71" s="92"/>
      <c r="EE71" s="85"/>
      <c r="EF71" s="86"/>
      <c r="EG71" s="73"/>
      <c r="EH71" s="73"/>
      <c r="EI71" s="73"/>
      <c r="EJ71" s="73"/>
      <c r="EK71" s="92"/>
      <c r="EL71" s="85"/>
      <c r="EM71" s="73"/>
      <c r="EN71" s="73"/>
      <c r="EO71" s="73"/>
      <c r="EP71" s="92"/>
      <c r="EQ71" s="80"/>
      <c r="ER71" s="81"/>
      <c r="ES71" s="81"/>
      <c r="ET71" s="81"/>
      <c r="EU71" s="119"/>
      <c r="EV71" s="73"/>
      <c r="EW71" s="73"/>
      <c r="EX71" s="92"/>
      <c r="EY71" s="85"/>
      <c r="EZ71" s="86"/>
      <c r="FA71" s="73"/>
      <c r="FB71" s="73"/>
      <c r="FC71" s="73"/>
      <c r="FD71" s="73"/>
      <c r="FE71" s="92"/>
    </row>
    <row r="72" spans="1:161" s="69" customFormat="1" ht="15.95" customHeight="1">
      <c r="A72" s="123"/>
      <c r="B72" s="98" t="s">
        <v>92</v>
      </c>
      <c r="C72" s="71"/>
      <c r="D72" s="71"/>
      <c r="E72" s="121" t="s">
        <v>55</v>
      </c>
      <c r="F72" s="85"/>
      <c r="G72" s="98" t="s">
        <v>93</v>
      </c>
      <c r="H72" s="98"/>
      <c r="I72" s="73"/>
      <c r="J72" s="91"/>
      <c r="K72" s="73"/>
      <c r="L72" s="73"/>
      <c r="M72" s="121" t="s">
        <v>55</v>
      </c>
      <c r="N72" s="85"/>
      <c r="O72" s="98" t="s">
        <v>94</v>
      </c>
      <c r="P72" s="73"/>
      <c r="Q72" s="73"/>
      <c r="R72" s="73"/>
      <c r="S72" s="73"/>
      <c r="T72" s="121" t="s">
        <v>55</v>
      </c>
      <c r="U72" s="73"/>
      <c r="V72" s="123"/>
      <c r="W72" s="98" t="s">
        <v>92</v>
      </c>
      <c r="X72" s="71"/>
      <c r="Y72" s="71"/>
      <c r="Z72" s="121" t="s">
        <v>55</v>
      </c>
      <c r="AA72" s="85"/>
      <c r="AB72" s="98" t="s">
        <v>93</v>
      </c>
      <c r="AC72" s="98"/>
      <c r="AD72" s="73"/>
      <c r="AE72" s="91"/>
      <c r="AF72" s="73"/>
      <c r="AG72" s="73"/>
      <c r="AH72" s="121" t="s">
        <v>55</v>
      </c>
      <c r="AI72" s="85"/>
      <c r="AJ72" s="98" t="s">
        <v>94</v>
      </c>
      <c r="AK72" s="73"/>
      <c r="AL72" s="73"/>
      <c r="AM72" s="73"/>
      <c r="AN72" s="73"/>
      <c r="AO72" s="121" t="s">
        <v>55</v>
      </c>
      <c r="AP72" s="123"/>
      <c r="AQ72" s="98" t="s">
        <v>92</v>
      </c>
      <c r="AR72" s="71"/>
      <c r="AS72" s="71"/>
      <c r="AT72" s="121" t="s">
        <v>55</v>
      </c>
      <c r="AU72" s="85"/>
      <c r="AV72" s="98" t="s">
        <v>93</v>
      </c>
      <c r="AW72" s="98"/>
      <c r="AX72" s="73"/>
      <c r="AY72" s="91"/>
      <c r="AZ72" s="73"/>
      <c r="BA72" s="73"/>
      <c r="BB72" s="121" t="s">
        <v>55</v>
      </c>
      <c r="BC72" s="85"/>
      <c r="BD72" s="98" t="s">
        <v>94</v>
      </c>
      <c r="BE72" s="73"/>
      <c r="BF72" s="73"/>
      <c r="BG72" s="73"/>
      <c r="BH72" s="73"/>
      <c r="BI72" s="121" t="s">
        <v>55</v>
      </c>
      <c r="BJ72" s="123"/>
      <c r="BK72" s="98" t="s">
        <v>92</v>
      </c>
      <c r="BL72" s="71"/>
      <c r="BM72" s="71"/>
      <c r="BN72" s="121" t="s">
        <v>55</v>
      </c>
      <c r="BO72" s="85"/>
      <c r="BP72" s="98" t="s">
        <v>93</v>
      </c>
      <c r="BQ72" s="98"/>
      <c r="BR72" s="73"/>
      <c r="BS72" s="91"/>
      <c r="BT72" s="73"/>
      <c r="BU72" s="73"/>
      <c r="BV72" s="121" t="s">
        <v>55</v>
      </c>
      <c r="BW72" s="85"/>
      <c r="BX72" s="98" t="s">
        <v>94</v>
      </c>
      <c r="BY72" s="73"/>
      <c r="BZ72" s="73"/>
      <c r="CA72" s="73"/>
      <c r="CB72" s="73"/>
      <c r="CC72" s="121" t="s">
        <v>55</v>
      </c>
      <c r="CD72" s="123"/>
      <c r="CE72" s="98" t="s">
        <v>92</v>
      </c>
      <c r="CF72" s="71"/>
      <c r="CG72" s="71"/>
      <c r="CH72" s="121" t="s">
        <v>55</v>
      </c>
      <c r="CI72" s="85"/>
      <c r="CJ72" s="98" t="s">
        <v>93</v>
      </c>
      <c r="CK72" s="98"/>
      <c r="CL72" s="73"/>
      <c r="CM72" s="91"/>
      <c r="CN72" s="73"/>
      <c r="CO72" s="73"/>
      <c r="CP72" s="121" t="s">
        <v>55</v>
      </c>
      <c r="CQ72" s="85"/>
      <c r="CR72" s="98" t="s">
        <v>94</v>
      </c>
      <c r="CS72" s="73"/>
      <c r="CT72" s="73"/>
      <c r="CU72" s="73"/>
      <c r="CV72" s="73"/>
      <c r="CW72" s="121" t="s">
        <v>55</v>
      </c>
      <c r="CX72" s="123"/>
      <c r="CY72" s="98" t="s">
        <v>92</v>
      </c>
      <c r="CZ72" s="71"/>
      <c r="DA72" s="71"/>
      <c r="DB72" s="121" t="s">
        <v>55</v>
      </c>
      <c r="DC72" s="85"/>
      <c r="DD72" s="98" t="s">
        <v>93</v>
      </c>
      <c r="DE72" s="98"/>
      <c r="DF72" s="73"/>
      <c r="DG72" s="91"/>
      <c r="DH72" s="73"/>
      <c r="DI72" s="73"/>
      <c r="DJ72" s="121" t="s">
        <v>55</v>
      </c>
      <c r="DK72" s="85"/>
      <c r="DL72" s="98" t="s">
        <v>94</v>
      </c>
      <c r="DM72" s="73"/>
      <c r="DN72" s="73"/>
      <c r="DO72" s="73"/>
      <c r="DP72" s="73"/>
      <c r="DQ72" s="121" t="s">
        <v>55</v>
      </c>
      <c r="DR72" s="123"/>
      <c r="DS72" s="98" t="s">
        <v>92</v>
      </c>
      <c r="DT72" s="71"/>
      <c r="DU72" s="71"/>
      <c r="DV72" s="121" t="s">
        <v>55</v>
      </c>
      <c r="DW72" s="85"/>
      <c r="DX72" s="98" t="s">
        <v>93</v>
      </c>
      <c r="DY72" s="98"/>
      <c r="DZ72" s="73"/>
      <c r="EA72" s="91"/>
      <c r="EB72" s="73"/>
      <c r="EC72" s="73"/>
      <c r="ED72" s="121" t="s">
        <v>55</v>
      </c>
      <c r="EE72" s="85"/>
      <c r="EF72" s="98" t="s">
        <v>94</v>
      </c>
      <c r="EG72" s="73"/>
      <c r="EH72" s="73"/>
      <c r="EI72" s="73"/>
      <c r="EJ72" s="73"/>
      <c r="EK72" s="121" t="s">
        <v>55</v>
      </c>
      <c r="EL72" s="123"/>
      <c r="EM72" s="98" t="s">
        <v>92</v>
      </c>
      <c r="EN72" s="71"/>
      <c r="EO72" s="71"/>
      <c r="EP72" s="121" t="s">
        <v>55</v>
      </c>
      <c r="EQ72" s="85"/>
      <c r="ER72" s="98" t="s">
        <v>93</v>
      </c>
      <c r="ES72" s="98"/>
      <c r="ET72" s="73"/>
      <c r="EU72" s="91"/>
      <c r="EV72" s="73"/>
      <c r="EW72" s="73"/>
      <c r="EX72" s="121" t="s">
        <v>55</v>
      </c>
      <c r="EY72" s="85"/>
      <c r="EZ72" s="98" t="s">
        <v>94</v>
      </c>
      <c r="FA72" s="73"/>
      <c r="FB72" s="73"/>
      <c r="FC72" s="73"/>
      <c r="FD72" s="73"/>
      <c r="FE72" s="121" t="s">
        <v>55</v>
      </c>
    </row>
    <row r="73" spans="1:161" s="69" customFormat="1" ht="6" customHeight="1">
      <c r="A73" s="100"/>
      <c r="B73" s="101"/>
      <c r="C73" s="101"/>
      <c r="D73" s="101"/>
      <c r="E73" s="104"/>
      <c r="F73" s="101"/>
      <c r="G73" s="101"/>
      <c r="H73" s="101"/>
      <c r="I73" s="101"/>
      <c r="J73" s="101"/>
      <c r="K73" s="101"/>
      <c r="L73" s="101"/>
      <c r="M73" s="104"/>
      <c r="N73" s="100"/>
      <c r="O73" s="101"/>
      <c r="P73" s="101"/>
      <c r="Q73" s="101"/>
      <c r="R73" s="101"/>
      <c r="S73" s="101"/>
      <c r="T73" s="104"/>
      <c r="U73" s="101"/>
      <c r="V73" s="100"/>
      <c r="W73" s="101"/>
      <c r="X73" s="101"/>
      <c r="Y73" s="101"/>
      <c r="Z73" s="104"/>
      <c r="AA73" s="101"/>
      <c r="AB73" s="101"/>
      <c r="AC73" s="101"/>
      <c r="AD73" s="101"/>
      <c r="AE73" s="101"/>
      <c r="AF73" s="101"/>
      <c r="AG73" s="101"/>
      <c r="AH73" s="104"/>
      <c r="AI73" s="100"/>
      <c r="AJ73" s="101"/>
      <c r="AK73" s="101"/>
      <c r="AL73" s="101"/>
      <c r="AM73" s="101"/>
      <c r="AN73" s="101"/>
      <c r="AO73" s="104"/>
      <c r="AP73" s="100"/>
      <c r="AQ73" s="101"/>
      <c r="AR73" s="101"/>
      <c r="AS73" s="101"/>
      <c r="AT73" s="104"/>
      <c r="AU73" s="101"/>
      <c r="AV73" s="101"/>
      <c r="AW73" s="101"/>
      <c r="AX73" s="101"/>
      <c r="AY73" s="101"/>
      <c r="AZ73" s="101"/>
      <c r="BA73" s="101"/>
      <c r="BB73" s="104"/>
      <c r="BC73" s="100"/>
      <c r="BD73" s="101"/>
      <c r="BE73" s="101"/>
      <c r="BF73" s="101"/>
      <c r="BG73" s="101"/>
      <c r="BH73" s="101"/>
      <c r="BI73" s="104"/>
      <c r="BJ73" s="100"/>
      <c r="BK73" s="101"/>
      <c r="BL73" s="101"/>
      <c r="BM73" s="101"/>
      <c r="BN73" s="104"/>
      <c r="BO73" s="101"/>
      <c r="BP73" s="101"/>
      <c r="BQ73" s="101"/>
      <c r="BR73" s="101"/>
      <c r="BS73" s="101"/>
      <c r="BT73" s="101"/>
      <c r="BU73" s="101"/>
      <c r="BV73" s="104"/>
      <c r="BW73" s="100"/>
      <c r="BX73" s="101"/>
      <c r="BY73" s="101"/>
      <c r="BZ73" s="101"/>
      <c r="CA73" s="101"/>
      <c r="CB73" s="101"/>
      <c r="CC73" s="104"/>
      <c r="CD73" s="100"/>
      <c r="CE73" s="101"/>
      <c r="CF73" s="101"/>
      <c r="CG73" s="101"/>
      <c r="CH73" s="104"/>
      <c r="CI73" s="101"/>
      <c r="CJ73" s="101"/>
      <c r="CK73" s="101"/>
      <c r="CL73" s="101"/>
      <c r="CM73" s="101"/>
      <c r="CN73" s="101"/>
      <c r="CO73" s="101"/>
      <c r="CP73" s="104"/>
      <c r="CQ73" s="100"/>
      <c r="CR73" s="101"/>
      <c r="CS73" s="101"/>
      <c r="CT73" s="101"/>
      <c r="CU73" s="101"/>
      <c r="CV73" s="101"/>
      <c r="CW73" s="104"/>
      <c r="CX73" s="100"/>
      <c r="CY73" s="101"/>
      <c r="CZ73" s="101"/>
      <c r="DA73" s="101"/>
      <c r="DB73" s="104"/>
      <c r="DC73" s="101"/>
      <c r="DD73" s="101"/>
      <c r="DE73" s="101"/>
      <c r="DF73" s="101"/>
      <c r="DG73" s="101"/>
      <c r="DH73" s="101"/>
      <c r="DI73" s="101"/>
      <c r="DJ73" s="104"/>
      <c r="DK73" s="100"/>
      <c r="DL73" s="101"/>
      <c r="DM73" s="101"/>
      <c r="DN73" s="101"/>
      <c r="DO73" s="101"/>
      <c r="DP73" s="101"/>
      <c r="DQ73" s="104"/>
      <c r="DR73" s="100"/>
      <c r="DS73" s="101"/>
      <c r="DT73" s="101"/>
      <c r="DU73" s="101"/>
      <c r="DV73" s="104"/>
      <c r="DW73" s="101"/>
      <c r="DX73" s="101"/>
      <c r="DY73" s="101"/>
      <c r="DZ73" s="101"/>
      <c r="EA73" s="101"/>
      <c r="EB73" s="101"/>
      <c r="EC73" s="101"/>
      <c r="ED73" s="104"/>
      <c r="EE73" s="100"/>
      <c r="EF73" s="101"/>
      <c r="EG73" s="101"/>
      <c r="EH73" s="101"/>
      <c r="EI73" s="101"/>
      <c r="EJ73" s="101"/>
      <c r="EK73" s="104"/>
      <c r="EL73" s="100"/>
      <c r="EM73" s="101"/>
      <c r="EN73" s="101"/>
      <c r="EO73" s="101"/>
      <c r="EP73" s="104"/>
      <c r="EQ73" s="101"/>
      <c r="ER73" s="101"/>
      <c r="ES73" s="101"/>
      <c r="ET73" s="101"/>
      <c r="EU73" s="101"/>
      <c r="EV73" s="101"/>
      <c r="EW73" s="101"/>
      <c r="EX73" s="104"/>
      <c r="EY73" s="100"/>
      <c r="EZ73" s="101"/>
      <c r="FA73" s="101"/>
      <c r="FB73" s="101"/>
      <c r="FC73" s="101"/>
      <c r="FD73" s="101"/>
      <c r="FE73" s="104"/>
    </row>
    <row r="74" spans="1:161" s="69" customFormat="1" ht="6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</row>
    <row r="75" spans="1:161" s="69" customFormat="1" ht="19.899999999999999" customHeight="1">
      <c r="A75" s="80"/>
      <c r="B75" s="118"/>
      <c r="C75" s="81"/>
      <c r="D75" s="81"/>
      <c r="E75" s="119"/>
      <c r="F75" s="80"/>
      <c r="G75" s="118"/>
      <c r="H75" s="81"/>
      <c r="I75" s="81"/>
      <c r="J75" s="81"/>
      <c r="K75" s="81"/>
      <c r="L75" s="81"/>
      <c r="M75" s="84"/>
      <c r="N75" s="80"/>
      <c r="O75" s="118"/>
      <c r="P75" s="81"/>
      <c r="Q75" s="81"/>
      <c r="R75" s="81"/>
      <c r="S75" s="81"/>
      <c r="T75" s="84"/>
      <c r="U75" s="81"/>
      <c r="V75" s="80"/>
      <c r="W75" s="118"/>
      <c r="X75" s="81"/>
      <c r="Y75" s="81"/>
      <c r="Z75" s="119"/>
      <c r="AA75" s="80"/>
      <c r="AB75" s="118"/>
      <c r="AC75" s="81"/>
      <c r="AD75" s="81"/>
      <c r="AE75" s="81"/>
      <c r="AF75" s="81"/>
      <c r="AG75" s="81"/>
      <c r="AH75" s="84"/>
      <c r="AI75" s="80"/>
      <c r="AJ75" s="118"/>
      <c r="AK75" s="81"/>
      <c r="AL75" s="81"/>
      <c r="AM75" s="81"/>
      <c r="AN75" s="81"/>
      <c r="AO75" s="84"/>
      <c r="AP75" s="80"/>
      <c r="AQ75" s="118"/>
      <c r="AR75" s="81"/>
      <c r="AS75" s="81"/>
      <c r="AT75" s="119"/>
      <c r="AU75" s="80"/>
      <c r="AV75" s="118"/>
      <c r="AW75" s="81"/>
      <c r="AX75" s="81"/>
      <c r="AY75" s="81"/>
      <c r="AZ75" s="81"/>
      <c r="BA75" s="81"/>
      <c r="BB75" s="84"/>
      <c r="BC75" s="80"/>
      <c r="BD75" s="118"/>
      <c r="BE75" s="81"/>
      <c r="BF75" s="81"/>
      <c r="BG75" s="81"/>
      <c r="BH75" s="81"/>
      <c r="BI75" s="84"/>
      <c r="BJ75" s="80"/>
      <c r="BK75" s="118"/>
      <c r="BL75" s="81"/>
      <c r="BM75" s="81"/>
      <c r="BN75" s="119"/>
      <c r="BO75" s="80"/>
      <c r="BP75" s="118"/>
      <c r="BQ75" s="81"/>
      <c r="BR75" s="81"/>
      <c r="BS75" s="81"/>
      <c r="BT75" s="81"/>
      <c r="BU75" s="81"/>
      <c r="BV75" s="84"/>
      <c r="BW75" s="80"/>
      <c r="BX75" s="118"/>
      <c r="BY75" s="81"/>
      <c r="BZ75" s="81"/>
      <c r="CA75" s="81"/>
      <c r="CB75" s="81"/>
      <c r="CC75" s="84"/>
      <c r="CD75" s="80"/>
      <c r="CE75" s="118"/>
      <c r="CF75" s="81"/>
      <c r="CG75" s="81"/>
      <c r="CH75" s="119"/>
      <c r="CI75" s="80"/>
      <c r="CJ75" s="118"/>
      <c r="CK75" s="81"/>
      <c r="CL75" s="81"/>
      <c r="CM75" s="81"/>
      <c r="CN75" s="81"/>
      <c r="CO75" s="81"/>
      <c r="CP75" s="84"/>
      <c r="CQ75" s="80"/>
      <c r="CR75" s="118"/>
      <c r="CS75" s="81"/>
      <c r="CT75" s="81"/>
      <c r="CU75" s="81"/>
      <c r="CV75" s="81"/>
      <c r="CW75" s="84"/>
      <c r="CX75" s="80"/>
      <c r="CY75" s="118"/>
      <c r="CZ75" s="81"/>
      <c r="DA75" s="81"/>
      <c r="DB75" s="119"/>
      <c r="DC75" s="80"/>
      <c r="DD75" s="118"/>
      <c r="DE75" s="81"/>
      <c r="DF75" s="81"/>
      <c r="DG75" s="81"/>
      <c r="DH75" s="81"/>
      <c r="DI75" s="81"/>
      <c r="DJ75" s="84"/>
      <c r="DK75" s="80"/>
      <c r="DL75" s="118"/>
      <c r="DM75" s="81"/>
      <c r="DN75" s="81"/>
      <c r="DO75" s="81"/>
      <c r="DP75" s="81"/>
      <c r="DQ75" s="84"/>
      <c r="DR75" s="80"/>
      <c r="DS75" s="118"/>
      <c r="DT75" s="81"/>
      <c r="DU75" s="81"/>
      <c r="DV75" s="119"/>
      <c r="DW75" s="80"/>
      <c r="DX75" s="118"/>
      <c r="DY75" s="81"/>
      <c r="DZ75" s="81"/>
      <c r="EA75" s="81"/>
      <c r="EB75" s="81"/>
      <c r="EC75" s="81"/>
      <c r="ED75" s="84"/>
      <c r="EE75" s="80"/>
      <c r="EF75" s="118"/>
      <c r="EG75" s="81"/>
      <c r="EH75" s="81"/>
      <c r="EI75" s="81"/>
      <c r="EJ75" s="81"/>
      <c r="EK75" s="84"/>
      <c r="EL75" s="80"/>
      <c r="EM75" s="118"/>
      <c r="EN75" s="81"/>
      <c r="EO75" s="81"/>
      <c r="EP75" s="119"/>
      <c r="EQ75" s="80"/>
      <c r="ER75" s="118"/>
      <c r="ES75" s="81"/>
      <c r="ET75" s="81"/>
      <c r="EU75" s="81"/>
      <c r="EV75" s="81"/>
      <c r="EW75" s="81"/>
      <c r="EX75" s="84"/>
      <c r="EY75" s="80"/>
      <c r="EZ75" s="118"/>
      <c r="FA75" s="81"/>
      <c r="FB75" s="81"/>
      <c r="FC75" s="81"/>
      <c r="FD75" s="81"/>
      <c r="FE75" s="84"/>
    </row>
    <row r="76" spans="1:161" s="69" customFormat="1" ht="19.899999999999999" customHeight="1">
      <c r="A76" s="85"/>
      <c r="B76" s="73"/>
      <c r="C76" s="73"/>
      <c r="D76" s="98"/>
      <c r="E76" s="91"/>
      <c r="F76" s="85"/>
      <c r="G76" s="73"/>
      <c r="H76" s="98"/>
      <c r="I76" s="73"/>
      <c r="J76" s="91"/>
      <c r="K76" s="73"/>
      <c r="L76" s="91"/>
      <c r="M76" s="121"/>
      <c r="N76" s="85"/>
      <c r="O76" s="86"/>
      <c r="P76" s="73"/>
      <c r="Q76" s="73"/>
      <c r="R76" s="73"/>
      <c r="S76" s="73"/>
      <c r="T76" s="92"/>
      <c r="U76" s="73"/>
      <c r="V76" s="85"/>
      <c r="W76" s="73"/>
      <c r="X76" s="73"/>
      <c r="Y76" s="98"/>
      <c r="Z76" s="91"/>
      <c r="AA76" s="85"/>
      <c r="AB76" s="73"/>
      <c r="AC76" s="98"/>
      <c r="AD76" s="73"/>
      <c r="AE76" s="91"/>
      <c r="AF76" s="73"/>
      <c r="AG76" s="91"/>
      <c r="AH76" s="121"/>
      <c r="AI76" s="85"/>
      <c r="AJ76" s="86"/>
      <c r="AK76" s="73"/>
      <c r="AL76" s="73"/>
      <c r="AM76" s="73"/>
      <c r="AN76" s="73"/>
      <c r="AO76" s="92"/>
      <c r="AP76" s="85"/>
      <c r="AQ76" s="73"/>
      <c r="AR76" s="73"/>
      <c r="AS76" s="98"/>
      <c r="AT76" s="91"/>
      <c r="AU76" s="85"/>
      <c r="AV76" s="73"/>
      <c r="AW76" s="98"/>
      <c r="AX76" s="73"/>
      <c r="AY76" s="91"/>
      <c r="AZ76" s="73"/>
      <c r="BA76" s="91"/>
      <c r="BB76" s="121"/>
      <c r="BC76" s="85"/>
      <c r="BD76" s="86"/>
      <c r="BE76" s="73"/>
      <c r="BF76" s="73"/>
      <c r="BG76" s="73"/>
      <c r="BH76" s="73"/>
      <c r="BI76" s="92"/>
      <c r="BJ76" s="85"/>
      <c r="BK76" s="73"/>
      <c r="BL76" s="73"/>
      <c r="BM76" s="98"/>
      <c r="BN76" s="91"/>
      <c r="BO76" s="85"/>
      <c r="BP76" s="73"/>
      <c r="BQ76" s="98"/>
      <c r="BR76" s="73"/>
      <c r="BS76" s="91"/>
      <c r="BT76" s="73"/>
      <c r="BU76" s="91"/>
      <c r="BV76" s="121"/>
      <c r="BW76" s="85"/>
      <c r="BX76" s="86"/>
      <c r="BY76" s="73"/>
      <c r="BZ76" s="73"/>
      <c r="CA76" s="73"/>
      <c r="CB76" s="73"/>
      <c r="CC76" s="92"/>
      <c r="CD76" s="85"/>
      <c r="CE76" s="73"/>
      <c r="CF76" s="73"/>
      <c r="CG76" s="98"/>
      <c r="CH76" s="91"/>
      <c r="CI76" s="85"/>
      <c r="CJ76" s="73"/>
      <c r="CK76" s="98"/>
      <c r="CL76" s="73"/>
      <c r="CM76" s="91"/>
      <c r="CN76" s="73"/>
      <c r="CO76" s="91"/>
      <c r="CP76" s="121"/>
      <c r="CQ76" s="85"/>
      <c r="CR76" s="86"/>
      <c r="CS76" s="73"/>
      <c r="CT76" s="73"/>
      <c r="CU76" s="73"/>
      <c r="CV76" s="73"/>
      <c r="CW76" s="92"/>
      <c r="CX76" s="85"/>
      <c r="CY76" s="73"/>
      <c r="CZ76" s="73"/>
      <c r="DA76" s="98"/>
      <c r="DB76" s="91"/>
      <c r="DC76" s="85"/>
      <c r="DD76" s="73"/>
      <c r="DE76" s="98"/>
      <c r="DF76" s="73"/>
      <c r="DG76" s="91"/>
      <c r="DH76" s="73"/>
      <c r="DI76" s="91"/>
      <c r="DJ76" s="121"/>
      <c r="DK76" s="85"/>
      <c r="DL76" s="86"/>
      <c r="DM76" s="73"/>
      <c r="DN76" s="73"/>
      <c r="DO76" s="73"/>
      <c r="DP76" s="73"/>
      <c r="DQ76" s="92"/>
      <c r="DR76" s="85"/>
      <c r="DS76" s="73"/>
      <c r="DT76" s="73"/>
      <c r="DU76" s="98"/>
      <c r="DV76" s="91"/>
      <c r="DW76" s="85"/>
      <c r="DX76" s="73"/>
      <c r="DY76" s="98"/>
      <c r="DZ76" s="73"/>
      <c r="EA76" s="91"/>
      <c r="EB76" s="73"/>
      <c r="EC76" s="91"/>
      <c r="ED76" s="121"/>
      <c r="EE76" s="85"/>
      <c r="EF76" s="86"/>
      <c r="EG76" s="73"/>
      <c r="EH76" s="73"/>
      <c r="EI76" s="73"/>
      <c r="EJ76" s="73"/>
      <c r="EK76" s="92"/>
      <c r="EL76" s="85"/>
      <c r="EM76" s="73"/>
      <c r="EN76" s="73"/>
      <c r="EO76" s="98"/>
      <c r="EP76" s="91"/>
      <c r="EQ76" s="85"/>
      <c r="ER76" s="73"/>
      <c r="ES76" s="98"/>
      <c r="ET76" s="73"/>
      <c r="EU76" s="91"/>
      <c r="EV76" s="73"/>
      <c r="EW76" s="91"/>
      <c r="EX76" s="121"/>
      <c r="EY76" s="85"/>
      <c r="EZ76" s="86"/>
      <c r="FA76" s="73"/>
      <c r="FB76" s="73"/>
      <c r="FC76" s="73"/>
      <c r="FD76" s="73"/>
      <c r="FE76" s="92"/>
    </row>
    <row r="77" spans="1:161" s="69" customFormat="1" ht="15" customHeight="1">
      <c r="A77" s="100"/>
      <c r="B77" s="101"/>
      <c r="C77" s="101"/>
      <c r="D77" s="101"/>
      <c r="E77" s="101"/>
      <c r="F77" s="100"/>
      <c r="G77" s="101"/>
      <c r="H77" s="101"/>
      <c r="I77" s="101"/>
      <c r="J77" s="101"/>
      <c r="K77" s="101"/>
      <c r="L77" s="101"/>
      <c r="M77" s="104"/>
      <c r="N77" s="100"/>
      <c r="O77" s="122"/>
      <c r="P77" s="101"/>
      <c r="Q77" s="101"/>
      <c r="R77" s="101"/>
      <c r="S77" s="101"/>
      <c r="T77" s="104"/>
      <c r="U77" s="101"/>
      <c r="V77" s="100"/>
      <c r="W77" s="101"/>
      <c r="X77" s="101"/>
      <c r="Y77" s="101"/>
      <c r="Z77" s="101"/>
      <c r="AA77" s="100"/>
      <c r="AB77" s="101"/>
      <c r="AC77" s="101"/>
      <c r="AD77" s="101"/>
      <c r="AE77" s="101"/>
      <c r="AF77" s="101"/>
      <c r="AG77" s="101"/>
      <c r="AH77" s="104"/>
      <c r="AI77" s="100"/>
      <c r="AJ77" s="122"/>
      <c r="AK77" s="101"/>
      <c r="AL77" s="101"/>
      <c r="AM77" s="101"/>
      <c r="AN77" s="101"/>
      <c r="AO77" s="104"/>
      <c r="AP77" s="100"/>
      <c r="AQ77" s="101"/>
      <c r="AR77" s="101"/>
      <c r="AS77" s="101"/>
      <c r="AT77" s="101"/>
      <c r="AU77" s="100"/>
      <c r="AV77" s="101"/>
      <c r="AW77" s="101"/>
      <c r="AX77" s="101"/>
      <c r="AY77" s="101"/>
      <c r="AZ77" s="101"/>
      <c r="BA77" s="101"/>
      <c r="BB77" s="104"/>
      <c r="BC77" s="100"/>
      <c r="BD77" s="122"/>
      <c r="BE77" s="101"/>
      <c r="BF77" s="101"/>
      <c r="BG77" s="101"/>
      <c r="BH77" s="101"/>
      <c r="BI77" s="104"/>
      <c r="BJ77" s="100"/>
      <c r="BK77" s="101"/>
      <c r="BL77" s="101"/>
      <c r="BM77" s="101"/>
      <c r="BN77" s="101"/>
      <c r="BO77" s="100"/>
      <c r="BP77" s="101"/>
      <c r="BQ77" s="101"/>
      <c r="BR77" s="101"/>
      <c r="BS77" s="101"/>
      <c r="BT77" s="101"/>
      <c r="BU77" s="101"/>
      <c r="BV77" s="104"/>
      <c r="BW77" s="100"/>
      <c r="BX77" s="122"/>
      <c r="BY77" s="101"/>
      <c r="BZ77" s="101"/>
      <c r="CA77" s="101"/>
      <c r="CB77" s="101"/>
      <c r="CC77" s="104"/>
      <c r="CD77" s="100"/>
      <c r="CE77" s="101"/>
      <c r="CF77" s="101"/>
      <c r="CG77" s="101"/>
      <c r="CH77" s="101"/>
      <c r="CI77" s="100"/>
      <c r="CJ77" s="101"/>
      <c r="CK77" s="101"/>
      <c r="CL77" s="101"/>
      <c r="CM77" s="101"/>
      <c r="CN77" s="101"/>
      <c r="CO77" s="101"/>
      <c r="CP77" s="104"/>
      <c r="CQ77" s="100"/>
      <c r="CR77" s="122"/>
      <c r="CS77" s="101"/>
      <c r="CT77" s="101"/>
      <c r="CU77" s="101"/>
      <c r="CV77" s="101"/>
      <c r="CW77" s="104"/>
      <c r="CX77" s="100"/>
      <c r="CY77" s="101"/>
      <c r="CZ77" s="101"/>
      <c r="DA77" s="101"/>
      <c r="DB77" s="101"/>
      <c r="DC77" s="100"/>
      <c r="DD77" s="101"/>
      <c r="DE77" s="101"/>
      <c r="DF77" s="101"/>
      <c r="DG77" s="101"/>
      <c r="DH77" s="101"/>
      <c r="DI77" s="101"/>
      <c r="DJ77" s="104"/>
      <c r="DK77" s="100"/>
      <c r="DL77" s="122"/>
      <c r="DM77" s="101"/>
      <c r="DN77" s="101"/>
      <c r="DO77" s="101"/>
      <c r="DP77" s="101"/>
      <c r="DQ77" s="104"/>
      <c r="DR77" s="100"/>
      <c r="DS77" s="101"/>
      <c r="DT77" s="101"/>
      <c r="DU77" s="101"/>
      <c r="DV77" s="101"/>
      <c r="DW77" s="100"/>
      <c r="DX77" s="101"/>
      <c r="DY77" s="101"/>
      <c r="DZ77" s="101"/>
      <c r="EA77" s="101"/>
      <c r="EB77" s="101"/>
      <c r="EC77" s="101"/>
      <c r="ED77" s="104"/>
      <c r="EE77" s="100"/>
      <c r="EF77" s="122"/>
      <c r="EG77" s="101"/>
      <c r="EH77" s="101"/>
      <c r="EI77" s="101"/>
      <c r="EJ77" s="101"/>
      <c r="EK77" s="104"/>
      <c r="EL77" s="100"/>
      <c r="EM77" s="101"/>
      <c r="EN77" s="101"/>
      <c r="EO77" s="101"/>
      <c r="EP77" s="101"/>
      <c r="EQ77" s="100"/>
      <c r="ER77" s="101"/>
      <c r="ES77" s="101"/>
      <c r="ET77" s="101"/>
      <c r="EU77" s="101"/>
      <c r="EV77" s="101"/>
      <c r="EW77" s="101"/>
      <c r="EX77" s="104"/>
      <c r="EY77" s="100"/>
      <c r="EZ77" s="122"/>
      <c r="FA77" s="101"/>
      <c r="FB77" s="101"/>
      <c r="FC77" s="101"/>
      <c r="FD77" s="101"/>
      <c r="FE77" s="104"/>
    </row>
    <row r="78" spans="1:161" s="69" customFormat="1" ht="7.9" customHeight="1">
      <c r="A78" s="85"/>
      <c r="B78" s="73"/>
      <c r="C78" s="73"/>
      <c r="D78" s="73"/>
      <c r="E78" s="92"/>
      <c r="F78" s="80"/>
      <c r="G78" s="81"/>
      <c r="H78" s="81"/>
      <c r="I78" s="81"/>
      <c r="J78" s="119"/>
      <c r="K78" s="73"/>
      <c r="L78" s="73"/>
      <c r="M78" s="92"/>
      <c r="N78" s="85"/>
      <c r="O78" s="86"/>
      <c r="P78" s="73"/>
      <c r="Q78" s="73"/>
      <c r="R78" s="73"/>
      <c r="S78" s="73"/>
      <c r="T78" s="92"/>
      <c r="U78" s="73"/>
      <c r="V78" s="85"/>
      <c r="W78" s="73"/>
      <c r="X78" s="73"/>
      <c r="Y78" s="73"/>
      <c r="Z78" s="92"/>
      <c r="AA78" s="80"/>
      <c r="AB78" s="81"/>
      <c r="AC78" s="81"/>
      <c r="AD78" s="81"/>
      <c r="AE78" s="119"/>
      <c r="AF78" s="73"/>
      <c r="AG78" s="73"/>
      <c r="AH78" s="92"/>
      <c r="AI78" s="85"/>
      <c r="AJ78" s="86"/>
      <c r="AK78" s="73"/>
      <c r="AL78" s="73"/>
      <c r="AM78" s="73"/>
      <c r="AN78" s="73"/>
      <c r="AO78" s="92"/>
      <c r="AP78" s="85"/>
      <c r="AQ78" s="73"/>
      <c r="AR78" s="73"/>
      <c r="AS78" s="73"/>
      <c r="AT78" s="92"/>
      <c r="AU78" s="80"/>
      <c r="AV78" s="81"/>
      <c r="AW78" s="81"/>
      <c r="AX78" s="81"/>
      <c r="AY78" s="119"/>
      <c r="AZ78" s="73"/>
      <c r="BA78" s="73"/>
      <c r="BB78" s="92"/>
      <c r="BC78" s="85"/>
      <c r="BD78" s="86"/>
      <c r="BE78" s="73"/>
      <c r="BF78" s="73"/>
      <c r="BG78" s="73"/>
      <c r="BH78" s="73"/>
      <c r="BI78" s="92"/>
      <c r="BJ78" s="85"/>
      <c r="BK78" s="73"/>
      <c r="BL78" s="73"/>
      <c r="BM78" s="73"/>
      <c r="BN78" s="92"/>
      <c r="BO78" s="80"/>
      <c r="BP78" s="81"/>
      <c r="BQ78" s="81"/>
      <c r="BR78" s="81"/>
      <c r="BS78" s="119"/>
      <c r="BT78" s="73"/>
      <c r="BU78" s="73"/>
      <c r="BV78" s="92"/>
      <c r="BW78" s="85"/>
      <c r="BX78" s="86"/>
      <c r="BY78" s="73"/>
      <c r="BZ78" s="73"/>
      <c r="CA78" s="73"/>
      <c r="CB78" s="73"/>
      <c r="CC78" s="92"/>
      <c r="CD78" s="85"/>
      <c r="CE78" s="73"/>
      <c r="CF78" s="73"/>
      <c r="CG78" s="73"/>
      <c r="CH78" s="92"/>
      <c r="CI78" s="80"/>
      <c r="CJ78" s="81"/>
      <c r="CK78" s="81"/>
      <c r="CL78" s="81"/>
      <c r="CM78" s="119"/>
      <c r="CN78" s="73"/>
      <c r="CO78" s="73"/>
      <c r="CP78" s="92"/>
      <c r="CQ78" s="85"/>
      <c r="CR78" s="86"/>
      <c r="CS78" s="73"/>
      <c r="CT78" s="73"/>
      <c r="CU78" s="73"/>
      <c r="CV78" s="73"/>
      <c r="CW78" s="92"/>
      <c r="CX78" s="85"/>
      <c r="CY78" s="73"/>
      <c r="CZ78" s="73"/>
      <c r="DA78" s="73"/>
      <c r="DB78" s="92"/>
      <c r="DC78" s="80"/>
      <c r="DD78" s="81"/>
      <c r="DE78" s="81"/>
      <c r="DF78" s="81"/>
      <c r="DG78" s="119"/>
      <c r="DH78" s="73"/>
      <c r="DI78" s="73"/>
      <c r="DJ78" s="92"/>
      <c r="DK78" s="85"/>
      <c r="DL78" s="86"/>
      <c r="DM78" s="73"/>
      <c r="DN78" s="73"/>
      <c r="DO78" s="73"/>
      <c r="DP78" s="73"/>
      <c r="DQ78" s="92"/>
      <c r="DR78" s="85"/>
      <c r="DS78" s="73"/>
      <c r="DT78" s="73"/>
      <c r="DU78" s="73"/>
      <c r="DV78" s="92"/>
      <c r="DW78" s="80"/>
      <c r="DX78" s="81"/>
      <c r="DY78" s="81"/>
      <c r="DZ78" s="81"/>
      <c r="EA78" s="119"/>
      <c r="EB78" s="73"/>
      <c r="EC78" s="73"/>
      <c r="ED78" s="92"/>
      <c r="EE78" s="85"/>
      <c r="EF78" s="86"/>
      <c r="EG78" s="73"/>
      <c r="EH78" s="73"/>
      <c r="EI78" s="73"/>
      <c r="EJ78" s="73"/>
      <c r="EK78" s="92"/>
      <c r="EL78" s="85"/>
      <c r="EM78" s="73"/>
      <c r="EN78" s="73"/>
      <c r="EO78" s="73"/>
      <c r="EP78" s="92"/>
      <c r="EQ78" s="80"/>
      <c r="ER78" s="81"/>
      <c r="ES78" s="81"/>
      <c r="ET78" s="81"/>
      <c r="EU78" s="119"/>
      <c r="EV78" s="73"/>
      <c r="EW78" s="73"/>
      <c r="EX78" s="92"/>
      <c r="EY78" s="85"/>
      <c r="EZ78" s="86"/>
      <c r="FA78" s="73"/>
      <c r="FB78" s="73"/>
      <c r="FC78" s="73"/>
      <c r="FD78" s="73"/>
      <c r="FE78" s="92"/>
    </row>
    <row r="79" spans="1:161" s="69" customFormat="1" ht="15.95" customHeight="1">
      <c r="A79" s="123"/>
      <c r="B79" s="98" t="s">
        <v>71</v>
      </c>
      <c r="C79" s="71"/>
      <c r="D79" s="71"/>
      <c r="E79" s="121" t="s">
        <v>55</v>
      </c>
      <c r="F79" s="85"/>
      <c r="G79" s="98" t="s">
        <v>72</v>
      </c>
      <c r="H79" s="98"/>
      <c r="I79" s="73"/>
      <c r="J79" s="91"/>
      <c r="K79" s="73"/>
      <c r="L79" s="73"/>
      <c r="M79" s="121" t="s">
        <v>55</v>
      </c>
      <c r="N79" s="85"/>
      <c r="O79" s="98" t="s">
        <v>75</v>
      </c>
      <c r="P79" s="73"/>
      <c r="Q79" s="73"/>
      <c r="R79" s="73"/>
      <c r="S79" s="73"/>
      <c r="T79" s="121" t="s">
        <v>55</v>
      </c>
      <c r="U79" s="73"/>
      <c r="V79" s="123"/>
      <c r="W79" s="98" t="s">
        <v>71</v>
      </c>
      <c r="X79" s="71"/>
      <c r="Y79" s="71"/>
      <c r="Z79" s="121" t="s">
        <v>55</v>
      </c>
      <c r="AA79" s="85"/>
      <c r="AB79" s="98" t="s">
        <v>72</v>
      </c>
      <c r="AC79" s="98"/>
      <c r="AD79" s="73"/>
      <c r="AE79" s="91"/>
      <c r="AF79" s="73"/>
      <c r="AG79" s="73"/>
      <c r="AH79" s="121" t="s">
        <v>55</v>
      </c>
      <c r="AI79" s="85"/>
      <c r="AJ79" s="98" t="s">
        <v>75</v>
      </c>
      <c r="AK79" s="73"/>
      <c r="AL79" s="73"/>
      <c r="AM79" s="73"/>
      <c r="AN79" s="73"/>
      <c r="AO79" s="121" t="s">
        <v>55</v>
      </c>
      <c r="AP79" s="123"/>
      <c r="AQ79" s="98" t="s">
        <v>71</v>
      </c>
      <c r="AR79" s="71"/>
      <c r="AS79" s="71"/>
      <c r="AT79" s="121" t="s">
        <v>55</v>
      </c>
      <c r="AU79" s="85"/>
      <c r="AV79" s="98" t="s">
        <v>72</v>
      </c>
      <c r="AW79" s="98"/>
      <c r="AX79" s="73"/>
      <c r="AY79" s="91"/>
      <c r="AZ79" s="73"/>
      <c r="BA79" s="73"/>
      <c r="BB79" s="121" t="s">
        <v>55</v>
      </c>
      <c r="BC79" s="85"/>
      <c r="BD79" s="98" t="s">
        <v>75</v>
      </c>
      <c r="BE79" s="73"/>
      <c r="BF79" s="73"/>
      <c r="BG79" s="73"/>
      <c r="BH79" s="73"/>
      <c r="BI79" s="121" t="s">
        <v>55</v>
      </c>
      <c r="BJ79" s="123"/>
      <c r="BK79" s="98" t="s">
        <v>71</v>
      </c>
      <c r="BL79" s="71"/>
      <c r="BM79" s="71"/>
      <c r="BN79" s="121" t="s">
        <v>55</v>
      </c>
      <c r="BO79" s="85"/>
      <c r="BP79" s="98" t="s">
        <v>72</v>
      </c>
      <c r="BQ79" s="98"/>
      <c r="BR79" s="73"/>
      <c r="BS79" s="91"/>
      <c r="BT79" s="73"/>
      <c r="BU79" s="73"/>
      <c r="BV79" s="121" t="s">
        <v>55</v>
      </c>
      <c r="BW79" s="85"/>
      <c r="BX79" s="98" t="s">
        <v>75</v>
      </c>
      <c r="BY79" s="73"/>
      <c r="BZ79" s="73"/>
      <c r="CA79" s="73"/>
      <c r="CB79" s="73"/>
      <c r="CC79" s="121" t="s">
        <v>55</v>
      </c>
      <c r="CD79" s="123"/>
      <c r="CE79" s="98" t="s">
        <v>71</v>
      </c>
      <c r="CF79" s="71"/>
      <c r="CG79" s="71"/>
      <c r="CH79" s="121" t="s">
        <v>55</v>
      </c>
      <c r="CI79" s="85"/>
      <c r="CJ79" s="98" t="s">
        <v>72</v>
      </c>
      <c r="CK79" s="98"/>
      <c r="CL79" s="73"/>
      <c r="CM79" s="91"/>
      <c r="CN79" s="73"/>
      <c r="CO79" s="73"/>
      <c r="CP79" s="121" t="s">
        <v>55</v>
      </c>
      <c r="CQ79" s="85"/>
      <c r="CR79" s="98" t="s">
        <v>75</v>
      </c>
      <c r="CS79" s="73"/>
      <c r="CT79" s="73"/>
      <c r="CU79" s="73"/>
      <c r="CV79" s="73"/>
      <c r="CW79" s="121" t="s">
        <v>55</v>
      </c>
      <c r="CX79" s="123"/>
      <c r="CY79" s="98" t="s">
        <v>71</v>
      </c>
      <c r="CZ79" s="71"/>
      <c r="DA79" s="71"/>
      <c r="DB79" s="121" t="s">
        <v>55</v>
      </c>
      <c r="DC79" s="85"/>
      <c r="DD79" s="98" t="s">
        <v>72</v>
      </c>
      <c r="DE79" s="98"/>
      <c r="DF79" s="73"/>
      <c r="DG79" s="91"/>
      <c r="DH79" s="73"/>
      <c r="DI79" s="73"/>
      <c r="DJ79" s="121" t="s">
        <v>55</v>
      </c>
      <c r="DK79" s="85"/>
      <c r="DL79" s="98" t="s">
        <v>75</v>
      </c>
      <c r="DM79" s="73"/>
      <c r="DN79" s="73"/>
      <c r="DO79" s="73"/>
      <c r="DP79" s="73"/>
      <c r="DQ79" s="121" t="s">
        <v>55</v>
      </c>
      <c r="DR79" s="123"/>
      <c r="DS79" s="98" t="s">
        <v>71</v>
      </c>
      <c r="DT79" s="71"/>
      <c r="DU79" s="71"/>
      <c r="DV79" s="121" t="s">
        <v>55</v>
      </c>
      <c r="DW79" s="85"/>
      <c r="DX79" s="98" t="s">
        <v>72</v>
      </c>
      <c r="DY79" s="98"/>
      <c r="DZ79" s="73"/>
      <c r="EA79" s="91"/>
      <c r="EB79" s="73"/>
      <c r="EC79" s="73"/>
      <c r="ED79" s="121" t="s">
        <v>55</v>
      </c>
      <c r="EE79" s="85"/>
      <c r="EF79" s="98" t="s">
        <v>75</v>
      </c>
      <c r="EG79" s="73"/>
      <c r="EH79" s="73"/>
      <c r="EI79" s="73"/>
      <c r="EJ79" s="73"/>
      <c r="EK79" s="121" t="s">
        <v>55</v>
      </c>
      <c r="EL79" s="123"/>
      <c r="EM79" s="98" t="s">
        <v>71</v>
      </c>
      <c r="EN79" s="71"/>
      <c r="EO79" s="71"/>
      <c r="EP79" s="121" t="s">
        <v>55</v>
      </c>
      <c r="EQ79" s="85"/>
      <c r="ER79" s="98" t="s">
        <v>72</v>
      </c>
      <c r="ES79" s="98"/>
      <c r="ET79" s="73"/>
      <c r="EU79" s="91"/>
      <c r="EV79" s="73"/>
      <c r="EW79" s="73"/>
      <c r="EX79" s="121" t="s">
        <v>55</v>
      </c>
      <c r="EY79" s="85"/>
      <c r="EZ79" s="98" t="s">
        <v>75</v>
      </c>
      <c r="FA79" s="73"/>
      <c r="FB79" s="73"/>
      <c r="FC79" s="73"/>
      <c r="FD79" s="73"/>
      <c r="FE79" s="121" t="s">
        <v>55</v>
      </c>
    </row>
    <row r="80" spans="1:161" s="69" customFormat="1" ht="6" customHeight="1">
      <c r="A80" s="100"/>
      <c r="B80" s="101"/>
      <c r="C80" s="101"/>
      <c r="D80" s="101"/>
      <c r="E80" s="104"/>
      <c r="F80" s="101"/>
      <c r="G80" s="101"/>
      <c r="H80" s="101"/>
      <c r="I80" s="101"/>
      <c r="J80" s="101"/>
      <c r="K80" s="101"/>
      <c r="L80" s="101"/>
      <c r="M80" s="104"/>
      <c r="N80" s="100"/>
      <c r="O80" s="101"/>
      <c r="P80" s="101"/>
      <c r="Q80" s="101"/>
      <c r="R80" s="101"/>
      <c r="S80" s="101"/>
      <c r="T80" s="104"/>
      <c r="U80" s="101"/>
      <c r="V80" s="100"/>
      <c r="W80" s="101"/>
      <c r="X80" s="101"/>
      <c r="Y80" s="101"/>
      <c r="Z80" s="104"/>
      <c r="AA80" s="101"/>
      <c r="AB80" s="101"/>
      <c r="AC80" s="101"/>
      <c r="AD80" s="101"/>
      <c r="AE80" s="101"/>
      <c r="AF80" s="101"/>
      <c r="AG80" s="101"/>
      <c r="AH80" s="104"/>
      <c r="AI80" s="100"/>
      <c r="AJ80" s="101"/>
      <c r="AK80" s="101"/>
      <c r="AL80" s="101"/>
      <c r="AM80" s="101"/>
      <c r="AN80" s="101"/>
      <c r="AO80" s="104"/>
      <c r="AP80" s="100"/>
      <c r="AQ80" s="101"/>
      <c r="AR80" s="101"/>
      <c r="AS80" s="101"/>
      <c r="AT80" s="104"/>
      <c r="AU80" s="101"/>
      <c r="AV80" s="101"/>
      <c r="AW80" s="101"/>
      <c r="AX80" s="101"/>
      <c r="AY80" s="101"/>
      <c r="AZ80" s="101"/>
      <c r="BA80" s="101"/>
      <c r="BB80" s="104"/>
      <c r="BC80" s="100"/>
      <c r="BD80" s="101"/>
      <c r="BE80" s="101"/>
      <c r="BF80" s="101"/>
      <c r="BG80" s="101"/>
      <c r="BH80" s="101"/>
      <c r="BI80" s="104"/>
      <c r="BJ80" s="100"/>
      <c r="BK80" s="101"/>
      <c r="BL80" s="101"/>
      <c r="BM80" s="101"/>
      <c r="BN80" s="104"/>
      <c r="BO80" s="101"/>
      <c r="BP80" s="101"/>
      <c r="BQ80" s="101"/>
      <c r="BR80" s="101"/>
      <c r="BS80" s="101"/>
      <c r="BT80" s="101"/>
      <c r="BU80" s="101"/>
      <c r="BV80" s="104"/>
      <c r="BW80" s="100"/>
      <c r="BX80" s="101"/>
      <c r="BY80" s="101"/>
      <c r="BZ80" s="101"/>
      <c r="CA80" s="101"/>
      <c r="CB80" s="101"/>
      <c r="CC80" s="104"/>
      <c r="CD80" s="100"/>
      <c r="CE80" s="101"/>
      <c r="CF80" s="101"/>
      <c r="CG80" s="101"/>
      <c r="CH80" s="104"/>
      <c r="CI80" s="101"/>
      <c r="CJ80" s="101"/>
      <c r="CK80" s="101"/>
      <c r="CL80" s="101"/>
      <c r="CM80" s="101"/>
      <c r="CN80" s="101"/>
      <c r="CO80" s="101"/>
      <c r="CP80" s="104"/>
      <c r="CQ80" s="100"/>
      <c r="CR80" s="101"/>
      <c r="CS80" s="101"/>
      <c r="CT80" s="101"/>
      <c r="CU80" s="101"/>
      <c r="CV80" s="101"/>
      <c r="CW80" s="104"/>
      <c r="CX80" s="100"/>
      <c r="CY80" s="101"/>
      <c r="CZ80" s="101"/>
      <c r="DA80" s="101"/>
      <c r="DB80" s="104"/>
      <c r="DC80" s="101"/>
      <c r="DD80" s="101"/>
      <c r="DE80" s="101"/>
      <c r="DF80" s="101"/>
      <c r="DG80" s="101"/>
      <c r="DH80" s="101"/>
      <c r="DI80" s="101"/>
      <c r="DJ80" s="104"/>
      <c r="DK80" s="100"/>
      <c r="DL80" s="101"/>
      <c r="DM80" s="101"/>
      <c r="DN80" s="101"/>
      <c r="DO80" s="101"/>
      <c r="DP80" s="101"/>
      <c r="DQ80" s="104"/>
      <c r="DR80" s="100"/>
      <c r="DS80" s="101"/>
      <c r="DT80" s="101"/>
      <c r="DU80" s="101"/>
      <c r="DV80" s="104"/>
      <c r="DW80" s="101"/>
      <c r="DX80" s="101"/>
      <c r="DY80" s="101"/>
      <c r="DZ80" s="101"/>
      <c r="EA80" s="101"/>
      <c r="EB80" s="101"/>
      <c r="EC80" s="101"/>
      <c r="ED80" s="104"/>
      <c r="EE80" s="100"/>
      <c r="EF80" s="101"/>
      <c r="EG80" s="101"/>
      <c r="EH80" s="101"/>
      <c r="EI80" s="101"/>
      <c r="EJ80" s="101"/>
      <c r="EK80" s="104"/>
      <c r="EL80" s="100"/>
      <c r="EM80" s="101"/>
      <c r="EN80" s="101"/>
      <c r="EO80" s="101"/>
      <c r="EP80" s="104"/>
      <c r="EQ80" s="101"/>
      <c r="ER80" s="101"/>
      <c r="ES80" s="101"/>
      <c r="ET80" s="101"/>
      <c r="EU80" s="101"/>
      <c r="EV80" s="101"/>
      <c r="EW80" s="101"/>
      <c r="EX80" s="104"/>
      <c r="EY80" s="100"/>
      <c r="EZ80" s="101"/>
      <c r="FA80" s="101"/>
      <c r="FB80" s="101"/>
      <c r="FC80" s="101"/>
      <c r="FD80" s="101"/>
      <c r="FE80" s="104"/>
    </row>
    <row r="81" spans="1:4861" s="69" customFormat="1" ht="5.25" customHeight="1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</row>
    <row r="82" spans="1:4861" s="69" customFormat="1" ht="15">
      <c r="R82" s="124" t="s">
        <v>102</v>
      </c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5"/>
      <c r="GL82" s="125"/>
      <c r="GM82" s="125"/>
      <c r="GN82" s="125"/>
      <c r="GO82" s="125"/>
      <c r="GP82" s="125"/>
      <c r="GQ82" s="125"/>
      <c r="GR82" s="125"/>
      <c r="GS82" s="125"/>
      <c r="GT82" s="125"/>
      <c r="GU82" s="125"/>
      <c r="GV82" s="125"/>
      <c r="GW82" s="125"/>
      <c r="GX82" s="125"/>
      <c r="GY82" s="125"/>
      <c r="GZ82" s="125"/>
      <c r="HA82" s="125"/>
      <c r="HB82" s="125"/>
      <c r="HC82" s="125"/>
      <c r="HD82" s="125"/>
      <c r="HE82" s="125"/>
      <c r="HF82" s="125"/>
      <c r="HG82" s="125"/>
      <c r="HH82" s="125"/>
      <c r="HI82" s="125"/>
      <c r="HJ82" s="125"/>
      <c r="HK82" s="125"/>
      <c r="HL82" s="125"/>
      <c r="HM82" s="125"/>
      <c r="HN82" s="125"/>
      <c r="HO82" s="125"/>
      <c r="HP82" s="125"/>
      <c r="HQ82" s="125"/>
      <c r="HR82" s="125"/>
      <c r="HS82" s="125"/>
      <c r="HT82" s="125"/>
      <c r="HU82" s="125"/>
      <c r="HV82" s="125"/>
      <c r="HW82" s="125"/>
      <c r="HX82" s="125"/>
      <c r="HY82" s="125"/>
      <c r="HZ82" s="125"/>
      <c r="IA82" s="125"/>
      <c r="IB82" s="125"/>
      <c r="IC82" s="125"/>
      <c r="ID82" s="125"/>
      <c r="IE82" s="125"/>
      <c r="IF82" s="125"/>
      <c r="IG82" s="125"/>
      <c r="IH82" s="125"/>
      <c r="II82" s="125"/>
      <c r="IJ82" s="125"/>
      <c r="IK82" s="125"/>
      <c r="IL82" s="125"/>
      <c r="IM82" s="125"/>
      <c r="IN82" s="125"/>
      <c r="IO82" s="125"/>
      <c r="IP82" s="125"/>
      <c r="IQ82" s="125"/>
      <c r="IR82" s="125"/>
      <c r="IS82" s="125"/>
      <c r="IT82" s="125"/>
      <c r="IU82" s="125"/>
      <c r="IV82" s="125"/>
      <c r="IW82" s="125"/>
      <c r="IX82" s="125"/>
      <c r="IY82" s="125"/>
      <c r="IZ82" s="125"/>
      <c r="JA82" s="125"/>
      <c r="JB82" s="125"/>
      <c r="JC82" s="125"/>
      <c r="JD82" s="125"/>
      <c r="JE82" s="125"/>
      <c r="JF82" s="125"/>
      <c r="JG82" s="125"/>
      <c r="JH82" s="125"/>
      <c r="JI82" s="125"/>
      <c r="JJ82" s="125"/>
      <c r="JK82" s="125"/>
      <c r="JL82" s="125"/>
      <c r="JM82" s="125"/>
      <c r="JN82" s="125"/>
      <c r="JO82" s="125"/>
      <c r="JP82" s="125"/>
      <c r="JQ82" s="125"/>
      <c r="JR82" s="125"/>
      <c r="JS82" s="125"/>
      <c r="JT82" s="125"/>
      <c r="JU82" s="125"/>
      <c r="JV82" s="125"/>
      <c r="JW82" s="125"/>
      <c r="JX82" s="125"/>
      <c r="JY82" s="125"/>
      <c r="JZ82" s="125"/>
      <c r="KA82" s="125"/>
      <c r="KB82" s="125"/>
      <c r="KC82" s="125"/>
      <c r="KD82" s="125"/>
      <c r="KE82" s="125"/>
      <c r="KF82" s="125"/>
      <c r="KG82" s="125"/>
      <c r="KH82" s="125"/>
      <c r="KI82" s="125"/>
      <c r="KJ82" s="125"/>
      <c r="KK82" s="125"/>
      <c r="KL82" s="125"/>
      <c r="KM82" s="125"/>
      <c r="KN82" s="125"/>
      <c r="KO82" s="125"/>
      <c r="KP82" s="125"/>
      <c r="KQ82" s="125"/>
      <c r="KR82" s="125"/>
      <c r="KS82" s="125"/>
      <c r="KT82" s="125"/>
      <c r="KU82" s="125"/>
      <c r="KV82" s="125"/>
      <c r="KW82" s="125"/>
      <c r="KX82" s="125"/>
      <c r="KY82" s="125"/>
      <c r="KZ82" s="125"/>
      <c r="LA82" s="125"/>
      <c r="LB82" s="125"/>
      <c r="LC82" s="125"/>
      <c r="LD82" s="125"/>
      <c r="LE82" s="125"/>
      <c r="LF82" s="125"/>
      <c r="LG82" s="125"/>
      <c r="LH82" s="125"/>
      <c r="LI82" s="125"/>
      <c r="LJ82" s="125"/>
      <c r="LK82" s="125"/>
      <c r="LL82" s="125"/>
      <c r="LM82" s="125"/>
      <c r="LN82" s="125"/>
      <c r="LO82" s="125"/>
      <c r="LP82" s="125"/>
      <c r="LQ82" s="125"/>
      <c r="LR82" s="125"/>
      <c r="LS82" s="125"/>
      <c r="LT82" s="125"/>
      <c r="LU82" s="125"/>
      <c r="LV82" s="125"/>
      <c r="LW82" s="125"/>
      <c r="LX82" s="125"/>
      <c r="LY82" s="125"/>
      <c r="LZ82" s="125"/>
      <c r="MA82" s="125"/>
      <c r="MB82" s="125"/>
      <c r="MC82" s="125"/>
      <c r="MD82" s="125"/>
      <c r="ME82" s="125"/>
      <c r="MF82" s="125"/>
      <c r="MG82" s="125"/>
      <c r="MH82" s="125"/>
      <c r="MI82" s="125"/>
      <c r="MJ82" s="125"/>
      <c r="MK82" s="125"/>
      <c r="ML82" s="125"/>
      <c r="MM82" s="125"/>
      <c r="MN82" s="125"/>
      <c r="MO82" s="125"/>
      <c r="MP82" s="125"/>
      <c r="MQ82" s="125"/>
      <c r="MR82" s="125"/>
      <c r="MS82" s="125"/>
      <c r="MT82" s="125"/>
      <c r="MU82" s="125"/>
      <c r="MV82" s="125"/>
      <c r="MW82" s="125"/>
      <c r="MX82" s="125"/>
      <c r="MY82" s="125"/>
      <c r="MZ82" s="125"/>
      <c r="NA82" s="125"/>
      <c r="NB82" s="125"/>
      <c r="NC82" s="125"/>
      <c r="ND82" s="125"/>
      <c r="NE82" s="125"/>
      <c r="NF82" s="125"/>
      <c r="NG82" s="125"/>
      <c r="NH82" s="125"/>
      <c r="NI82" s="125"/>
      <c r="NJ82" s="125"/>
      <c r="NK82" s="125"/>
      <c r="NL82" s="125"/>
      <c r="NM82" s="125"/>
      <c r="NN82" s="125"/>
      <c r="NO82" s="125"/>
      <c r="NP82" s="125"/>
      <c r="NQ82" s="125"/>
      <c r="NR82" s="125"/>
      <c r="NS82" s="125"/>
      <c r="NT82" s="125"/>
      <c r="NU82" s="125"/>
      <c r="NV82" s="125"/>
      <c r="NW82" s="125"/>
      <c r="NX82" s="125"/>
      <c r="NY82" s="125"/>
      <c r="NZ82" s="125"/>
      <c r="OA82" s="125"/>
      <c r="OB82" s="125"/>
      <c r="OC82" s="125"/>
      <c r="OD82" s="125"/>
      <c r="OE82" s="125"/>
      <c r="OF82" s="125"/>
      <c r="OG82" s="125"/>
      <c r="OH82" s="125"/>
      <c r="OI82" s="125"/>
      <c r="OJ82" s="125"/>
      <c r="OK82" s="125"/>
      <c r="OL82" s="125"/>
      <c r="OM82" s="125"/>
      <c r="ON82" s="125"/>
      <c r="OO82" s="125"/>
      <c r="OP82" s="125"/>
      <c r="OQ82" s="125"/>
      <c r="OR82" s="125"/>
      <c r="OS82" s="125"/>
      <c r="OT82" s="125"/>
      <c r="OU82" s="125"/>
      <c r="OV82" s="125"/>
      <c r="OW82" s="125"/>
      <c r="OX82" s="125"/>
      <c r="OY82" s="125"/>
      <c r="OZ82" s="125"/>
      <c r="PA82" s="125"/>
      <c r="PB82" s="125"/>
      <c r="PC82" s="125"/>
      <c r="PD82" s="125"/>
      <c r="PE82" s="125"/>
      <c r="PF82" s="125"/>
      <c r="PG82" s="125"/>
      <c r="PH82" s="125"/>
      <c r="PI82" s="125"/>
      <c r="PJ82" s="125"/>
      <c r="PK82" s="125"/>
      <c r="PL82" s="125"/>
      <c r="PM82" s="125"/>
      <c r="PN82" s="125"/>
      <c r="PO82" s="125"/>
      <c r="PP82" s="125"/>
      <c r="PQ82" s="125"/>
      <c r="PR82" s="125"/>
      <c r="PS82" s="125"/>
      <c r="PT82" s="125"/>
      <c r="PU82" s="125"/>
      <c r="PV82" s="125"/>
      <c r="PW82" s="125"/>
      <c r="PX82" s="125"/>
      <c r="PY82" s="125"/>
      <c r="PZ82" s="125"/>
      <c r="QA82" s="125"/>
      <c r="QB82" s="125"/>
      <c r="QC82" s="125"/>
      <c r="QD82" s="125"/>
      <c r="QE82" s="125"/>
      <c r="QF82" s="125"/>
      <c r="QG82" s="125"/>
      <c r="QH82" s="125"/>
      <c r="QI82" s="125"/>
      <c r="QJ82" s="125"/>
      <c r="QK82" s="125"/>
      <c r="QL82" s="125"/>
      <c r="QM82" s="125"/>
      <c r="QN82" s="125"/>
      <c r="QO82" s="125"/>
      <c r="QP82" s="125"/>
      <c r="QQ82" s="125"/>
      <c r="QR82" s="125"/>
      <c r="QS82" s="125"/>
      <c r="QT82" s="125"/>
      <c r="QU82" s="125"/>
      <c r="QV82" s="125"/>
      <c r="QW82" s="125"/>
      <c r="QX82" s="125"/>
      <c r="QY82" s="125"/>
      <c r="QZ82" s="125"/>
      <c r="RA82" s="125"/>
      <c r="RB82" s="125"/>
      <c r="RC82" s="125"/>
      <c r="RD82" s="125"/>
      <c r="RE82" s="125"/>
      <c r="RF82" s="125"/>
      <c r="RG82" s="125"/>
      <c r="RH82" s="125"/>
      <c r="RI82" s="125"/>
      <c r="RJ82" s="125"/>
      <c r="RK82" s="125"/>
      <c r="RL82" s="125"/>
      <c r="RM82" s="125"/>
      <c r="RN82" s="125"/>
      <c r="RO82" s="125"/>
      <c r="RP82" s="125"/>
      <c r="RQ82" s="125"/>
      <c r="RR82" s="125"/>
      <c r="RS82" s="125"/>
      <c r="RT82" s="125"/>
      <c r="RU82" s="125"/>
      <c r="RV82" s="125"/>
      <c r="RW82" s="125"/>
      <c r="RX82" s="125"/>
      <c r="RY82" s="125"/>
      <c r="RZ82" s="125"/>
      <c r="SA82" s="125"/>
      <c r="SB82" s="125"/>
      <c r="SC82" s="125"/>
      <c r="SD82" s="125"/>
      <c r="SE82" s="125"/>
      <c r="SF82" s="125"/>
      <c r="SG82" s="125"/>
      <c r="SH82" s="125"/>
      <c r="SI82" s="125"/>
      <c r="SJ82" s="125"/>
      <c r="SK82" s="125"/>
      <c r="SL82" s="125"/>
      <c r="SM82" s="125"/>
      <c r="SN82" s="125"/>
      <c r="SO82" s="125"/>
      <c r="SP82" s="125"/>
      <c r="SQ82" s="125"/>
      <c r="SR82" s="125"/>
      <c r="SS82" s="125"/>
      <c r="ST82" s="125"/>
      <c r="SU82" s="125"/>
      <c r="SV82" s="125"/>
      <c r="SW82" s="125"/>
      <c r="SX82" s="125"/>
      <c r="SY82" s="125"/>
      <c r="SZ82" s="125"/>
      <c r="TA82" s="125"/>
      <c r="TB82" s="125"/>
      <c r="TC82" s="125"/>
      <c r="TD82" s="125"/>
      <c r="TE82" s="125"/>
      <c r="TF82" s="125"/>
      <c r="TG82" s="125"/>
      <c r="TH82" s="125"/>
      <c r="TI82" s="125"/>
      <c r="TJ82" s="125"/>
      <c r="TK82" s="125"/>
      <c r="TL82" s="125"/>
      <c r="TM82" s="125"/>
      <c r="TN82" s="125"/>
      <c r="TO82" s="125"/>
      <c r="TP82" s="125"/>
      <c r="TQ82" s="125"/>
      <c r="TR82" s="125"/>
      <c r="TS82" s="125"/>
      <c r="TT82" s="125"/>
      <c r="TU82" s="125"/>
      <c r="TV82" s="125"/>
      <c r="TW82" s="125"/>
      <c r="TX82" s="125"/>
      <c r="TY82" s="125"/>
      <c r="TZ82" s="125"/>
      <c r="UA82" s="125"/>
      <c r="UB82" s="125"/>
      <c r="UC82" s="125"/>
      <c r="UD82" s="125"/>
      <c r="UE82" s="125"/>
      <c r="UF82" s="125"/>
      <c r="UG82" s="125"/>
      <c r="UH82" s="125"/>
      <c r="UI82" s="125"/>
      <c r="UJ82" s="125"/>
      <c r="UK82" s="125"/>
      <c r="UL82" s="125"/>
      <c r="UM82" s="125"/>
      <c r="UN82" s="125"/>
      <c r="UO82" s="125"/>
      <c r="UP82" s="125"/>
      <c r="UQ82" s="125"/>
      <c r="UR82" s="125"/>
      <c r="US82" s="125"/>
      <c r="UT82" s="125"/>
      <c r="UU82" s="125"/>
      <c r="UV82" s="125"/>
      <c r="UW82" s="125"/>
      <c r="UX82" s="125"/>
      <c r="UY82" s="125"/>
      <c r="UZ82" s="125"/>
      <c r="VA82" s="125"/>
      <c r="VB82" s="125"/>
      <c r="VC82" s="125"/>
      <c r="VD82" s="125"/>
      <c r="VE82" s="125"/>
      <c r="VF82" s="125"/>
      <c r="VG82" s="125"/>
      <c r="VH82" s="125"/>
      <c r="VI82" s="125"/>
      <c r="VJ82" s="125"/>
      <c r="VK82" s="125"/>
      <c r="VL82" s="125"/>
      <c r="VM82" s="125"/>
      <c r="VN82" s="125"/>
      <c r="VO82" s="125"/>
      <c r="VP82" s="125"/>
      <c r="VQ82" s="125"/>
      <c r="VR82" s="125"/>
      <c r="VS82" s="125"/>
      <c r="VT82" s="125"/>
      <c r="VU82" s="125"/>
      <c r="VV82" s="125"/>
      <c r="VW82" s="125"/>
      <c r="VX82" s="125"/>
      <c r="VY82" s="125"/>
      <c r="VZ82" s="125"/>
      <c r="WA82" s="125"/>
      <c r="WB82" s="125"/>
      <c r="WC82" s="125"/>
      <c r="WD82" s="125"/>
      <c r="WE82" s="125"/>
      <c r="WF82" s="125"/>
      <c r="WG82" s="125"/>
      <c r="WH82" s="125"/>
      <c r="WI82" s="125"/>
      <c r="WJ82" s="125"/>
      <c r="WK82" s="125"/>
      <c r="WL82" s="125"/>
      <c r="WM82" s="125"/>
      <c r="WN82" s="125"/>
      <c r="WO82" s="125"/>
      <c r="WP82" s="125"/>
      <c r="WQ82" s="125"/>
      <c r="WR82" s="125"/>
      <c r="WS82" s="125"/>
      <c r="WT82" s="125"/>
      <c r="WU82" s="125"/>
      <c r="WV82" s="125"/>
      <c r="WW82" s="125"/>
      <c r="WX82" s="125"/>
      <c r="WY82" s="125"/>
      <c r="WZ82" s="125"/>
      <c r="XA82" s="125"/>
      <c r="XB82" s="125"/>
      <c r="XC82" s="125"/>
      <c r="XD82" s="125"/>
      <c r="XE82" s="125"/>
      <c r="XF82" s="125"/>
      <c r="XG82" s="125"/>
      <c r="XH82" s="125"/>
      <c r="XI82" s="125"/>
      <c r="XJ82" s="125"/>
      <c r="XK82" s="125"/>
      <c r="XL82" s="125"/>
      <c r="XM82" s="125"/>
      <c r="XN82" s="125"/>
      <c r="XO82" s="125"/>
      <c r="XP82" s="125"/>
      <c r="XQ82" s="125"/>
      <c r="XR82" s="125"/>
      <c r="XS82" s="125"/>
      <c r="XT82" s="125"/>
      <c r="XU82" s="125"/>
      <c r="XV82" s="125"/>
      <c r="XW82" s="125"/>
      <c r="XX82" s="125"/>
      <c r="XY82" s="125"/>
      <c r="XZ82" s="125"/>
      <c r="YA82" s="125"/>
      <c r="YB82" s="125"/>
      <c r="YC82" s="125"/>
      <c r="YD82" s="125"/>
      <c r="YE82" s="125"/>
      <c r="YF82" s="125"/>
      <c r="YG82" s="125"/>
      <c r="YH82" s="125"/>
      <c r="YI82" s="125"/>
      <c r="YJ82" s="125"/>
      <c r="YK82" s="125"/>
      <c r="YL82" s="125"/>
      <c r="YM82" s="125"/>
      <c r="YN82" s="125"/>
      <c r="YO82" s="125"/>
      <c r="YP82" s="125"/>
      <c r="YQ82" s="125"/>
      <c r="YR82" s="125"/>
      <c r="YS82" s="125"/>
      <c r="YT82" s="125"/>
      <c r="YU82" s="125"/>
      <c r="YV82" s="125"/>
      <c r="YW82" s="125"/>
      <c r="YX82" s="125"/>
      <c r="YY82" s="125"/>
      <c r="YZ82" s="125"/>
      <c r="ZA82" s="125"/>
      <c r="ZB82" s="125"/>
      <c r="ZC82" s="125"/>
      <c r="ZD82" s="125"/>
      <c r="ZE82" s="125"/>
      <c r="ZF82" s="125"/>
      <c r="ZG82" s="125"/>
      <c r="ZH82" s="125"/>
      <c r="ZI82" s="125"/>
      <c r="ZJ82" s="125"/>
      <c r="ZK82" s="125"/>
      <c r="ZL82" s="125"/>
      <c r="ZM82" s="125"/>
      <c r="ZN82" s="125"/>
      <c r="ZO82" s="125"/>
      <c r="ZP82" s="125"/>
      <c r="ZQ82" s="125"/>
      <c r="ZR82" s="125"/>
      <c r="ZS82" s="125"/>
      <c r="ZT82" s="125"/>
      <c r="ZU82" s="125"/>
      <c r="ZV82" s="125"/>
      <c r="ZW82" s="125"/>
      <c r="ZX82" s="125"/>
      <c r="ZY82" s="125"/>
      <c r="ZZ82" s="125"/>
      <c r="AAA82" s="125"/>
      <c r="AAB82" s="125"/>
      <c r="AAC82" s="125"/>
      <c r="AAD82" s="125"/>
      <c r="AAE82" s="125"/>
      <c r="AAF82" s="125"/>
      <c r="AAG82" s="125"/>
      <c r="AAH82" s="125"/>
      <c r="AAI82" s="125"/>
      <c r="AAJ82" s="125"/>
      <c r="AAK82" s="125"/>
      <c r="AAL82" s="125"/>
      <c r="AAM82" s="125"/>
      <c r="AAN82" s="125"/>
      <c r="AAO82" s="125"/>
      <c r="AAP82" s="125"/>
      <c r="AAQ82" s="125"/>
      <c r="AAR82" s="125"/>
      <c r="AAS82" s="125"/>
      <c r="AAT82" s="125"/>
      <c r="AAU82" s="125"/>
      <c r="AAV82" s="125"/>
      <c r="AAW82" s="125"/>
      <c r="AAX82" s="125"/>
      <c r="AAY82" s="125"/>
      <c r="AAZ82" s="125"/>
      <c r="ABA82" s="125"/>
      <c r="ABB82" s="125"/>
      <c r="ABC82" s="125"/>
      <c r="ABD82" s="125"/>
      <c r="ABE82" s="125"/>
      <c r="ABF82" s="125"/>
      <c r="ABG82" s="125"/>
      <c r="ABH82" s="125"/>
      <c r="ABI82" s="125"/>
      <c r="ABJ82" s="125"/>
      <c r="ABK82" s="125"/>
      <c r="ABL82" s="125"/>
      <c r="ABM82" s="125"/>
      <c r="ABN82" s="125"/>
      <c r="ABO82" s="125"/>
      <c r="ABP82" s="125"/>
      <c r="ABQ82" s="125"/>
      <c r="ABR82" s="125"/>
      <c r="ABS82" s="125"/>
      <c r="ABT82" s="125"/>
      <c r="ABU82" s="125"/>
      <c r="ABV82" s="125"/>
      <c r="ABW82" s="125"/>
      <c r="ABX82" s="125"/>
      <c r="ABY82" s="125"/>
      <c r="ABZ82" s="125"/>
      <c r="ACA82" s="125"/>
      <c r="ACB82" s="125"/>
      <c r="ACC82" s="125"/>
      <c r="ACD82" s="125"/>
      <c r="ACE82" s="125"/>
      <c r="ACF82" s="125"/>
      <c r="ACG82" s="125"/>
      <c r="ACH82" s="125"/>
      <c r="ACI82" s="125"/>
      <c r="ACJ82" s="125"/>
      <c r="ACK82" s="125"/>
      <c r="ACL82" s="125"/>
      <c r="ACM82" s="125"/>
      <c r="ACN82" s="125"/>
      <c r="ACO82" s="125"/>
      <c r="ACP82" s="125"/>
      <c r="ACQ82" s="125"/>
      <c r="ACR82" s="125"/>
      <c r="ACS82" s="125"/>
      <c r="ACT82" s="125"/>
      <c r="ACU82" s="125"/>
      <c r="ACV82" s="125"/>
      <c r="ACW82" s="125"/>
      <c r="ACX82" s="125"/>
      <c r="ACY82" s="125"/>
      <c r="ACZ82" s="125"/>
      <c r="ADA82" s="125"/>
      <c r="ADB82" s="125"/>
      <c r="ADC82" s="125"/>
      <c r="ADD82" s="125"/>
      <c r="ADE82" s="125"/>
      <c r="ADF82" s="125"/>
      <c r="ADG82" s="125"/>
      <c r="ADH82" s="125"/>
      <c r="ADI82" s="125"/>
      <c r="ADJ82" s="125"/>
      <c r="ADK82" s="125"/>
      <c r="ADL82" s="125"/>
      <c r="ADM82" s="125"/>
      <c r="ADN82" s="125"/>
      <c r="ADO82" s="125"/>
      <c r="ADP82" s="125"/>
      <c r="ADQ82" s="125"/>
      <c r="ADR82" s="125"/>
      <c r="ADS82" s="125"/>
      <c r="ADT82" s="125"/>
      <c r="ADU82" s="125"/>
      <c r="ADV82" s="125"/>
      <c r="ADW82" s="125"/>
      <c r="ADX82" s="125"/>
      <c r="ADY82" s="125"/>
      <c r="ADZ82" s="125"/>
      <c r="AEA82" s="125"/>
      <c r="AEB82" s="125"/>
      <c r="AEC82" s="125"/>
      <c r="AED82" s="125"/>
      <c r="AEE82" s="125"/>
      <c r="AEF82" s="125"/>
      <c r="AEG82" s="125"/>
      <c r="AEH82" s="125"/>
      <c r="AEI82" s="125"/>
      <c r="AEJ82" s="125"/>
      <c r="AEK82" s="125"/>
      <c r="AEL82" s="125"/>
      <c r="AEM82" s="125"/>
      <c r="AEN82" s="125"/>
      <c r="AEO82" s="125"/>
      <c r="AEP82" s="125"/>
      <c r="AEQ82" s="125"/>
      <c r="AER82" s="125"/>
      <c r="AES82" s="125"/>
      <c r="AET82" s="125"/>
      <c r="AEU82" s="125"/>
      <c r="AEV82" s="125"/>
      <c r="AEW82" s="125"/>
      <c r="AEX82" s="125"/>
      <c r="AEY82" s="125"/>
      <c r="AEZ82" s="125"/>
      <c r="AFA82" s="125"/>
      <c r="AFB82" s="125"/>
      <c r="AFC82" s="125"/>
      <c r="AFD82" s="125"/>
      <c r="AFE82" s="125"/>
      <c r="AFF82" s="125"/>
      <c r="AFG82" s="125"/>
      <c r="AFH82" s="125"/>
      <c r="AFI82" s="125"/>
      <c r="AFJ82" s="125"/>
      <c r="AFK82" s="125"/>
      <c r="AFL82" s="125"/>
      <c r="AFM82" s="125"/>
      <c r="AFN82" s="125"/>
      <c r="AFO82" s="125"/>
      <c r="AFP82" s="125"/>
      <c r="AFQ82" s="125"/>
      <c r="AFR82" s="125"/>
      <c r="AFS82" s="125"/>
      <c r="AFT82" s="125"/>
      <c r="AFU82" s="125"/>
      <c r="AFV82" s="125"/>
      <c r="AFW82" s="125"/>
      <c r="AFX82" s="125"/>
      <c r="AFY82" s="125"/>
      <c r="AFZ82" s="125"/>
      <c r="AGA82" s="125"/>
      <c r="AGB82" s="125"/>
      <c r="AGC82" s="125"/>
      <c r="AGD82" s="125"/>
      <c r="AGE82" s="125"/>
      <c r="AGF82" s="125"/>
      <c r="AGG82" s="125"/>
      <c r="AGH82" s="125"/>
      <c r="AGI82" s="125"/>
      <c r="AGJ82" s="125"/>
      <c r="AGK82" s="125"/>
      <c r="AGL82" s="125"/>
      <c r="AGM82" s="125"/>
      <c r="AGN82" s="125"/>
      <c r="AGO82" s="125"/>
      <c r="AGP82" s="125"/>
      <c r="AGQ82" s="125"/>
      <c r="AGR82" s="125"/>
      <c r="AGS82" s="125"/>
      <c r="AGT82" s="125"/>
      <c r="AGU82" s="125"/>
      <c r="AGV82" s="125"/>
      <c r="AGW82" s="125"/>
      <c r="AGX82" s="125"/>
      <c r="AGY82" s="125"/>
      <c r="AGZ82" s="125"/>
      <c r="AHA82" s="125"/>
      <c r="AHB82" s="125"/>
      <c r="AHC82" s="125"/>
      <c r="AHD82" s="125"/>
      <c r="AHE82" s="125"/>
      <c r="AHF82" s="125"/>
      <c r="AHG82" s="125"/>
      <c r="AHH82" s="125"/>
      <c r="AHI82" s="125"/>
      <c r="AHJ82" s="125"/>
      <c r="AHK82" s="125"/>
      <c r="AHL82" s="125"/>
      <c r="AHM82" s="125"/>
      <c r="AHN82" s="125"/>
      <c r="AHO82" s="125"/>
      <c r="AHP82" s="125"/>
      <c r="AHQ82" s="125"/>
      <c r="AHR82" s="125"/>
      <c r="AHS82" s="125"/>
      <c r="AHT82" s="125"/>
      <c r="AHU82" s="125"/>
      <c r="AHV82" s="125"/>
      <c r="AHW82" s="125"/>
      <c r="AHX82" s="125"/>
      <c r="AHY82" s="125"/>
      <c r="AHZ82" s="125"/>
      <c r="AIA82" s="125"/>
      <c r="AIB82" s="125"/>
      <c r="AIC82" s="125"/>
      <c r="AID82" s="125"/>
      <c r="AIE82" s="125"/>
      <c r="AIF82" s="125"/>
      <c r="AIG82" s="125"/>
      <c r="AIH82" s="125"/>
      <c r="AII82" s="125"/>
      <c r="AIJ82" s="125"/>
      <c r="AIK82" s="125"/>
      <c r="AIL82" s="125"/>
      <c r="AIM82" s="125"/>
      <c r="AIN82" s="125"/>
      <c r="AIO82" s="125"/>
      <c r="AIP82" s="125"/>
      <c r="AIQ82" s="125"/>
      <c r="AIR82" s="125"/>
      <c r="AIS82" s="125"/>
      <c r="AIT82" s="125"/>
      <c r="AIU82" s="125"/>
      <c r="AIV82" s="125"/>
      <c r="AIW82" s="125"/>
      <c r="AIX82" s="125"/>
      <c r="AIY82" s="125"/>
      <c r="AIZ82" s="125"/>
      <c r="AJA82" s="125"/>
      <c r="AJB82" s="125"/>
      <c r="AJC82" s="125"/>
      <c r="AJD82" s="125"/>
      <c r="AJE82" s="125"/>
      <c r="AJF82" s="125"/>
      <c r="AJG82" s="125"/>
      <c r="AJH82" s="125"/>
      <c r="AJI82" s="125"/>
      <c r="AJJ82" s="125"/>
      <c r="AJK82" s="125"/>
      <c r="AJL82" s="125"/>
      <c r="AJM82" s="125"/>
      <c r="AJN82" s="125"/>
      <c r="AJO82" s="125"/>
      <c r="AJP82" s="125"/>
      <c r="AJQ82" s="125"/>
      <c r="AJR82" s="125"/>
      <c r="AJS82" s="125"/>
      <c r="AJT82" s="125"/>
      <c r="AJU82" s="125"/>
      <c r="AJV82" s="125"/>
      <c r="AJW82" s="125"/>
      <c r="AJX82" s="125"/>
      <c r="AJY82" s="125"/>
      <c r="AJZ82" s="125"/>
      <c r="AKA82" s="125"/>
      <c r="AKB82" s="125"/>
      <c r="AKC82" s="125"/>
      <c r="AKD82" s="125"/>
      <c r="AKE82" s="125"/>
      <c r="AKF82" s="125"/>
      <c r="AKG82" s="125"/>
      <c r="AKH82" s="125"/>
      <c r="AKI82" s="125"/>
      <c r="AKJ82" s="125"/>
      <c r="AKK82" s="125"/>
      <c r="AKL82" s="125"/>
      <c r="AKM82" s="125"/>
      <c r="AKN82" s="125"/>
      <c r="AKO82" s="125"/>
      <c r="AKP82" s="125"/>
      <c r="AKQ82" s="125"/>
      <c r="AKR82" s="125"/>
      <c r="AKS82" s="125"/>
      <c r="AKT82" s="125"/>
      <c r="AKU82" s="125"/>
      <c r="AKV82" s="125"/>
      <c r="AKW82" s="125"/>
      <c r="AKX82" s="125"/>
      <c r="AKY82" s="125"/>
      <c r="AKZ82" s="125"/>
      <c r="ALA82" s="125"/>
      <c r="ALB82" s="125"/>
      <c r="ALC82" s="125"/>
      <c r="ALD82" s="125"/>
      <c r="ALE82" s="125"/>
      <c r="ALF82" s="125"/>
      <c r="ALG82" s="125"/>
      <c r="ALH82" s="125"/>
      <c r="ALI82" s="125"/>
      <c r="ALJ82" s="125"/>
      <c r="ALK82" s="125"/>
      <c r="ALL82" s="125"/>
      <c r="ALM82" s="125"/>
      <c r="ALN82" s="125"/>
      <c r="ALO82" s="125"/>
      <c r="ALP82" s="125"/>
      <c r="ALQ82" s="125"/>
      <c r="ALR82" s="125"/>
      <c r="ALS82" s="125"/>
      <c r="ALT82" s="125"/>
      <c r="ALU82" s="125"/>
      <c r="ALV82" s="125"/>
      <c r="ALW82" s="125"/>
      <c r="ALX82" s="125"/>
      <c r="ALY82" s="125"/>
      <c r="ALZ82" s="125"/>
      <c r="AMA82" s="125"/>
      <c r="AMB82" s="125"/>
      <c r="AMC82" s="125"/>
      <c r="AMD82" s="125"/>
      <c r="AME82" s="125"/>
      <c r="AMF82" s="125"/>
      <c r="AMG82" s="125"/>
      <c r="AMH82" s="125"/>
      <c r="AMI82" s="125"/>
      <c r="AMJ82" s="125"/>
      <c r="AMK82" s="125"/>
      <c r="AML82" s="125"/>
      <c r="AMM82" s="125"/>
      <c r="AMN82" s="125"/>
      <c r="AMO82" s="125"/>
      <c r="AMP82" s="125"/>
      <c r="AMQ82" s="125"/>
      <c r="AMR82" s="125"/>
      <c r="AMS82" s="125"/>
      <c r="AMT82" s="125"/>
      <c r="AMU82" s="125"/>
      <c r="AMV82" s="125"/>
      <c r="AMW82" s="125"/>
      <c r="AMX82" s="125"/>
      <c r="AMY82" s="125"/>
      <c r="AMZ82" s="125"/>
      <c r="ANA82" s="125"/>
      <c r="ANB82" s="125"/>
      <c r="ANC82" s="125"/>
      <c r="AND82" s="125"/>
      <c r="ANE82" s="125"/>
      <c r="ANF82" s="125"/>
      <c r="ANG82" s="125"/>
      <c r="ANH82" s="125"/>
      <c r="ANI82" s="125"/>
      <c r="ANJ82" s="125"/>
      <c r="ANK82" s="125"/>
      <c r="ANL82" s="125"/>
      <c r="ANM82" s="125"/>
      <c r="ANN82" s="125"/>
      <c r="ANO82" s="125"/>
      <c r="ANP82" s="125"/>
      <c r="ANQ82" s="125"/>
      <c r="ANR82" s="125"/>
      <c r="ANS82" s="125"/>
      <c r="ANT82" s="125"/>
      <c r="ANU82" s="125"/>
      <c r="ANV82" s="125"/>
      <c r="ANW82" s="125"/>
      <c r="ANX82" s="125"/>
      <c r="ANY82" s="125"/>
      <c r="ANZ82" s="125"/>
      <c r="AOA82" s="125"/>
      <c r="AOB82" s="125"/>
      <c r="AOC82" s="125"/>
      <c r="AOD82" s="125"/>
      <c r="AOE82" s="125"/>
      <c r="AOF82" s="125"/>
      <c r="AOG82" s="125"/>
      <c r="AOH82" s="125"/>
      <c r="AOI82" s="125"/>
      <c r="AOJ82" s="125"/>
      <c r="AOK82" s="125"/>
      <c r="AOL82" s="125"/>
      <c r="AOM82" s="125"/>
      <c r="AON82" s="125"/>
      <c r="AOO82" s="125"/>
      <c r="AOP82" s="125"/>
      <c r="AOQ82" s="125"/>
      <c r="AOR82" s="125"/>
      <c r="AOS82" s="125"/>
      <c r="AOT82" s="125"/>
      <c r="AOU82" s="125"/>
      <c r="AOV82" s="125"/>
      <c r="AOW82" s="125"/>
      <c r="AOX82" s="125"/>
      <c r="AOY82" s="125"/>
      <c r="AOZ82" s="125"/>
      <c r="APA82" s="125"/>
      <c r="APB82" s="125"/>
      <c r="APC82" s="125"/>
      <c r="APD82" s="125"/>
      <c r="APE82" s="125"/>
      <c r="APF82" s="125"/>
      <c r="APG82" s="125"/>
      <c r="APH82" s="125"/>
      <c r="API82" s="125"/>
      <c r="APJ82" s="125"/>
      <c r="APK82" s="125"/>
      <c r="APL82" s="125"/>
      <c r="APM82" s="125"/>
      <c r="APN82" s="125"/>
      <c r="APO82" s="125"/>
      <c r="APP82" s="125"/>
      <c r="APQ82" s="125"/>
      <c r="APR82" s="125"/>
      <c r="APS82" s="125"/>
      <c r="APT82" s="125"/>
      <c r="APU82" s="125"/>
      <c r="APV82" s="125"/>
      <c r="APW82" s="125"/>
      <c r="APX82" s="125"/>
      <c r="APY82" s="125"/>
      <c r="APZ82" s="125"/>
      <c r="AQA82" s="125"/>
      <c r="AQB82" s="125"/>
      <c r="AQC82" s="125"/>
      <c r="AQD82" s="125"/>
      <c r="AQE82" s="125"/>
      <c r="AQF82" s="125"/>
      <c r="AQG82" s="125"/>
      <c r="AQH82" s="125"/>
      <c r="AQI82" s="125"/>
      <c r="AQJ82" s="125"/>
      <c r="AQK82" s="125"/>
      <c r="AQL82" s="125"/>
      <c r="AQM82" s="125"/>
      <c r="AQN82" s="125"/>
      <c r="AQO82" s="125"/>
      <c r="AQP82" s="125"/>
      <c r="AQQ82" s="125"/>
      <c r="AQR82" s="125"/>
      <c r="AQS82" s="125"/>
      <c r="AQT82" s="125"/>
      <c r="AQU82" s="125"/>
      <c r="AQV82" s="125"/>
      <c r="AQW82" s="125"/>
      <c r="AQX82" s="125"/>
      <c r="AQY82" s="125"/>
      <c r="AQZ82" s="125"/>
      <c r="ARA82" s="125"/>
      <c r="ARB82" s="125"/>
      <c r="ARC82" s="125"/>
      <c r="ARD82" s="125"/>
      <c r="ARE82" s="125"/>
      <c r="ARF82" s="125"/>
      <c r="ARG82" s="125"/>
      <c r="ARH82" s="125"/>
      <c r="ARI82" s="125"/>
      <c r="ARJ82" s="125"/>
      <c r="ARK82" s="125"/>
      <c r="ARL82" s="125"/>
      <c r="ARM82" s="125"/>
      <c r="ARN82" s="125"/>
      <c r="ARO82" s="125"/>
      <c r="ARP82" s="125"/>
      <c r="ARQ82" s="125"/>
      <c r="ARR82" s="125"/>
      <c r="ARS82" s="125"/>
      <c r="ART82" s="125"/>
      <c r="ARU82" s="125"/>
      <c r="ARV82" s="125"/>
      <c r="ARW82" s="125"/>
      <c r="ARX82" s="125"/>
      <c r="ARY82" s="125"/>
      <c r="ARZ82" s="125"/>
      <c r="ASA82" s="125"/>
      <c r="ASB82" s="125"/>
      <c r="ASC82" s="125"/>
      <c r="ASD82" s="125"/>
      <c r="ASE82" s="125"/>
      <c r="ASF82" s="125"/>
      <c r="ASG82" s="125"/>
      <c r="ASH82" s="125"/>
      <c r="ASI82" s="125"/>
      <c r="ASJ82" s="125"/>
      <c r="ASK82" s="125"/>
      <c r="ASL82" s="125"/>
      <c r="ASM82" s="125"/>
      <c r="ASN82" s="125"/>
      <c r="ASO82" s="125"/>
      <c r="ASP82" s="125"/>
      <c r="ASQ82" s="125"/>
      <c r="ASR82" s="125"/>
      <c r="ASS82" s="125"/>
      <c r="AST82" s="125"/>
      <c r="ASU82" s="125"/>
      <c r="ASV82" s="125"/>
      <c r="ASW82" s="125"/>
      <c r="ASX82" s="125"/>
      <c r="ASY82" s="125"/>
      <c r="ASZ82" s="125"/>
      <c r="ATA82" s="125"/>
      <c r="ATB82" s="125"/>
      <c r="ATC82" s="125"/>
      <c r="ATD82" s="125"/>
      <c r="ATE82" s="125"/>
      <c r="ATF82" s="125"/>
      <c r="ATG82" s="125"/>
      <c r="ATH82" s="125"/>
      <c r="ATI82" s="125"/>
      <c r="ATJ82" s="125"/>
      <c r="ATK82" s="125"/>
      <c r="ATL82" s="125"/>
      <c r="ATM82" s="125"/>
      <c r="ATN82" s="125"/>
      <c r="ATO82" s="125"/>
      <c r="ATP82" s="125"/>
      <c r="ATQ82" s="125"/>
      <c r="ATR82" s="125"/>
      <c r="ATS82" s="125"/>
      <c r="ATT82" s="125"/>
      <c r="ATU82" s="125"/>
      <c r="ATV82" s="125"/>
      <c r="ATW82" s="125"/>
      <c r="ATX82" s="125"/>
      <c r="ATY82" s="125"/>
      <c r="ATZ82" s="125"/>
      <c r="AUA82" s="125"/>
      <c r="AUB82" s="125"/>
      <c r="AUC82" s="125"/>
      <c r="AUD82" s="125"/>
      <c r="AUE82" s="125"/>
      <c r="AUF82" s="125"/>
      <c r="AUG82" s="125"/>
      <c r="AUH82" s="125"/>
      <c r="AUI82" s="125"/>
      <c r="AUJ82" s="125"/>
      <c r="AUK82" s="125"/>
      <c r="AUL82" s="125"/>
      <c r="AUM82" s="125"/>
      <c r="AUN82" s="125"/>
      <c r="AUO82" s="125"/>
      <c r="AUP82" s="125"/>
      <c r="AUQ82" s="125"/>
      <c r="AUR82" s="125"/>
      <c r="AUS82" s="125"/>
      <c r="AUT82" s="125"/>
      <c r="AUU82" s="125"/>
      <c r="AUV82" s="125"/>
      <c r="AUW82" s="125"/>
      <c r="AUX82" s="125"/>
      <c r="AUY82" s="125"/>
      <c r="AUZ82" s="125"/>
      <c r="AVA82" s="125"/>
      <c r="AVB82" s="125"/>
      <c r="AVC82" s="125"/>
      <c r="AVD82" s="125"/>
      <c r="AVE82" s="125"/>
      <c r="AVF82" s="125"/>
      <c r="AVG82" s="125"/>
      <c r="AVH82" s="125"/>
      <c r="AVI82" s="125"/>
      <c r="AVJ82" s="125"/>
      <c r="AVK82" s="125"/>
      <c r="AVL82" s="125"/>
      <c r="AVM82" s="125"/>
      <c r="AVN82" s="125"/>
      <c r="AVO82" s="125"/>
      <c r="AVP82" s="125"/>
      <c r="AVQ82" s="125"/>
      <c r="AVR82" s="125"/>
      <c r="AVS82" s="125"/>
      <c r="AVT82" s="125"/>
      <c r="AVU82" s="125"/>
      <c r="AVV82" s="125"/>
      <c r="AVW82" s="125"/>
      <c r="AVX82" s="125"/>
      <c r="AVY82" s="125"/>
      <c r="AVZ82" s="125"/>
      <c r="AWA82" s="125"/>
      <c r="AWB82" s="125"/>
      <c r="AWC82" s="125"/>
      <c r="AWD82" s="125"/>
      <c r="AWE82" s="125"/>
      <c r="AWF82" s="125"/>
      <c r="AWG82" s="125"/>
      <c r="AWH82" s="125"/>
      <c r="AWI82" s="125"/>
      <c r="AWJ82" s="125"/>
      <c r="AWK82" s="125"/>
      <c r="AWL82" s="125"/>
      <c r="AWM82" s="125"/>
      <c r="AWN82" s="125"/>
      <c r="AWO82" s="125"/>
      <c r="AWP82" s="125"/>
      <c r="AWQ82" s="125"/>
      <c r="AWR82" s="125"/>
      <c r="AWS82" s="125"/>
      <c r="AWT82" s="125"/>
      <c r="AWU82" s="125"/>
      <c r="AWV82" s="125"/>
      <c r="AWW82" s="125"/>
      <c r="AWX82" s="125"/>
      <c r="AWY82" s="125"/>
      <c r="AWZ82" s="125"/>
      <c r="AXA82" s="125"/>
      <c r="AXB82" s="125"/>
      <c r="AXC82" s="125"/>
      <c r="AXD82" s="125"/>
      <c r="AXE82" s="125"/>
      <c r="AXF82" s="125"/>
      <c r="AXG82" s="125"/>
      <c r="AXH82" s="125"/>
      <c r="AXI82" s="125"/>
      <c r="AXJ82" s="125"/>
      <c r="AXK82" s="125"/>
      <c r="AXL82" s="125"/>
      <c r="AXM82" s="125"/>
      <c r="AXN82" s="125"/>
      <c r="AXO82" s="125"/>
      <c r="AXP82" s="125"/>
      <c r="AXQ82" s="125"/>
      <c r="AXR82" s="125"/>
      <c r="AXS82" s="125"/>
      <c r="AXT82" s="125"/>
      <c r="AXU82" s="125"/>
      <c r="AXV82" s="125"/>
      <c r="AXW82" s="125"/>
      <c r="AXX82" s="125"/>
      <c r="AXY82" s="125"/>
      <c r="AXZ82" s="125"/>
      <c r="AYA82" s="125"/>
      <c r="AYB82" s="125"/>
      <c r="AYC82" s="125"/>
      <c r="AYD82" s="125"/>
      <c r="AYE82" s="125"/>
      <c r="AYF82" s="125"/>
      <c r="AYG82" s="125"/>
      <c r="AYH82" s="125"/>
      <c r="AYI82" s="125"/>
      <c r="AYJ82" s="125"/>
      <c r="AYK82" s="125"/>
      <c r="AYL82" s="125"/>
      <c r="AYM82" s="125"/>
      <c r="AYN82" s="125"/>
      <c r="AYO82" s="125"/>
      <c r="AYP82" s="125"/>
      <c r="AYQ82" s="125"/>
      <c r="AYR82" s="125"/>
      <c r="AYS82" s="125"/>
      <c r="AYT82" s="125"/>
      <c r="AYU82" s="125"/>
      <c r="AYV82" s="125"/>
      <c r="AYW82" s="125"/>
      <c r="AYX82" s="125"/>
      <c r="AYY82" s="125"/>
      <c r="AYZ82" s="125"/>
      <c r="AZA82" s="125"/>
      <c r="AZB82" s="125"/>
      <c r="AZC82" s="125"/>
      <c r="AZD82" s="125"/>
      <c r="AZE82" s="125"/>
      <c r="AZF82" s="125"/>
      <c r="AZG82" s="125"/>
      <c r="AZH82" s="125"/>
      <c r="AZI82" s="125"/>
      <c r="AZJ82" s="125"/>
      <c r="AZK82" s="125"/>
      <c r="AZL82" s="125"/>
      <c r="AZM82" s="125"/>
      <c r="AZN82" s="125"/>
      <c r="AZO82" s="125"/>
      <c r="AZP82" s="125"/>
      <c r="AZQ82" s="125"/>
      <c r="AZR82" s="125"/>
      <c r="AZS82" s="125"/>
      <c r="AZT82" s="125"/>
      <c r="AZU82" s="125"/>
      <c r="AZV82" s="125"/>
      <c r="AZW82" s="125"/>
      <c r="AZX82" s="125"/>
      <c r="AZY82" s="125"/>
      <c r="AZZ82" s="125"/>
      <c r="BAA82" s="125"/>
      <c r="BAB82" s="125"/>
      <c r="BAC82" s="125"/>
      <c r="BAD82" s="125"/>
      <c r="BAE82" s="125"/>
      <c r="BAF82" s="125"/>
      <c r="BAG82" s="125"/>
      <c r="BAH82" s="125"/>
      <c r="BAI82" s="125"/>
      <c r="BAJ82" s="125"/>
      <c r="BAK82" s="125"/>
      <c r="BAL82" s="125"/>
      <c r="BAM82" s="125"/>
      <c r="BAN82" s="125"/>
      <c r="BAO82" s="125"/>
      <c r="BAP82" s="125"/>
      <c r="BAQ82" s="125"/>
      <c r="BAR82" s="125"/>
      <c r="BAS82" s="125"/>
      <c r="BAT82" s="125"/>
      <c r="BAU82" s="125"/>
      <c r="BAV82" s="125"/>
      <c r="BAW82" s="125"/>
      <c r="BAX82" s="125"/>
      <c r="BAY82" s="125"/>
      <c r="BAZ82" s="125"/>
      <c r="BBA82" s="125"/>
      <c r="BBB82" s="125"/>
      <c r="BBC82" s="125"/>
      <c r="BBD82" s="125"/>
      <c r="BBE82" s="125"/>
      <c r="BBF82" s="125"/>
      <c r="BBG82" s="125"/>
      <c r="BBH82" s="125"/>
      <c r="BBI82" s="125"/>
      <c r="BBJ82" s="125"/>
      <c r="BBK82" s="125"/>
      <c r="BBL82" s="125"/>
      <c r="BBM82" s="125"/>
      <c r="BBN82" s="125"/>
      <c r="BBO82" s="125"/>
      <c r="BBP82" s="125"/>
      <c r="BBQ82" s="125"/>
      <c r="BBR82" s="125"/>
      <c r="BBS82" s="125"/>
      <c r="BBT82" s="125"/>
      <c r="BBU82" s="125"/>
      <c r="BBV82" s="125"/>
      <c r="BBW82" s="125"/>
      <c r="BBX82" s="125"/>
      <c r="BBY82" s="125"/>
      <c r="BBZ82" s="125"/>
      <c r="BCA82" s="125"/>
      <c r="BCB82" s="125"/>
      <c r="BCC82" s="125"/>
      <c r="BCD82" s="125"/>
      <c r="BCE82" s="125"/>
      <c r="BCF82" s="125"/>
      <c r="BCG82" s="125"/>
      <c r="BCH82" s="125"/>
      <c r="BCI82" s="125"/>
      <c r="BCJ82" s="125"/>
      <c r="BCK82" s="125"/>
      <c r="BCL82" s="125"/>
      <c r="BCM82" s="125"/>
      <c r="BCN82" s="125"/>
      <c r="BCO82" s="125"/>
      <c r="BCP82" s="125"/>
      <c r="BCQ82" s="125"/>
      <c r="BCR82" s="125"/>
      <c r="BCS82" s="125"/>
      <c r="BCT82" s="125"/>
      <c r="BCU82" s="125"/>
      <c r="BCV82" s="125"/>
      <c r="BCW82" s="125"/>
      <c r="BCX82" s="125"/>
      <c r="BCY82" s="125"/>
      <c r="BCZ82" s="125"/>
      <c r="BDA82" s="125"/>
      <c r="BDB82" s="125"/>
      <c r="BDC82" s="125"/>
      <c r="BDD82" s="125"/>
      <c r="BDE82" s="125"/>
      <c r="BDF82" s="125"/>
      <c r="BDG82" s="125"/>
      <c r="BDH82" s="125"/>
      <c r="BDI82" s="125"/>
      <c r="BDJ82" s="125"/>
      <c r="BDK82" s="125"/>
      <c r="BDL82" s="125"/>
      <c r="BDM82" s="125"/>
      <c r="BDN82" s="125"/>
      <c r="BDO82" s="125"/>
      <c r="BDP82" s="125"/>
      <c r="BDQ82" s="125"/>
      <c r="BDR82" s="125"/>
      <c r="BDS82" s="125"/>
      <c r="BDT82" s="125"/>
      <c r="BDU82" s="125"/>
      <c r="BDV82" s="125"/>
      <c r="BDW82" s="125"/>
      <c r="BDX82" s="125"/>
      <c r="BDY82" s="125"/>
      <c r="BDZ82" s="125"/>
      <c r="BEA82" s="125"/>
      <c r="BEB82" s="125"/>
      <c r="BEC82" s="125"/>
      <c r="BED82" s="125"/>
      <c r="BEE82" s="125"/>
      <c r="BEF82" s="125"/>
      <c r="BEG82" s="125"/>
      <c r="BEH82" s="125"/>
      <c r="BEI82" s="125"/>
      <c r="BEJ82" s="125"/>
      <c r="BEK82" s="125"/>
      <c r="BEL82" s="125"/>
      <c r="BEM82" s="125"/>
      <c r="BEN82" s="125"/>
      <c r="BEO82" s="125"/>
      <c r="BEP82" s="125"/>
      <c r="BEQ82" s="125"/>
      <c r="BER82" s="125"/>
      <c r="BES82" s="125"/>
      <c r="BET82" s="125"/>
      <c r="BEU82" s="125"/>
      <c r="BEV82" s="125"/>
      <c r="BEW82" s="125"/>
      <c r="BEX82" s="125"/>
      <c r="BEY82" s="125"/>
      <c r="BEZ82" s="125"/>
      <c r="BFA82" s="125"/>
      <c r="BFB82" s="125"/>
      <c r="BFC82" s="125"/>
      <c r="BFD82" s="125"/>
      <c r="BFE82" s="125"/>
      <c r="BFF82" s="125"/>
      <c r="BFG82" s="125"/>
      <c r="BFH82" s="125"/>
      <c r="BFI82" s="125"/>
      <c r="BFJ82" s="125"/>
      <c r="BFK82" s="125"/>
      <c r="BFL82" s="125"/>
      <c r="BFM82" s="125"/>
      <c r="BFN82" s="125"/>
      <c r="BFO82" s="125"/>
      <c r="BFP82" s="125"/>
      <c r="BFQ82" s="125"/>
      <c r="BFR82" s="125"/>
      <c r="BFS82" s="125"/>
      <c r="BFT82" s="125"/>
      <c r="BFU82" s="125"/>
      <c r="BFV82" s="125"/>
      <c r="BFW82" s="125"/>
      <c r="BFX82" s="125"/>
      <c r="BFY82" s="125"/>
      <c r="BFZ82" s="125"/>
      <c r="BGA82" s="125"/>
      <c r="BGB82" s="125"/>
      <c r="BGC82" s="125"/>
      <c r="BGD82" s="125"/>
      <c r="BGE82" s="125"/>
      <c r="BGF82" s="125"/>
      <c r="BGG82" s="125"/>
      <c r="BGH82" s="125"/>
      <c r="BGI82" s="125"/>
      <c r="BGJ82" s="125"/>
      <c r="BGK82" s="125"/>
      <c r="BGL82" s="125"/>
      <c r="BGM82" s="125"/>
      <c r="BGN82" s="125"/>
      <c r="BGO82" s="125"/>
      <c r="BGP82" s="125"/>
      <c r="BGQ82" s="125"/>
      <c r="BGR82" s="125"/>
      <c r="BGS82" s="125"/>
      <c r="BGT82" s="125"/>
      <c r="BGU82" s="125"/>
      <c r="BGV82" s="125"/>
      <c r="BGW82" s="125"/>
      <c r="BGX82" s="125"/>
      <c r="BGY82" s="125"/>
      <c r="BGZ82" s="125"/>
      <c r="BHA82" s="125"/>
      <c r="BHB82" s="125"/>
      <c r="BHC82" s="125"/>
      <c r="BHD82" s="125"/>
      <c r="BHE82" s="125"/>
      <c r="BHF82" s="125"/>
      <c r="BHG82" s="125"/>
      <c r="BHH82" s="125"/>
      <c r="BHI82" s="125"/>
      <c r="BHJ82" s="125"/>
      <c r="BHK82" s="125"/>
      <c r="BHL82" s="125"/>
      <c r="BHM82" s="125"/>
      <c r="BHN82" s="125"/>
      <c r="BHO82" s="125"/>
      <c r="BHP82" s="125"/>
      <c r="BHQ82" s="125"/>
      <c r="BHR82" s="125"/>
      <c r="BHS82" s="125"/>
      <c r="BHT82" s="125"/>
      <c r="BHU82" s="125"/>
      <c r="BHV82" s="125"/>
      <c r="BHW82" s="125"/>
      <c r="BHX82" s="125"/>
      <c r="BHY82" s="125"/>
      <c r="BHZ82" s="125"/>
      <c r="BIA82" s="125"/>
      <c r="BIB82" s="125"/>
      <c r="BIC82" s="125"/>
      <c r="BID82" s="125"/>
      <c r="BIE82" s="125"/>
      <c r="BIF82" s="125"/>
      <c r="BIG82" s="125"/>
      <c r="BIH82" s="125"/>
      <c r="BII82" s="125"/>
      <c r="BIJ82" s="125"/>
      <c r="BIK82" s="125"/>
      <c r="BIL82" s="125"/>
      <c r="BIM82" s="125"/>
      <c r="BIN82" s="125"/>
      <c r="BIO82" s="125"/>
      <c r="BIP82" s="125"/>
      <c r="BIQ82" s="125"/>
      <c r="BIR82" s="125"/>
      <c r="BIS82" s="125"/>
      <c r="BIT82" s="125"/>
      <c r="BIU82" s="125"/>
      <c r="BIV82" s="125"/>
      <c r="BIW82" s="125"/>
      <c r="BIX82" s="125"/>
      <c r="BIY82" s="125"/>
      <c r="BIZ82" s="125"/>
      <c r="BJA82" s="125"/>
      <c r="BJB82" s="125"/>
      <c r="BJC82" s="125"/>
      <c r="BJD82" s="125"/>
      <c r="BJE82" s="125"/>
      <c r="BJF82" s="125"/>
      <c r="BJG82" s="125"/>
      <c r="BJH82" s="125"/>
      <c r="BJI82" s="125"/>
      <c r="BJJ82" s="125"/>
      <c r="BJK82" s="125"/>
      <c r="BJL82" s="125"/>
      <c r="BJM82" s="125"/>
      <c r="BJN82" s="125"/>
      <c r="BJO82" s="125"/>
      <c r="BJP82" s="125"/>
      <c r="BJQ82" s="125"/>
      <c r="BJR82" s="125"/>
      <c r="BJS82" s="125"/>
      <c r="BJT82" s="125"/>
      <c r="BJU82" s="125"/>
      <c r="BJV82" s="125"/>
      <c r="BJW82" s="125"/>
      <c r="BJX82" s="125"/>
      <c r="BJY82" s="125"/>
      <c r="BJZ82" s="125"/>
      <c r="BKA82" s="125"/>
      <c r="BKB82" s="125"/>
      <c r="BKC82" s="125"/>
      <c r="BKD82" s="125"/>
      <c r="BKE82" s="125"/>
      <c r="BKF82" s="125"/>
      <c r="BKG82" s="125"/>
      <c r="BKH82" s="125"/>
      <c r="BKI82" s="125"/>
      <c r="BKJ82" s="125"/>
      <c r="BKK82" s="125"/>
      <c r="BKL82" s="125"/>
      <c r="BKM82" s="125"/>
      <c r="BKN82" s="125"/>
      <c r="BKO82" s="125"/>
      <c r="BKP82" s="125"/>
      <c r="BKQ82" s="125"/>
      <c r="BKR82" s="125"/>
      <c r="BKS82" s="125"/>
      <c r="BKT82" s="125"/>
      <c r="BKU82" s="125"/>
      <c r="BKV82" s="125"/>
      <c r="BKW82" s="125"/>
      <c r="BKX82" s="125"/>
      <c r="BKY82" s="125"/>
      <c r="BKZ82" s="125"/>
      <c r="BLA82" s="125"/>
      <c r="BLB82" s="125"/>
      <c r="BLC82" s="125"/>
      <c r="BLD82" s="125"/>
      <c r="BLE82" s="125"/>
      <c r="BLF82" s="125"/>
      <c r="BLG82" s="125"/>
      <c r="BLH82" s="125"/>
      <c r="BLI82" s="125"/>
      <c r="BLJ82" s="125"/>
      <c r="BLK82" s="125"/>
      <c r="BLL82" s="125"/>
      <c r="BLM82" s="125"/>
      <c r="BLN82" s="125"/>
      <c r="BLO82" s="125"/>
      <c r="BLP82" s="125"/>
      <c r="BLQ82" s="125"/>
      <c r="BLR82" s="125"/>
      <c r="BLS82" s="125"/>
      <c r="BLT82" s="125"/>
      <c r="BLU82" s="125"/>
      <c r="BLV82" s="125"/>
      <c r="BLW82" s="125"/>
      <c r="BLX82" s="125"/>
      <c r="BLY82" s="125"/>
      <c r="BLZ82" s="125"/>
      <c r="BMA82" s="125"/>
      <c r="BMB82" s="125"/>
      <c r="BMC82" s="125"/>
      <c r="BMD82" s="125"/>
      <c r="BME82" s="125"/>
      <c r="BMF82" s="125"/>
      <c r="BMG82" s="125"/>
      <c r="BMH82" s="125"/>
      <c r="BMI82" s="125"/>
      <c r="BMJ82" s="125"/>
      <c r="BMK82" s="125"/>
      <c r="BML82" s="125"/>
      <c r="BMM82" s="125"/>
      <c r="BMN82" s="125"/>
      <c r="BMO82" s="125"/>
      <c r="BMP82" s="125"/>
      <c r="BMQ82" s="125"/>
      <c r="BMR82" s="125"/>
      <c r="BMS82" s="125"/>
      <c r="BMT82" s="125"/>
      <c r="BMU82" s="125"/>
      <c r="BMV82" s="125"/>
      <c r="BMW82" s="125"/>
      <c r="BMX82" s="125"/>
      <c r="BMY82" s="125"/>
      <c r="BMZ82" s="125"/>
      <c r="BNA82" s="125"/>
      <c r="BNB82" s="125"/>
      <c r="BNC82" s="125"/>
      <c r="BND82" s="125"/>
      <c r="BNE82" s="125"/>
      <c r="BNF82" s="125"/>
      <c r="BNG82" s="125"/>
      <c r="BNH82" s="125"/>
      <c r="BNI82" s="125"/>
      <c r="BNJ82" s="125"/>
      <c r="BNK82" s="125"/>
      <c r="BNL82" s="125"/>
      <c r="BNM82" s="125"/>
      <c r="BNN82" s="125"/>
      <c r="BNO82" s="125"/>
      <c r="BNP82" s="125"/>
      <c r="BNQ82" s="125"/>
      <c r="BNR82" s="125"/>
      <c r="BNS82" s="125"/>
      <c r="BNT82" s="125"/>
      <c r="BNU82" s="125"/>
      <c r="BNV82" s="125"/>
      <c r="BNW82" s="125"/>
      <c r="BNX82" s="125"/>
      <c r="BNY82" s="125"/>
      <c r="BNZ82" s="125"/>
      <c r="BOA82" s="125"/>
      <c r="BOB82" s="125"/>
      <c r="BOC82" s="125"/>
      <c r="BOD82" s="125"/>
      <c r="BOE82" s="125"/>
      <c r="BOF82" s="125"/>
      <c r="BOG82" s="125"/>
      <c r="BOH82" s="125"/>
      <c r="BOI82" s="125"/>
      <c r="BOJ82" s="125"/>
      <c r="BOK82" s="125"/>
      <c r="BOL82" s="125"/>
      <c r="BOM82" s="125"/>
      <c r="BON82" s="125"/>
      <c r="BOO82" s="125"/>
      <c r="BOP82" s="125"/>
      <c r="BOQ82" s="125"/>
      <c r="BOR82" s="125"/>
      <c r="BOS82" s="125"/>
      <c r="BOT82" s="125"/>
      <c r="BOU82" s="125"/>
      <c r="BOV82" s="125"/>
      <c r="BOW82" s="125"/>
      <c r="BOX82" s="125"/>
      <c r="BOY82" s="125"/>
      <c r="BOZ82" s="125"/>
      <c r="BPA82" s="125"/>
      <c r="BPB82" s="125"/>
      <c r="BPC82" s="125"/>
      <c r="BPD82" s="125"/>
      <c r="BPE82" s="125"/>
      <c r="BPF82" s="125"/>
      <c r="BPG82" s="125"/>
      <c r="BPH82" s="125"/>
      <c r="BPI82" s="125"/>
      <c r="BPJ82" s="125"/>
      <c r="BPK82" s="125"/>
      <c r="BPL82" s="125"/>
      <c r="BPM82" s="125"/>
      <c r="BPN82" s="125"/>
      <c r="BPO82" s="125"/>
      <c r="BPP82" s="125"/>
      <c r="BPQ82" s="125"/>
      <c r="BPR82" s="125"/>
      <c r="BPS82" s="125"/>
      <c r="BPT82" s="125"/>
      <c r="BPU82" s="125"/>
      <c r="BPV82" s="125"/>
      <c r="BPW82" s="125"/>
      <c r="BPX82" s="125"/>
      <c r="BPY82" s="125"/>
      <c r="BPZ82" s="125"/>
      <c r="BQA82" s="125"/>
      <c r="BQB82" s="125"/>
      <c r="BQC82" s="125"/>
      <c r="BQD82" s="125"/>
      <c r="BQE82" s="125"/>
      <c r="BQF82" s="125"/>
      <c r="BQG82" s="125"/>
      <c r="BQH82" s="125"/>
      <c r="BQI82" s="125"/>
      <c r="BQJ82" s="125"/>
      <c r="BQK82" s="125"/>
      <c r="BQL82" s="125"/>
      <c r="BQM82" s="125"/>
      <c r="BQN82" s="125"/>
      <c r="BQO82" s="125"/>
      <c r="BQP82" s="125"/>
      <c r="BQQ82" s="125"/>
      <c r="BQR82" s="125"/>
      <c r="BQS82" s="125"/>
      <c r="BQT82" s="125"/>
      <c r="BQU82" s="125"/>
      <c r="BQV82" s="125"/>
      <c r="BQW82" s="125"/>
      <c r="BQX82" s="125"/>
      <c r="BQY82" s="125"/>
      <c r="BQZ82" s="125"/>
      <c r="BRA82" s="125"/>
      <c r="BRB82" s="125"/>
      <c r="BRC82" s="125"/>
      <c r="BRD82" s="125"/>
      <c r="BRE82" s="125"/>
      <c r="BRF82" s="125"/>
      <c r="BRG82" s="125"/>
      <c r="BRH82" s="125"/>
      <c r="BRI82" s="125"/>
      <c r="BRJ82" s="125"/>
      <c r="BRK82" s="125"/>
      <c r="BRL82" s="125"/>
      <c r="BRM82" s="125"/>
      <c r="BRN82" s="125"/>
      <c r="BRO82" s="125"/>
      <c r="BRP82" s="125"/>
      <c r="BRQ82" s="125"/>
      <c r="BRR82" s="125"/>
      <c r="BRS82" s="125"/>
      <c r="BRT82" s="125"/>
      <c r="BRU82" s="125"/>
      <c r="BRV82" s="125"/>
      <c r="BRW82" s="125"/>
      <c r="BRX82" s="125"/>
      <c r="BRY82" s="125"/>
      <c r="BRZ82" s="125"/>
      <c r="BSA82" s="125"/>
      <c r="BSB82" s="125"/>
      <c r="BSC82" s="125"/>
      <c r="BSD82" s="125"/>
      <c r="BSE82" s="125"/>
      <c r="BSF82" s="125"/>
      <c r="BSG82" s="125"/>
      <c r="BSH82" s="125"/>
      <c r="BSI82" s="125"/>
      <c r="BSJ82" s="125"/>
      <c r="BSK82" s="125"/>
      <c r="BSL82" s="125"/>
      <c r="BSM82" s="125"/>
      <c r="BSN82" s="125"/>
      <c r="BSO82" s="125"/>
      <c r="BSP82" s="125"/>
      <c r="BSQ82" s="125"/>
      <c r="BSR82" s="125"/>
      <c r="BSS82" s="125"/>
      <c r="BST82" s="125"/>
      <c r="BSU82" s="125"/>
      <c r="BSV82" s="125"/>
      <c r="BSW82" s="125"/>
      <c r="BSX82" s="125"/>
      <c r="BSY82" s="125"/>
      <c r="BSZ82" s="125"/>
      <c r="BTA82" s="125"/>
      <c r="BTB82" s="125"/>
      <c r="BTC82" s="125"/>
      <c r="BTD82" s="125"/>
      <c r="BTE82" s="125"/>
      <c r="BTF82" s="125"/>
      <c r="BTG82" s="125"/>
      <c r="BTH82" s="125"/>
      <c r="BTI82" s="125"/>
      <c r="BTJ82" s="125"/>
      <c r="BTK82" s="125"/>
      <c r="BTL82" s="125"/>
      <c r="BTM82" s="125"/>
      <c r="BTN82" s="125"/>
      <c r="BTO82" s="125"/>
      <c r="BTP82" s="125"/>
      <c r="BTQ82" s="125"/>
      <c r="BTR82" s="125"/>
      <c r="BTS82" s="125"/>
      <c r="BTT82" s="125"/>
      <c r="BTU82" s="125"/>
      <c r="BTV82" s="125"/>
      <c r="BTW82" s="125"/>
      <c r="BTX82" s="125"/>
      <c r="BTY82" s="125"/>
      <c r="BTZ82" s="125"/>
      <c r="BUA82" s="125"/>
      <c r="BUB82" s="125"/>
      <c r="BUC82" s="125"/>
      <c r="BUD82" s="125"/>
      <c r="BUE82" s="125"/>
      <c r="BUF82" s="125"/>
      <c r="BUG82" s="125"/>
      <c r="BUH82" s="125"/>
      <c r="BUI82" s="125"/>
      <c r="BUJ82" s="125"/>
      <c r="BUK82" s="125"/>
      <c r="BUL82" s="125"/>
      <c r="BUM82" s="125"/>
      <c r="BUN82" s="125"/>
      <c r="BUO82" s="125"/>
      <c r="BUP82" s="125"/>
      <c r="BUQ82" s="125"/>
      <c r="BUR82" s="125"/>
      <c r="BUS82" s="125"/>
      <c r="BUT82" s="125"/>
      <c r="BUU82" s="125"/>
      <c r="BUV82" s="125"/>
      <c r="BUW82" s="125"/>
      <c r="BUX82" s="125"/>
      <c r="BUY82" s="125"/>
      <c r="BUZ82" s="125"/>
      <c r="BVA82" s="125"/>
      <c r="BVB82" s="125"/>
      <c r="BVC82" s="125"/>
      <c r="BVD82" s="125"/>
      <c r="BVE82" s="125"/>
      <c r="BVF82" s="125"/>
      <c r="BVG82" s="125"/>
      <c r="BVH82" s="125"/>
      <c r="BVI82" s="125"/>
      <c r="BVJ82" s="125"/>
      <c r="BVK82" s="125"/>
      <c r="BVL82" s="125"/>
      <c r="BVM82" s="125"/>
      <c r="BVN82" s="125"/>
      <c r="BVO82" s="125"/>
      <c r="BVP82" s="125"/>
      <c r="BVQ82" s="125"/>
      <c r="BVR82" s="125"/>
      <c r="BVS82" s="125"/>
      <c r="BVT82" s="125"/>
      <c r="BVU82" s="125"/>
      <c r="BVV82" s="125"/>
      <c r="BVW82" s="125"/>
      <c r="BVX82" s="125"/>
      <c r="BVY82" s="125"/>
      <c r="BVZ82" s="125"/>
      <c r="BWA82" s="125"/>
      <c r="BWB82" s="125"/>
      <c r="BWC82" s="125"/>
      <c r="BWD82" s="125"/>
      <c r="BWE82" s="125"/>
      <c r="BWF82" s="125"/>
      <c r="BWG82" s="125"/>
      <c r="BWH82" s="125"/>
      <c r="BWI82" s="125"/>
      <c r="BWJ82" s="125"/>
      <c r="BWK82" s="125"/>
      <c r="BWL82" s="125"/>
      <c r="BWM82" s="125"/>
      <c r="BWN82" s="125"/>
      <c r="BWO82" s="125"/>
      <c r="BWP82" s="125"/>
      <c r="BWQ82" s="125"/>
      <c r="BWR82" s="125"/>
      <c r="BWS82" s="125"/>
      <c r="BWT82" s="125"/>
      <c r="BWU82" s="125"/>
      <c r="BWV82" s="125"/>
      <c r="BWW82" s="125"/>
      <c r="BWX82" s="125"/>
      <c r="BWY82" s="125"/>
      <c r="BWZ82" s="125"/>
      <c r="BXA82" s="125"/>
      <c r="BXB82" s="125"/>
      <c r="BXC82" s="125"/>
      <c r="BXD82" s="125"/>
      <c r="BXE82" s="125"/>
      <c r="BXF82" s="125"/>
      <c r="BXG82" s="125"/>
      <c r="BXH82" s="125"/>
      <c r="BXI82" s="125"/>
      <c r="BXJ82" s="125"/>
      <c r="BXK82" s="125"/>
      <c r="BXL82" s="125"/>
      <c r="BXM82" s="125"/>
      <c r="BXN82" s="125"/>
      <c r="BXO82" s="125"/>
      <c r="BXP82" s="125"/>
      <c r="BXQ82" s="125"/>
      <c r="BXR82" s="125"/>
      <c r="BXS82" s="125"/>
      <c r="BXT82" s="125"/>
      <c r="BXU82" s="125"/>
      <c r="BXV82" s="125"/>
      <c r="BXW82" s="125"/>
      <c r="BXX82" s="125"/>
      <c r="BXY82" s="125"/>
      <c r="BXZ82" s="125"/>
      <c r="BYA82" s="125"/>
      <c r="BYB82" s="125"/>
      <c r="BYC82" s="125"/>
      <c r="BYD82" s="125"/>
      <c r="BYE82" s="125"/>
      <c r="BYF82" s="125"/>
      <c r="BYG82" s="125"/>
      <c r="BYH82" s="125"/>
      <c r="BYI82" s="125"/>
      <c r="BYJ82" s="125"/>
      <c r="BYK82" s="125"/>
      <c r="BYL82" s="125"/>
      <c r="BYM82" s="125"/>
      <c r="BYN82" s="125"/>
      <c r="BYO82" s="125"/>
      <c r="BYP82" s="125"/>
      <c r="BYQ82" s="125"/>
      <c r="BYR82" s="125"/>
      <c r="BYS82" s="125"/>
      <c r="BYT82" s="125"/>
      <c r="BYU82" s="125"/>
      <c r="BYV82" s="125"/>
      <c r="BYW82" s="125"/>
      <c r="BYX82" s="125"/>
      <c r="BYY82" s="125"/>
      <c r="BYZ82" s="125"/>
      <c r="BZA82" s="125"/>
      <c r="BZB82" s="125"/>
      <c r="BZC82" s="125"/>
      <c r="BZD82" s="125"/>
      <c r="BZE82" s="125"/>
      <c r="BZF82" s="125"/>
      <c r="BZG82" s="125"/>
      <c r="BZH82" s="125"/>
      <c r="BZI82" s="125"/>
      <c r="BZJ82" s="125"/>
      <c r="BZK82" s="125"/>
      <c r="BZL82" s="125"/>
      <c r="BZM82" s="125"/>
      <c r="BZN82" s="125"/>
      <c r="BZO82" s="125"/>
      <c r="BZP82" s="125"/>
      <c r="BZQ82" s="125"/>
      <c r="BZR82" s="125"/>
      <c r="BZS82" s="125"/>
      <c r="BZT82" s="125"/>
      <c r="BZU82" s="125"/>
      <c r="BZV82" s="125"/>
      <c r="BZW82" s="125"/>
      <c r="BZX82" s="125"/>
      <c r="BZY82" s="125"/>
      <c r="BZZ82" s="125"/>
      <c r="CAA82" s="125"/>
      <c r="CAB82" s="125"/>
      <c r="CAC82" s="125"/>
      <c r="CAD82" s="125"/>
      <c r="CAE82" s="125"/>
      <c r="CAF82" s="125"/>
      <c r="CAG82" s="125"/>
      <c r="CAH82" s="125"/>
      <c r="CAI82" s="125"/>
      <c r="CAJ82" s="125"/>
      <c r="CAK82" s="125"/>
      <c r="CAL82" s="125"/>
      <c r="CAM82" s="125"/>
      <c r="CAN82" s="125"/>
      <c r="CAO82" s="125"/>
      <c r="CAP82" s="125"/>
      <c r="CAQ82" s="125"/>
      <c r="CAR82" s="125"/>
      <c r="CAS82" s="125"/>
      <c r="CAT82" s="125"/>
      <c r="CAU82" s="125"/>
      <c r="CAV82" s="125"/>
      <c r="CAW82" s="125"/>
      <c r="CAX82" s="125"/>
      <c r="CAY82" s="125"/>
      <c r="CAZ82" s="125"/>
      <c r="CBA82" s="125"/>
      <c r="CBB82" s="125"/>
      <c r="CBC82" s="125"/>
      <c r="CBD82" s="125"/>
      <c r="CBE82" s="125"/>
      <c r="CBF82" s="125"/>
      <c r="CBG82" s="125"/>
      <c r="CBH82" s="125"/>
      <c r="CBI82" s="125"/>
      <c r="CBJ82" s="125"/>
      <c r="CBK82" s="125"/>
      <c r="CBL82" s="125"/>
      <c r="CBM82" s="125"/>
      <c r="CBN82" s="125"/>
      <c r="CBO82" s="125"/>
      <c r="CBP82" s="125"/>
      <c r="CBQ82" s="125"/>
      <c r="CBR82" s="125"/>
      <c r="CBS82" s="125"/>
      <c r="CBT82" s="125"/>
      <c r="CBU82" s="125"/>
      <c r="CBV82" s="125"/>
      <c r="CBW82" s="125"/>
      <c r="CBX82" s="125"/>
      <c r="CBY82" s="125"/>
      <c r="CBZ82" s="125"/>
      <c r="CCA82" s="125"/>
      <c r="CCB82" s="125"/>
      <c r="CCC82" s="125"/>
      <c r="CCD82" s="125"/>
      <c r="CCE82" s="125"/>
      <c r="CCF82" s="125"/>
      <c r="CCG82" s="125"/>
      <c r="CCH82" s="125"/>
      <c r="CCI82" s="125"/>
      <c r="CCJ82" s="125"/>
      <c r="CCK82" s="125"/>
      <c r="CCL82" s="125"/>
      <c r="CCM82" s="125"/>
      <c r="CCN82" s="125"/>
      <c r="CCO82" s="125"/>
      <c r="CCP82" s="125"/>
      <c r="CCQ82" s="125"/>
      <c r="CCR82" s="125"/>
      <c r="CCS82" s="125"/>
      <c r="CCT82" s="125"/>
      <c r="CCU82" s="125"/>
      <c r="CCV82" s="125"/>
      <c r="CCW82" s="125"/>
      <c r="CCX82" s="125"/>
      <c r="CCY82" s="125"/>
      <c r="CCZ82" s="125"/>
      <c r="CDA82" s="125"/>
      <c r="CDB82" s="125"/>
      <c r="CDC82" s="125"/>
      <c r="CDD82" s="125"/>
      <c r="CDE82" s="125"/>
      <c r="CDF82" s="125"/>
      <c r="CDG82" s="125"/>
      <c r="CDH82" s="125"/>
      <c r="CDI82" s="125"/>
      <c r="CDJ82" s="125"/>
      <c r="CDK82" s="125"/>
      <c r="CDL82" s="125"/>
      <c r="CDM82" s="125"/>
      <c r="CDN82" s="125"/>
      <c r="CDO82" s="125"/>
      <c r="CDP82" s="125"/>
      <c r="CDQ82" s="125"/>
      <c r="CDR82" s="125"/>
      <c r="CDS82" s="125"/>
      <c r="CDT82" s="125"/>
      <c r="CDU82" s="125"/>
      <c r="CDV82" s="125"/>
      <c r="CDW82" s="125"/>
      <c r="CDX82" s="125"/>
      <c r="CDY82" s="125"/>
      <c r="CDZ82" s="125"/>
      <c r="CEA82" s="125"/>
      <c r="CEB82" s="125"/>
      <c r="CEC82" s="125"/>
      <c r="CED82" s="125"/>
      <c r="CEE82" s="125"/>
      <c r="CEF82" s="125"/>
      <c r="CEG82" s="125"/>
      <c r="CEH82" s="125"/>
      <c r="CEI82" s="125"/>
      <c r="CEJ82" s="125"/>
      <c r="CEK82" s="125"/>
      <c r="CEL82" s="125"/>
      <c r="CEM82" s="125"/>
      <c r="CEN82" s="125"/>
      <c r="CEO82" s="125"/>
      <c r="CEP82" s="125"/>
      <c r="CEQ82" s="125"/>
      <c r="CER82" s="125"/>
      <c r="CES82" s="125"/>
      <c r="CET82" s="125"/>
      <c r="CEU82" s="125"/>
      <c r="CEV82" s="125"/>
      <c r="CEW82" s="125"/>
      <c r="CEX82" s="125"/>
      <c r="CEY82" s="125"/>
      <c r="CEZ82" s="125"/>
      <c r="CFA82" s="125"/>
      <c r="CFB82" s="125"/>
      <c r="CFC82" s="125"/>
      <c r="CFD82" s="125"/>
      <c r="CFE82" s="125"/>
      <c r="CFF82" s="125"/>
      <c r="CFG82" s="125"/>
      <c r="CFH82" s="125"/>
      <c r="CFI82" s="125"/>
      <c r="CFJ82" s="125"/>
      <c r="CFK82" s="125"/>
      <c r="CFL82" s="125"/>
      <c r="CFM82" s="125"/>
      <c r="CFN82" s="125"/>
      <c r="CFO82" s="125"/>
      <c r="CFP82" s="125"/>
      <c r="CFQ82" s="125"/>
      <c r="CFR82" s="125"/>
      <c r="CFS82" s="125"/>
      <c r="CFT82" s="125"/>
      <c r="CFU82" s="125"/>
      <c r="CFV82" s="125"/>
      <c r="CFW82" s="125"/>
      <c r="CFX82" s="125"/>
      <c r="CFY82" s="125"/>
      <c r="CFZ82" s="125"/>
      <c r="CGA82" s="125"/>
      <c r="CGB82" s="125"/>
      <c r="CGC82" s="125"/>
      <c r="CGD82" s="125"/>
      <c r="CGE82" s="125"/>
      <c r="CGF82" s="125"/>
      <c r="CGG82" s="125"/>
      <c r="CGH82" s="125"/>
      <c r="CGI82" s="125"/>
      <c r="CGJ82" s="125"/>
      <c r="CGK82" s="125"/>
      <c r="CGL82" s="125"/>
      <c r="CGM82" s="125"/>
      <c r="CGN82" s="125"/>
      <c r="CGO82" s="125"/>
      <c r="CGP82" s="125"/>
      <c r="CGQ82" s="125"/>
      <c r="CGR82" s="125"/>
      <c r="CGS82" s="125"/>
      <c r="CGT82" s="125"/>
      <c r="CGU82" s="125"/>
      <c r="CGV82" s="125"/>
      <c r="CGW82" s="125"/>
      <c r="CGX82" s="125"/>
      <c r="CGY82" s="125"/>
      <c r="CGZ82" s="125"/>
      <c r="CHA82" s="125"/>
      <c r="CHB82" s="125"/>
      <c r="CHC82" s="125"/>
      <c r="CHD82" s="125"/>
      <c r="CHE82" s="125"/>
      <c r="CHF82" s="125"/>
      <c r="CHG82" s="125"/>
      <c r="CHH82" s="125"/>
      <c r="CHI82" s="125"/>
      <c r="CHJ82" s="125"/>
      <c r="CHK82" s="125"/>
      <c r="CHL82" s="125"/>
      <c r="CHM82" s="125"/>
      <c r="CHN82" s="125"/>
      <c r="CHO82" s="125"/>
      <c r="CHP82" s="125"/>
      <c r="CHQ82" s="125"/>
      <c r="CHR82" s="125"/>
      <c r="CHS82" s="125"/>
      <c r="CHT82" s="125"/>
      <c r="CHU82" s="125"/>
      <c r="CHV82" s="125"/>
      <c r="CHW82" s="125"/>
      <c r="CHX82" s="125"/>
      <c r="CHY82" s="125"/>
      <c r="CHZ82" s="125"/>
      <c r="CIA82" s="125"/>
      <c r="CIB82" s="125"/>
      <c r="CIC82" s="125"/>
      <c r="CID82" s="125"/>
      <c r="CIE82" s="125"/>
      <c r="CIF82" s="125"/>
      <c r="CIG82" s="125"/>
      <c r="CIH82" s="125"/>
      <c r="CII82" s="125"/>
      <c r="CIJ82" s="125"/>
      <c r="CIK82" s="125"/>
      <c r="CIL82" s="125"/>
      <c r="CIM82" s="125"/>
      <c r="CIN82" s="125"/>
      <c r="CIO82" s="125"/>
      <c r="CIP82" s="125"/>
      <c r="CIQ82" s="125"/>
      <c r="CIR82" s="125"/>
      <c r="CIS82" s="125"/>
      <c r="CIT82" s="125"/>
      <c r="CIU82" s="125"/>
      <c r="CIV82" s="125"/>
      <c r="CIW82" s="125"/>
      <c r="CIX82" s="125"/>
      <c r="CIY82" s="125"/>
      <c r="CIZ82" s="125"/>
      <c r="CJA82" s="125"/>
      <c r="CJB82" s="125"/>
      <c r="CJC82" s="125"/>
      <c r="CJD82" s="125"/>
      <c r="CJE82" s="125"/>
      <c r="CJF82" s="125"/>
      <c r="CJG82" s="125"/>
      <c r="CJH82" s="125"/>
      <c r="CJI82" s="125"/>
      <c r="CJJ82" s="125"/>
      <c r="CJK82" s="125"/>
      <c r="CJL82" s="125"/>
      <c r="CJM82" s="125"/>
      <c r="CJN82" s="125"/>
      <c r="CJO82" s="125"/>
      <c r="CJP82" s="125"/>
      <c r="CJQ82" s="125"/>
      <c r="CJR82" s="125"/>
      <c r="CJS82" s="125"/>
      <c r="CJT82" s="125"/>
      <c r="CJU82" s="125"/>
      <c r="CJV82" s="125"/>
      <c r="CJW82" s="125"/>
      <c r="CJX82" s="125"/>
      <c r="CJY82" s="125"/>
      <c r="CJZ82" s="125"/>
      <c r="CKA82" s="125"/>
      <c r="CKB82" s="125"/>
      <c r="CKC82" s="125"/>
      <c r="CKD82" s="125"/>
      <c r="CKE82" s="125"/>
      <c r="CKF82" s="125"/>
      <c r="CKG82" s="125"/>
      <c r="CKH82" s="125"/>
      <c r="CKI82" s="125"/>
      <c r="CKJ82" s="125"/>
      <c r="CKK82" s="125"/>
      <c r="CKL82" s="125"/>
      <c r="CKM82" s="125"/>
      <c r="CKN82" s="125"/>
      <c r="CKO82" s="125"/>
      <c r="CKP82" s="125"/>
      <c r="CKQ82" s="125"/>
      <c r="CKR82" s="125"/>
      <c r="CKS82" s="125"/>
      <c r="CKT82" s="125"/>
      <c r="CKU82" s="125"/>
      <c r="CKV82" s="125"/>
      <c r="CKW82" s="125"/>
      <c r="CKX82" s="125"/>
      <c r="CKY82" s="125"/>
      <c r="CKZ82" s="125"/>
      <c r="CLA82" s="125"/>
      <c r="CLB82" s="125"/>
      <c r="CLC82" s="125"/>
      <c r="CLD82" s="125"/>
      <c r="CLE82" s="125"/>
      <c r="CLF82" s="125"/>
      <c r="CLG82" s="125"/>
      <c r="CLH82" s="125"/>
      <c r="CLI82" s="125"/>
      <c r="CLJ82" s="125"/>
      <c r="CLK82" s="125"/>
      <c r="CLL82" s="125"/>
      <c r="CLM82" s="125"/>
      <c r="CLN82" s="125"/>
      <c r="CLO82" s="125"/>
      <c r="CLP82" s="125"/>
      <c r="CLQ82" s="125"/>
      <c r="CLR82" s="125"/>
      <c r="CLS82" s="125"/>
      <c r="CLT82" s="125"/>
      <c r="CLU82" s="125"/>
      <c r="CLV82" s="125"/>
      <c r="CLW82" s="125"/>
      <c r="CLX82" s="125"/>
      <c r="CLY82" s="125"/>
      <c r="CLZ82" s="125"/>
      <c r="CMA82" s="125"/>
      <c r="CMB82" s="125"/>
      <c r="CMC82" s="125"/>
      <c r="CMD82" s="125"/>
      <c r="CME82" s="125"/>
      <c r="CMF82" s="125"/>
      <c r="CMG82" s="125"/>
      <c r="CMH82" s="125"/>
      <c r="CMI82" s="125"/>
      <c r="CMJ82" s="125"/>
      <c r="CMK82" s="125"/>
      <c r="CML82" s="125"/>
      <c r="CMM82" s="125"/>
      <c r="CMN82" s="125"/>
      <c r="CMO82" s="125"/>
      <c r="CMP82" s="125"/>
      <c r="CMQ82" s="125"/>
      <c r="CMR82" s="125"/>
      <c r="CMS82" s="125"/>
      <c r="CMT82" s="125"/>
      <c r="CMU82" s="125"/>
      <c r="CMV82" s="125"/>
      <c r="CMW82" s="125"/>
      <c r="CMX82" s="125"/>
      <c r="CMY82" s="125"/>
      <c r="CMZ82" s="125"/>
      <c r="CNA82" s="125"/>
      <c r="CNB82" s="125"/>
      <c r="CNC82" s="125"/>
      <c r="CND82" s="125"/>
      <c r="CNE82" s="125"/>
      <c r="CNF82" s="125"/>
      <c r="CNG82" s="125"/>
      <c r="CNH82" s="125"/>
      <c r="CNI82" s="125"/>
      <c r="CNJ82" s="125"/>
      <c r="CNK82" s="125"/>
      <c r="CNL82" s="125"/>
      <c r="CNM82" s="125"/>
      <c r="CNN82" s="125"/>
      <c r="CNO82" s="125"/>
      <c r="CNP82" s="125"/>
      <c r="CNQ82" s="125"/>
      <c r="CNR82" s="125"/>
      <c r="CNS82" s="125"/>
      <c r="CNT82" s="125"/>
      <c r="CNU82" s="125"/>
      <c r="CNV82" s="125"/>
      <c r="CNW82" s="125"/>
      <c r="CNX82" s="125"/>
      <c r="CNY82" s="125"/>
      <c r="CNZ82" s="125"/>
      <c r="COA82" s="125"/>
      <c r="COB82" s="125"/>
      <c r="COC82" s="125"/>
      <c r="COD82" s="125"/>
      <c r="COE82" s="125"/>
      <c r="COF82" s="125"/>
      <c r="COG82" s="125"/>
      <c r="COH82" s="125"/>
      <c r="COI82" s="125"/>
      <c r="COJ82" s="125"/>
      <c r="COK82" s="125"/>
      <c r="COL82" s="125"/>
      <c r="COM82" s="125"/>
      <c r="CON82" s="125"/>
      <c r="COO82" s="125"/>
      <c r="COP82" s="125"/>
      <c r="COQ82" s="125"/>
      <c r="COR82" s="125"/>
      <c r="COS82" s="125"/>
      <c r="COT82" s="125"/>
      <c r="COU82" s="125"/>
      <c r="COV82" s="125"/>
      <c r="COW82" s="125"/>
      <c r="COX82" s="125"/>
      <c r="COY82" s="125"/>
      <c r="COZ82" s="125"/>
      <c r="CPA82" s="125"/>
      <c r="CPB82" s="125"/>
      <c r="CPC82" s="125"/>
      <c r="CPD82" s="125"/>
      <c r="CPE82" s="125"/>
      <c r="CPF82" s="125"/>
      <c r="CPG82" s="125"/>
      <c r="CPH82" s="125"/>
      <c r="CPI82" s="125"/>
      <c r="CPJ82" s="125"/>
      <c r="CPK82" s="125"/>
      <c r="CPL82" s="125"/>
      <c r="CPM82" s="125"/>
      <c r="CPN82" s="125"/>
      <c r="CPO82" s="125"/>
      <c r="CPP82" s="125"/>
      <c r="CPQ82" s="125"/>
      <c r="CPR82" s="125"/>
      <c r="CPS82" s="125"/>
      <c r="CPT82" s="125"/>
      <c r="CPU82" s="125"/>
      <c r="CPV82" s="125"/>
      <c r="CPW82" s="125"/>
      <c r="CPX82" s="125"/>
      <c r="CPY82" s="125"/>
      <c r="CPZ82" s="125"/>
      <c r="CQA82" s="125"/>
      <c r="CQB82" s="125"/>
      <c r="CQC82" s="125"/>
      <c r="CQD82" s="125"/>
      <c r="CQE82" s="125"/>
      <c r="CQF82" s="125"/>
      <c r="CQG82" s="125"/>
      <c r="CQH82" s="125"/>
      <c r="CQI82" s="125"/>
      <c r="CQJ82" s="125"/>
      <c r="CQK82" s="125"/>
      <c r="CQL82" s="125"/>
      <c r="CQM82" s="125"/>
      <c r="CQN82" s="125"/>
      <c r="CQO82" s="125"/>
      <c r="CQP82" s="125"/>
      <c r="CQQ82" s="125"/>
      <c r="CQR82" s="125"/>
      <c r="CQS82" s="125"/>
      <c r="CQT82" s="125"/>
      <c r="CQU82" s="125"/>
      <c r="CQV82" s="125"/>
      <c r="CQW82" s="125"/>
      <c r="CQX82" s="125"/>
      <c r="CQY82" s="125"/>
      <c r="CQZ82" s="125"/>
      <c r="CRA82" s="125"/>
      <c r="CRB82" s="125"/>
      <c r="CRC82" s="125"/>
      <c r="CRD82" s="125"/>
      <c r="CRE82" s="125"/>
      <c r="CRF82" s="125"/>
      <c r="CRG82" s="125"/>
      <c r="CRH82" s="125"/>
      <c r="CRI82" s="125"/>
      <c r="CRJ82" s="125"/>
      <c r="CRK82" s="125"/>
      <c r="CRL82" s="125"/>
      <c r="CRM82" s="125"/>
      <c r="CRN82" s="125"/>
      <c r="CRO82" s="125"/>
      <c r="CRP82" s="125"/>
      <c r="CRQ82" s="125"/>
      <c r="CRR82" s="125"/>
      <c r="CRS82" s="125"/>
      <c r="CRT82" s="125"/>
      <c r="CRU82" s="125"/>
      <c r="CRV82" s="125"/>
      <c r="CRW82" s="125"/>
      <c r="CRX82" s="125"/>
      <c r="CRY82" s="125"/>
      <c r="CRZ82" s="125"/>
      <c r="CSA82" s="125"/>
      <c r="CSB82" s="125"/>
      <c r="CSC82" s="125"/>
      <c r="CSD82" s="125"/>
      <c r="CSE82" s="125"/>
      <c r="CSF82" s="125"/>
      <c r="CSG82" s="125"/>
      <c r="CSH82" s="125"/>
      <c r="CSI82" s="125"/>
      <c r="CSJ82" s="125"/>
      <c r="CSK82" s="125"/>
      <c r="CSL82" s="125"/>
      <c r="CSM82" s="125"/>
      <c r="CSN82" s="125"/>
      <c r="CSO82" s="125"/>
      <c r="CSP82" s="125"/>
      <c r="CSQ82" s="125"/>
      <c r="CSR82" s="125"/>
      <c r="CSS82" s="125"/>
      <c r="CST82" s="125"/>
      <c r="CSU82" s="125"/>
      <c r="CSV82" s="125"/>
      <c r="CSW82" s="125"/>
      <c r="CSX82" s="125"/>
      <c r="CSY82" s="125"/>
      <c r="CSZ82" s="125"/>
      <c r="CTA82" s="125"/>
      <c r="CTB82" s="125"/>
      <c r="CTC82" s="125"/>
      <c r="CTD82" s="125"/>
      <c r="CTE82" s="125"/>
      <c r="CTF82" s="125"/>
      <c r="CTG82" s="125"/>
      <c r="CTH82" s="125"/>
      <c r="CTI82" s="125"/>
      <c r="CTJ82" s="125"/>
      <c r="CTK82" s="125"/>
      <c r="CTL82" s="125"/>
      <c r="CTM82" s="125"/>
      <c r="CTN82" s="125"/>
      <c r="CTO82" s="125"/>
      <c r="CTP82" s="125"/>
      <c r="CTQ82" s="125"/>
      <c r="CTR82" s="125"/>
      <c r="CTS82" s="125"/>
      <c r="CTT82" s="125"/>
      <c r="CTU82" s="125"/>
      <c r="CTV82" s="125"/>
      <c r="CTW82" s="125"/>
      <c r="CTX82" s="125"/>
      <c r="CTY82" s="125"/>
      <c r="CTZ82" s="125"/>
      <c r="CUA82" s="125"/>
      <c r="CUB82" s="125"/>
      <c r="CUC82" s="125"/>
      <c r="CUD82" s="125"/>
      <c r="CUE82" s="125"/>
      <c r="CUF82" s="125"/>
      <c r="CUG82" s="125"/>
      <c r="CUH82" s="125"/>
      <c r="CUI82" s="125"/>
      <c r="CUJ82" s="125"/>
      <c r="CUK82" s="125"/>
      <c r="CUL82" s="125"/>
      <c r="CUM82" s="125"/>
      <c r="CUN82" s="125"/>
      <c r="CUO82" s="125"/>
      <c r="CUP82" s="125"/>
      <c r="CUQ82" s="125"/>
      <c r="CUR82" s="125"/>
      <c r="CUS82" s="125"/>
      <c r="CUT82" s="125"/>
      <c r="CUU82" s="125"/>
      <c r="CUV82" s="125"/>
      <c r="CUW82" s="125"/>
      <c r="CUX82" s="125"/>
      <c r="CUY82" s="125"/>
      <c r="CUZ82" s="125"/>
      <c r="CVA82" s="125"/>
      <c r="CVB82" s="125"/>
      <c r="CVC82" s="125"/>
      <c r="CVD82" s="125"/>
      <c r="CVE82" s="125"/>
      <c r="CVF82" s="125"/>
      <c r="CVG82" s="125"/>
      <c r="CVH82" s="125"/>
      <c r="CVI82" s="125"/>
      <c r="CVJ82" s="125"/>
      <c r="CVK82" s="125"/>
      <c r="CVL82" s="125"/>
      <c r="CVM82" s="125"/>
      <c r="CVN82" s="125"/>
      <c r="CVO82" s="125"/>
      <c r="CVP82" s="125"/>
      <c r="CVQ82" s="125"/>
      <c r="CVR82" s="125"/>
      <c r="CVS82" s="125"/>
      <c r="CVT82" s="125"/>
      <c r="CVU82" s="125"/>
      <c r="CVV82" s="125"/>
      <c r="CVW82" s="125"/>
      <c r="CVX82" s="125"/>
      <c r="CVY82" s="125"/>
      <c r="CVZ82" s="125"/>
      <c r="CWA82" s="125"/>
      <c r="CWB82" s="125"/>
      <c r="CWC82" s="125"/>
      <c r="CWD82" s="125"/>
      <c r="CWE82" s="125"/>
      <c r="CWF82" s="125"/>
      <c r="CWG82" s="125"/>
      <c r="CWH82" s="125"/>
      <c r="CWI82" s="125"/>
      <c r="CWJ82" s="125"/>
      <c r="CWK82" s="125"/>
      <c r="CWL82" s="125"/>
      <c r="CWM82" s="125"/>
      <c r="CWN82" s="125"/>
      <c r="CWO82" s="125"/>
      <c r="CWP82" s="125"/>
      <c r="CWQ82" s="125"/>
      <c r="CWR82" s="125"/>
      <c r="CWS82" s="125"/>
      <c r="CWT82" s="125"/>
      <c r="CWU82" s="125"/>
      <c r="CWV82" s="125"/>
      <c r="CWW82" s="125"/>
      <c r="CWX82" s="125"/>
      <c r="CWY82" s="125"/>
      <c r="CWZ82" s="125"/>
      <c r="CXA82" s="125"/>
      <c r="CXB82" s="125"/>
      <c r="CXC82" s="125"/>
      <c r="CXD82" s="125"/>
      <c r="CXE82" s="125"/>
      <c r="CXF82" s="125"/>
      <c r="CXG82" s="125"/>
      <c r="CXH82" s="125"/>
      <c r="CXI82" s="125"/>
      <c r="CXJ82" s="125"/>
      <c r="CXK82" s="125"/>
      <c r="CXL82" s="125"/>
      <c r="CXM82" s="125"/>
      <c r="CXN82" s="125"/>
      <c r="CXO82" s="125"/>
      <c r="CXP82" s="125"/>
      <c r="CXQ82" s="125"/>
      <c r="CXR82" s="125"/>
      <c r="CXS82" s="125"/>
      <c r="CXT82" s="125"/>
      <c r="CXU82" s="125"/>
      <c r="CXV82" s="125"/>
      <c r="CXW82" s="125"/>
      <c r="CXX82" s="125"/>
      <c r="CXY82" s="125"/>
      <c r="CXZ82" s="125"/>
      <c r="CYA82" s="125"/>
      <c r="CYB82" s="125"/>
      <c r="CYC82" s="125"/>
      <c r="CYD82" s="125"/>
      <c r="CYE82" s="125"/>
      <c r="CYF82" s="125"/>
      <c r="CYG82" s="125"/>
      <c r="CYH82" s="125"/>
      <c r="CYI82" s="125"/>
      <c r="CYJ82" s="125"/>
      <c r="CYK82" s="125"/>
      <c r="CYL82" s="125"/>
      <c r="CYM82" s="125"/>
      <c r="CYN82" s="125"/>
      <c r="CYO82" s="125"/>
      <c r="CYP82" s="125"/>
      <c r="CYQ82" s="125"/>
      <c r="CYR82" s="125"/>
      <c r="CYS82" s="125"/>
      <c r="CYT82" s="125"/>
      <c r="CYU82" s="125"/>
      <c r="CYV82" s="125"/>
      <c r="CYW82" s="125"/>
      <c r="CYX82" s="125"/>
      <c r="CYY82" s="125"/>
      <c r="CYZ82" s="125"/>
      <c r="CZA82" s="125"/>
      <c r="CZB82" s="125"/>
      <c r="CZC82" s="125"/>
      <c r="CZD82" s="125"/>
      <c r="CZE82" s="125"/>
      <c r="CZF82" s="125"/>
      <c r="CZG82" s="125"/>
      <c r="CZH82" s="125"/>
      <c r="CZI82" s="125"/>
      <c r="CZJ82" s="125"/>
      <c r="CZK82" s="125"/>
      <c r="CZL82" s="125"/>
      <c r="CZM82" s="125"/>
      <c r="CZN82" s="125"/>
      <c r="CZO82" s="125"/>
      <c r="CZP82" s="125"/>
      <c r="CZQ82" s="125"/>
      <c r="CZR82" s="125"/>
      <c r="CZS82" s="125"/>
      <c r="CZT82" s="125"/>
      <c r="CZU82" s="125"/>
      <c r="CZV82" s="125"/>
      <c r="CZW82" s="125"/>
      <c r="CZX82" s="125"/>
      <c r="CZY82" s="125"/>
      <c r="CZZ82" s="125"/>
      <c r="DAA82" s="125"/>
      <c r="DAB82" s="125"/>
      <c r="DAC82" s="125"/>
      <c r="DAD82" s="125"/>
      <c r="DAE82" s="125"/>
      <c r="DAF82" s="125"/>
      <c r="DAG82" s="125"/>
      <c r="DAH82" s="125"/>
      <c r="DAI82" s="125"/>
      <c r="DAJ82" s="125"/>
      <c r="DAK82" s="125"/>
      <c r="DAL82" s="125"/>
      <c r="DAM82" s="125"/>
      <c r="DAN82" s="125"/>
      <c r="DAO82" s="125"/>
      <c r="DAP82" s="125"/>
      <c r="DAQ82" s="125"/>
      <c r="DAR82" s="125"/>
      <c r="DAS82" s="125"/>
      <c r="DAT82" s="125"/>
      <c r="DAU82" s="125"/>
      <c r="DAV82" s="125"/>
      <c r="DAW82" s="125"/>
      <c r="DAX82" s="125"/>
      <c r="DAY82" s="125"/>
      <c r="DAZ82" s="125"/>
      <c r="DBA82" s="125"/>
      <c r="DBB82" s="125"/>
      <c r="DBC82" s="125"/>
      <c r="DBD82" s="125"/>
      <c r="DBE82" s="125"/>
      <c r="DBF82" s="125"/>
      <c r="DBG82" s="125"/>
      <c r="DBH82" s="125"/>
      <c r="DBI82" s="125"/>
      <c r="DBJ82" s="125"/>
      <c r="DBK82" s="125"/>
      <c r="DBL82" s="125"/>
      <c r="DBM82" s="125"/>
      <c r="DBN82" s="125"/>
      <c r="DBO82" s="125"/>
      <c r="DBP82" s="125"/>
      <c r="DBQ82" s="125"/>
      <c r="DBR82" s="125"/>
      <c r="DBS82" s="125"/>
      <c r="DBT82" s="125"/>
      <c r="DBU82" s="125"/>
      <c r="DBV82" s="125"/>
      <c r="DBW82" s="125"/>
      <c r="DBX82" s="125"/>
      <c r="DBY82" s="125"/>
      <c r="DBZ82" s="125"/>
      <c r="DCA82" s="125"/>
      <c r="DCB82" s="125"/>
      <c r="DCC82" s="125"/>
      <c r="DCD82" s="125"/>
      <c r="DCE82" s="125"/>
      <c r="DCF82" s="125"/>
      <c r="DCG82" s="125"/>
      <c r="DCH82" s="125"/>
      <c r="DCI82" s="125"/>
      <c r="DCJ82" s="125"/>
      <c r="DCK82" s="125"/>
      <c r="DCL82" s="125"/>
      <c r="DCM82" s="125"/>
      <c r="DCN82" s="125"/>
      <c r="DCO82" s="125"/>
      <c r="DCP82" s="125"/>
      <c r="DCQ82" s="125"/>
      <c r="DCR82" s="125"/>
      <c r="DCS82" s="125"/>
      <c r="DCT82" s="125"/>
      <c r="DCU82" s="125"/>
      <c r="DCV82" s="125"/>
      <c r="DCW82" s="125"/>
      <c r="DCX82" s="125"/>
      <c r="DCY82" s="125"/>
      <c r="DCZ82" s="125"/>
      <c r="DDA82" s="125"/>
      <c r="DDB82" s="125"/>
      <c r="DDC82" s="125"/>
      <c r="DDD82" s="125"/>
      <c r="DDE82" s="125"/>
      <c r="DDF82" s="125"/>
      <c r="DDG82" s="125"/>
      <c r="DDH82" s="125"/>
      <c r="DDI82" s="125"/>
      <c r="DDJ82" s="125"/>
      <c r="DDK82" s="125"/>
      <c r="DDL82" s="125"/>
      <c r="DDM82" s="125"/>
      <c r="DDN82" s="125"/>
      <c r="DDO82" s="125"/>
      <c r="DDP82" s="125"/>
      <c r="DDQ82" s="125"/>
      <c r="DDR82" s="125"/>
      <c r="DDS82" s="125"/>
      <c r="DDT82" s="125"/>
      <c r="DDU82" s="125"/>
      <c r="DDV82" s="125"/>
      <c r="DDW82" s="125"/>
      <c r="DDX82" s="125"/>
      <c r="DDY82" s="125"/>
      <c r="DDZ82" s="125"/>
      <c r="DEA82" s="125"/>
      <c r="DEB82" s="125"/>
      <c r="DEC82" s="125"/>
      <c r="DED82" s="125"/>
      <c r="DEE82" s="125"/>
      <c r="DEF82" s="125"/>
      <c r="DEG82" s="125"/>
      <c r="DEH82" s="125"/>
      <c r="DEI82" s="125"/>
      <c r="DEJ82" s="125"/>
      <c r="DEK82" s="125"/>
      <c r="DEL82" s="125"/>
      <c r="DEM82" s="125"/>
      <c r="DEN82" s="125"/>
      <c r="DEO82" s="125"/>
      <c r="DEP82" s="125"/>
      <c r="DEQ82" s="125"/>
      <c r="DER82" s="125"/>
      <c r="DES82" s="125"/>
      <c r="DET82" s="125"/>
      <c r="DEU82" s="125"/>
      <c r="DEV82" s="125"/>
      <c r="DEW82" s="125"/>
      <c r="DEX82" s="125"/>
      <c r="DEY82" s="125"/>
      <c r="DEZ82" s="125"/>
      <c r="DFA82" s="125"/>
      <c r="DFB82" s="125"/>
      <c r="DFC82" s="125"/>
      <c r="DFD82" s="125"/>
      <c r="DFE82" s="125"/>
      <c r="DFF82" s="125"/>
      <c r="DFG82" s="125"/>
      <c r="DFH82" s="125"/>
      <c r="DFI82" s="125"/>
      <c r="DFJ82" s="125"/>
      <c r="DFK82" s="125"/>
      <c r="DFL82" s="125"/>
      <c r="DFM82" s="125"/>
      <c r="DFN82" s="125"/>
      <c r="DFO82" s="125"/>
      <c r="DFP82" s="125"/>
      <c r="DFQ82" s="125"/>
      <c r="DFR82" s="125"/>
      <c r="DFS82" s="125"/>
      <c r="DFT82" s="125"/>
      <c r="DFU82" s="125"/>
      <c r="DFV82" s="125"/>
      <c r="DFW82" s="125"/>
      <c r="DFX82" s="125"/>
      <c r="DFY82" s="125"/>
      <c r="DFZ82" s="125"/>
      <c r="DGA82" s="125"/>
      <c r="DGB82" s="125"/>
      <c r="DGC82" s="125"/>
      <c r="DGD82" s="125"/>
      <c r="DGE82" s="125"/>
      <c r="DGF82" s="125"/>
      <c r="DGG82" s="125"/>
      <c r="DGH82" s="125"/>
      <c r="DGI82" s="125"/>
      <c r="DGJ82" s="125"/>
      <c r="DGK82" s="125"/>
      <c r="DGL82" s="125"/>
      <c r="DGM82" s="125"/>
      <c r="DGN82" s="125"/>
      <c r="DGO82" s="125"/>
      <c r="DGP82" s="125"/>
      <c r="DGQ82" s="125"/>
      <c r="DGR82" s="125"/>
      <c r="DGS82" s="125"/>
      <c r="DGT82" s="125"/>
      <c r="DGU82" s="125"/>
      <c r="DGV82" s="125"/>
      <c r="DGW82" s="125"/>
      <c r="DGX82" s="125"/>
      <c r="DGY82" s="125"/>
      <c r="DGZ82" s="125"/>
      <c r="DHA82" s="125"/>
      <c r="DHB82" s="125"/>
      <c r="DHC82" s="125"/>
      <c r="DHD82" s="125"/>
      <c r="DHE82" s="125"/>
      <c r="DHF82" s="125"/>
      <c r="DHG82" s="125"/>
      <c r="DHH82" s="125"/>
      <c r="DHI82" s="125"/>
      <c r="DHJ82" s="125"/>
      <c r="DHK82" s="125"/>
      <c r="DHL82" s="125"/>
      <c r="DHM82" s="125"/>
      <c r="DHN82" s="125"/>
      <c r="DHO82" s="125"/>
      <c r="DHP82" s="125"/>
      <c r="DHQ82" s="125"/>
      <c r="DHR82" s="125"/>
      <c r="DHS82" s="125"/>
      <c r="DHT82" s="125"/>
      <c r="DHU82" s="125"/>
      <c r="DHV82" s="125"/>
      <c r="DHW82" s="125"/>
      <c r="DHX82" s="125"/>
      <c r="DHY82" s="125"/>
      <c r="DHZ82" s="125"/>
      <c r="DIA82" s="125"/>
      <c r="DIB82" s="125"/>
      <c r="DIC82" s="125"/>
      <c r="DID82" s="125"/>
      <c r="DIE82" s="125"/>
      <c r="DIF82" s="125"/>
      <c r="DIG82" s="125"/>
      <c r="DIH82" s="125"/>
      <c r="DII82" s="125"/>
      <c r="DIJ82" s="125"/>
      <c r="DIK82" s="125"/>
      <c r="DIL82" s="125"/>
      <c r="DIM82" s="125"/>
      <c r="DIN82" s="125"/>
      <c r="DIO82" s="125"/>
      <c r="DIP82" s="125"/>
      <c r="DIQ82" s="125"/>
      <c r="DIR82" s="125"/>
      <c r="DIS82" s="125"/>
      <c r="DIT82" s="125"/>
      <c r="DIU82" s="125"/>
      <c r="DIV82" s="125"/>
      <c r="DIW82" s="125"/>
      <c r="DIX82" s="125"/>
      <c r="DIY82" s="125"/>
      <c r="DIZ82" s="125"/>
      <c r="DJA82" s="125"/>
      <c r="DJB82" s="125"/>
      <c r="DJC82" s="125"/>
      <c r="DJD82" s="125"/>
      <c r="DJE82" s="125"/>
      <c r="DJF82" s="125"/>
      <c r="DJG82" s="125"/>
      <c r="DJH82" s="125"/>
      <c r="DJI82" s="125"/>
      <c r="DJJ82" s="125"/>
      <c r="DJK82" s="125"/>
      <c r="DJL82" s="125"/>
      <c r="DJM82" s="125"/>
      <c r="DJN82" s="125"/>
      <c r="DJO82" s="125"/>
      <c r="DJP82" s="125"/>
      <c r="DJQ82" s="125"/>
      <c r="DJR82" s="125"/>
      <c r="DJS82" s="125"/>
      <c r="DJT82" s="125"/>
      <c r="DJU82" s="125"/>
      <c r="DJV82" s="125"/>
      <c r="DJW82" s="125"/>
      <c r="DJX82" s="125"/>
      <c r="DJY82" s="125"/>
      <c r="DJZ82" s="125"/>
      <c r="DKA82" s="125"/>
      <c r="DKB82" s="125"/>
      <c r="DKC82" s="125"/>
      <c r="DKD82" s="125"/>
      <c r="DKE82" s="125"/>
      <c r="DKF82" s="125"/>
      <c r="DKG82" s="125"/>
      <c r="DKH82" s="125"/>
      <c r="DKI82" s="125"/>
      <c r="DKJ82" s="125"/>
      <c r="DKK82" s="125"/>
      <c r="DKL82" s="125"/>
      <c r="DKM82" s="125"/>
      <c r="DKN82" s="125"/>
      <c r="DKO82" s="125"/>
      <c r="DKP82" s="125"/>
      <c r="DKQ82" s="125"/>
      <c r="DKR82" s="125"/>
      <c r="DKS82" s="125"/>
      <c r="DKT82" s="125"/>
      <c r="DKU82" s="125"/>
      <c r="DKV82" s="125"/>
      <c r="DKW82" s="125"/>
      <c r="DKX82" s="125"/>
      <c r="DKY82" s="125"/>
      <c r="DKZ82" s="125"/>
      <c r="DLA82" s="125"/>
      <c r="DLB82" s="125"/>
      <c r="DLC82" s="125"/>
      <c r="DLD82" s="125"/>
      <c r="DLE82" s="125"/>
      <c r="DLF82" s="125"/>
      <c r="DLG82" s="125"/>
      <c r="DLH82" s="125"/>
      <c r="DLI82" s="125"/>
      <c r="DLJ82" s="125"/>
      <c r="DLK82" s="125"/>
      <c r="DLL82" s="125"/>
      <c r="DLM82" s="125"/>
      <c r="DLN82" s="125"/>
      <c r="DLO82" s="125"/>
      <c r="DLP82" s="125"/>
      <c r="DLQ82" s="125"/>
      <c r="DLR82" s="125"/>
      <c r="DLS82" s="125"/>
      <c r="DLT82" s="125"/>
      <c r="DLU82" s="125"/>
      <c r="DLV82" s="125"/>
      <c r="DLW82" s="125"/>
      <c r="DLX82" s="125"/>
      <c r="DLY82" s="125"/>
      <c r="DLZ82" s="125"/>
      <c r="DMA82" s="125"/>
      <c r="DMB82" s="125"/>
      <c r="DMC82" s="125"/>
      <c r="DMD82" s="125"/>
      <c r="DME82" s="125"/>
      <c r="DMF82" s="125"/>
      <c r="DMG82" s="125"/>
      <c r="DMH82" s="125"/>
      <c r="DMI82" s="125"/>
      <c r="DMJ82" s="125"/>
      <c r="DMK82" s="125"/>
      <c r="DML82" s="125"/>
      <c r="DMM82" s="125"/>
      <c r="DMN82" s="125"/>
      <c r="DMO82" s="125"/>
      <c r="DMP82" s="125"/>
      <c r="DMQ82" s="125"/>
      <c r="DMR82" s="125"/>
      <c r="DMS82" s="125"/>
      <c r="DMT82" s="125"/>
      <c r="DMU82" s="125"/>
      <c r="DMV82" s="125"/>
      <c r="DMW82" s="125"/>
      <c r="DMX82" s="125"/>
      <c r="DMY82" s="125"/>
      <c r="DMZ82" s="125"/>
      <c r="DNA82" s="125"/>
      <c r="DNB82" s="125"/>
      <c r="DNC82" s="125"/>
      <c r="DND82" s="125"/>
      <c r="DNE82" s="125"/>
      <c r="DNF82" s="125"/>
      <c r="DNG82" s="125"/>
      <c r="DNH82" s="125"/>
      <c r="DNI82" s="125"/>
      <c r="DNJ82" s="125"/>
      <c r="DNK82" s="125"/>
      <c r="DNL82" s="125"/>
      <c r="DNM82" s="125"/>
      <c r="DNN82" s="125"/>
      <c r="DNO82" s="125"/>
      <c r="DNP82" s="125"/>
      <c r="DNQ82" s="125"/>
      <c r="DNR82" s="125"/>
      <c r="DNS82" s="125"/>
      <c r="DNT82" s="125"/>
      <c r="DNU82" s="125"/>
      <c r="DNV82" s="125"/>
      <c r="DNW82" s="125"/>
      <c r="DNX82" s="125"/>
      <c r="DNY82" s="125"/>
      <c r="DNZ82" s="125"/>
      <c r="DOA82" s="125"/>
      <c r="DOB82" s="125"/>
      <c r="DOC82" s="125"/>
      <c r="DOD82" s="125"/>
      <c r="DOE82" s="125"/>
      <c r="DOF82" s="125"/>
      <c r="DOG82" s="125"/>
      <c r="DOH82" s="125"/>
      <c r="DOI82" s="125"/>
      <c r="DOJ82" s="125"/>
      <c r="DOK82" s="125"/>
      <c r="DOL82" s="125"/>
      <c r="DOM82" s="125"/>
      <c r="DON82" s="125"/>
      <c r="DOO82" s="125"/>
      <c r="DOP82" s="125"/>
      <c r="DOQ82" s="125"/>
      <c r="DOR82" s="125"/>
      <c r="DOS82" s="125"/>
      <c r="DOT82" s="125"/>
      <c r="DOU82" s="125"/>
      <c r="DOV82" s="125"/>
      <c r="DOW82" s="125"/>
      <c r="DOX82" s="125"/>
      <c r="DOY82" s="125"/>
      <c r="DOZ82" s="125"/>
      <c r="DPA82" s="125"/>
      <c r="DPB82" s="125"/>
      <c r="DPC82" s="125"/>
      <c r="DPD82" s="125"/>
      <c r="DPE82" s="125"/>
      <c r="DPF82" s="125"/>
      <c r="DPG82" s="125"/>
      <c r="DPH82" s="125"/>
      <c r="DPI82" s="125"/>
      <c r="DPJ82" s="125"/>
      <c r="DPK82" s="125"/>
      <c r="DPL82" s="125"/>
      <c r="DPM82" s="125"/>
      <c r="DPN82" s="125"/>
      <c r="DPO82" s="125"/>
      <c r="DPP82" s="125"/>
      <c r="DPQ82" s="125"/>
      <c r="DPR82" s="125"/>
      <c r="DPS82" s="125"/>
      <c r="DPT82" s="125"/>
      <c r="DPU82" s="125"/>
      <c r="DPV82" s="125"/>
      <c r="DPW82" s="125"/>
      <c r="DPX82" s="125"/>
      <c r="DPY82" s="125"/>
      <c r="DPZ82" s="125"/>
      <c r="DQA82" s="125"/>
      <c r="DQB82" s="125"/>
      <c r="DQC82" s="125"/>
      <c r="DQD82" s="125"/>
      <c r="DQE82" s="125"/>
      <c r="DQF82" s="125"/>
      <c r="DQG82" s="125"/>
      <c r="DQH82" s="125"/>
      <c r="DQI82" s="125"/>
      <c r="DQJ82" s="125"/>
      <c r="DQK82" s="125"/>
      <c r="DQL82" s="125"/>
      <c r="DQM82" s="125"/>
      <c r="DQN82" s="125"/>
      <c r="DQO82" s="125"/>
      <c r="DQP82" s="125"/>
      <c r="DQQ82" s="125"/>
      <c r="DQR82" s="125"/>
      <c r="DQS82" s="125"/>
      <c r="DQT82" s="125"/>
      <c r="DQU82" s="125"/>
      <c r="DQV82" s="125"/>
      <c r="DQW82" s="125"/>
      <c r="DQX82" s="125"/>
      <c r="DQY82" s="125"/>
      <c r="DQZ82" s="125"/>
      <c r="DRA82" s="125"/>
      <c r="DRB82" s="125"/>
      <c r="DRC82" s="125"/>
      <c r="DRD82" s="125"/>
      <c r="DRE82" s="125"/>
      <c r="DRF82" s="125"/>
      <c r="DRG82" s="125"/>
      <c r="DRH82" s="125"/>
      <c r="DRI82" s="125"/>
      <c r="DRJ82" s="125"/>
      <c r="DRK82" s="125"/>
      <c r="DRL82" s="125"/>
      <c r="DRM82" s="125"/>
      <c r="DRN82" s="125"/>
      <c r="DRO82" s="125"/>
      <c r="DRP82" s="125"/>
      <c r="DRQ82" s="125"/>
      <c r="DRR82" s="125"/>
      <c r="DRS82" s="125"/>
      <c r="DRT82" s="125"/>
      <c r="DRU82" s="125"/>
      <c r="DRV82" s="125"/>
      <c r="DRW82" s="125"/>
      <c r="DRX82" s="125"/>
      <c r="DRY82" s="125"/>
      <c r="DRZ82" s="125"/>
      <c r="DSA82" s="125"/>
      <c r="DSB82" s="125"/>
      <c r="DSC82" s="125"/>
      <c r="DSD82" s="125"/>
      <c r="DSE82" s="125"/>
      <c r="DSF82" s="125"/>
      <c r="DSG82" s="125"/>
      <c r="DSH82" s="125"/>
      <c r="DSI82" s="125"/>
      <c r="DSJ82" s="125"/>
      <c r="DSK82" s="125"/>
      <c r="DSL82" s="125"/>
      <c r="DSM82" s="125"/>
      <c r="DSN82" s="125"/>
      <c r="DSO82" s="125"/>
      <c r="DSP82" s="125"/>
      <c r="DSQ82" s="125"/>
      <c r="DSR82" s="125"/>
      <c r="DSS82" s="125"/>
      <c r="DST82" s="125"/>
      <c r="DSU82" s="125"/>
      <c r="DSV82" s="125"/>
      <c r="DSW82" s="125"/>
      <c r="DSX82" s="125"/>
      <c r="DSY82" s="125"/>
      <c r="DSZ82" s="125"/>
      <c r="DTA82" s="125"/>
      <c r="DTB82" s="125"/>
      <c r="DTC82" s="125"/>
      <c r="DTD82" s="125"/>
      <c r="DTE82" s="125"/>
      <c r="DTF82" s="125"/>
      <c r="DTG82" s="125"/>
      <c r="DTH82" s="125"/>
      <c r="DTI82" s="125"/>
      <c r="DTJ82" s="125"/>
      <c r="DTK82" s="125"/>
      <c r="DTL82" s="125"/>
      <c r="DTM82" s="125"/>
      <c r="DTN82" s="125"/>
      <c r="DTO82" s="125"/>
      <c r="DTP82" s="125"/>
      <c r="DTQ82" s="125"/>
      <c r="DTR82" s="125"/>
      <c r="DTS82" s="125"/>
      <c r="DTT82" s="125"/>
      <c r="DTU82" s="125"/>
      <c r="DTV82" s="125"/>
      <c r="DTW82" s="125"/>
      <c r="DTX82" s="125"/>
      <c r="DTY82" s="125"/>
      <c r="DTZ82" s="125"/>
      <c r="DUA82" s="125"/>
      <c r="DUB82" s="125"/>
      <c r="DUC82" s="125"/>
      <c r="DUD82" s="125"/>
      <c r="DUE82" s="125"/>
      <c r="DUF82" s="125"/>
      <c r="DUG82" s="125"/>
      <c r="DUH82" s="125"/>
      <c r="DUI82" s="125"/>
      <c r="DUJ82" s="125"/>
      <c r="DUK82" s="125"/>
      <c r="DUL82" s="125"/>
      <c r="DUM82" s="125"/>
      <c r="DUN82" s="125"/>
      <c r="DUO82" s="125"/>
      <c r="DUP82" s="125"/>
      <c r="DUQ82" s="125"/>
      <c r="DUR82" s="125"/>
      <c r="DUS82" s="125"/>
      <c r="DUT82" s="125"/>
      <c r="DUU82" s="125"/>
      <c r="DUV82" s="125"/>
      <c r="DUW82" s="125"/>
      <c r="DUX82" s="125"/>
      <c r="DUY82" s="125"/>
      <c r="DUZ82" s="125"/>
      <c r="DVA82" s="125"/>
      <c r="DVB82" s="125"/>
      <c r="DVC82" s="125"/>
      <c r="DVD82" s="125"/>
      <c r="DVE82" s="125"/>
      <c r="DVF82" s="125"/>
      <c r="DVG82" s="125"/>
      <c r="DVH82" s="125"/>
      <c r="DVI82" s="125"/>
      <c r="DVJ82" s="125"/>
      <c r="DVK82" s="125"/>
      <c r="DVL82" s="125"/>
      <c r="DVM82" s="125"/>
      <c r="DVN82" s="125"/>
      <c r="DVO82" s="125"/>
      <c r="DVP82" s="125"/>
      <c r="DVQ82" s="125"/>
      <c r="DVR82" s="125"/>
      <c r="DVS82" s="125"/>
      <c r="DVT82" s="125"/>
      <c r="DVU82" s="125"/>
      <c r="DVV82" s="125"/>
      <c r="DVW82" s="125"/>
      <c r="DVX82" s="125"/>
      <c r="DVY82" s="125"/>
      <c r="DVZ82" s="125"/>
      <c r="DWA82" s="125"/>
      <c r="DWB82" s="125"/>
      <c r="DWC82" s="125"/>
      <c r="DWD82" s="125"/>
      <c r="DWE82" s="125"/>
      <c r="DWF82" s="125"/>
      <c r="DWG82" s="125"/>
      <c r="DWH82" s="125"/>
      <c r="DWI82" s="125"/>
      <c r="DWJ82" s="125"/>
      <c r="DWK82" s="125"/>
      <c r="DWL82" s="125"/>
      <c r="DWM82" s="125"/>
      <c r="DWN82" s="125"/>
      <c r="DWO82" s="125"/>
      <c r="DWP82" s="125"/>
      <c r="DWQ82" s="125"/>
      <c r="DWR82" s="125"/>
      <c r="DWS82" s="125"/>
      <c r="DWT82" s="125"/>
      <c r="DWU82" s="125"/>
      <c r="DWV82" s="125"/>
      <c r="DWW82" s="125"/>
      <c r="DWX82" s="125"/>
      <c r="DWY82" s="125"/>
      <c r="DWZ82" s="125"/>
      <c r="DXA82" s="125"/>
      <c r="DXB82" s="125"/>
      <c r="DXC82" s="125"/>
      <c r="DXD82" s="125"/>
      <c r="DXE82" s="125"/>
      <c r="DXF82" s="125"/>
      <c r="DXG82" s="125"/>
      <c r="DXH82" s="125"/>
      <c r="DXI82" s="125"/>
      <c r="DXJ82" s="125"/>
      <c r="DXK82" s="125"/>
      <c r="DXL82" s="125"/>
      <c r="DXM82" s="125"/>
      <c r="DXN82" s="125"/>
      <c r="DXO82" s="125"/>
      <c r="DXP82" s="125"/>
      <c r="DXQ82" s="125"/>
      <c r="DXR82" s="125"/>
      <c r="DXS82" s="125"/>
      <c r="DXT82" s="125"/>
      <c r="DXU82" s="125"/>
      <c r="DXV82" s="125"/>
      <c r="DXW82" s="125"/>
      <c r="DXX82" s="125"/>
      <c r="DXY82" s="125"/>
      <c r="DXZ82" s="125"/>
      <c r="DYA82" s="125"/>
      <c r="DYB82" s="125"/>
      <c r="DYC82" s="125"/>
      <c r="DYD82" s="125"/>
      <c r="DYE82" s="125"/>
      <c r="DYF82" s="125"/>
      <c r="DYG82" s="125"/>
      <c r="DYH82" s="125"/>
      <c r="DYI82" s="125"/>
      <c r="DYJ82" s="125"/>
      <c r="DYK82" s="125"/>
      <c r="DYL82" s="125"/>
      <c r="DYM82" s="125"/>
      <c r="DYN82" s="125"/>
      <c r="DYO82" s="125"/>
      <c r="DYP82" s="125"/>
      <c r="DYQ82" s="125"/>
      <c r="DYR82" s="125"/>
      <c r="DYS82" s="125"/>
      <c r="DYT82" s="125"/>
      <c r="DYU82" s="125"/>
      <c r="DYV82" s="125"/>
      <c r="DYW82" s="125"/>
      <c r="DYX82" s="125"/>
      <c r="DYY82" s="125"/>
      <c r="DYZ82" s="125"/>
      <c r="DZA82" s="125"/>
      <c r="DZB82" s="125"/>
      <c r="DZC82" s="125"/>
      <c r="DZD82" s="125"/>
      <c r="DZE82" s="125"/>
      <c r="DZF82" s="125"/>
      <c r="DZG82" s="125"/>
      <c r="DZH82" s="125"/>
      <c r="DZI82" s="125"/>
      <c r="DZJ82" s="125"/>
      <c r="DZK82" s="125"/>
      <c r="DZL82" s="125"/>
      <c r="DZM82" s="125"/>
      <c r="DZN82" s="125"/>
      <c r="DZO82" s="125"/>
      <c r="DZP82" s="125"/>
      <c r="DZQ82" s="125"/>
      <c r="DZR82" s="125"/>
      <c r="DZS82" s="125"/>
      <c r="DZT82" s="125"/>
      <c r="DZU82" s="125"/>
      <c r="DZV82" s="125"/>
      <c r="DZW82" s="125"/>
      <c r="DZX82" s="125"/>
      <c r="DZY82" s="125"/>
      <c r="DZZ82" s="125"/>
      <c r="EAA82" s="125"/>
      <c r="EAB82" s="125"/>
      <c r="EAC82" s="125"/>
      <c r="EAD82" s="125"/>
      <c r="EAE82" s="125"/>
      <c r="EAF82" s="125"/>
      <c r="EAG82" s="125"/>
      <c r="EAH82" s="125"/>
      <c r="EAI82" s="125"/>
      <c r="EAJ82" s="125"/>
      <c r="EAK82" s="125"/>
      <c r="EAL82" s="125"/>
      <c r="EAM82" s="125"/>
      <c r="EAN82" s="125"/>
      <c r="EAO82" s="125"/>
      <c r="EAP82" s="125"/>
      <c r="EAQ82" s="125"/>
      <c r="EAR82" s="125"/>
      <c r="EAS82" s="125"/>
      <c r="EAT82" s="125"/>
      <c r="EAU82" s="125"/>
      <c r="EAV82" s="125"/>
      <c r="EAW82" s="125"/>
      <c r="EAX82" s="125"/>
      <c r="EAY82" s="125"/>
      <c r="EAZ82" s="125"/>
      <c r="EBA82" s="125"/>
      <c r="EBB82" s="125"/>
      <c r="EBC82" s="125"/>
      <c r="EBD82" s="125"/>
      <c r="EBE82" s="125"/>
      <c r="EBF82" s="125"/>
      <c r="EBG82" s="125"/>
      <c r="EBH82" s="125"/>
      <c r="EBI82" s="125"/>
      <c r="EBJ82" s="125"/>
      <c r="EBK82" s="125"/>
      <c r="EBL82" s="125"/>
      <c r="EBM82" s="125"/>
      <c r="EBN82" s="125"/>
      <c r="EBO82" s="125"/>
      <c r="EBP82" s="125"/>
      <c r="EBQ82" s="125"/>
      <c r="EBR82" s="125"/>
      <c r="EBS82" s="125"/>
      <c r="EBT82" s="125"/>
      <c r="EBU82" s="125"/>
      <c r="EBV82" s="125"/>
      <c r="EBW82" s="125"/>
      <c r="EBX82" s="125"/>
      <c r="EBY82" s="125"/>
      <c r="EBZ82" s="125"/>
      <c r="ECA82" s="125"/>
      <c r="ECB82" s="125"/>
      <c r="ECC82" s="125"/>
      <c r="ECD82" s="125"/>
      <c r="ECE82" s="125"/>
      <c r="ECF82" s="125"/>
      <c r="ECG82" s="125"/>
      <c r="ECH82" s="125"/>
      <c r="ECI82" s="125"/>
      <c r="ECJ82" s="125"/>
      <c r="ECK82" s="125"/>
      <c r="ECL82" s="125"/>
      <c r="ECM82" s="125"/>
      <c r="ECN82" s="125"/>
      <c r="ECO82" s="125"/>
      <c r="ECP82" s="125"/>
      <c r="ECQ82" s="125"/>
      <c r="ECR82" s="125"/>
      <c r="ECS82" s="125"/>
      <c r="ECT82" s="125"/>
      <c r="ECU82" s="125"/>
      <c r="ECV82" s="125"/>
      <c r="ECW82" s="125"/>
      <c r="ECX82" s="125"/>
      <c r="ECY82" s="125"/>
      <c r="ECZ82" s="125"/>
      <c r="EDA82" s="125"/>
      <c r="EDB82" s="125"/>
      <c r="EDC82" s="125"/>
      <c r="EDD82" s="125"/>
      <c r="EDE82" s="125"/>
      <c r="EDF82" s="125"/>
      <c r="EDG82" s="125"/>
      <c r="EDH82" s="125"/>
      <c r="EDI82" s="125"/>
      <c r="EDJ82" s="125"/>
      <c r="EDK82" s="125"/>
      <c r="EDL82" s="125"/>
      <c r="EDM82" s="125"/>
      <c r="EDN82" s="125"/>
      <c r="EDO82" s="125"/>
      <c r="EDP82" s="125"/>
      <c r="EDQ82" s="125"/>
      <c r="EDR82" s="125"/>
      <c r="EDS82" s="125"/>
      <c r="EDT82" s="125"/>
      <c r="EDU82" s="125"/>
      <c r="EDV82" s="125"/>
      <c r="EDW82" s="125"/>
      <c r="EDX82" s="125"/>
      <c r="EDY82" s="125"/>
      <c r="EDZ82" s="125"/>
      <c r="EEA82" s="125"/>
      <c r="EEB82" s="125"/>
      <c r="EEC82" s="125"/>
      <c r="EED82" s="125"/>
      <c r="EEE82" s="125"/>
      <c r="EEF82" s="125"/>
      <c r="EEG82" s="125"/>
      <c r="EEH82" s="125"/>
      <c r="EEI82" s="125"/>
      <c r="EEJ82" s="125"/>
      <c r="EEK82" s="125"/>
      <c r="EEL82" s="125"/>
      <c r="EEM82" s="125"/>
      <c r="EEN82" s="125"/>
      <c r="EEO82" s="125"/>
      <c r="EEP82" s="125"/>
      <c r="EEQ82" s="125"/>
      <c r="EER82" s="125"/>
      <c r="EES82" s="125"/>
      <c r="EET82" s="125"/>
      <c r="EEU82" s="125"/>
      <c r="EEV82" s="125"/>
      <c r="EEW82" s="125"/>
      <c r="EEX82" s="125"/>
      <c r="EEY82" s="125"/>
      <c r="EEZ82" s="125"/>
      <c r="EFA82" s="125"/>
      <c r="EFB82" s="125"/>
      <c r="EFC82" s="125"/>
      <c r="EFD82" s="125"/>
      <c r="EFE82" s="125"/>
      <c r="EFF82" s="125"/>
      <c r="EFG82" s="125"/>
      <c r="EFH82" s="125"/>
      <c r="EFI82" s="125"/>
      <c r="EFJ82" s="125"/>
      <c r="EFK82" s="125"/>
      <c r="EFL82" s="125"/>
      <c r="EFM82" s="125"/>
      <c r="EFN82" s="125"/>
      <c r="EFO82" s="125"/>
      <c r="EFP82" s="125"/>
      <c r="EFQ82" s="125"/>
      <c r="EFR82" s="125"/>
      <c r="EFS82" s="125"/>
      <c r="EFT82" s="125"/>
      <c r="EFU82" s="125"/>
      <c r="EFV82" s="125"/>
      <c r="EFW82" s="125"/>
      <c r="EFX82" s="125"/>
      <c r="EFY82" s="125"/>
      <c r="EFZ82" s="125"/>
      <c r="EGA82" s="125"/>
      <c r="EGB82" s="125"/>
      <c r="EGC82" s="125"/>
      <c r="EGD82" s="125"/>
      <c r="EGE82" s="125"/>
      <c r="EGF82" s="125"/>
      <c r="EGG82" s="125"/>
      <c r="EGH82" s="125"/>
      <c r="EGI82" s="125"/>
      <c r="EGJ82" s="125"/>
      <c r="EGK82" s="125"/>
      <c r="EGL82" s="125"/>
      <c r="EGM82" s="125"/>
      <c r="EGN82" s="125"/>
      <c r="EGO82" s="125"/>
      <c r="EGP82" s="125"/>
      <c r="EGQ82" s="125"/>
      <c r="EGR82" s="125"/>
      <c r="EGS82" s="125"/>
      <c r="EGT82" s="125"/>
      <c r="EGU82" s="125"/>
      <c r="EGV82" s="125"/>
      <c r="EGW82" s="125"/>
      <c r="EGX82" s="125"/>
      <c r="EGY82" s="125"/>
      <c r="EGZ82" s="125"/>
      <c r="EHA82" s="125"/>
      <c r="EHB82" s="125"/>
      <c r="EHC82" s="125"/>
      <c r="EHD82" s="125"/>
      <c r="EHE82" s="125"/>
      <c r="EHF82" s="125"/>
      <c r="EHG82" s="125"/>
      <c r="EHH82" s="125"/>
      <c r="EHI82" s="125"/>
      <c r="EHJ82" s="125"/>
      <c r="EHK82" s="125"/>
      <c r="EHL82" s="125"/>
      <c r="EHM82" s="125"/>
      <c r="EHN82" s="125"/>
      <c r="EHO82" s="125"/>
      <c r="EHP82" s="125"/>
      <c r="EHQ82" s="125"/>
      <c r="EHR82" s="125"/>
      <c r="EHS82" s="125"/>
      <c r="EHT82" s="125"/>
      <c r="EHU82" s="125"/>
      <c r="EHV82" s="125"/>
      <c r="EHW82" s="125"/>
      <c r="EHX82" s="125"/>
      <c r="EHY82" s="125"/>
      <c r="EHZ82" s="125"/>
      <c r="EIA82" s="125"/>
      <c r="EIB82" s="125"/>
      <c r="EIC82" s="125"/>
      <c r="EID82" s="125"/>
      <c r="EIE82" s="125"/>
      <c r="EIF82" s="125"/>
      <c r="EIG82" s="125"/>
      <c r="EIH82" s="125"/>
      <c r="EII82" s="125"/>
      <c r="EIJ82" s="125"/>
      <c r="EIK82" s="125"/>
      <c r="EIL82" s="125"/>
      <c r="EIM82" s="125"/>
      <c r="EIN82" s="125"/>
      <c r="EIO82" s="125"/>
      <c r="EIP82" s="125"/>
      <c r="EIQ82" s="125"/>
      <c r="EIR82" s="125"/>
      <c r="EIS82" s="125"/>
      <c r="EIT82" s="125"/>
      <c r="EIU82" s="125"/>
      <c r="EIV82" s="125"/>
      <c r="EIW82" s="125"/>
      <c r="EIX82" s="125"/>
      <c r="EIY82" s="125"/>
      <c r="EIZ82" s="125"/>
      <c r="EJA82" s="125"/>
      <c r="EJB82" s="125"/>
      <c r="EJC82" s="125"/>
      <c r="EJD82" s="125"/>
      <c r="EJE82" s="125"/>
      <c r="EJF82" s="125"/>
      <c r="EJG82" s="125"/>
      <c r="EJH82" s="125"/>
      <c r="EJI82" s="125"/>
      <c r="EJJ82" s="125"/>
      <c r="EJK82" s="125"/>
      <c r="EJL82" s="125"/>
      <c r="EJM82" s="125"/>
      <c r="EJN82" s="125"/>
      <c r="EJO82" s="125"/>
      <c r="EJP82" s="125"/>
      <c r="EJQ82" s="125"/>
      <c r="EJR82" s="125"/>
      <c r="EJS82" s="125"/>
      <c r="EJT82" s="125"/>
      <c r="EJU82" s="125"/>
      <c r="EJV82" s="125"/>
      <c r="EJW82" s="125"/>
      <c r="EJX82" s="125"/>
      <c r="EJY82" s="125"/>
      <c r="EJZ82" s="125"/>
      <c r="EKA82" s="125"/>
      <c r="EKB82" s="125"/>
      <c r="EKC82" s="125"/>
      <c r="EKD82" s="125"/>
      <c r="EKE82" s="125"/>
      <c r="EKF82" s="125"/>
      <c r="EKG82" s="125"/>
      <c r="EKH82" s="125"/>
      <c r="EKI82" s="125"/>
      <c r="EKJ82" s="125"/>
      <c r="EKK82" s="125"/>
      <c r="EKL82" s="125"/>
      <c r="EKM82" s="125"/>
      <c r="EKN82" s="125"/>
      <c r="EKO82" s="125"/>
      <c r="EKP82" s="125"/>
      <c r="EKQ82" s="125"/>
      <c r="EKR82" s="125"/>
      <c r="EKS82" s="125"/>
      <c r="EKT82" s="125"/>
      <c r="EKU82" s="125"/>
      <c r="EKV82" s="125"/>
      <c r="EKW82" s="125"/>
      <c r="EKX82" s="125"/>
      <c r="EKY82" s="125"/>
      <c r="EKZ82" s="125"/>
      <c r="ELA82" s="125"/>
      <c r="ELB82" s="125"/>
      <c r="ELC82" s="125"/>
      <c r="ELD82" s="125"/>
      <c r="ELE82" s="125"/>
      <c r="ELF82" s="125"/>
      <c r="ELG82" s="125"/>
      <c r="ELH82" s="125"/>
      <c r="ELI82" s="125"/>
      <c r="ELJ82" s="125"/>
      <c r="ELK82" s="125"/>
      <c r="ELL82" s="125"/>
      <c r="ELM82" s="125"/>
      <c r="ELN82" s="125"/>
      <c r="ELO82" s="125"/>
      <c r="ELP82" s="125"/>
      <c r="ELQ82" s="125"/>
      <c r="ELR82" s="125"/>
      <c r="ELS82" s="125"/>
      <c r="ELT82" s="125"/>
      <c r="ELU82" s="125"/>
      <c r="ELV82" s="125"/>
      <c r="ELW82" s="125"/>
      <c r="ELX82" s="125"/>
      <c r="ELY82" s="125"/>
      <c r="ELZ82" s="125"/>
      <c r="EMA82" s="125"/>
      <c r="EMB82" s="125"/>
      <c r="EMC82" s="125"/>
      <c r="EMD82" s="125"/>
      <c r="EME82" s="125"/>
      <c r="EMF82" s="125"/>
      <c r="EMG82" s="125"/>
      <c r="EMH82" s="125"/>
      <c r="EMI82" s="125"/>
      <c r="EMJ82" s="125"/>
      <c r="EMK82" s="125"/>
      <c r="EML82" s="125"/>
      <c r="EMM82" s="125"/>
      <c r="EMN82" s="125"/>
      <c r="EMO82" s="125"/>
      <c r="EMP82" s="125"/>
      <c r="EMQ82" s="125"/>
      <c r="EMR82" s="125"/>
      <c r="EMS82" s="125"/>
      <c r="EMT82" s="125"/>
      <c r="EMU82" s="125"/>
      <c r="EMV82" s="125"/>
      <c r="EMW82" s="125"/>
      <c r="EMX82" s="125"/>
      <c r="EMY82" s="125"/>
      <c r="EMZ82" s="125"/>
      <c r="ENA82" s="125"/>
      <c r="ENB82" s="125"/>
      <c r="ENC82" s="125"/>
      <c r="END82" s="125"/>
      <c r="ENE82" s="125"/>
      <c r="ENF82" s="125"/>
      <c r="ENG82" s="125"/>
      <c r="ENH82" s="125"/>
      <c r="ENI82" s="125"/>
      <c r="ENJ82" s="125"/>
      <c r="ENK82" s="125"/>
      <c r="ENL82" s="125"/>
      <c r="ENM82" s="125"/>
      <c r="ENN82" s="125"/>
      <c r="ENO82" s="125"/>
      <c r="ENP82" s="125"/>
      <c r="ENQ82" s="125"/>
      <c r="ENR82" s="125"/>
      <c r="ENS82" s="125"/>
      <c r="ENT82" s="125"/>
      <c r="ENU82" s="125"/>
      <c r="ENV82" s="125"/>
      <c r="ENW82" s="125"/>
      <c r="ENX82" s="125"/>
      <c r="ENY82" s="125"/>
      <c r="ENZ82" s="125"/>
      <c r="EOA82" s="125"/>
      <c r="EOB82" s="125"/>
      <c r="EOC82" s="125"/>
      <c r="EOD82" s="125"/>
      <c r="EOE82" s="125"/>
      <c r="EOF82" s="125"/>
      <c r="EOG82" s="125"/>
      <c r="EOH82" s="125"/>
      <c r="EOI82" s="125"/>
      <c r="EOJ82" s="125"/>
      <c r="EOK82" s="125"/>
      <c r="EOL82" s="125"/>
      <c r="EOM82" s="125"/>
      <c r="EON82" s="125"/>
      <c r="EOO82" s="125"/>
      <c r="EOP82" s="125"/>
      <c r="EOQ82" s="125"/>
      <c r="EOR82" s="125"/>
      <c r="EOS82" s="125"/>
      <c r="EOT82" s="125"/>
      <c r="EOU82" s="125"/>
      <c r="EOV82" s="125"/>
      <c r="EOW82" s="125"/>
      <c r="EOX82" s="125"/>
      <c r="EOY82" s="125"/>
      <c r="EOZ82" s="125"/>
      <c r="EPA82" s="125"/>
      <c r="EPB82" s="125"/>
      <c r="EPC82" s="125"/>
      <c r="EPD82" s="125"/>
      <c r="EPE82" s="125"/>
      <c r="EPF82" s="125"/>
      <c r="EPG82" s="125"/>
      <c r="EPH82" s="125"/>
      <c r="EPI82" s="125"/>
      <c r="EPJ82" s="125"/>
      <c r="EPK82" s="125"/>
      <c r="EPL82" s="125"/>
      <c r="EPM82" s="125"/>
      <c r="EPN82" s="125"/>
      <c r="EPO82" s="125"/>
      <c r="EPP82" s="125"/>
      <c r="EPQ82" s="125"/>
      <c r="EPR82" s="125"/>
      <c r="EPS82" s="125"/>
      <c r="EPT82" s="125"/>
      <c r="EPU82" s="125"/>
      <c r="EPV82" s="125"/>
      <c r="EPW82" s="125"/>
      <c r="EPX82" s="125"/>
      <c r="EPY82" s="125"/>
      <c r="EPZ82" s="125"/>
      <c r="EQA82" s="125"/>
      <c r="EQB82" s="125"/>
      <c r="EQC82" s="125"/>
      <c r="EQD82" s="125"/>
      <c r="EQE82" s="125"/>
      <c r="EQF82" s="125"/>
      <c r="EQG82" s="125"/>
      <c r="EQH82" s="125"/>
      <c r="EQI82" s="125"/>
      <c r="EQJ82" s="125"/>
      <c r="EQK82" s="125"/>
      <c r="EQL82" s="125"/>
      <c r="EQM82" s="125"/>
      <c r="EQN82" s="125"/>
      <c r="EQO82" s="125"/>
      <c r="EQP82" s="125"/>
      <c r="EQQ82" s="125"/>
      <c r="EQR82" s="125"/>
      <c r="EQS82" s="125"/>
      <c r="EQT82" s="125"/>
      <c r="EQU82" s="125"/>
      <c r="EQV82" s="125"/>
      <c r="EQW82" s="125"/>
      <c r="EQX82" s="125"/>
      <c r="EQY82" s="125"/>
      <c r="EQZ82" s="125"/>
      <c r="ERA82" s="125"/>
      <c r="ERB82" s="125"/>
      <c r="ERC82" s="125"/>
      <c r="ERD82" s="125"/>
      <c r="ERE82" s="125"/>
      <c r="ERF82" s="125"/>
      <c r="ERG82" s="125"/>
      <c r="ERH82" s="125"/>
      <c r="ERI82" s="125"/>
      <c r="ERJ82" s="125"/>
      <c r="ERK82" s="125"/>
      <c r="ERL82" s="125"/>
      <c r="ERM82" s="125"/>
      <c r="ERN82" s="125"/>
      <c r="ERO82" s="125"/>
      <c r="ERP82" s="125"/>
      <c r="ERQ82" s="125"/>
      <c r="ERR82" s="125"/>
      <c r="ERS82" s="125"/>
      <c r="ERT82" s="125"/>
      <c r="ERU82" s="125"/>
      <c r="ERV82" s="125"/>
      <c r="ERW82" s="125"/>
      <c r="ERX82" s="125"/>
      <c r="ERY82" s="125"/>
      <c r="ERZ82" s="125"/>
      <c r="ESA82" s="125"/>
      <c r="ESB82" s="125"/>
      <c r="ESC82" s="125"/>
      <c r="ESD82" s="125"/>
      <c r="ESE82" s="125"/>
      <c r="ESF82" s="125"/>
      <c r="ESG82" s="125"/>
      <c r="ESH82" s="125"/>
      <c r="ESI82" s="125"/>
      <c r="ESJ82" s="125"/>
      <c r="ESK82" s="125"/>
      <c r="ESL82" s="125"/>
      <c r="ESM82" s="125"/>
      <c r="ESN82" s="125"/>
      <c r="ESO82" s="125"/>
      <c r="ESP82" s="125"/>
      <c r="ESQ82" s="125"/>
      <c r="ESR82" s="125"/>
      <c r="ESS82" s="125"/>
      <c r="EST82" s="125"/>
      <c r="ESU82" s="125"/>
      <c r="ESV82" s="125"/>
      <c r="ESW82" s="125"/>
      <c r="ESX82" s="125"/>
      <c r="ESY82" s="125"/>
      <c r="ESZ82" s="125"/>
      <c r="ETA82" s="125"/>
      <c r="ETB82" s="125"/>
      <c r="ETC82" s="125"/>
      <c r="ETD82" s="125"/>
      <c r="ETE82" s="125"/>
      <c r="ETF82" s="125"/>
      <c r="ETG82" s="125"/>
      <c r="ETH82" s="125"/>
      <c r="ETI82" s="125"/>
      <c r="ETJ82" s="125"/>
      <c r="ETK82" s="125"/>
      <c r="ETL82" s="125"/>
      <c r="ETM82" s="125"/>
      <c r="ETN82" s="125"/>
      <c r="ETO82" s="125"/>
      <c r="ETP82" s="125"/>
      <c r="ETQ82" s="125"/>
      <c r="ETR82" s="125"/>
      <c r="ETS82" s="125"/>
      <c r="ETT82" s="125"/>
      <c r="ETU82" s="125"/>
      <c r="ETV82" s="125"/>
      <c r="ETW82" s="125"/>
      <c r="ETX82" s="125"/>
      <c r="ETY82" s="125"/>
      <c r="ETZ82" s="125"/>
      <c r="EUA82" s="125"/>
      <c r="EUB82" s="125"/>
      <c r="EUC82" s="125"/>
      <c r="EUD82" s="125"/>
      <c r="EUE82" s="125"/>
      <c r="EUF82" s="125"/>
      <c r="EUG82" s="125"/>
      <c r="EUH82" s="125"/>
      <c r="EUI82" s="125"/>
      <c r="EUJ82" s="125"/>
      <c r="EUK82" s="125"/>
      <c r="EUL82" s="125"/>
      <c r="EUM82" s="125"/>
      <c r="EUN82" s="125"/>
      <c r="EUO82" s="125"/>
      <c r="EUP82" s="125"/>
      <c r="EUQ82" s="125"/>
      <c r="EUR82" s="125"/>
      <c r="EUS82" s="125"/>
      <c r="EUT82" s="125"/>
      <c r="EUU82" s="125"/>
      <c r="EUV82" s="125"/>
      <c r="EUW82" s="125"/>
      <c r="EUX82" s="125"/>
      <c r="EUY82" s="125"/>
      <c r="EUZ82" s="125"/>
      <c r="EVA82" s="125"/>
      <c r="EVB82" s="125"/>
      <c r="EVC82" s="125"/>
      <c r="EVD82" s="125"/>
      <c r="EVE82" s="125"/>
      <c r="EVF82" s="125"/>
      <c r="EVG82" s="125"/>
      <c r="EVH82" s="125"/>
      <c r="EVI82" s="125"/>
      <c r="EVJ82" s="125"/>
      <c r="EVK82" s="125"/>
      <c r="EVL82" s="125"/>
      <c r="EVM82" s="125"/>
      <c r="EVN82" s="125"/>
      <c r="EVO82" s="125"/>
      <c r="EVP82" s="125"/>
      <c r="EVQ82" s="125"/>
      <c r="EVR82" s="125"/>
      <c r="EVS82" s="125"/>
      <c r="EVT82" s="125"/>
      <c r="EVU82" s="125"/>
      <c r="EVV82" s="125"/>
      <c r="EVW82" s="125"/>
      <c r="EVX82" s="125"/>
      <c r="EVY82" s="125"/>
      <c r="EVZ82" s="125"/>
      <c r="EWA82" s="125"/>
      <c r="EWB82" s="125"/>
      <c r="EWC82" s="125"/>
      <c r="EWD82" s="125"/>
      <c r="EWE82" s="125"/>
      <c r="EWF82" s="125"/>
      <c r="EWG82" s="125"/>
      <c r="EWH82" s="125"/>
      <c r="EWI82" s="125"/>
      <c r="EWJ82" s="125"/>
      <c r="EWK82" s="125"/>
      <c r="EWL82" s="125"/>
      <c r="EWM82" s="125"/>
      <c r="EWN82" s="125"/>
      <c r="EWO82" s="125"/>
      <c r="EWP82" s="125"/>
      <c r="EWQ82" s="125"/>
      <c r="EWR82" s="125"/>
      <c r="EWS82" s="125"/>
      <c r="EWT82" s="125"/>
      <c r="EWU82" s="125"/>
      <c r="EWV82" s="125"/>
      <c r="EWW82" s="125"/>
      <c r="EWX82" s="125"/>
      <c r="EWY82" s="125"/>
      <c r="EWZ82" s="125"/>
      <c r="EXA82" s="125"/>
      <c r="EXB82" s="125"/>
      <c r="EXC82" s="125"/>
      <c r="EXD82" s="125"/>
      <c r="EXE82" s="125"/>
      <c r="EXF82" s="125"/>
      <c r="EXG82" s="125"/>
      <c r="EXH82" s="125"/>
      <c r="EXI82" s="125"/>
      <c r="EXJ82" s="125"/>
      <c r="EXK82" s="125"/>
      <c r="EXL82" s="125"/>
      <c r="EXM82" s="125"/>
      <c r="EXN82" s="125"/>
      <c r="EXO82" s="125"/>
      <c r="EXP82" s="125"/>
      <c r="EXQ82" s="125"/>
      <c r="EXR82" s="125"/>
      <c r="EXS82" s="125"/>
      <c r="EXT82" s="125"/>
      <c r="EXU82" s="125"/>
      <c r="EXV82" s="125"/>
      <c r="EXW82" s="125"/>
      <c r="EXX82" s="125"/>
      <c r="EXY82" s="125"/>
      <c r="EXZ82" s="125"/>
      <c r="EYA82" s="125"/>
      <c r="EYB82" s="125"/>
      <c r="EYC82" s="125"/>
      <c r="EYD82" s="125"/>
      <c r="EYE82" s="125"/>
      <c r="EYF82" s="125"/>
      <c r="EYG82" s="125"/>
      <c r="EYH82" s="125"/>
      <c r="EYI82" s="125"/>
      <c r="EYJ82" s="125"/>
      <c r="EYK82" s="125"/>
      <c r="EYL82" s="125"/>
      <c r="EYM82" s="125"/>
      <c r="EYN82" s="125"/>
      <c r="EYO82" s="125"/>
      <c r="EYP82" s="125"/>
      <c r="EYQ82" s="125"/>
      <c r="EYR82" s="125"/>
      <c r="EYS82" s="125"/>
      <c r="EYT82" s="125"/>
      <c r="EYU82" s="125"/>
      <c r="EYV82" s="125"/>
      <c r="EYW82" s="125"/>
      <c r="EYX82" s="125"/>
      <c r="EYY82" s="125"/>
      <c r="EYZ82" s="125"/>
      <c r="EZA82" s="125"/>
      <c r="EZB82" s="125"/>
      <c r="EZC82" s="125"/>
      <c r="EZD82" s="125"/>
      <c r="EZE82" s="125"/>
      <c r="EZF82" s="125"/>
      <c r="EZG82" s="125"/>
      <c r="EZH82" s="125"/>
      <c r="EZI82" s="125"/>
      <c r="EZJ82" s="125"/>
      <c r="EZK82" s="125"/>
      <c r="EZL82" s="125"/>
      <c r="EZM82" s="125"/>
      <c r="EZN82" s="125"/>
      <c r="EZO82" s="125"/>
      <c r="EZP82" s="125"/>
      <c r="EZQ82" s="125"/>
      <c r="EZR82" s="125"/>
      <c r="EZS82" s="125"/>
      <c r="EZT82" s="125"/>
      <c r="EZU82" s="125"/>
      <c r="EZV82" s="125"/>
      <c r="EZW82" s="125"/>
      <c r="EZX82" s="125"/>
      <c r="EZY82" s="125"/>
      <c r="EZZ82" s="125"/>
      <c r="FAA82" s="125"/>
      <c r="FAB82" s="125"/>
      <c r="FAC82" s="125"/>
      <c r="FAD82" s="125"/>
      <c r="FAE82" s="125"/>
      <c r="FAF82" s="125"/>
      <c r="FAG82" s="125"/>
      <c r="FAH82" s="125"/>
      <c r="FAI82" s="125"/>
      <c r="FAJ82" s="125"/>
      <c r="FAK82" s="125"/>
      <c r="FAL82" s="125"/>
      <c r="FAM82" s="125"/>
      <c r="FAN82" s="125"/>
      <c r="FAO82" s="125"/>
      <c r="FAP82" s="125"/>
      <c r="FAQ82" s="125"/>
      <c r="FAR82" s="125"/>
      <c r="FAS82" s="125"/>
      <c r="FAT82" s="125"/>
      <c r="FAU82" s="125"/>
      <c r="FAV82" s="125"/>
      <c r="FAW82" s="125"/>
      <c r="FAX82" s="125"/>
      <c r="FAY82" s="125"/>
      <c r="FAZ82" s="125"/>
      <c r="FBA82" s="125"/>
      <c r="FBB82" s="125"/>
      <c r="FBC82" s="125"/>
      <c r="FBD82" s="125"/>
      <c r="FBE82" s="125"/>
      <c r="FBF82" s="125"/>
      <c r="FBG82" s="125"/>
      <c r="FBH82" s="125"/>
      <c r="FBI82" s="125"/>
      <c r="FBJ82" s="125"/>
      <c r="FBK82" s="125"/>
      <c r="FBL82" s="125"/>
      <c r="FBM82" s="125"/>
      <c r="FBN82" s="125"/>
      <c r="FBO82" s="125"/>
      <c r="FBP82" s="125"/>
      <c r="FBQ82" s="125"/>
      <c r="FBR82" s="125"/>
      <c r="FBS82" s="125"/>
      <c r="FBT82" s="125"/>
      <c r="FBU82" s="125"/>
      <c r="FBV82" s="125"/>
      <c r="FBW82" s="125"/>
      <c r="FBX82" s="125"/>
      <c r="FBY82" s="125"/>
      <c r="FBZ82" s="125"/>
      <c r="FCA82" s="125"/>
      <c r="FCB82" s="125"/>
      <c r="FCC82" s="125"/>
      <c r="FCD82" s="125"/>
      <c r="FCE82" s="125"/>
      <c r="FCF82" s="125"/>
      <c r="FCG82" s="125"/>
      <c r="FCH82" s="125"/>
      <c r="FCI82" s="125"/>
      <c r="FCJ82" s="125"/>
      <c r="FCK82" s="125"/>
      <c r="FCL82" s="125"/>
      <c r="FCM82" s="125"/>
      <c r="FCN82" s="125"/>
      <c r="FCO82" s="125"/>
      <c r="FCP82" s="125"/>
      <c r="FCQ82" s="125"/>
      <c r="FCR82" s="125"/>
      <c r="FCS82" s="125"/>
      <c r="FCT82" s="125"/>
      <c r="FCU82" s="125"/>
      <c r="FCV82" s="125"/>
      <c r="FCW82" s="125"/>
      <c r="FCX82" s="125"/>
      <c r="FCY82" s="125"/>
      <c r="FCZ82" s="125"/>
      <c r="FDA82" s="125"/>
      <c r="FDB82" s="125"/>
      <c r="FDC82" s="125"/>
      <c r="FDD82" s="125"/>
      <c r="FDE82" s="125"/>
      <c r="FDF82" s="125"/>
      <c r="FDG82" s="125"/>
      <c r="FDH82" s="125"/>
      <c r="FDI82" s="125"/>
      <c r="FDJ82" s="125"/>
      <c r="FDK82" s="125"/>
      <c r="FDL82" s="125"/>
      <c r="FDM82" s="125"/>
      <c r="FDN82" s="125"/>
      <c r="FDO82" s="125"/>
      <c r="FDP82" s="125"/>
      <c r="FDQ82" s="125"/>
      <c r="FDR82" s="125"/>
      <c r="FDS82" s="125"/>
      <c r="FDT82" s="125"/>
      <c r="FDU82" s="125"/>
      <c r="FDV82" s="125"/>
      <c r="FDW82" s="125"/>
      <c r="FDX82" s="125"/>
      <c r="FDY82" s="125"/>
      <c r="FDZ82" s="125"/>
      <c r="FEA82" s="125"/>
      <c r="FEB82" s="125"/>
      <c r="FEC82" s="125"/>
      <c r="FED82" s="125"/>
      <c r="FEE82" s="125"/>
      <c r="FEF82" s="125"/>
      <c r="FEG82" s="125"/>
      <c r="FEH82" s="125"/>
      <c r="FEI82" s="125"/>
      <c r="FEJ82" s="125"/>
      <c r="FEK82" s="125"/>
      <c r="FEL82" s="125"/>
      <c r="FEM82" s="125"/>
      <c r="FEN82" s="125"/>
      <c r="FEO82" s="125"/>
      <c r="FEP82" s="125"/>
      <c r="FEQ82" s="125"/>
      <c r="FER82" s="125"/>
      <c r="FES82" s="125"/>
      <c r="FET82" s="125"/>
      <c r="FEU82" s="125"/>
      <c r="FEV82" s="125"/>
      <c r="FEW82" s="125"/>
      <c r="FEX82" s="125"/>
      <c r="FEY82" s="125"/>
      <c r="FEZ82" s="125"/>
      <c r="FFA82" s="125"/>
      <c r="FFB82" s="125"/>
      <c r="FFC82" s="125"/>
      <c r="FFD82" s="125"/>
      <c r="FFE82" s="125"/>
      <c r="FFF82" s="125"/>
      <c r="FFG82" s="125"/>
      <c r="FFH82" s="125"/>
      <c r="FFI82" s="125"/>
      <c r="FFJ82" s="125"/>
      <c r="FFK82" s="125"/>
      <c r="FFL82" s="125"/>
      <c r="FFM82" s="125"/>
      <c r="FFN82" s="125"/>
      <c r="FFO82" s="125"/>
      <c r="FFP82" s="125"/>
      <c r="FFQ82" s="125"/>
      <c r="FFR82" s="125"/>
      <c r="FFS82" s="125"/>
      <c r="FFT82" s="125"/>
      <c r="FFU82" s="125"/>
      <c r="FFV82" s="125"/>
      <c r="FFW82" s="125"/>
      <c r="FFX82" s="125"/>
      <c r="FFY82" s="125"/>
      <c r="FFZ82" s="125"/>
      <c r="FGA82" s="125"/>
      <c r="FGB82" s="125"/>
      <c r="FGC82" s="125"/>
      <c r="FGD82" s="125"/>
      <c r="FGE82" s="125"/>
      <c r="FGF82" s="125"/>
      <c r="FGG82" s="125"/>
      <c r="FGH82" s="125"/>
      <c r="FGI82" s="125"/>
      <c r="FGJ82" s="125"/>
      <c r="FGK82" s="125"/>
      <c r="FGL82" s="125"/>
      <c r="FGM82" s="125"/>
      <c r="FGN82" s="125"/>
      <c r="FGO82" s="125"/>
      <c r="FGP82" s="125"/>
      <c r="FGQ82" s="125"/>
      <c r="FGR82" s="125"/>
      <c r="FGS82" s="125"/>
      <c r="FGT82" s="125"/>
      <c r="FGU82" s="125"/>
      <c r="FGV82" s="125"/>
      <c r="FGW82" s="125"/>
      <c r="FGX82" s="125"/>
      <c r="FGY82" s="125"/>
      <c r="FGZ82" s="125"/>
      <c r="FHA82" s="125"/>
      <c r="FHB82" s="125"/>
      <c r="FHC82" s="125"/>
      <c r="FHD82" s="125"/>
      <c r="FHE82" s="125"/>
      <c r="FHF82" s="125"/>
      <c r="FHG82" s="125"/>
      <c r="FHH82" s="125"/>
      <c r="FHI82" s="125"/>
      <c r="FHJ82" s="125"/>
      <c r="FHK82" s="125"/>
      <c r="FHL82" s="125"/>
      <c r="FHM82" s="125"/>
      <c r="FHN82" s="125"/>
      <c r="FHO82" s="125"/>
      <c r="FHP82" s="125"/>
      <c r="FHQ82" s="125"/>
      <c r="FHR82" s="125"/>
      <c r="FHS82" s="125"/>
      <c r="FHT82" s="125"/>
      <c r="FHU82" s="125"/>
      <c r="FHV82" s="125"/>
      <c r="FHW82" s="125"/>
      <c r="FHX82" s="125"/>
      <c r="FHY82" s="125"/>
      <c r="FHZ82" s="125"/>
      <c r="FIA82" s="125"/>
      <c r="FIB82" s="125"/>
      <c r="FIC82" s="125"/>
      <c r="FID82" s="125"/>
      <c r="FIE82" s="125"/>
      <c r="FIF82" s="125"/>
      <c r="FIG82" s="125"/>
      <c r="FIH82" s="125"/>
      <c r="FII82" s="125"/>
      <c r="FIJ82" s="125"/>
      <c r="FIK82" s="125"/>
      <c r="FIL82" s="125"/>
      <c r="FIM82" s="125"/>
      <c r="FIN82" s="125"/>
      <c r="FIO82" s="125"/>
      <c r="FIP82" s="125"/>
      <c r="FIQ82" s="125"/>
      <c r="FIR82" s="125"/>
      <c r="FIS82" s="125"/>
      <c r="FIT82" s="125"/>
      <c r="FIU82" s="125"/>
      <c r="FIV82" s="125"/>
      <c r="FIW82" s="125"/>
      <c r="FIX82" s="125"/>
      <c r="FIY82" s="125"/>
      <c r="FIZ82" s="125"/>
      <c r="FJA82" s="125"/>
      <c r="FJB82" s="125"/>
      <c r="FJC82" s="125"/>
      <c r="FJD82" s="125"/>
      <c r="FJE82" s="125"/>
      <c r="FJF82" s="125"/>
      <c r="FJG82" s="125"/>
      <c r="FJH82" s="125"/>
      <c r="FJI82" s="125"/>
      <c r="FJJ82" s="125"/>
      <c r="FJK82" s="125"/>
      <c r="FJL82" s="125"/>
      <c r="FJM82" s="125"/>
      <c r="FJN82" s="125"/>
      <c r="FJO82" s="125"/>
      <c r="FJP82" s="125"/>
      <c r="FJQ82" s="125"/>
      <c r="FJR82" s="125"/>
      <c r="FJS82" s="125"/>
      <c r="FJT82" s="125"/>
      <c r="FJU82" s="125"/>
      <c r="FJV82" s="125"/>
      <c r="FJW82" s="125"/>
      <c r="FJX82" s="125"/>
      <c r="FJY82" s="125"/>
      <c r="FJZ82" s="125"/>
      <c r="FKA82" s="125"/>
      <c r="FKB82" s="125"/>
      <c r="FKC82" s="125"/>
      <c r="FKD82" s="125"/>
      <c r="FKE82" s="125"/>
      <c r="FKF82" s="125"/>
      <c r="FKG82" s="125"/>
      <c r="FKH82" s="125"/>
      <c r="FKI82" s="125"/>
      <c r="FKJ82" s="125"/>
      <c r="FKK82" s="125"/>
      <c r="FKL82" s="125"/>
      <c r="FKM82" s="125"/>
      <c r="FKN82" s="125"/>
      <c r="FKO82" s="125"/>
      <c r="FKP82" s="125"/>
      <c r="FKQ82" s="125"/>
      <c r="FKR82" s="125"/>
      <c r="FKS82" s="125"/>
      <c r="FKT82" s="125"/>
      <c r="FKU82" s="125"/>
      <c r="FKV82" s="125"/>
      <c r="FKW82" s="125"/>
      <c r="FKX82" s="125"/>
      <c r="FKY82" s="125"/>
      <c r="FKZ82" s="125"/>
      <c r="FLA82" s="125"/>
      <c r="FLB82" s="125"/>
      <c r="FLC82" s="125"/>
      <c r="FLD82" s="125"/>
      <c r="FLE82" s="125"/>
      <c r="FLF82" s="125"/>
      <c r="FLG82" s="125"/>
      <c r="FLH82" s="125"/>
      <c r="FLI82" s="125"/>
      <c r="FLJ82" s="125"/>
      <c r="FLK82" s="125"/>
      <c r="FLL82" s="125"/>
      <c r="FLM82" s="125"/>
      <c r="FLN82" s="125"/>
      <c r="FLO82" s="125"/>
      <c r="FLP82" s="125"/>
      <c r="FLQ82" s="125"/>
      <c r="FLR82" s="125"/>
      <c r="FLS82" s="125"/>
      <c r="FLT82" s="125"/>
      <c r="FLU82" s="125"/>
      <c r="FLV82" s="125"/>
      <c r="FLW82" s="125"/>
      <c r="FLX82" s="125"/>
      <c r="FLY82" s="125"/>
      <c r="FLZ82" s="125"/>
      <c r="FMA82" s="125"/>
      <c r="FMB82" s="125"/>
      <c r="FMC82" s="125"/>
      <c r="FMD82" s="125"/>
      <c r="FME82" s="125"/>
      <c r="FMF82" s="125"/>
      <c r="FMG82" s="125"/>
      <c r="FMH82" s="125"/>
      <c r="FMI82" s="125"/>
      <c r="FMJ82" s="125"/>
      <c r="FMK82" s="125"/>
      <c r="FML82" s="125"/>
      <c r="FMM82" s="125"/>
      <c r="FMN82" s="125"/>
      <c r="FMO82" s="125"/>
      <c r="FMP82" s="125"/>
      <c r="FMQ82" s="125"/>
      <c r="FMR82" s="125"/>
      <c r="FMS82" s="125"/>
      <c r="FMT82" s="125"/>
      <c r="FMU82" s="125"/>
      <c r="FMV82" s="125"/>
      <c r="FMW82" s="125"/>
      <c r="FMX82" s="125"/>
      <c r="FMY82" s="125"/>
      <c r="FMZ82" s="125"/>
      <c r="FNA82" s="125"/>
      <c r="FNB82" s="125"/>
      <c r="FNC82" s="125"/>
      <c r="FND82" s="125"/>
      <c r="FNE82" s="125"/>
      <c r="FNF82" s="125"/>
      <c r="FNG82" s="125"/>
      <c r="FNH82" s="125"/>
      <c r="FNI82" s="125"/>
      <c r="FNJ82" s="125"/>
      <c r="FNK82" s="125"/>
      <c r="FNL82" s="125"/>
      <c r="FNM82" s="125"/>
      <c r="FNN82" s="125"/>
      <c r="FNO82" s="125"/>
      <c r="FNP82" s="125"/>
      <c r="FNQ82" s="125"/>
      <c r="FNR82" s="125"/>
      <c r="FNS82" s="125"/>
      <c r="FNT82" s="125"/>
      <c r="FNU82" s="125"/>
      <c r="FNV82" s="125"/>
      <c r="FNW82" s="125"/>
      <c r="FNX82" s="125"/>
      <c r="FNY82" s="125"/>
      <c r="FNZ82" s="125"/>
      <c r="FOA82" s="125"/>
      <c r="FOB82" s="125"/>
      <c r="FOC82" s="125"/>
      <c r="FOD82" s="125"/>
      <c r="FOE82" s="125"/>
      <c r="FOF82" s="125"/>
      <c r="FOG82" s="125"/>
      <c r="FOH82" s="125"/>
      <c r="FOI82" s="125"/>
      <c r="FOJ82" s="125"/>
      <c r="FOK82" s="125"/>
      <c r="FOL82" s="125"/>
      <c r="FOM82" s="125"/>
      <c r="FON82" s="125"/>
      <c r="FOO82" s="125"/>
      <c r="FOP82" s="125"/>
      <c r="FOQ82" s="125"/>
      <c r="FOR82" s="125"/>
      <c r="FOS82" s="125"/>
      <c r="FOT82" s="125"/>
      <c r="FOU82" s="125"/>
      <c r="FOV82" s="125"/>
      <c r="FOW82" s="125"/>
      <c r="FOX82" s="125"/>
      <c r="FOY82" s="125"/>
      <c r="FOZ82" s="125"/>
      <c r="FPA82" s="125"/>
      <c r="FPB82" s="125"/>
      <c r="FPC82" s="125"/>
      <c r="FPD82" s="125"/>
      <c r="FPE82" s="125"/>
      <c r="FPF82" s="125"/>
      <c r="FPG82" s="125"/>
      <c r="FPH82" s="125"/>
      <c r="FPI82" s="125"/>
      <c r="FPJ82" s="125"/>
      <c r="FPK82" s="125"/>
      <c r="FPL82" s="125"/>
      <c r="FPM82" s="125"/>
      <c r="FPN82" s="125"/>
      <c r="FPO82" s="125"/>
      <c r="FPP82" s="125"/>
      <c r="FPQ82" s="125"/>
      <c r="FPR82" s="125"/>
      <c r="FPS82" s="125"/>
      <c r="FPT82" s="125"/>
      <c r="FPU82" s="125"/>
      <c r="FPV82" s="125"/>
      <c r="FPW82" s="125"/>
      <c r="FPX82" s="125"/>
      <c r="FPY82" s="125"/>
      <c r="FPZ82" s="125"/>
      <c r="FQA82" s="125"/>
      <c r="FQB82" s="125"/>
      <c r="FQC82" s="125"/>
      <c r="FQD82" s="125"/>
      <c r="FQE82" s="125"/>
      <c r="FQF82" s="125"/>
      <c r="FQG82" s="125"/>
      <c r="FQH82" s="125"/>
      <c r="FQI82" s="125"/>
      <c r="FQJ82" s="125"/>
      <c r="FQK82" s="125"/>
      <c r="FQL82" s="125"/>
      <c r="FQM82" s="125"/>
      <c r="FQN82" s="125"/>
      <c r="FQO82" s="125"/>
      <c r="FQP82" s="125"/>
      <c r="FQQ82" s="125"/>
      <c r="FQR82" s="125"/>
      <c r="FQS82" s="125"/>
      <c r="FQT82" s="125"/>
      <c r="FQU82" s="125"/>
      <c r="FQV82" s="125"/>
      <c r="FQW82" s="125"/>
      <c r="FQX82" s="125"/>
      <c r="FQY82" s="125"/>
      <c r="FQZ82" s="125"/>
      <c r="FRA82" s="125"/>
      <c r="FRB82" s="125"/>
      <c r="FRC82" s="125"/>
      <c r="FRD82" s="125"/>
      <c r="FRE82" s="125"/>
      <c r="FRF82" s="125"/>
      <c r="FRG82" s="125"/>
      <c r="FRH82" s="125"/>
      <c r="FRI82" s="125"/>
      <c r="FRJ82" s="125"/>
      <c r="FRK82" s="125"/>
      <c r="FRL82" s="125"/>
      <c r="FRM82" s="125"/>
      <c r="FRN82" s="125"/>
      <c r="FRO82" s="125"/>
      <c r="FRP82" s="125"/>
      <c r="FRQ82" s="125"/>
      <c r="FRR82" s="125"/>
      <c r="FRS82" s="125"/>
      <c r="FRT82" s="125"/>
      <c r="FRU82" s="125"/>
      <c r="FRV82" s="125"/>
      <c r="FRW82" s="125"/>
      <c r="FRX82" s="125"/>
      <c r="FRY82" s="125"/>
      <c r="FRZ82" s="125"/>
      <c r="FSA82" s="125"/>
      <c r="FSB82" s="125"/>
      <c r="FSC82" s="125"/>
      <c r="FSD82" s="125"/>
      <c r="FSE82" s="125"/>
      <c r="FSF82" s="125"/>
      <c r="FSG82" s="125"/>
      <c r="FSH82" s="125"/>
      <c r="FSI82" s="125"/>
      <c r="FSJ82" s="125"/>
      <c r="FSK82" s="125"/>
      <c r="FSL82" s="125"/>
      <c r="FSM82" s="125"/>
      <c r="FSN82" s="125"/>
      <c r="FSO82" s="125"/>
      <c r="FSP82" s="125"/>
      <c r="FSQ82" s="125"/>
      <c r="FSR82" s="125"/>
      <c r="FSS82" s="125"/>
      <c r="FST82" s="125"/>
      <c r="FSU82" s="125"/>
      <c r="FSV82" s="125"/>
      <c r="FSW82" s="125"/>
      <c r="FSX82" s="125"/>
      <c r="FSY82" s="125"/>
      <c r="FSZ82" s="125"/>
      <c r="FTA82" s="125"/>
      <c r="FTB82" s="125"/>
      <c r="FTC82" s="125"/>
      <c r="FTD82" s="125"/>
      <c r="FTE82" s="125"/>
      <c r="FTF82" s="125"/>
      <c r="FTG82" s="125"/>
      <c r="FTH82" s="125"/>
      <c r="FTI82" s="125"/>
      <c r="FTJ82" s="125"/>
      <c r="FTK82" s="125"/>
      <c r="FTL82" s="125"/>
      <c r="FTM82" s="125"/>
      <c r="FTN82" s="125"/>
      <c r="FTO82" s="125"/>
      <c r="FTP82" s="125"/>
      <c r="FTQ82" s="125"/>
      <c r="FTR82" s="125"/>
      <c r="FTS82" s="125"/>
      <c r="FTT82" s="125"/>
      <c r="FTU82" s="125"/>
      <c r="FTV82" s="125"/>
      <c r="FTW82" s="125"/>
      <c r="FTX82" s="125"/>
      <c r="FTY82" s="125"/>
      <c r="FTZ82" s="125"/>
      <c r="FUA82" s="125"/>
      <c r="FUB82" s="125"/>
      <c r="FUC82" s="125"/>
      <c r="FUD82" s="125"/>
      <c r="FUE82" s="125"/>
      <c r="FUF82" s="125"/>
      <c r="FUG82" s="125"/>
      <c r="FUH82" s="125"/>
      <c r="FUI82" s="125"/>
      <c r="FUJ82" s="125"/>
      <c r="FUK82" s="125"/>
      <c r="FUL82" s="125"/>
      <c r="FUM82" s="125"/>
      <c r="FUN82" s="125"/>
      <c r="FUO82" s="125"/>
      <c r="FUP82" s="125"/>
      <c r="FUQ82" s="125"/>
      <c r="FUR82" s="125"/>
      <c r="FUS82" s="125"/>
      <c r="FUT82" s="125"/>
      <c r="FUU82" s="125"/>
      <c r="FUV82" s="125"/>
      <c r="FUW82" s="125"/>
      <c r="FUX82" s="125"/>
      <c r="FUY82" s="125"/>
      <c r="FUZ82" s="125"/>
      <c r="FVA82" s="125"/>
      <c r="FVB82" s="125"/>
      <c r="FVC82" s="125"/>
      <c r="FVD82" s="125"/>
      <c r="FVE82" s="125"/>
      <c r="FVF82" s="125"/>
      <c r="FVG82" s="125"/>
      <c r="FVH82" s="125"/>
      <c r="FVI82" s="125"/>
      <c r="FVJ82" s="125"/>
      <c r="FVK82" s="125"/>
      <c r="FVL82" s="125"/>
      <c r="FVM82" s="125"/>
      <c r="FVN82" s="125"/>
      <c r="FVO82" s="125"/>
      <c r="FVP82" s="125"/>
      <c r="FVQ82" s="125"/>
      <c r="FVR82" s="125"/>
      <c r="FVS82" s="125"/>
      <c r="FVT82" s="125"/>
      <c r="FVU82" s="125"/>
      <c r="FVV82" s="125"/>
      <c r="FVW82" s="125"/>
      <c r="FVX82" s="125"/>
      <c r="FVY82" s="125"/>
      <c r="FVZ82" s="125"/>
      <c r="FWA82" s="125"/>
      <c r="FWB82" s="125"/>
      <c r="FWC82" s="125"/>
      <c r="FWD82" s="125"/>
      <c r="FWE82" s="125"/>
      <c r="FWF82" s="125"/>
      <c r="FWG82" s="125"/>
      <c r="FWH82" s="125"/>
      <c r="FWI82" s="125"/>
      <c r="FWJ82" s="125"/>
      <c r="FWK82" s="125"/>
      <c r="FWL82" s="125"/>
      <c r="FWM82" s="125"/>
      <c r="FWN82" s="125"/>
      <c r="FWO82" s="125"/>
      <c r="FWP82" s="125"/>
      <c r="FWQ82" s="125"/>
      <c r="FWR82" s="125"/>
      <c r="FWS82" s="125"/>
      <c r="FWT82" s="125"/>
      <c r="FWU82" s="125"/>
      <c r="FWV82" s="125"/>
      <c r="FWW82" s="125"/>
      <c r="FWX82" s="125"/>
      <c r="FWY82" s="125"/>
      <c r="FWZ82" s="125"/>
      <c r="FXA82" s="125"/>
      <c r="FXB82" s="125"/>
      <c r="FXC82" s="125"/>
      <c r="FXD82" s="125"/>
      <c r="FXE82" s="125"/>
      <c r="FXF82" s="125"/>
      <c r="FXG82" s="125"/>
      <c r="FXH82" s="125"/>
      <c r="FXI82" s="125"/>
      <c r="FXJ82" s="125"/>
      <c r="FXK82" s="125"/>
      <c r="FXL82" s="125"/>
      <c r="FXM82" s="125"/>
      <c r="FXN82" s="125"/>
      <c r="FXO82" s="125"/>
      <c r="FXP82" s="125"/>
      <c r="FXQ82" s="125"/>
      <c r="FXR82" s="125"/>
      <c r="FXS82" s="125"/>
      <c r="FXT82" s="125"/>
      <c r="FXU82" s="125"/>
      <c r="FXV82" s="125"/>
      <c r="FXW82" s="125"/>
      <c r="FXX82" s="125"/>
      <c r="FXY82" s="125"/>
      <c r="FXZ82" s="125"/>
      <c r="FYA82" s="125"/>
      <c r="FYB82" s="125"/>
      <c r="FYC82" s="125"/>
      <c r="FYD82" s="125"/>
      <c r="FYE82" s="125"/>
      <c r="FYF82" s="125"/>
      <c r="FYG82" s="125"/>
      <c r="FYH82" s="125"/>
      <c r="FYI82" s="125"/>
      <c r="FYJ82" s="125"/>
      <c r="FYK82" s="125"/>
      <c r="FYL82" s="125"/>
      <c r="FYM82" s="125"/>
      <c r="FYN82" s="125"/>
      <c r="FYO82" s="125"/>
      <c r="FYP82" s="125"/>
      <c r="FYQ82" s="125"/>
      <c r="FYR82" s="125"/>
      <c r="FYS82" s="125"/>
      <c r="FYT82" s="125"/>
      <c r="FYU82" s="125"/>
      <c r="FYV82" s="125"/>
      <c r="FYW82" s="125"/>
      <c r="FYX82" s="125"/>
      <c r="FYY82" s="125"/>
      <c r="FYZ82" s="125"/>
      <c r="FZA82" s="125"/>
      <c r="FZB82" s="125"/>
      <c r="FZC82" s="125"/>
      <c r="FZD82" s="125"/>
      <c r="FZE82" s="125"/>
      <c r="FZF82" s="125"/>
      <c r="FZG82" s="125"/>
      <c r="FZH82" s="125"/>
      <c r="FZI82" s="125"/>
      <c r="FZJ82" s="125"/>
      <c r="FZK82" s="125"/>
      <c r="FZL82" s="125"/>
      <c r="FZM82" s="125"/>
      <c r="FZN82" s="125"/>
      <c r="FZO82" s="125"/>
      <c r="FZP82" s="125"/>
      <c r="FZQ82" s="125"/>
      <c r="FZR82" s="125"/>
      <c r="FZS82" s="125"/>
      <c r="FZT82" s="125"/>
      <c r="FZU82" s="125"/>
      <c r="FZV82" s="125"/>
      <c r="FZW82" s="125"/>
      <c r="FZX82" s="125"/>
      <c r="FZY82" s="125"/>
      <c r="FZZ82" s="125"/>
      <c r="GAA82" s="125"/>
      <c r="GAB82" s="125"/>
      <c r="GAC82" s="125"/>
      <c r="GAD82" s="125"/>
      <c r="GAE82" s="125"/>
      <c r="GAF82" s="125"/>
      <c r="GAG82" s="125"/>
      <c r="GAH82" s="125"/>
      <c r="GAI82" s="125"/>
      <c r="GAJ82" s="125"/>
      <c r="GAK82" s="125"/>
      <c r="GAL82" s="125"/>
      <c r="GAM82" s="125"/>
      <c r="GAN82" s="125"/>
      <c r="GAO82" s="125"/>
      <c r="GAP82" s="125"/>
      <c r="GAQ82" s="125"/>
      <c r="GAR82" s="125"/>
      <c r="GAS82" s="125"/>
      <c r="GAT82" s="125"/>
      <c r="GAU82" s="125"/>
      <c r="GAV82" s="125"/>
      <c r="GAW82" s="125"/>
      <c r="GAX82" s="125"/>
      <c r="GAY82" s="125"/>
      <c r="GAZ82" s="125"/>
      <c r="GBA82" s="125"/>
      <c r="GBB82" s="125"/>
      <c r="GBC82" s="125"/>
      <c r="GBD82" s="125"/>
      <c r="GBE82" s="125"/>
      <c r="GBF82" s="125"/>
      <c r="GBG82" s="125"/>
      <c r="GBH82" s="125"/>
      <c r="GBI82" s="125"/>
      <c r="GBJ82" s="125"/>
      <c r="GBK82" s="125"/>
      <c r="GBL82" s="125"/>
      <c r="GBM82" s="125"/>
      <c r="GBN82" s="125"/>
      <c r="GBO82" s="125"/>
      <c r="GBP82" s="125"/>
      <c r="GBQ82" s="125"/>
      <c r="GBR82" s="125"/>
      <c r="GBS82" s="125"/>
      <c r="GBT82" s="125"/>
      <c r="GBU82" s="125"/>
      <c r="GBV82" s="125"/>
      <c r="GBW82" s="125"/>
      <c r="GBX82" s="125"/>
      <c r="GBY82" s="125"/>
      <c r="GBZ82" s="125"/>
      <c r="GCA82" s="125"/>
      <c r="GCB82" s="125"/>
      <c r="GCC82" s="125"/>
      <c r="GCD82" s="125"/>
      <c r="GCE82" s="125"/>
      <c r="GCF82" s="125"/>
      <c r="GCG82" s="125"/>
      <c r="GCH82" s="125"/>
      <c r="GCI82" s="125"/>
      <c r="GCJ82" s="125"/>
      <c r="GCK82" s="125"/>
      <c r="GCL82" s="125"/>
      <c r="GCM82" s="125"/>
      <c r="GCN82" s="125"/>
      <c r="GCO82" s="125"/>
      <c r="GCP82" s="125"/>
      <c r="GCQ82" s="125"/>
      <c r="GCR82" s="125"/>
      <c r="GCS82" s="125"/>
      <c r="GCT82" s="125"/>
      <c r="GCU82" s="125"/>
      <c r="GCV82" s="125"/>
      <c r="GCW82" s="125"/>
      <c r="GCX82" s="125"/>
      <c r="GCY82" s="125"/>
      <c r="GCZ82" s="125"/>
      <c r="GDA82" s="125"/>
      <c r="GDB82" s="125"/>
      <c r="GDC82" s="125"/>
      <c r="GDD82" s="125"/>
      <c r="GDE82" s="125"/>
      <c r="GDF82" s="125"/>
      <c r="GDG82" s="125"/>
      <c r="GDH82" s="125"/>
      <c r="GDI82" s="125"/>
      <c r="GDJ82" s="125"/>
      <c r="GDK82" s="125"/>
      <c r="GDL82" s="125"/>
      <c r="GDM82" s="125"/>
      <c r="GDN82" s="125"/>
      <c r="GDO82" s="125"/>
      <c r="GDP82" s="125"/>
      <c r="GDQ82" s="125"/>
      <c r="GDR82" s="125"/>
      <c r="GDS82" s="125"/>
      <c r="GDT82" s="125"/>
      <c r="GDU82" s="125"/>
      <c r="GDV82" s="125"/>
      <c r="GDW82" s="125"/>
      <c r="GDX82" s="125"/>
      <c r="GDY82" s="125"/>
    </row>
    <row r="83" spans="1:4861" s="69" customFormat="1" ht="15">
      <c r="R83" s="124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5"/>
      <c r="GL83" s="125"/>
      <c r="GM83" s="125"/>
      <c r="GN83" s="125"/>
      <c r="GO83" s="125"/>
      <c r="GP83" s="125"/>
      <c r="GQ83" s="125"/>
      <c r="GR83" s="125"/>
      <c r="GS83" s="125"/>
      <c r="GT83" s="125"/>
      <c r="GU83" s="125"/>
      <c r="GV83" s="125"/>
      <c r="GW83" s="125"/>
      <c r="GX83" s="125"/>
      <c r="GY83" s="125"/>
      <c r="GZ83" s="125"/>
      <c r="HA83" s="125"/>
      <c r="HB83" s="125"/>
      <c r="HC83" s="125"/>
      <c r="HD83" s="125"/>
      <c r="HE83" s="125"/>
      <c r="HF83" s="125"/>
      <c r="HG83" s="125"/>
      <c r="HH83" s="125"/>
      <c r="HI83" s="125"/>
      <c r="HJ83" s="125"/>
      <c r="HK83" s="125"/>
      <c r="HL83" s="125"/>
      <c r="HM83" s="125"/>
      <c r="HN83" s="125"/>
      <c r="HO83" s="125"/>
      <c r="HP83" s="125"/>
      <c r="HQ83" s="125"/>
      <c r="HR83" s="125"/>
      <c r="HS83" s="125"/>
      <c r="HT83" s="125"/>
      <c r="HU83" s="125"/>
      <c r="HV83" s="125"/>
      <c r="HW83" s="125"/>
      <c r="HX83" s="125"/>
      <c r="HY83" s="125"/>
      <c r="HZ83" s="125"/>
      <c r="IA83" s="125"/>
      <c r="IB83" s="125"/>
      <c r="IC83" s="125"/>
      <c r="ID83" s="125"/>
      <c r="IE83" s="125"/>
      <c r="IF83" s="125"/>
      <c r="IG83" s="125"/>
      <c r="IH83" s="125"/>
      <c r="II83" s="125"/>
      <c r="IJ83" s="125"/>
      <c r="IK83" s="125"/>
      <c r="IL83" s="125"/>
      <c r="IM83" s="125"/>
      <c r="IN83" s="125"/>
      <c r="IO83" s="125"/>
      <c r="IP83" s="125"/>
      <c r="IQ83" s="125"/>
      <c r="IR83" s="125"/>
      <c r="IS83" s="125"/>
      <c r="IT83" s="125"/>
      <c r="IU83" s="125"/>
      <c r="IV83" s="125"/>
      <c r="IW83" s="125"/>
      <c r="IX83" s="125"/>
      <c r="IY83" s="125"/>
      <c r="IZ83" s="125"/>
      <c r="JA83" s="125"/>
      <c r="JB83" s="125"/>
      <c r="JC83" s="125"/>
      <c r="JD83" s="125"/>
      <c r="JE83" s="125"/>
      <c r="JF83" s="125"/>
      <c r="JG83" s="125"/>
      <c r="JH83" s="125"/>
      <c r="JI83" s="125"/>
      <c r="JJ83" s="125"/>
      <c r="JK83" s="125"/>
      <c r="JL83" s="125"/>
      <c r="JM83" s="125"/>
      <c r="JN83" s="125"/>
      <c r="JO83" s="125"/>
      <c r="JP83" s="125"/>
      <c r="JQ83" s="125"/>
      <c r="JR83" s="125"/>
      <c r="JS83" s="125"/>
      <c r="JT83" s="125"/>
      <c r="JU83" s="125"/>
      <c r="JV83" s="125"/>
      <c r="JW83" s="125"/>
      <c r="JX83" s="125"/>
      <c r="JY83" s="125"/>
      <c r="JZ83" s="125"/>
      <c r="KA83" s="125"/>
      <c r="KB83" s="125"/>
      <c r="KC83" s="125"/>
      <c r="KD83" s="125"/>
      <c r="KE83" s="125"/>
      <c r="KF83" s="125"/>
      <c r="KG83" s="125"/>
      <c r="KH83" s="125"/>
      <c r="KI83" s="125"/>
      <c r="KJ83" s="125"/>
      <c r="KK83" s="125"/>
      <c r="KL83" s="125"/>
      <c r="KM83" s="125"/>
      <c r="KN83" s="125"/>
      <c r="KO83" s="125"/>
      <c r="KP83" s="125"/>
      <c r="KQ83" s="125"/>
      <c r="KR83" s="125"/>
      <c r="KS83" s="125"/>
      <c r="KT83" s="125"/>
      <c r="KU83" s="125"/>
      <c r="KV83" s="125"/>
      <c r="KW83" s="125"/>
      <c r="KX83" s="125"/>
      <c r="KY83" s="125"/>
      <c r="KZ83" s="125"/>
      <c r="LA83" s="125"/>
      <c r="LB83" s="125"/>
      <c r="LC83" s="125"/>
      <c r="LD83" s="125"/>
      <c r="LE83" s="125"/>
      <c r="LF83" s="125"/>
      <c r="LG83" s="125"/>
      <c r="LH83" s="125"/>
      <c r="LI83" s="125"/>
      <c r="LJ83" s="125"/>
      <c r="LK83" s="125"/>
      <c r="LL83" s="125"/>
      <c r="LM83" s="125"/>
      <c r="LN83" s="125"/>
      <c r="LO83" s="125"/>
      <c r="LP83" s="125"/>
      <c r="LQ83" s="125"/>
      <c r="LR83" s="125"/>
      <c r="LS83" s="125"/>
      <c r="LT83" s="125"/>
      <c r="LU83" s="125"/>
      <c r="LV83" s="125"/>
      <c r="LW83" s="125"/>
      <c r="LX83" s="125"/>
      <c r="LY83" s="125"/>
      <c r="LZ83" s="125"/>
      <c r="MA83" s="125"/>
      <c r="MB83" s="125"/>
      <c r="MC83" s="125"/>
      <c r="MD83" s="125"/>
      <c r="ME83" s="125"/>
      <c r="MF83" s="125"/>
      <c r="MG83" s="125"/>
      <c r="MH83" s="125"/>
      <c r="MI83" s="125"/>
      <c r="MJ83" s="125"/>
      <c r="MK83" s="125"/>
      <c r="ML83" s="125"/>
      <c r="MM83" s="125"/>
      <c r="MN83" s="125"/>
      <c r="MO83" s="125"/>
      <c r="MP83" s="125"/>
      <c r="MQ83" s="125"/>
      <c r="MR83" s="125"/>
      <c r="MS83" s="125"/>
      <c r="MT83" s="125"/>
      <c r="MU83" s="125"/>
      <c r="MV83" s="125"/>
      <c r="MW83" s="125"/>
      <c r="MX83" s="125"/>
      <c r="MY83" s="125"/>
      <c r="MZ83" s="125"/>
      <c r="NA83" s="125"/>
      <c r="NB83" s="125"/>
      <c r="NC83" s="125"/>
      <c r="ND83" s="125"/>
      <c r="NE83" s="125"/>
      <c r="NF83" s="125"/>
      <c r="NG83" s="125"/>
      <c r="NH83" s="125"/>
      <c r="NI83" s="125"/>
      <c r="NJ83" s="125"/>
      <c r="NK83" s="125"/>
      <c r="NL83" s="125"/>
      <c r="NM83" s="125"/>
      <c r="NN83" s="125"/>
      <c r="NO83" s="125"/>
      <c r="NP83" s="125"/>
      <c r="NQ83" s="125"/>
      <c r="NR83" s="125"/>
      <c r="NS83" s="125"/>
      <c r="NT83" s="125"/>
      <c r="NU83" s="125"/>
      <c r="NV83" s="125"/>
      <c r="NW83" s="125"/>
      <c r="NX83" s="125"/>
      <c r="NY83" s="125"/>
      <c r="NZ83" s="125"/>
      <c r="OA83" s="125"/>
      <c r="OB83" s="125"/>
      <c r="OC83" s="125"/>
      <c r="OD83" s="125"/>
      <c r="OE83" s="125"/>
      <c r="OF83" s="125"/>
      <c r="OG83" s="125"/>
      <c r="OH83" s="125"/>
      <c r="OI83" s="125"/>
      <c r="OJ83" s="125"/>
      <c r="OK83" s="125"/>
      <c r="OL83" s="125"/>
      <c r="OM83" s="125"/>
      <c r="ON83" s="125"/>
      <c r="OO83" s="125"/>
      <c r="OP83" s="125"/>
      <c r="OQ83" s="125"/>
      <c r="OR83" s="125"/>
      <c r="OS83" s="125"/>
      <c r="OT83" s="125"/>
      <c r="OU83" s="125"/>
      <c r="OV83" s="125"/>
      <c r="OW83" s="125"/>
      <c r="OX83" s="125"/>
      <c r="OY83" s="125"/>
      <c r="OZ83" s="125"/>
      <c r="PA83" s="125"/>
      <c r="PB83" s="125"/>
      <c r="PC83" s="125"/>
      <c r="PD83" s="125"/>
      <c r="PE83" s="125"/>
      <c r="PF83" s="125"/>
      <c r="PG83" s="125"/>
      <c r="PH83" s="125"/>
      <c r="PI83" s="125"/>
      <c r="PJ83" s="125"/>
      <c r="PK83" s="125"/>
      <c r="PL83" s="125"/>
      <c r="PM83" s="125"/>
      <c r="PN83" s="125"/>
      <c r="PO83" s="125"/>
      <c r="PP83" s="125"/>
      <c r="PQ83" s="125"/>
      <c r="PR83" s="125"/>
      <c r="PS83" s="125"/>
      <c r="PT83" s="125"/>
      <c r="PU83" s="125"/>
      <c r="PV83" s="125"/>
      <c r="PW83" s="125"/>
      <c r="PX83" s="125"/>
      <c r="PY83" s="125"/>
      <c r="PZ83" s="125"/>
      <c r="QA83" s="125"/>
      <c r="QB83" s="125"/>
      <c r="QC83" s="125"/>
      <c r="QD83" s="125"/>
      <c r="QE83" s="125"/>
      <c r="QF83" s="125"/>
      <c r="QG83" s="125"/>
      <c r="QH83" s="125"/>
      <c r="QI83" s="125"/>
      <c r="QJ83" s="125"/>
      <c r="QK83" s="125"/>
      <c r="QL83" s="125"/>
      <c r="QM83" s="125"/>
      <c r="QN83" s="125"/>
      <c r="QO83" s="125"/>
      <c r="QP83" s="125"/>
      <c r="QQ83" s="125"/>
      <c r="QR83" s="125"/>
      <c r="QS83" s="125"/>
      <c r="QT83" s="125"/>
      <c r="QU83" s="125"/>
      <c r="QV83" s="125"/>
      <c r="QW83" s="125"/>
      <c r="QX83" s="125"/>
      <c r="QY83" s="125"/>
      <c r="QZ83" s="125"/>
      <c r="RA83" s="125"/>
      <c r="RB83" s="125"/>
      <c r="RC83" s="125"/>
      <c r="RD83" s="125"/>
      <c r="RE83" s="125"/>
      <c r="RF83" s="125"/>
      <c r="RG83" s="125"/>
      <c r="RH83" s="125"/>
      <c r="RI83" s="125"/>
      <c r="RJ83" s="125"/>
      <c r="RK83" s="125"/>
      <c r="RL83" s="125"/>
      <c r="RM83" s="125"/>
      <c r="RN83" s="125"/>
      <c r="RO83" s="125"/>
      <c r="RP83" s="125"/>
      <c r="RQ83" s="125"/>
      <c r="RR83" s="125"/>
      <c r="RS83" s="125"/>
      <c r="RT83" s="125"/>
      <c r="RU83" s="125"/>
      <c r="RV83" s="125"/>
      <c r="RW83" s="125"/>
      <c r="RX83" s="125"/>
      <c r="RY83" s="125"/>
      <c r="RZ83" s="125"/>
      <c r="SA83" s="125"/>
      <c r="SB83" s="125"/>
      <c r="SC83" s="125"/>
      <c r="SD83" s="125"/>
      <c r="SE83" s="125"/>
      <c r="SF83" s="125"/>
      <c r="SG83" s="125"/>
      <c r="SH83" s="125"/>
      <c r="SI83" s="125"/>
      <c r="SJ83" s="125"/>
      <c r="SK83" s="125"/>
      <c r="SL83" s="125"/>
      <c r="SM83" s="125"/>
      <c r="SN83" s="125"/>
      <c r="SO83" s="125"/>
      <c r="SP83" s="125"/>
      <c r="SQ83" s="125"/>
      <c r="SR83" s="125"/>
      <c r="SS83" s="125"/>
      <c r="ST83" s="125"/>
      <c r="SU83" s="125"/>
      <c r="SV83" s="125"/>
      <c r="SW83" s="125"/>
      <c r="SX83" s="125"/>
      <c r="SY83" s="125"/>
      <c r="SZ83" s="125"/>
      <c r="TA83" s="125"/>
      <c r="TB83" s="125"/>
      <c r="TC83" s="125"/>
      <c r="TD83" s="125"/>
      <c r="TE83" s="125"/>
      <c r="TF83" s="125"/>
      <c r="TG83" s="125"/>
      <c r="TH83" s="125"/>
      <c r="TI83" s="125"/>
      <c r="TJ83" s="125"/>
      <c r="TK83" s="125"/>
      <c r="TL83" s="125"/>
      <c r="TM83" s="125"/>
      <c r="TN83" s="125"/>
      <c r="TO83" s="125"/>
      <c r="TP83" s="125"/>
      <c r="TQ83" s="125"/>
      <c r="TR83" s="125"/>
      <c r="TS83" s="125"/>
      <c r="TT83" s="125"/>
      <c r="TU83" s="125"/>
      <c r="TV83" s="125"/>
      <c r="TW83" s="125"/>
      <c r="TX83" s="125"/>
      <c r="TY83" s="125"/>
      <c r="TZ83" s="125"/>
      <c r="UA83" s="125"/>
      <c r="UB83" s="125"/>
      <c r="UC83" s="125"/>
      <c r="UD83" s="125"/>
      <c r="UE83" s="125"/>
      <c r="UF83" s="125"/>
      <c r="UG83" s="125"/>
      <c r="UH83" s="125"/>
      <c r="UI83" s="125"/>
      <c r="UJ83" s="125"/>
      <c r="UK83" s="125"/>
      <c r="UL83" s="125"/>
      <c r="UM83" s="125"/>
      <c r="UN83" s="125"/>
      <c r="UO83" s="125"/>
      <c r="UP83" s="125"/>
      <c r="UQ83" s="125"/>
      <c r="UR83" s="125"/>
      <c r="US83" s="125"/>
      <c r="UT83" s="125"/>
      <c r="UU83" s="125"/>
      <c r="UV83" s="125"/>
      <c r="UW83" s="125"/>
      <c r="UX83" s="125"/>
      <c r="UY83" s="125"/>
      <c r="UZ83" s="125"/>
      <c r="VA83" s="125"/>
      <c r="VB83" s="125"/>
      <c r="VC83" s="125"/>
      <c r="VD83" s="125"/>
      <c r="VE83" s="125"/>
      <c r="VF83" s="125"/>
      <c r="VG83" s="125"/>
      <c r="VH83" s="125"/>
      <c r="VI83" s="125"/>
      <c r="VJ83" s="125"/>
      <c r="VK83" s="125"/>
      <c r="VL83" s="125"/>
      <c r="VM83" s="125"/>
      <c r="VN83" s="125"/>
      <c r="VO83" s="125"/>
      <c r="VP83" s="125"/>
      <c r="VQ83" s="125"/>
      <c r="VR83" s="125"/>
      <c r="VS83" s="125"/>
      <c r="VT83" s="125"/>
      <c r="VU83" s="125"/>
      <c r="VV83" s="125"/>
      <c r="VW83" s="125"/>
      <c r="VX83" s="125"/>
      <c r="VY83" s="125"/>
      <c r="VZ83" s="125"/>
      <c r="WA83" s="125"/>
      <c r="WB83" s="125"/>
      <c r="WC83" s="125"/>
      <c r="WD83" s="125"/>
      <c r="WE83" s="125"/>
      <c r="WF83" s="125"/>
      <c r="WG83" s="125"/>
      <c r="WH83" s="125"/>
      <c r="WI83" s="125"/>
      <c r="WJ83" s="125"/>
      <c r="WK83" s="125"/>
      <c r="WL83" s="125"/>
      <c r="WM83" s="125"/>
      <c r="WN83" s="125"/>
      <c r="WO83" s="125"/>
      <c r="WP83" s="125"/>
      <c r="WQ83" s="125"/>
      <c r="WR83" s="125"/>
      <c r="WS83" s="125"/>
      <c r="WT83" s="125"/>
      <c r="WU83" s="125"/>
      <c r="WV83" s="125"/>
      <c r="WW83" s="125"/>
      <c r="WX83" s="125"/>
      <c r="WY83" s="125"/>
      <c r="WZ83" s="125"/>
      <c r="XA83" s="125"/>
      <c r="XB83" s="125"/>
      <c r="XC83" s="125"/>
      <c r="XD83" s="125"/>
      <c r="XE83" s="125"/>
      <c r="XF83" s="125"/>
      <c r="XG83" s="125"/>
      <c r="XH83" s="125"/>
      <c r="XI83" s="125"/>
      <c r="XJ83" s="125"/>
      <c r="XK83" s="125"/>
      <c r="XL83" s="125"/>
      <c r="XM83" s="125"/>
      <c r="XN83" s="125"/>
      <c r="XO83" s="125"/>
      <c r="XP83" s="125"/>
      <c r="XQ83" s="125"/>
      <c r="XR83" s="125"/>
      <c r="XS83" s="125"/>
      <c r="XT83" s="125"/>
      <c r="XU83" s="125"/>
      <c r="XV83" s="125"/>
      <c r="XW83" s="125"/>
      <c r="XX83" s="125"/>
      <c r="XY83" s="125"/>
      <c r="XZ83" s="125"/>
      <c r="YA83" s="125"/>
      <c r="YB83" s="125"/>
      <c r="YC83" s="125"/>
      <c r="YD83" s="125"/>
      <c r="YE83" s="125"/>
      <c r="YF83" s="125"/>
      <c r="YG83" s="125"/>
      <c r="YH83" s="125"/>
      <c r="YI83" s="125"/>
      <c r="YJ83" s="125"/>
      <c r="YK83" s="125"/>
      <c r="YL83" s="125"/>
      <c r="YM83" s="125"/>
      <c r="YN83" s="125"/>
      <c r="YO83" s="125"/>
      <c r="YP83" s="125"/>
      <c r="YQ83" s="125"/>
      <c r="YR83" s="125"/>
      <c r="YS83" s="125"/>
      <c r="YT83" s="125"/>
      <c r="YU83" s="125"/>
      <c r="YV83" s="125"/>
      <c r="YW83" s="125"/>
      <c r="YX83" s="125"/>
      <c r="YY83" s="125"/>
      <c r="YZ83" s="125"/>
      <c r="ZA83" s="125"/>
      <c r="ZB83" s="125"/>
      <c r="ZC83" s="125"/>
      <c r="ZD83" s="125"/>
      <c r="ZE83" s="125"/>
      <c r="ZF83" s="125"/>
      <c r="ZG83" s="125"/>
      <c r="ZH83" s="125"/>
      <c r="ZI83" s="125"/>
      <c r="ZJ83" s="125"/>
      <c r="ZK83" s="125"/>
      <c r="ZL83" s="125"/>
      <c r="ZM83" s="125"/>
      <c r="ZN83" s="125"/>
      <c r="ZO83" s="125"/>
      <c r="ZP83" s="125"/>
      <c r="ZQ83" s="125"/>
      <c r="ZR83" s="125"/>
      <c r="ZS83" s="125"/>
      <c r="ZT83" s="125"/>
      <c r="ZU83" s="125"/>
      <c r="ZV83" s="125"/>
      <c r="ZW83" s="125"/>
      <c r="ZX83" s="125"/>
      <c r="ZY83" s="125"/>
      <c r="ZZ83" s="125"/>
      <c r="AAA83" s="125"/>
      <c r="AAB83" s="125"/>
      <c r="AAC83" s="125"/>
      <c r="AAD83" s="125"/>
      <c r="AAE83" s="125"/>
      <c r="AAF83" s="125"/>
      <c r="AAG83" s="125"/>
      <c r="AAH83" s="125"/>
      <c r="AAI83" s="125"/>
      <c r="AAJ83" s="125"/>
      <c r="AAK83" s="125"/>
      <c r="AAL83" s="125"/>
      <c r="AAM83" s="125"/>
      <c r="AAN83" s="125"/>
      <c r="AAO83" s="125"/>
      <c r="AAP83" s="125"/>
      <c r="AAQ83" s="125"/>
      <c r="AAR83" s="125"/>
      <c r="AAS83" s="125"/>
      <c r="AAT83" s="125"/>
      <c r="AAU83" s="125"/>
      <c r="AAV83" s="125"/>
      <c r="AAW83" s="125"/>
      <c r="AAX83" s="125"/>
      <c r="AAY83" s="125"/>
      <c r="AAZ83" s="125"/>
      <c r="ABA83" s="125"/>
      <c r="ABB83" s="125"/>
      <c r="ABC83" s="125"/>
      <c r="ABD83" s="125"/>
      <c r="ABE83" s="125"/>
      <c r="ABF83" s="125"/>
      <c r="ABG83" s="125"/>
      <c r="ABH83" s="125"/>
      <c r="ABI83" s="125"/>
      <c r="ABJ83" s="125"/>
      <c r="ABK83" s="125"/>
      <c r="ABL83" s="125"/>
      <c r="ABM83" s="125"/>
      <c r="ABN83" s="125"/>
      <c r="ABO83" s="125"/>
      <c r="ABP83" s="125"/>
      <c r="ABQ83" s="125"/>
      <c r="ABR83" s="125"/>
      <c r="ABS83" s="125"/>
      <c r="ABT83" s="125"/>
      <c r="ABU83" s="125"/>
      <c r="ABV83" s="125"/>
      <c r="ABW83" s="125"/>
      <c r="ABX83" s="125"/>
      <c r="ABY83" s="125"/>
      <c r="ABZ83" s="125"/>
      <c r="ACA83" s="125"/>
      <c r="ACB83" s="125"/>
      <c r="ACC83" s="125"/>
      <c r="ACD83" s="125"/>
      <c r="ACE83" s="125"/>
      <c r="ACF83" s="125"/>
      <c r="ACG83" s="125"/>
      <c r="ACH83" s="125"/>
      <c r="ACI83" s="125"/>
      <c r="ACJ83" s="125"/>
      <c r="ACK83" s="125"/>
      <c r="ACL83" s="125"/>
      <c r="ACM83" s="125"/>
      <c r="ACN83" s="125"/>
      <c r="ACO83" s="125"/>
      <c r="ACP83" s="125"/>
      <c r="ACQ83" s="125"/>
      <c r="ACR83" s="125"/>
      <c r="ACS83" s="125"/>
      <c r="ACT83" s="125"/>
      <c r="ACU83" s="125"/>
      <c r="ACV83" s="125"/>
      <c r="ACW83" s="125"/>
      <c r="ACX83" s="125"/>
      <c r="ACY83" s="125"/>
      <c r="ACZ83" s="125"/>
      <c r="ADA83" s="125"/>
      <c r="ADB83" s="125"/>
      <c r="ADC83" s="125"/>
      <c r="ADD83" s="125"/>
      <c r="ADE83" s="125"/>
      <c r="ADF83" s="125"/>
      <c r="ADG83" s="125"/>
      <c r="ADH83" s="125"/>
      <c r="ADI83" s="125"/>
      <c r="ADJ83" s="125"/>
      <c r="ADK83" s="125"/>
      <c r="ADL83" s="125"/>
      <c r="ADM83" s="125"/>
      <c r="ADN83" s="125"/>
      <c r="ADO83" s="125"/>
      <c r="ADP83" s="125"/>
      <c r="ADQ83" s="125"/>
      <c r="ADR83" s="125"/>
      <c r="ADS83" s="125"/>
      <c r="ADT83" s="125"/>
      <c r="ADU83" s="125"/>
      <c r="ADV83" s="125"/>
      <c r="ADW83" s="125"/>
      <c r="ADX83" s="125"/>
      <c r="ADY83" s="125"/>
      <c r="ADZ83" s="125"/>
      <c r="AEA83" s="125"/>
      <c r="AEB83" s="125"/>
      <c r="AEC83" s="125"/>
      <c r="AED83" s="125"/>
      <c r="AEE83" s="125"/>
      <c r="AEF83" s="125"/>
      <c r="AEG83" s="125"/>
      <c r="AEH83" s="125"/>
      <c r="AEI83" s="125"/>
      <c r="AEJ83" s="125"/>
      <c r="AEK83" s="125"/>
      <c r="AEL83" s="125"/>
      <c r="AEM83" s="125"/>
      <c r="AEN83" s="125"/>
      <c r="AEO83" s="125"/>
      <c r="AEP83" s="125"/>
      <c r="AEQ83" s="125"/>
      <c r="AER83" s="125"/>
      <c r="AES83" s="125"/>
      <c r="AET83" s="125"/>
      <c r="AEU83" s="125"/>
      <c r="AEV83" s="125"/>
      <c r="AEW83" s="125"/>
      <c r="AEX83" s="125"/>
      <c r="AEY83" s="125"/>
      <c r="AEZ83" s="125"/>
      <c r="AFA83" s="125"/>
      <c r="AFB83" s="125"/>
      <c r="AFC83" s="125"/>
      <c r="AFD83" s="125"/>
      <c r="AFE83" s="125"/>
      <c r="AFF83" s="125"/>
      <c r="AFG83" s="125"/>
      <c r="AFH83" s="125"/>
      <c r="AFI83" s="125"/>
      <c r="AFJ83" s="125"/>
      <c r="AFK83" s="125"/>
      <c r="AFL83" s="125"/>
      <c r="AFM83" s="125"/>
      <c r="AFN83" s="125"/>
      <c r="AFO83" s="125"/>
      <c r="AFP83" s="125"/>
      <c r="AFQ83" s="125"/>
      <c r="AFR83" s="125"/>
      <c r="AFS83" s="125"/>
      <c r="AFT83" s="125"/>
      <c r="AFU83" s="125"/>
      <c r="AFV83" s="125"/>
      <c r="AFW83" s="125"/>
      <c r="AFX83" s="125"/>
      <c r="AFY83" s="125"/>
      <c r="AFZ83" s="125"/>
      <c r="AGA83" s="125"/>
      <c r="AGB83" s="125"/>
      <c r="AGC83" s="125"/>
      <c r="AGD83" s="125"/>
      <c r="AGE83" s="125"/>
      <c r="AGF83" s="125"/>
      <c r="AGG83" s="125"/>
      <c r="AGH83" s="125"/>
      <c r="AGI83" s="125"/>
      <c r="AGJ83" s="125"/>
      <c r="AGK83" s="125"/>
      <c r="AGL83" s="125"/>
      <c r="AGM83" s="125"/>
      <c r="AGN83" s="125"/>
      <c r="AGO83" s="125"/>
      <c r="AGP83" s="125"/>
      <c r="AGQ83" s="125"/>
      <c r="AGR83" s="125"/>
      <c r="AGS83" s="125"/>
      <c r="AGT83" s="125"/>
      <c r="AGU83" s="125"/>
      <c r="AGV83" s="125"/>
      <c r="AGW83" s="125"/>
      <c r="AGX83" s="125"/>
      <c r="AGY83" s="125"/>
      <c r="AGZ83" s="125"/>
      <c r="AHA83" s="125"/>
      <c r="AHB83" s="125"/>
      <c r="AHC83" s="125"/>
      <c r="AHD83" s="125"/>
      <c r="AHE83" s="125"/>
      <c r="AHF83" s="125"/>
      <c r="AHG83" s="125"/>
      <c r="AHH83" s="125"/>
      <c r="AHI83" s="125"/>
      <c r="AHJ83" s="125"/>
      <c r="AHK83" s="125"/>
      <c r="AHL83" s="125"/>
      <c r="AHM83" s="125"/>
      <c r="AHN83" s="125"/>
      <c r="AHO83" s="125"/>
      <c r="AHP83" s="125"/>
      <c r="AHQ83" s="125"/>
      <c r="AHR83" s="125"/>
      <c r="AHS83" s="125"/>
      <c r="AHT83" s="125"/>
      <c r="AHU83" s="125"/>
      <c r="AHV83" s="125"/>
      <c r="AHW83" s="125"/>
      <c r="AHX83" s="125"/>
      <c r="AHY83" s="125"/>
      <c r="AHZ83" s="125"/>
      <c r="AIA83" s="125"/>
      <c r="AIB83" s="125"/>
      <c r="AIC83" s="125"/>
      <c r="AID83" s="125"/>
      <c r="AIE83" s="125"/>
      <c r="AIF83" s="125"/>
      <c r="AIG83" s="125"/>
      <c r="AIH83" s="125"/>
      <c r="AII83" s="125"/>
      <c r="AIJ83" s="125"/>
      <c r="AIK83" s="125"/>
      <c r="AIL83" s="125"/>
      <c r="AIM83" s="125"/>
      <c r="AIN83" s="125"/>
      <c r="AIO83" s="125"/>
      <c r="AIP83" s="125"/>
      <c r="AIQ83" s="125"/>
      <c r="AIR83" s="125"/>
      <c r="AIS83" s="125"/>
      <c r="AIT83" s="125"/>
      <c r="AIU83" s="125"/>
      <c r="AIV83" s="125"/>
      <c r="AIW83" s="125"/>
      <c r="AIX83" s="125"/>
      <c r="AIY83" s="125"/>
      <c r="AIZ83" s="125"/>
      <c r="AJA83" s="125"/>
      <c r="AJB83" s="125"/>
      <c r="AJC83" s="125"/>
      <c r="AJD83" s="125"/>
      <c r="AJE83" s="125"/>
      <c r="AJF83" s="125"/>
      <c r="AJG83" s="125"/>
      <c r="AJH83" s="125"/>
      <c r="AJI83" s="125"/>
      <c r="AJJ83" s="125"/>
      <c r="AJK83" s="125"/>
      <c r="AJL83" s="125"/>
      <c r="AJM83" s="125"/>
      <c r="AJN83" s="125"/>
      <c r="AJO83" s="125"/>
      <c r="AJP83" s="125"/>
      <c r="AJQ83" s="125"/>
      <c r="AJR83" s="125"/>
      <c r="AJS83" s="125"/>
      <c r="AJT83" s="125"/>
      <c r="AJU83" s="125"/>
      <c r="AJV83" s="125"/>
      <c r="AJW83" s="125"/>
      <c r="AJX83" s="125"/>
      <c r="AJY83" s="125"/>
      <c r="AJZ83" s="125"/>
      <c r="AKA83" s="125"/>
      <c r="AKB83" s="125"/>
      <c r="AKC83" s="125"/>
      <c r="AKD83" s="125"/>
      <c r="AKE83" s="125"/>
      <c r="AKF83" s="125"/>
      <c r="AKG83" s="125"/>
      <c r="AKH83" s="125"/>
      <c r="AKI83" s="125"/>
      <c r="AKJ83" s="125"/>
      <c r="AKK83" s="125"/>
      <c r="AKL83" s="125"/>
      <c r="AKM83" s="125"/>
      <c r="AKN83" s="125"/>
      <c r="AKO83" s="125"/>
      <c r="AKP83" s="125"/>
      <c r="AKQ83" s="125"/>
      <c r="AKR83" s="125"/>
      <c r="AKS83" s="125"/>
      <c r="AKT83" s="125"/>
      <c r="AKU83" s="125"/>
      <c r="AKV83" s="125"/>
      <c r="AKW83" s="125"/>
      <c r="AKX83" s="125"/>
      <c r="AKY83" s="125"/>
      <c r="AKZ83" s="125"/>
      <c r="ALA83" s="125"/>
      <c r="ALB83" s="125"/>
      <c r="ALC83" s="125"/>
      <c r="ALD83" s="125"/>
      <c r="ALE83" s="125"/>
      <c r="ALF83" s="125"/>
      <c r="ALG83" s="125"/>
      <c r="ALH83" s="125"/>
      <c r="ALI83" s="125"/>
      <c r="ALJ83" s="125"/>
      <c r="ALK83" s="125"/>
      <c r="ALL83" s="125"/>
      <c r="ALM83" s="125"/>
      <c r="ALN83" s="125"/>
      <c r="ALO83" s="125"/>
      <c r="ALP83" s="125"/>
      <c r="ALQ83" s="125"/>
      <c r="ALR83" s="125"/>
      <c r="ALS83" s="125"/>
      <c r="ALT83" s="125"/>
      <c r="ALU83" s="125"/>
      <c r="ALV83" s="125"/>
      <c r="ALW83" s="125"/>
      <c r="ALX83" s="125"/>
      <c r="ALY83" s="125"/>
      <c r="ALZ83" s="125"/>
      <c r="AMA83" s="125"/>
      <c r="AMB83" s="125"/>
      <c r="AMC83" s="125"/>
      <c r="AMD83" s="125"/>
      <c r="AME83" s="125"/>
      <c r="AMF83" s="125"/>
      <c r="AMG83" s="125"/>
      <c r="AMH83" s="125"/>
      <c r="AMI83" s="125"/>
      <c r="AMJ83" s="125"/>
      <c r="AMK83" s="125"/>
      <c r="AML83" s="125"/>
      <c r="AMM83" s="125"/>
      <c r="AMN83" s="125"/>
      <c r="AMO83" s="125"/>
      <c r="AMP83" s="125"/>
      <c r="AMQ83" s="125"/>
      <c r="AMR83" s="125"/>
      <c r="AMS83" s="125"/>
      <c r="AMT83" s="125"/>
      <c r="AMU83" s="125"/>
      <c r="AMV83" s="125"/>
      <c r="AMW83" s="125"/>
      <c r="AMX83" s="125"/>
      <c r="AMY83" s="125"/>
      <c r="AMZ83" s="125"/>
      <c r="ANA83" s="125"/>
      <c r="ANB83" s="125"/>
      <c r="ANC83" s="125"/>
      <c r="AND83" s="125"/>
      <c r="ANE83" s="125"/>
      <c r="ANF83" s="125"/>
      <c r="ANG83" s="125"/>
      <c r="ANH83" s="125"/>
      <c r="ANI83" s="125"/>
      <c r="ANJ83" s="125"/>
      <c r="ANK83" s="125"/>
      <c r="ANL83" s="125"/>
      <c r="ANM83" s="125"/>
      <c r="ANN83" s="125"/>
      <c r="ANO83" s="125"/>
      <c r="ANP83" s="125"/>
      <c r="ANQ83" s="125"/>
      <c r="ANR83" s="125"/>
      <c r="ANS83" s="125"/>
      <c r="ANT83" s="125"/>
      <c r="ANU83" s="125"/>
      <c r="ANV83" s="125"/>
      <c r="ANW83" s="125"/>
      <c r="ANX83" s="125"/>
      <c r="ANY83" s="125"/>
      <c r="ANZ83" s="125"/>
      <c r="AOA83" s="125"/>
      <c r="AOB83" s="125"/>
      <c r="AOC83" s="125"/>
      <c r="AOD83" s="125"/>
      <c r="AOE83" s="125"/>
      <c r="AOF83" s="125"/>
      <c r="AOG83" s="125"/>
      <c r="AOH83" s="125"/>
      <c r="AOI83" s="125"/>
      <c r="AOJ83" s="125"/>
      <c r="AOK83" s="125"/>
      <c r="AOL83" s="125"/>
      <c r="AOM83" s="125"/>
      <c r="AON83" s="125"/>
      <c r="AOO83" s="125"/>
      <c r="AOP83" s="125"/>
      <c r="AOQ83" s="125"/>
      <c r="AOR83" s="125"/>
      <c r="AOS83" s="125"/>
      <c r="AOT83" s="125"/>
      <c r="AOU83" s="125"/>
      <c r="AOV83" s="125"/>
      <c r="AOW83" s="125"/>
      <c r="AOX83" s="125"/>
      <c r="AOY83" s="125"/>
      <c r="AOZ83" s="125"/>
      <c r="APA83" s="125"/>
      <c r="APB83" s="125"/>
      <c r="APC83" s="125"/>
      <c r="APD83" s="125"/>
      <c r="APE83" s="125"/>
      <c r="APF83" s="125"/>
      <c r="APG83" s="125"/>
      <c r="APH83" s="125"/>
      <c r="API83" s="125"/>
      <c r="APJ83" s="125"/>
      <c r="APK83" s="125"/>
      <c r="APL83" s="125"/>
      <c r="APM83" s="125"/>
      <c r="APN83" s="125"/>
      <c r="APO83" s="125"/>
      <c r="APP83" s="125"/>
      <c r="APQ83" s="125"/>
      <c r="APR83" s="125"/>
      <c r="APS83" s="125"/>
      <c r="APT83" s="125"/>
      <c r="APU83" s="125"/>
      <c r="APV83" s="125"/>
      <c r="APW83" s="125"/>
      <c r="APX83" s="125"/>
      <c r="APY83" s="125"/>
      <c r="APZ83" s="125"/>
      <c r="AQA83" s="125"/>
      <c r="AQB83" s="125"/>
      <c r="AQC83" s="125"/>
      <c r="AQD83" s="125"/>
      <c r="AQE83" s="125"/>
      <c r="AQF83" s="125"/>
      <c r="AQG83" s="125"/>
      <c r="AQH83" s="125"/>
      <c r="AQI83" s="125"/>
      <c r="AQJ83" s="125"/>
      <c r="AQK83" s="125"/>
      <c r="AQL83" s="125"/>
      <c r="AQM83" s="125"/>
      <c r="AQN83" s="125"/>
      <c r="AQO83" s="125"/>
      <c r="AQP83" s="125"/>
      <c r="AQQ83" s="125"/>
      <c r="AQR83" s="125"/>
      <c r="AQS83" s="125"/>
      <c r="AQT83" s="125"/>
      <c r="AQU83" s="125"/>
      <c r="AQV83" s="125"/>
      <c r="AQW83" s="125"/>
      <c r="AQX83" s="125"/>
      <c r="AQY83" s="125"/>
      <c r="AQZ83" s="125"/>
      <c r="ARA83" s="125"/>
      <c r="ARB83" s="125"/>
      <c r="ARC83" s="125"/>
      <c r="ARD83" s="125"/>
      <c r="ARE83" s="125"/>
      <c r="ARF83" s="125"/>
      <c r="ARG83" s="125"/>
      <c r="ARH83" s="125"/>
      <c r="ARI83" s="125"/>
      <c r="ARJ83" s="125"/>
      <c r="ARK83" s="125"/>
      <c r="ARL83" s="125"/>
      <c r="ARM83" s="125"/>
      <c r="ARN83" s="125"/>
      <c r="ARO83" s="125"/>
      <c r="ARP83" s="125"/>
      <c r="ARQ83" s="125"/>
      <c r="ARR83" s="125"/>
      <c r="ARS83" s="125"/>
      <c r="ART83" s="125"/>
      <c r="ARU83" s="125"/>
      <c r="ARV83" s="125"/>
      <c r="ARW83" s="125"/>
      <c r="ARX83" s="125"/>
      <c r="ARY83" s="125"/>
      <c r="ARZ83" s="125"/>
      <c r="ASA83" s="125"/>
      <c r="ASB83" s="125"/>
      <c r="ASC83" s="125"/>
      <c r="ASD83" s="125"/>
      <c r="ASE83" s="125"/>
      <c r="ASF83" s="125"/>
      <c r="ASG83" s="125"/>
      <c r="ASH83" s="125"/>
      <c r="ASI83" s="125"/>
      <c r="ASJ83" s="125"/>
      <c r="ASK83" s="125"/>
      <c r="ASL83" s="125"/>
      <c r="ASM83" s="125"/>
      <c r="ASN83" s="125"/>
      <c r="ASO83" s="125"/>
      <c r="ASP83" s="125"/>
      <c r="ASQ83" s="125"/>
      <c r="ASR83" s="125"/>
      <c r="ASS83" s="125"/>
      <c r="AST83" s="125"/>
      <c r="ASU83" s="125"/>
      <c r="ASV83" s="125"/>
      <c r="ASW83" s="125"/>
      <c r="ASX83" s="125"/>
      <c r="ASY83" s="125"/>
      <c r="ASZ83" s="125"/>
      <c r="ATA83" s="125"/>
      <c r="ATB83" s="125"/>
      <c r="ATC83" s="125"/>
      <c r="ATD83" s="125"/>
      <c r="ATE83" s="125"/>
      <c r="ATF83" s="125"/>
      <c r="ATG83" s="125"/>
      <c r="ATH83" s="125"/>
      <c r="ATI83" s="125"/>
      <c r="ATJ83" s="125"/>
      <c r="ATK83" s="125"/>
      <c r="ATL83" s="125"/>
      <c r="ATM83" s="125"/>
      <c r="ATN83" s="125"/>
      <c r="ATO83" s="125"/>
      <c r="ATP83" s="125"/>
      <c r="ATQ83" s="125"/>
      <c r="ATR83" s="125"/>
      <c r="ATS83" s="125"/>
      <c r="ATT83" s="125"/>
      <c r="ATU83" s="125"/>
      <c r="ATV83" s="125"/>
      <c r="ATW83" s="125"/>
      <c r="ATX83" s="125"/>
      <c r="ATY83" s="125"/>
      <c r="ATZ83" s="125"/>
      <c r="AUA83" s="125"/>
      <c r="AUB83" s="125"/>
      <c r="AUC83" s="125"/>
      <c r="AUD83" s="125"/>
      <c r="AUE83" s="125"/>
      <c r="AUF83" s="125"/>
      <c r="AUG83" s="125"/>
      <c r="AUH83" s="125"/>
      <c r="AUI83" s="125"/>
      <c r="AUJ83" s="125"/>
      <c r="AUK83" s="125"/>
      <c r="AUL83" s="125"/>
      <c r="AUM83" s="125"/>
      <c r="AUN83" s="125"/>
      <c r="AUO83" s="125"/>
      <c r="AUP83" s="125"/>
      <c r="AUQ83" s="125"/>
      <c r="AUR83" s="125"/>
      <c r="AUS83" s="125"/>
      <c r="AUT83" s="125"/>
      <c r="AUU83" s="125"/>
      <c r="AUV83" s="125"/>
      <c r="AUW83" s="125"/>
      <c r="AUX83" s="125"/>
      <c r="AUY83" s="125"/>
      <c r="AUZ83" s="125"/>
      <c r="AVA83" s="125"/>
      <c r="AVB83" s="125"/>
      <c r="AVC83" s="125"/>
      <c r="AVD83" s="125"/>
      <c r="AVE83" s="125"/>
      <c r="AVF83" s="125"/>
      <c r="AVG83" s="125"/>
      <c r="AVH83" s="125"/>
      <c r="AVI83" s="125"/>
      <c r="AVJ83" s="125"/>
      <c r="AVK83" s="125"/>
      <c r="AVL83" s="125"/>
      <c r="AVM83" s="125"/>
      <c r="AVN83" s="125"/>
      <c r="AVO83" s="125"/>
      <c r="AVP83" s="125"/>
      <c r="AVQ83" s="125"/>
      <c r="AVR83" s="125"/>
      <c r="AVS83" s="125"/>
      <c r="AVT83" s="125"/>
      <c r="AVU83" s="125"/>
      <c r="AVV83" s="125"/>
      <c r="AVW83" s="125"/>
      <c r="AVX83" s="125"/>
      <c r="AVY83" s="125"/>
      <c r="AVZ83" s="125"/>
      <c r="AWA83" s="125"/>
      <c r="AWB83" s="125"/>
      <c r="AWC83" s="125"/>
      <c r="AWD83" s="125"/>
      <c r="AWE83" s="125"/>
      <c r="AWF83" s="125"/>
      <c r="AWG83" s="125"/>
      <c r="AWH83" s="125"/>
      <c r="AWI83" s="125"/>
      <c r="AWJ83" s="125"/>
      <c r="AWK83" s="125"/>
      <c r="AWL83" s="125"/>
      <c r="AWM83" s="125"/>
      <c r="AWN83" s="125"/>
      <c r="AWO83" s="125"/>
      <c r="AWP83" s="125"/>
      <c r="AWQ83" s="125"/>
      <c r="AWR83" s="125"/>
      <c r="AWS83" s="125"/>
      <c r="AWT83" s="125"/>
      <c r="AWU83" s="125"/>
      <c r="AWV83" s="125"/>
      <c r="AWW83" s="125"/>
      <c r="AWX83" s="125"/>
      <c r="AWY83" s="125"/>
      <c r="AWZ83" s="125"/>
      <c r="AXA83" s="125"/>
      <c r="AXB83" s="125"/>
      <c r="AXC83" s="125"/>
      <c r="AXD83" s="125"/>
      <c r="AXE83" s="125"/>
      <c r="AXF83" s="125"/>
      <c r="AXG83" s="125"/>
      <c r="AXH83" s="125"/>
      <c r="AXI83" s="125"/>
      <c r="AXJ83" s="125"/>
      <c r="AXK83" s="125"/>
      <c r="AXL83" s="125"/>
      <c r="AXM83" s="125"/>
      <c r="AXN83" s="125"/>
      <c r="AXO83" s="125"/>
      <c r="AXP83" s="125"/>
      <c r="AXQ83" s="125"/>
      <c r="AXR83" s="125"/>
      <c r="AXS83" s="125"/>
      <c r="AXT83" s="125"/>
      <c r="AXU83" s="125"/>
      <c r="AXV83" s="125"/>
      <c r="AXW83" s="125"/>
      <c r="AXX83" s="125"/>
      <c r="AXY83" s="125"/>
      <c r="AXZ83" s="125"/>
      <c r="AYA83" s="125"/>
      <c r="AYB83" s="125"/>
      <c r="AYC83" s="125"/>
      <c r="AYD83" s="125"/>
      <c r="AYE83" s="125"/>
      <c r="AYF83" s="125"/>
      <c r="AYG83" s="125"/>
      <c r="AYH83" s="125"/>
      <c r="AYI83" s="125"/>
      <c r="AYJ83" s="125"/>
      <c r="AYK83" s="125"/>
      <c r="AYL83" s="125"/>
      <c r="AYM83" s="125"/>
      <c r="AYN83" s="125"/>
      <c r="AYO83" s="125"/>
      <c r="AYP83" s="125"/>
      <c r="AYQ83" s="125"/>
      <c r="AYR83" s="125"/>
      <c r="AYS83" s="125"/>
      <c r="AYT83" s="125"/>
      <c r="AYU83" s="125"/>
      <c r="AYV83" s="125"/>
      <c r="AYW83" s="125"/>
      <c r="AYX83" s="125"/>
      <c r="AYY83" s="125"/>
      <c r="AYZ83" s="125"/>
      <c r="AZA83" s="125"/>
      <c r="AZB83" s="125"/>
      <c r="AZC83" s="125"/>
      <c r="AZD83" s="125"/>
      <c r="AZE83" s="125"/>
      <c r="AZF83" s="125"/>
      <c r="AZG83" s="125"/>
      <c r="AZH83" s="125"/>
      <c r="AZI83" s="125"/>
      <c r="AZJ83" s="125"/>
      <c r="AZK83" s="125"/>
      <c r="AZL83" s="125"/>
      <c r="AZM83" s="125"/>
      <c r="AZN83" s="125"/>
      <c r="AZO83" s="125"/>
      <c r="AZP83" s="125"/>
      <c r="AZQ83" s="125"/>
      <c r="AZR83" s="125"/>
      <c r="AZS83" s="125"/>
      <c r="AZT83" s="125"/>
      <c r="AZU83" s="125"/>
      <c r="AZV83" s="125"/>
      <c r="AZW83" s="125"/>
      <c r="AZX83" s="125"/>
      <c r="AZY83" s="125"/>
      <c r="AZZ83" s="125"/>
      <c r="BAA83" s="125"/>
      <c r="BAB83" s="125"/>
      <c r="BAC83" s="125"/>
      <c r="BAD83" s="125"/>
      <c r="BAE83" s="125"/>
      <c r="BAF83" s="125"/>
      <c r="BAG83" s="125"/>
      <c r="BAH83" s="125"/>
      <c r="BAI83" s="125"/>
      <c r="BAJ83" s="125"/>
      <c r="BAK83" s="125"/>
      <c r="BAL83" s="125"/>
      <c r="BAM83" s="125"/>
      <c r="BAN83" s="125"/>
      <c r="BAO83" s="125"/>
      <c r="BAP83" s="125"/>
      <c r="BAQ83" s="125"/>
      <c r="BAR83" s="125"/>
      <c r="BAS83" s="125"/>
      <c r="BAT83" s="125"/>
      <c r="BAU83" s="125"/>
      <c r="BAV83" s="125"/>
      <c r="BAW83" s="125"/>
      <c r="BAX83" s="125"/>
      <c r="BAY83" s="125"/>
      <c r="BAZ83" s="125"/>
      <c r="BBA83" s="125"/>
      <c r="BBB83" s="125"/>
      <c r="BBC83" s="125"/>
      <c r="BBD83" s="125"/>
      <c r="BBE83" s="125"/>
      <c r="BBF83" s="125"/>
      <c r="BBG83" s="125"/>
      <c r="BBH83" s="125"/>
      <c r="BBI83" s="125"/>
      <c r="BBJ83" s="125"/>
      <c r="BBK83" s="125"/>
      <c r="BBL83" s="125"/>
      <c r="BBM83" s="125"/>
      <c r="BBN83" s="125"/>
      <c r="BBO83" s="125"/>
      <c r="BBP83" s="125"/>
      <c r="BBQ83" s="125"/>
      <c r="BBR83" s="125"/>
      <c r="BBS83" s="125"/>
      <c r="BBT83" s="125"/>
      <c r="BBU83" s="125"/>
      <c r="BBV83" s="125"/>
      <c r="BBW83" s="125"/>
      <c r="BBX83" s="125"/>
      <c r="BBY83" s="125"/>
      <c r="BBZ83" s="125"/>
      <c r="BCA83" s="125"/>
      <c r="BCB83" s="125"/>
      <c r="BCC83" s="125"/>
      <c r="BCD83" s="125"/>
      <c r="BCE83" s="125"/>
      <c r="BCF83" s="125"/>
      <c r="BCG83" s="125"/>
      <c r="BCH83" s="125"/>
      <c r="BCI83" s="125"/>
      <c r="BCJ83" s="125"/>
      <c r="BCK83" s="125"/>
      <c r="BCL83" s="125"/>
      <c r="BCM83" s="125"/>
      <c r="BCN83" s="125"/>
      <c r="BCO83" s="125"/>
      <c r="BCP83" s="125"/>
      <c r="BCQ83" s="125"/>
      <c r="BCR83" s="125"/>
      <c r="BCS83" s="125"/>
      <c r="BCT83" s="125"/>
      <c r="BCU83" s="125"/>
      <c r="BCV83" s="125"/>
      <c r="BCW83" s="125"/>
      <c r="BCX83" s="125"/>
      <c r="BCY83" s="125"/>
      <c r="BCZ83" s="125"/>
      <c r="BDA83" s="125"/>
      <c r="BDB83" s="125"/>
      <c r="BDC83" s="125"/>
      <c r="BDD83" s="125"/>
      <c r="BDE83" s="125"/>
      <c r="BDF83" s="125"/>
      <c r="BDG83" s="125"/>
      <c r="BDH83" s="125"/>
      <c r="BDI83" s="125"/>
      <c r="BDJ83" s="125"/>
      <c r="BDK83" s="125"/>
      <c r="BDL83" s="125"/>
      <c r="BDM83" s="125"/>
      <c r="BDN83" s="125"/>
      <c r="BDO83" s="125"/>
      <c r="BDP83" s="125"/>
      <c r="BDQ83" s="125"/>
      <c r="BDR83" s="125"/>
      <c r="BDS83" s="125"/>
      <c r="BDT83" s="125"/>
      <c r="BDU83" s="125"/>
      <c r="BDV83" s="125"/>
      <c r="BDW83" s="125"/>
      <c r="BDX83" s="125"/>
      <c r="BDY83" s="125"/>
      <c r="BDZ83" s="125"/>
      <c r="BEA83" s="125"/>
      <c r="BEB83" s="125"/>
      <c r="BEC83" s="125"/>
      <c r="BED83" s="125"/>
      <c r="BEE83" s="125"/>
      <c r="BEF83" s="125"/>
      <c r="BEG83" s="125"/>
      <c r="BEH83" s="125"/>
      <c r="BEI83" s="125"/>
      <c r="BEJ83" s="125"/>
      <c r="BEK83" s="125"/>
      <c r="BEL83" s="125"/>
      <c r="BEM83" s="125"/>
      <c r="BEN83" s="125"/>
      <c r="BEO83" s="125"/>
      <c r="BEP83" s="125"/>
      <c r="BEQ83" s="125"/>
      <c r="BER83" s="125"/>
      <c r="BES83" s="125"/>
      <c r="BET83" s="125"/>
      <c r="BEU83" s="125"/>
      <c r="BEV83" s="125"/>
      <c r="BEW83" s="125"/>
      <c r="BEX83" s="125"/>
      <c r="BEY83" s="125"/>
      <c r="BEZ83" s="125"/>
      <c r="BFA83" s="125"/>
      <c r="BFB83" s="125"/>
      <c r="BFC83" s="125"/>
      <c r="BFD83" s="125"/>
      <c r="BFE83" s="125"/>
      <c r="BFF83" s="125"/>
      <c r="BFG83" s="125"/>
      <c r="BFH83" s="125"/>
      <c r="BFI83" s="125"/>
      <c r="BFJ83" s="125"/>
      <c r="BFK83" s="125"/>
      <c r="BFL83" s="125"/>
      <c r="BFM83" s="125"/>
      <c r="BFN83" s="125"/>
      <c r="BFO83" s="125"/>
      <c r="BFP83" s="125"/>
      <c r="BFQ83" s="125"/>
      <c r="BFR83" s="125"/>
      <c r="BFS83" s="125"/>
      <c r="BFT83" s="125"/>
      <c r="BFU83" s="125"/>
      <c r="BFV83" s="125"/>
      <c r="BFW83" s="125"/>
      <c r="BFX83" s="125"/>
      <c r="BFY83" s="125"/>
      <c r="BFZ83" s="125"/>
      <c r="BGA83" s="125"/>
      <c r="BGB83" s="125"/>
      <c r="BGC83" s="125"/>
      <c r="BGD83" s="125"/>
      <c r="BGE83" s="125"/>
      <c r="BGF83" s="125"/>
      <c r="BGG83" s="125"/>
      <c r="BGH83" s="125"/>
      <c r="BGI83" s="125"/>
      <c r="BGJ83" s="125"/>
      <c r="BGK83" s="125"/>
      <c r="BGL83" s="125"/>
      <c r="BGM83" s="125"/>
      <c r="BGN83" s="125"/>
      <c r="BGO83" s="125"/>
      <c r="BGP83" s="125"/>
      <c r="BGQ83" s="125"/>
      <c r="BGR83" s="125"/>
      <c r="BGS83" s="125"/>
      <c r="BGT83" s="125"/>
      <c r="BGU83" s="125"/>
      <c r="BGV83" s="125"/>
      <c r="BGW83" s="125"/>
      <c r="BGX83" s="125"/>
      <c r="BGY83" s="125"/>
      <c r="BGZ83" s="125"/>
      <c r="BHA83" s="125"/>
      <c r="BHB83" s="125"/>
      <c r="BHC83" s="125"/>
      <c r="BHD83" s="125"/>
      <c r="BHE83" s="125"/>
      <c r="BHF83" s="125"/>
      <c r="BHG83" s="125"/>
      <c r="BHH83" s="125"/>
      <c r="BHI83" s="125"/>
      <c r="BHJ83" s="125"/>
      <c r="BHK83" s="125"/>
      <c r="BHL83" s="125"/>
      <c r="BHM83" s="125"/>
      <c r="BHN83" s="125"/>
      <c r="BHO83" s="125"/>
      <c r="BHP83" s="125"/>
      <c r="BHQ83" s="125"/>
      <c r="BHR83" s="125"/>
      <c r="BHS83" s="125"/>
      <c r="BHT83" s="125"/>
      <c r="BHU83" s="125"/>
      <c r="BHV83" s="125"/>
      <c r="BHW83" s="125"/>
      <c r="BHX83" s="125"/>
      <c r="BHY83" s="125"/>
      <c r="BHZ83" s="125"/>
      <c r="BIA83" s="125"/>
      <c r="BIB83" s="125"/>
      <c r="BIC83" s="125"/>
      <c r="BID83" s="125"/>
      <c r="BIE83" s="125"/>
      <c r="BIF83" s="125"/>
      <c r="BIG83" s="125"/>
      <c r="BIH83" s="125"/>
      <c r="BII83" s="125"/>
      <c r="BIJ83" s="125"/>
      <c r="BIK83" s="125"/>
      <c r="BIL83" s="125"/>
      <c r="BIM83" s="125"/>
      <c r="BIN83" s="125"/>
      <c r="BIO83" s="125"/>
      <c r="BIP83" s="125"/>
      <c r="BIQ83" s="125"/>
      <c r="BIR83" s="125"/>
      <c r="BIS83" s="125"/>
      <c r="BIT83" s="125"/>
      <c r="BIU83" s="125"/>
      <c r="BIV83" s="125"/>
      <c r="BIW83" s="125"/>
      <c r="BIX83" s="125"/>
      <c r="BIY83" s="125"/>
      <c r="BIZ83" s="125"/>
      <c r="BJA83" s="125"/>
      <c r="BJB83" s="125"/>
      <c r="BJC83" s="125"/>
      <c r="BJD83" s="125"/>
      <c r="BJE83" s="125"/>
      <c r="BJF83" s="125"/>
      <c r="BJG83" s="125"/>
      <c r="BJH83" s="125"/>
      <c r="BJI83" s="125"/>
      <c r="BJJ83" s="125"/>
      <c r="BJK83" s="125"/>
      <c r="BJL83" s="125"/>
      <c r="BJM83" s="125"/>
      <c r="BJN83" s="125"/>
      <c r="BJO83" s="125"/>
      <c r="BJP83" s="125"/>
      <c r="BJQ83" s="125"/>
      <c r="BJR83" s="125"/>
      <c r="BJS83" s="125"/>
      <c r="BJT83" s="125"/>
      <c r="BJU83" s="125"/>
      <c r="BJV83" s="125"/>
      <c r="BJW83" s="125"/>
      <c r="BJX83" s="125"/>
      <c r="BJY83" s="125"/>
      <c r="BJZ83" s="125"/>
      <c r="BKA83" s="125"/>
      <c r="BKB83" s="125"/>
      <c r="BKC83" s="125"/>
      <c r="BKD83" s="125"/>
      <c r="BKE83" s="125"/>
      <c r="BKF83" s="125"/>
      <c r="BKG83" s="125"/>
      <c r="BKH83" s="125"/>
      <c r="BKI83" s="125"/>
      <c r="BKJ83" s="125"/>
      <c r="BKK83" s="125"/>
      <c r="BKL83" s="125"/>
      <c r="BKM83" s="125"/>
      <c r="BKN83" s="125"/>
      <c r="BKO83" s="125"/>
      <c r="BKP83" s="125"/>
      <c r="BKQ83" s="125"/>
      <c r="BKR83" s="125"/>
      <c r="BKS83" s="125"/>
      <c r="BKT83" s="125"/>
      <c r="BKU83" s="125"/>
      <c r="BKV83" s="125"/>
      <c r="BKW83" s="125"/>
      <c r="BKX83" s="125"/>
      <c r="BKY83" s="125"/>
      <c r="BKZ83" s="125"/>
      <c r="BLA83" s="125"/>
      <c r="BLB83" s="125"/>
      <c r="BLC83" s="125"/>
      <c r="BLD83" s="125"/>
      <c r="BLE83" s="125"/>
      <c r="BLF83" s="125"/>
      <c r="BLG83" s="125"/>
      <c r="BLH83" s="125"/>
      <c r="BLI83" s="125"/>
      <c r="BLJ83" s="125"/>
      <c r="BLK83" s="125"/>
      <c r="BLL83" s="125"/>
      <c r="BLM83" s="125"/>
      <c r="BLN83" s="125"/>
      <c r="BLO83" s="125"/>
      <c r="BLP83" s="125"/>
      <c r="BLQ83" s="125"/>
      <c r="BLR83" s="125"/>
      <c r="BLS83" s="125"/>
      <c r="BLT83" s="125"/>
      <c r="BLU83" s="125"/>
      <c r="BLV83" s="125"/>
      <c r="BLW83" s="125"/>
      <c r="BLX83" s="125"/>
      <c r="BLY83" s="125"/>
      <c r="BLZ83" s="125"/>
      <c r="BMA83" s="125"/>
      <c r="BMB83" s="125"/>
      <c r="BMC83" s="125"/>
      <c r="BMD83" s="125"/>
      <c r="BME83" s="125"/>
      <c r="BMF83" s="125"/>
      <c r="BMG83" s="125"/>
      <c r="BMH83" s="125"/>
      <c r="BMI83" s="125"/>
      <c r="BMJ83" s="125"/>
      <c r="BMK83" s="125"/>
      <c r="BML83" s="125"/>
      <c r="BMM83" s="125"/>
      <c r="BMN83" s="125"/>
      <c r="BMO83" s="125"/>
      <c r="BMP83" s="125"/>
      <c r="BMQ83" s="125"/>
      <c r="BMR83" s="125"/>
      <c r="BMS83" s="125"/>
      <c r="BMT83" s="125"/>
      <c r="BMU83" s="125"/>
      <c r="BMV83" s="125"/>
      <c r="BMW83" s="125"/>
      <c r="BMX83" s="125"/>
      <c r="BMY83" s="125"/>
      <c r="BMZ83" s="125"/>
      <c r="BNA83" s="125"/>
      <c r="BNB83" s="125"/>
      <c r="BNC83" s="125"/>
      <c r="BND83" s="125"/>
      <c r="BNE83" s="125"/>
      <c r="BNF83" s="125"/>
      <c r="BNG83" s="125"/>
      <c r="BNH83" s="125"/>
      <c r="BNI83" s="125"/>
      <c r="BNJ83" s="125"/>
      <c r="BNK83" s="125"/>
      <c r="BNL83" s="125"/>
      <c r="BNM83" s="125"/>
      <c r="BNN83" s="125"/>
      <c r="BNO83" s="125"/>
      <c r="BNP83" s="125"/>
      <c r="BNQ83" s="125"/>
      <c r="BNR83" s="125"/>
      <c r="BNS83" s="125"/>
      <c r="BNT83" s="125"/>
      <c r="BNU83" s="125"/>
      <c r="BNV83" s="125"/>
      <c r="BNW83" s="125"/>
      <c r="BNX83" s="125"/>
      <c r="BNY83" s="125"/>
      <c r="BNZ83" s="125"/>
      <c r="BOA83" s="125"/>
      <c r="BOB83" s="125"/>
      <c r="BOC83" s="125"/>
      <c r="BOD83" s="125"/>
      <c r="BOE83" s="125"/>
      <c r="BOF83" s="125"/>
      <c r="BOG83" s="125"/>
      <c r="BOH83" s="125"/>
      <c r="BOI83" s="125"/>
      <c r="BOJ83" s="125"/>
      <c r="BOK83" s="125"/>
      <c r="BOL83" s="125"/>
      <c r="BOM83" s="125"/>
      <c r="BON83" s="125"/>
      <c r="BOO83" s="125"/>
      <c r="BOP83" s="125"/>
      <c r="BOQ83" s="125"/>
      <c r="BOR83" s="125"/>
      <c r="BOS83" s="125"/>
      <c r="BOT83" s="125"/>
      <c r="BOU83" s="125"/>
      <c r="BOV83" s="125"/>
      <c r="BOW83" s="125"/>
      <c r="BOX83" s="125"/>
      <c r="BOY83" s="125"/>
      <c r="BOZ83" s="125"/>
      <c r="BPA83" s="125"/>
      <c r="BPB83" s="125"/>
      <c r="BPC83" s="125"/>
      <c r="BPD83" s="125"/>
      <c r="BPE83" s="125"/>
      <c r="BPF83" s="125"/>
      <c r="BPG83" s="125"/>
      <c r="BPH83" s="125"/>
      <c r="BPI83" s="125"/>
      <c r="BPJ83" s="125"/>
      <c r="BPK83" s="125"/>
      <c r="BPL83" s="125"/>
      <c r="BPM83" s="125"/>
      <c r="BPN83" s="125"/>
      <c r="BPO83" s="125"/>
      <c r="BPP83" s="125"/>
      <c r="BPQ83" s="125"/>
      <c r="BPR83" s="125"/>
      <c r="BPS83" s="125"/>
      <c r="BPT83" s="125"/>
      <c r="BPU83" s="125"/>
      <c r="BPV83" s="125"/>
      <c r="BPW83" s="125"/>
      <c r="BPX83" s="125"/>
      <c r="BPY83" s="125"/>
      <c r="BPZ83" s="125"/>
      <c r="BQA83" s="125"/>
      <c r="BQB83" s="125"/>
      <c r="BQC83" s="125"/>
      <c r="BQD83" s="125"/>
      <c r="BQE83" s="125"/>
      <c r="BQF83" s="125"/>
      <c r="BQG83" s="125"/>
      <c r="BQH83" s="125"/>
      <c r="BQI83" s="125"/>
      <c r="BQJ83" s="125"/>
      <c r="BQK83" s="125"/>
      <c r="BQL83" s="125"/>
      <c r="BQM83" s="125"/>
      <c r="BQN83" s="125"/>
      <c r="BQO83" s="125"/>
      <c r="BQP83" s="125"/>
      <c r="BQQ83" s="125"/>
      <c r="BQR83" s="125"/>
      <c r="BQS83" s="125"/>
      <c r="BQT83" s="125"/>
      <c r="BQU83" s="125"/>
      <c r="BQV83" s="125"/>
      <c r="BQW83" s="125"/>
      <c r="BQX83" s="125"/>
      <c r="BQY83" s="125"/>
      <c r="BQZ83" s="125"/>
      <c r="BRA83" s="125"/>
      <c r="BRB83" s="125"/>
      <c r="BRC83" s="125"/>
      <c r="BRD83" s="125"/>
      <c r="BRE83" s="125"/>
      <c r="BRF83" s="125"/>
      <c r="BRG83" s="125"/>
      <c r="BRH83" s="125"/>
      <c r="BRI83" s="125"/>
      <c r="BRJ83" s="125"/>
      <c r="BRK83" s="125"/>
      <c r="BRL83" s="125"/>
      <c r="BRM83" s="125"/>
      <c r="BRN83" s="125"/>
      <c r="BRO83" s="125"/>
      <c r="BRP83" s="125"/>
      <c r="BRQ83" s="125"/>
      <c r="BRR83" s="125"/>
      <c r="BRS83" s="125"/>
      <c r="BRT83" s="125"/>
      <c r="BRU83" s="125"/>
      <c r="BRV83" s="125"/>
      <c r="BRW83" s="125"/>
      <c r="BRX83" s="125"/>
      <c r="BRY83" s="125"/>
      <c r="BRZ83" s="125"/>
      <c r="BSA83" s="125"/>
      <c r="BSB83" s="125"/>
      <c r="BSC83" s="125"/>
      <c r="BSD83" s="125"/>
      <c r="BSE83" s="125"/>
      <c r="BSF83" s="125"/>
      <c r="BSG83" s="125"/>
      <c r="BSH83" s="125"/>
      <c r="BSI83" s="125"/>
      <c r="BSJ83" s="125"/>
      <c r="BSK83" s="125"/>
      <c r="BSL83" s="125"/>
      <c r="BSM83" s="125"/>
      <c r="BSN83" s="125"/>
      <c r="BSO83" s="125"/>
      <c r="BSP83" s="125"/>
      <c r="BSQ83" s="125"/>
      <c r="BSR83" s="125"/>
      <c r="BSS83" s="125"/>
      <c r="BST83" s="125"/>
      <c r="BSU83" s="125"/>
      <c r="BSV83" s="125"/>
      <c r="BSW83" s="125"/>
      <c r="BSX83" s="125"/>
      <c r="BSY83" s="125"/>
      <c r="BSZ83" s="125"/>
      <c r="BTA83" s="125"/>
      <c r="BTB83" s="125"/>
      <c r="BTC83" s="125"/>
      <c r="BTD83" s="125"/>
      <c r="BTE83" s="125"/>
      <c r="BTF83" s="125"/>
      <c r="BTG83" s="125"/>
      <c r="BTH83" s="125"/>
      <c r="BTI83" s="125"/>
      <c r="BTJ83" s="125"/>
      <c r="BTK83" s="125"/>
      <c r="BTL83" s="125"/>
      <c r="BTM83" s="125"/>
      <c r="BTN83" s="125"/>
      <c r="BTO83" s="125"/>
      <c r="BTP83" s="125"/>
      <c r="BTQ83" s="125"/>
      <c r="BTR83" s="125"/>
      <c r="BTS83" s="125"/>
      <c r="BTT83" s="125"/>
      <c r="BTU83" s="125"/>
      <c r="BTV83" s="125"/>
      <c r="BTW83" s="125"/>
      <c r="BTX83" s="125"/>
      <c r="BTY83" s="125"/>
      <c r="BTZ83" s="125"/>
      <c r="BUA83" s="125"/>
      <c r="BUB83" s="125"/>
      <c r="BUC83" s="125"/>
      <c r="BUD83" s="125"/>
      <c r="BUE83" s="125"/>
      <c r="BUF83" s="125"/>
      <c r="BUG83" s="125"/>
      <c r="BUH83" s="125"/>
      <c r="BUI83" s="125"/>
      <c r="BUJ83" s="125"/>
      <c r="BUK83" s="125"/>
      <c r="BUL83" s="125"/>
      <c r="BUM83" s="125"/>
      <c r="BUN83" s="125"/>
      <c r="BUO83" s="125"/>
      <c r="BUP83" s="125"/>
      <c r="BUQ83" s="125"/>
      <c r="BUR83" s="125"/>
      <c r="BUS83" s="125"/>
      <c r="BUT83" s="125"/>
      <c r="BUU83" s="125"/>
      <c r="BUV83" s="125"/>
      <c r="BUW83" s="125"/>
      <c r="BUX83" s="125"/>
      <c r="BUY83" s="125"/>
      <c r="BUZ83" s="125"/>
      <c r="BVA83" s="125"/>
      <c r="BVB83" s="125"/>
      <c r="BVC83" s="125"/>
      <c r="BVD83" s="125"/>
      <c r="BVE83" s="125"/>
      <c r="BVF83" s="125"/>
      <c r="BVG83" s="125"/>
      <c r="BVH83" s="125"/>
      <c r="BVI83" s="125"/>
      <c r="BVJ83" s="125"/>
      <c r="BVK83" s="125"/>
      <c r="BVL83" s="125"/>
      <c r="BVM83" s="125"/>
      <c r="BVN83" s="125"/>
      <c r="BVO83" s="125"/>
      <c r="BVP83" s="125"/>
      <c r="BVQ83" s="125"/>
      <c r="BVR83" s="125"/>
      <c r="BVS83" s="125"/>
      <c r="BVT83" s="125"/>
      <c r="BVU83" s="125"/>
      <c r="BVV83" s="125"/>
      <c r="BVW83" s="125"/>
      <c r="BVX83" s="125"/>
      <c r="BVY83" s="125"/>
      <c r="BVZ83" s="125"/>
      <c r="BWA83" s="125"/>
      <c r="BWB83" s="125"/>
      <c r="BWC83" s="125"/>
      <c r="BWD83" s="125"/>
      <c r="BWE83" s="125"/>
      <c r="BWF83" s="125"/>
      <c r="BWG83" s="125"/>
      <c r="BWH83" s="125"/>
      <c r="BWI83" s="125"/>
      <c r="BWJ83" s="125"/>
      <c r="BWK83" s="125"/>
      <c r="BWL83" s="125"/>
      <c r="BWM83" s="125"/>
      <c r="BWN83" s="125"/>
      <c r="BWO83" s="125"/>
      <c r="BWP83" s="125"/>
      <c r="BWQ83" s="125"/>
      <c r="BWR83" s="125"/>
      <c r="BWS83" s="125"/>
      <c r="BWT83" s="125"/>
      <c r="BWU83" s="125"/>
      <c r="BWV83" s="125"/>
      <c r="BWW83" s="125"/>
      <c r="BWX83" s="125"/>
      <c r="BWY83" s="125"/>
      <c r="BWZ83" s="125"/>
      <c r="BXA83" s="125"/>
      <c r="BXB83" s="125"/>
      <c r="BXC83" s="125"/>
      <c r="BXD83" s="125"/>
      <c r="BXE83" s="125"/>
      <c r="BXF83" s="125"/>
      <c r="BXG83" s="125"/>
      <c r="BXH83" s="125"/>
      <c r="BXI83" s="125"/>
      <c r="BXJ83" s="125"/>
      <c r="BXK83" s="125"/>
      <c r="BXL83" s="125"/>
      <c r="BXM83" s="125"/>
      <c r="BXN83" s="125"/>
      <c r="BXO83" s="125"/>
      <c r="BXP83" s="125"/>
      <c r="BXQ83" s="125"/>
      <c r="BXR83" s="125"/>
      <c r="BXS83" s="125"/>
      <c r="BXT83" s="125"/>
      <c r="BXU83" s="125"/>
      <c r="BXV83" s="125"/>
      <c r="BXW83" s="125"/>
      <c r="BXX83" s="125"/>
      <c r="BXY83" s="125"/>
      <c r="BXZ83" s="125"/>
      <c r="BYA83" s="125"/>
      <c r="BYB83" s="125"/>
      <c r="BYC83" s="125"/>
      <c r="BYD83" s="125"/>
      <c r="BYE83" s="125"/>
      <c r="BYF83" s="125"/>
      <c r="BYG83" s="125"/>
      <c r="BYH83" s="125"/>
      <c r="BYI83" s="125"/>
      <c r="BYJ83" s="125"/>
      <c r="BYK83" s="125"/>
      <c r="BYL83" s="125"/>
      <c r="BYM83" s="125"/>
      <c r="BYN83" s="125"/>
      <c r="BYO83" s="125"/>
      <c r="BYP83" s="125"/>
      <c r="BYQ83" s="125"/>
      <c r="BYR83" s="125"/>
      <c r="BYS83" s="125"/>
      <c r="BYT83" s="125"/>
      <c r="BYU83" s="125"/>
      <c r="BYV83" s="125"/>
      <c r="BYW83" s="125"/>
      <c r="BYX83" s="125"/>
      <c r="BYY83" s="125"/>
      <c r="BYZ83" s="125"/>
      <c r="BZA83" s="125"/>
      <c r="BZB83" s="125"/>
      <c r="BZC83" s="125"/>
      <c r="BZD83" s="125"/>
      <c r="BZE83" s="125"/>
      <c r="BZF83" s="125"/>
      <c r="BZG83" s="125"/>
      <c r="BZH83" s="125"/>
      <c r="BZI83" s="125"/>
      <c r="BZJ83" s="125"/>
      <c r="BZK83" s="125"/>
      <c r="BZL83" s="125"/>
      <c r="BZM83" s="125"/>
      <c r="BZN83" s="125"/>
      <c r="BZO83" s="125"/>
      <c r="BZP83" s="125"/>
      <c r="BZQ83" s="125"/>
      <c r="BZR83" s="125"/>
      <c r="BZS83" s="125"/>
      <c r="BZT83" s="125"/>
      <c r="BZU83" s="125"/>
      <c r="BZV83" s="125"/>
      <c r="BZW83" s="125"/>
      <c r="BZX83" s="125"/>
      <c r="BZY83" s="125"/>
      <c r="BZZ83" s="125"/>
      <c r="CAA83" s="125"/>
      <c r="CAB83" s="125"/>
      <c r="CAC83" s="125"/>
      <c r="CAD83" s="125"/>
      <c r="CAE83" s="125"/>
      <c r="CAF83" s="125"/>
      <c r="CAG83" s="125"/>
      <c r="CAH83" s="125"/>
      <c r="CAI83" s="125"/>
      <c r="CAJ83" s="125"/>
      <c r="CAK83" s="125"/>
      <c r="CAL83" s="125"/>
      <c r="CAM83" s="125"/>
      <c r="CAN83" s="125"/>
      <c r="CAO83" s="125"/>
      <c r="CAP83" s="125"/>
      <c r="CAQ83" s="125"/>
      <c r="CAR83" s="125"/>
      <c r="CAS83" s="125"/>
      <c r="CAT83" s="125"/>
      <c r="CAU83" s="125"/>
      <c r="CAV83" s="125"/>
      <c r="CAW83" s="125"/>
      <c r="CAX83" s="125"/>
      <c r="CAY83" s="125"/>
      <c r="CAZ83" s="125"/>
      <c r="CBA83" s="125"/>
      <c r="CBB83" s="125"/>
      <c r="CBC83" s="125"/>
      <c r="CBD83" s="125"/>
      <c r="CBE83" s="125"/>
      <c r="CBF83" s="125"/>
      <c r="CBG83" s="125"/>
      <c r="CBH83" s="125"/>
      <c r="CBI83" s="125"/>
      <c r="CBJ83" s="125"/>
      <c r="CBK83" s="125"/>
      <c r="CBL83" s="125"/>
      <c r="CBM83" s="125"/>
      <c r="CBN83" s="125"/>
      <c r="CBO83" s="125"/>
      <c r="CBP83" s="125"/>
      <c r="CBQ83" s="125"/>
      <c r="CBR83" s="125"/>
      <c r="CBS83" s="125"/>
      <c r="CBT83" s="125"/>
      <c r="CBU83" s="125"/>
      <c r="CBV83" s="125"/>
      <c r="CBW83" s="125"/>
      <c r="CBX83" s="125"/>
      <c r="CBY83" s="125"/>
      <c r="CBZ83" s="125"/>
      <c r="CCA83" s="125"/>
      <c r="CCB83" s="125"/>
      <c r="CCC83" s="125"/>
      <c r="CCD83" s="125"/>
      <c r="CCE83" s="125"/>
      <c r="CCF83" s="125"/>
      <c r="CCG83" s="125"/>
      <c r="CCH83" s="125"/>
      <c r="CCI83" s="125"/>
      <c r="CCJ83" s="125"/>
      <c r="CCK83" s="125"/>
      <c r="CCL83" s="125"/>
      <c r="CCM83" s="125"/>
      <c r="CCN83" s="125"/>
      <c r="CCO83" s="125"/>
      <c r="CCP83" s="125"/>
      <c r="CCQ83" s="125"/>
      <c r="CCR83" s="125"/>
      <c r="CCS83" s="125"/>
      <c r="CCT83" s="125"/>
      <c r="CCU83" s="125"/>
      <c r="CCV83" s="125"/>
      <c r="CCW83" s="125"/>
      <c r="CCX83" s="125"/>
      <c r="CCY83" s="125"/>
      <c r="CCZ83" s="125"/>
      <c r="CDA83" s="125"/>
      <c r="CDB83" s="125"/>
      <c r="CDC83" s="125"/>
      <c r="CDD83" s="125"/>
      <c r="CDE83" s="125"/>
      <c r="CDF83" s="125"/>
      <c r="CDG83" s="125"/>
      <c r="CDH83" s="125"/>
      <c r="CDI83" s="125"/>
      <c r="CDJ83" s="125"/>
      <c r="CDK83" s="125"/>
      <c r="CDL83" s="125"/>
      <c r="CDM83" s="125"/>
      <c r="CDN83" s="125"/>
      <c r="CDO83" s="125"/>
      <c r="CDP83" s="125"/>
      <c r="CDQ83" s="125"/>
      <c r="CDR83" s="125"/>
      <c r="CDS83" s="125"/>
      <c r="CDT83" s="125"/>
      <c r="CDU83" s="125"/>
      <c r="CDV83" s="125"/>
      <c r="CDW83" s="125"/>
      <c r="CDX83" s="125"/>
      <c r="CDY83" s="125"/>
      <c r="CDZ83" s="125"/>
      <c r="CEA83" s="125"/>
      <c r="CEB83" s="125"/>
      <c r="CEC83" s="125"/>
      <c r="CED83" s="125"/>
      <c r="CEE83" s="125"/>
      <c r="CEF83" s="125"/>
      <c r="CEG83" s="125"/>
      <c r="CEH83" s="125"/>
      <c r="CEI83" s="125"/>
      <c r="CEJ83" s="125"/>
      <c r="CEK83" s="125"/>
      <c r="CEL83" s="125"/>
      <c r="CEM83" s="125"/>
      <c r="CEN83" s="125"/>
      <c r="CEO83" s="125"/>
      <c r="CEP83" s="125"/>
      <c r="CEQ83" s="125"/>
      <c r="CER83" s="125"/>
      <c r="CES83" s="125"/>
      <c r="CET83" s="125"/>
      <c r="CEU83" s="125"/>
      <c r="CEV83" s="125"/>
      <c r="CEW83" s="125"/>
      <c r="CEX83" s="125"/>
      <c r="CEY83" s="125"/>
      <c r="CEZ83" s="125"/>
      <c r="CFA83" s="125"/>
      <c r="CFB83" s="125"/>
      <c r="CFC83" s="125"/>
      <c r="CFD83" s="125"/>
      <c r="CFE83" s="125"/>
      <c r="CFF83" s="125"/>
      <c r="CFG83" s="125"/>
      <c r="CFH83" s="125"/>
      <c r="CFI83" s="125"/>
      <c r="CFJ83" s="125"/>
      <c r="CFK83" s="125"/>
      <c r="CFL83" s="125"/>
      <c r="CFM83" s="125"/>
      <c r="CFN83" s="125"/>
      <c r="CFO83" s="125"/>
      <c r="CFP83" s="125"/>
      <c r="CFQ83" s="125"/>
      <c r="CFR83" s="125"/>
      <c r="CFS83" s="125"/>
      <c r="CFT83" s="125"/>
      <c r="CFU83" s="125"/>
      <c r="CFV83" s="125"/>
      <c r="CFW83" s="125"/>
      <c r="CFX83" s="125"/>
      <c r="CFY83" s="125"/>
      <c r="CFZ83" s="125"/>
      <c r="CGA83" s="125"/>
      <c r="CGB83" s="125"/>
      <c r="CGC83" s="125"/>
      <c r="CGD83" s="125"/>
      <c r="CGE83" s="125"/>
      <c r="CGF83" s="125"/>
      <c r="CGG83" s="125"/>
      <c r="CGH83" s="125"/>
      <c r="CGI83" s="125"/>
      <c r="CGJ83" s="125"/>
      <c r="CGK83" s="125"/>
      <c r="CGL83" s="125"/>
      <c r="CGM83" s="125"/>
      <c r="CGN83" s="125"/>
      <c r="CGO83" s="125"/>
      <c r="CGP83" s="125"/>
      <c r="CGQ83" s="125"/>
      <c r="CGR83" s="125"/>
      <c r="CGS83" s="125"/>
      <c r="CGT83" s="125"/>
      <c r="CGU83" s="125"/>
      <c r="CGV83" s="125"/>
      <c r="CGW83" s="125"/>
      <c r="CGX83" s="125"/>
      <c r="CGY83" s="125"/>
      <c r="CGZ83" s="125"/>
      <c r="CHA83" s="125"/>
      <c r="CHB83" s="125"/>
      <c r="CHC83" s="125"/>
      <c r="CHD83" s="125"/>
      <c r="CHE83" s="125"/>
      <c r="CHF83" s="125"/>
      <c r="CHG83" s="125"/>
      <c r="CHH83" s="125"/>
      <c r="CHI83" s="125"/>
      <c r="CHJ83" s="125"/>
      <c r="CHK83" s="125"/>
      <c r="CHL83" s="125"/>
      <c r="CHM83" s="125"/>
      <c r="CHN83" s="125"/>
      <c r="CHO83" s="125"/>
      <c r="CHP83" s="125"/>
      <c r="CHQ83" s="125"/>
      <c r="CHR83" s="125"/>
      <c r="CHS83" s="125"/>
      <c r="CHT83" s="125"/>
      <c r="CHU83" s="125"/>
      <c r="CHV83" s="125"/>
      <c r="CHW83" s="125"/>
      <c r="CHX83" s="125"/>
      <c r="CHY83" s="125"/>
      <c r="CHZ83" s="125"/>
      <c r="CIA83" s="125"/>
      <c r="CIB83" s="125"/>
      <c r="CIC83" s="125"/>
      <c r="CID83" s="125"/>
      <c r="CIE83" s="125"/>
      <c r="CIF83" s="125"/>
      <c r="CIG83" s="125"/>
      <c r="CIH83" s="125"/>
      <c r="CII83" s="125"/>
      <c r="CIJ83" s="125"/>
      <c r="CIK83" s="125"/>
      <c r="CIL83" s="125"/>
      <c r="CIM83" s="125"/>
      <c r="CIN83" s="125"/>
      <c r="CIO83" s="125"/>
      <c r="CIP83" s="125"/>
      <c r="CIQ83" s="125"/>
      <c r="CIR83" s="125"/>
      <c r="CIS83" s="125"/>
      <c r="CIT83" s="125"/>
      <c r="CIU83" s="125"/>
      <c r="CIV83" s="125"/>
      <c r="CIW83" s="125"/>
      <c r="CIX83" s="125"/>
      <c r="CIY83" s="125"/>
      <c r="CIZ83" s="125"/>
      <c r="CJA83" s="125"/>
      <c r="CJB83" s="125"/>
      <c r="CJC83" s="125"/>
      <c r="CJD83" s="125"/>
      <c r="CJE83" s="125"/>
      <c r="CJF83" s="125"/>
      <c r="CJG83" s="125"/>
      <c r="CJH83" s="125"/>
      <c r="CJI83" s="125"/>
      <c r="CJJ83" s="125"/>
      <c r="CJK83" s="125"/>
      <c r="CJL83" s="125"/>
      <c r="CJM83" s="125"/>
      <c r="CJN83" s="125"/>
      <c r="CJO83" s="125"/>
      <c r="CJP83" s="125"/>
      <c r="CJQ83" s="125"/>
      <c r="CJR83" s="125"/>
      <c r="CJS83" s="125"/>
      <c r="CJT83" s="125"/>
      <c r="CJU83" s="125"/>
      <c r="CJV83" s="125"/>
      <c r="CJW83" s="125"/>
      <c r="CJX83" s="125"/>
      <c r="CJY83" s="125"/>
      <c r="CJZ83" s="125"/>
      <c r="CKA83" s="125"/>
      <c r="CKB83" s="125"/>
      <c r="CKC83" s="125"/>
      <c r="CKD83" s="125"/>
      <c r="CKE83" s="125"/>
      <c r="CKF83" s="125"/>
      <c r="CKG83" s="125"/>
      <c r="CKH83" s="125"/>
      <c r="CKI83" s="125"/>
      <c r="CKJ83" s="125"/>
      <c r="CKK83" s="125"/>
      <c r="CKL83" s="125"/>
      <c r="CKM83" s="125"/>
      <c r="CKN83" s="125"/>
      <c r="CKO83" s="125"/>
      <c r="CKP83" s="125"/>
      <c r="CKQ83" s="125"/>
      <c r="CKR83" s="125"/>
      <c r="CKS83" s="125"/>
      <c r="CKT83" s="125"/>
      <c r="CKU83" s="125"/>
      <c r="CKV83" s="125"/>
      <c r="CKW83" s="125"/>
      <c r="CKX83" s="125"/>
      <c r="CKY83" s="125"/>
      <c r="CKZ83" s="125"/>
      <c r="CLA83" s="125"/>
      <c r="CLB83" s="125"/>
      <c r="CLC83" s="125"/>
      <c r="CLD83" s="125"/>
      <c r="CLE83" s="125"/>
      <c r="CLF83" s="125"/>
      <c r="CLG83" s="125"/>
      <c r="CLH83" s="125"/>
      <c r="CLI83" s="125"/>
      <c r="CLJ83" s="125"/>
      <c r="CLK83" s="125"/>
      <c r="CLL83" s="125"/>
      <c r="CLM83" s="125"/>
      <c r="CLN83" s="125"/>
      <c r="CLO83" s="125"/>
      <c r="CLP83" s="125"/>
      <c r="CLQ83" s="125"/>
      <c r="CLR83" s="125"/>
      <c r="CLS83" s="125"/>
      <c r="CLT83" s="125"/>
      <c r="CLU83" s="125"/>
      <c r="CLV83" s="125"/>
      <c r="CLW83" s="125"/>
      <c r="CLX83" s="125"/>
      <c r="CLY83" s="125"/>
      <c r="CLZ83" s="125"/>
      <c r="CMA83" s="125"/>
      <c r="CMB83" s="125"/>
      <c r="CMC83" s="125"/>
      <c r="CMD83" s="125"/>
      <c r="CME83" s="125"/>
      <c r="CMF83" s="125"/>
      <c r="CMG83" s="125"/>
      <c r="CMH83" s="125"/>
      <c r="CMI83" s="125"/>
      <c r="CMJ83" s="125"/>
      <c r="CMK83" s="125"/>
      <c r="CML83" s="125"/>
      <c r="CMM83" s="125"/>
      <c r="CMN83" s="125"/>
      <c r="CMO83" s="125"/>
      <c r="CMP83" s="125"/>
      <c r="CMQ83" s="125"/>
      <c r="CMR83" s="125"/>
      <c r="CMS83" s="125"/>
      <c r="CMT83" s="125"/>
      <c r="CMU83" s="125"/>
      <c r="CMV83" s="125"/>
      <c r="CMW83" s="125"/>
      <c r="CMX83" s="125"/>
      <c r="CMY83" s="125"/>
      <c r="CMZ83" s="125"/>
      <c r="CNA83" s="125"/>
      <c r="CNB83" s="125"/>
      <c r="CNC83" s="125"/>
      <c r="CND83" s="125"/>
      <c r="CNE83" s="125"/>
      <c r="CNF83" s="125"/>
      <c r="CNG83" s="125"/>
      <c r="CNH83" s="125"/>
      <c r="CNI83" s="125"/>
      <c r="CNJ83" s="125"/>
      <c r="CNK83" s="125"/>
      <c r="CNL83" s="125"/>
      <c r="CNM83" s="125"/>
      <c r="CNN83" s="125"/>
      <c r="CNO83" s="125"/>
      <c r="CNP83" s="125"/>
      <c r="CNQ83" s="125"/>
      <c r="CNR83" s="125"/>
      <c r="CNS83" s="125"/>
      <c r="CNT83" s="125"/>
      <c r="CNU83" s="125"/>
      <c r="CNV83" s="125"/>
      <c r="CNW83" s="125"/>
      <c r="CNX83" s="125"/>
      <c r="CNY83" s="125"/>
      <c r="CNZ83" s="125"/>
      <c r="COA83" s="125"/>
      <c r="COB83" s="125"/>
      <c r="COC83" s="125"/>
      <c r="COD83" s="125"/>
      <c r="COE83" s="125"/>
      <c r="COF83" s="125"/>
      <c r="COG83" s="125"/>
      <c r="COH83" s="125"/>
      <c r="COI83" s="125"/>
      <c r="COJ83" s="125"/>
      <c r="COK83" s="125"/>
      <c r="COL83" s="125"/>
      <c r="COM83" s="125"/>
      <c r="CON83" s="125"/>
      <c r="COO83" s="125"/>
      <c r="COP83" s="125"/>
      <c r="COQ83" s="125"/>
      <c r="COR83" s="125"/>
      <c r="COS83" s="125"/>
      <c r="COT83" s="125"/>
      <c r="COU83" s="125"/>
      <c r="COV83" s="125"/>
      <c r="COW83" s="125"/>
      <c r="COX83" s="125"/>
      <c r="COY83" s="125"/>
      <c r="COZ83" s="125"/>
      <c r="CPA83" s="125"/>
      <c r="CPB83" s="125"/>
      <c r="CPC83" s="125"/>
      <c r="CPD83" s="125"/>
      <c r="CPE83" s="125"/>
      <c r="CPF83" s="125"/>
      <c r="CPG83" s="125"/>
      <c r="CPH83" s="125"/>
      <c r="CPI83" s="125"/>
      <c r="CPJ83" s="125"/>
      <c r="CPK83" s="125"/>
      <c r="CPL83" s="125"/>
      <c r="CPM83" s="125"/>
      <c r="CPN83" s="125"/>
      <c r="CPO83" s="125"/>
      <c r="CPP83" s="125"/>
      <c r="CPQ83" s="125"/>
      <c r="CPR83" s="125"/>
      <c r="CPS83" s="125"/>
      <c r="CPT83" s="125"/>
      <c r="CPU83" s="125"/>
      <c r="CPV83" s="125"/>
      <c r="CPW83" s="125"/>
      <c r="CPX83" s="125"/>
      <c r="CPY83" s="125"/>
      <c r="CPZ83" s="125"/>
      <c r="CQA83" s="125"/>
      <c r="CQB83" s="125"/>
      <c r="CQC83" s="125"/>
      <c r="CQD83" s="125"/>
      <c r="CQE83" s="125"/>
      <c r="CQF83" s="125"/>
      <c r="CQG83" s="125"/>
      <c r="CQH83" s="125"/>
      <c r="CQI83" s="125"/>
      <c r="CQJ83" s="125"/>
      <c r="CQK83" s="125"/>
      <c r="CQL83" s="125"/>
      <c r="CQM83" s="125"/>
      <c r="CQN83" s="125"/>
      <c r="CQO83" s="125"/>
      <c r="CQP83" s="125"/>
      <c r="CQQ83" s="125"/>
      <c r="CQR83" s="125"/>
      <c r="CQS83" s="125"/>
      <c r="CQT83" s="125"/>
      <c r="CQU83" s="125"/>
      <c r="CQV83" s="125"/>
      <c r="CQW83" s="125"/>
      <c r="CQX83" s="125"/>
      <c r="CQY83" s="125"/>
      <c r="CQZ83" s="125"/>
      <c r="CRA83" s="125"/>
      <c r="CRB83" s="125"/>
      <c r="CRC83" s="125"/>
      <c r="CRD83" s="125"/>
      <c r="CRE83" s="125"/>
      <c r="CRF83" s="125"/>
      <c r="CRG83" s="125"/>
      <c r="CRH83" s="125"/>
      <c r="CRI83" s="125"/>
      <c r="CRJ83" s="125"/>
      <c r="CRK83" s="125"/>
      <c r="CRL83" s="125"/>
      <c r="CRM83" s="125"/>
      <c r="CRN83" s="125"/>
      <c r="CRO83" s="125"/>
      <c r="CRP83" s="125"/>
      <c r="CRQ83" s="125"/>
      <c r="CRR83" s="125"/>
      <c r="CRS83" s="125"/>
      <c r="CRT83" s="125"/>
      <c r="CRU83" s="125"/>
      <c r="CRV83" s="125"/>
      <c r="CRW83" s="125"/>
      <c r="CRX83" s="125"/>
      <c r="CRY83" s="125"/>
      <c r="CRZ83" s="125"/>
      <c r="CSA83" s="125"/>
      <c r="CSB83" s="125"/>
      <c r="CSC83" s="125"/>
      <c r="CSD83" s="125"/>
      <c r="CSE83" s="125"/>
      <c r="CSF83" s="125"/>
      <c r="CSG83" s="125"/>
      <c r="CSH83" s="125"/>
      <c r="CSI83" s="125"/>
      <c r="CSJ83" s="125"/>
      <c r="CSK83" s="125"/>
      <c r="CSL83" s="125"/>
      <c r="CSM83" s="125"/>
      <c r="CSN83" s="125"/>
      <c r="CSO83" s="125"/>
      <c r="CSP83" s="125"/>
      <c r="CSQ83" s="125"/>
      <c r="CSR83" s="125"/>
      <c r="CSS83" s="125"/>
      <c r="CST83" s="125"/>
      <c r="CSU83" s="125"/>
      <c r="CSV83" s="125"/>
      <c r="CSW83" s="125"/>
      <c r="CSX83" s="125"/>
      <c r="CSY83" s="125"/>
      <c r="CSZ83" s="125"/>
      <c r="CTA83" s="125"/>
      <c r="CTB83" s="125"/>
      <c r="CTC83" s="125"/>
      <c r="CTD83" s="125"/>
      <c r="CTE83" s="125"/>
      <c r="CTF83" s="125"/>
      <c r="CTG83" s="125"/>
      <c r="CTH83" s="125"/>
      <c r="CTI83" s="125"/>
      <c r="CTJ83" s="125"/>
      <c r="CTK83" s="125"/>
      <c r="CTL83" s="125"/>
      <c r="CTM83" s="125"/>
      <c r="CTN83" s="125"/>
      <c r="CTO83" s="125"/>
      <c r="CTP83" s="125"/>
      <c r="CTQ83" s="125"/>
      <c r="CTR83" s="125"/>
      <c r="CTS83" s="125"/>
      <c r="CTT83" s="125"/>
      <c r="CTU83" s="125"/>
      <c r="CTV83" s="125"/>
      <c r="CTW83" s="125"/>
      <c r="CTX83" s="125"/>
      <c r="CTY83" s="125"/>
      <c r="CTZ83" s="125"/>
      <c r="CUA83" s="125"/>
      <c r="CUB83" s="125"/>
      <c r="CUC83" s="125"/>
      <c r="CUD83" s="125"/>
      <c r="CUE83" s="125"/>
      <c r="CUF83" s="125"/>
      <c r="CUG83" s="125"/>
      <c r="CUH83" s="125"/>
      <c r="CUI83" s="125"/>
      <c r="CUJ83" s="125"/>
      <c r="CUK83" s="125"/>
      <c r="CUL83" s="125"/>
      <c r="CUM83" s="125"/>
      <c r="CUN83" s="125"/>
      <c r="CUO83" s="125"/>
      <c r="CUP83" s="125"/>
      <c r="CUQ83" s="125"/>
      <c r="CUR83" s="125"/>
      <c r="CUS83" s="125"/>
      <c r="CUT83" s="125"/>
      <c r="CUU83" s="125"/>
      <c r="CUV83" s="125"/>
      <c r="CUW83" s="125"/>
      <c r="CUX83" s="125"/>
      <c r="CUY83" s="125"/>
      <c r="CUZ83" s="125"/>
      <c r="CVA83" s="125"/>
      <c r="CVB83" s="125"/>
      <c r="CVC83" s="125"/>
      <c r="CVD83" s="125"/>
      <c r="CVE83" s="125"/>
      <c r="CVF83" s="125"/>
      <c r="CVG83" s="125"/>
      <c r="CVH83" s="125"/>
      <c r="CVI83" s="125"/>
      <c r="CVJ83" s="125"/>
      <c r="CVK83" s="125"/>
      <c r="CVL83" s="125"/>
      <c r="CVM83" s="125"/>
      <c r="CVN83" s="125"/>
      <c r="CVO83" s="125"/>
      <c r="CVP83" s="125"/>
      <c r="CVQ83" s="125"/>
      <c r="CVR83" s="125"/>
      <c r="CVS83" s="125"/>
      <c r="CVT83" s="125"/>
      <c r="CVU83" s="125"/>
      <c r="CVV83" s="125"/>
      <c r="CVW83" s="125"/>
      <c r="CVX83" s="125"/>
      <c r="CVY83" s="125"/>
      <c r="CVZ83" s="125"/>
      <c r="CWA83" s="125"/>
      <c r="CWB83" s="125"/>
      <c r="CWC83" s="125"/>
      <c r="CWD83" s="125"/>
      <c r="CWE83" s="125"/>
      <c r="CWF83" s="125"/>
      <c r="CWG83" s="125"/>
      <c r="CWH83" s="125"/>
      <c r="CWI83" s="125"/>
      <c r="CWJ83" s="125"/>
      <c r="CWK83" s="125"/>
      <c r="CWL83" s="125"/>
      <c r="CWM83" s="125"/>
      <c r="CWN83" s="125"/>
      <c r="CWO83" s="125"/>
      <c r="CWP83" s="125"/>
      <c r="CWQ83" s="125"/>
      <c r="CWR83" s="125"/>
      <c r="CWS83" s="125"/>
      <c r="CWT83" s="125"/>
      <c r="CWU83" s="125"/>
      <c r="CWV83" s="125"/>
      <c r="CWW83" s="125"/>
      <c r="CWX83" s="125"/>
      <c r="CWY83" s="125"/>
      <c r="CWZ83" s="125"/>
      <c r="CXA83" s="125"/>
      <c r="CXB83" s="125"/>
      <c r="CXC83" s="125"/>
      <c r="CXD83" s="125"/>
      <c r="CXE83" s="125"/>
      <c r="CXF83" s="125"/>
      <c r="CXG83" s="125"/>
      <c r="CXH83" s="125"/>
      <c r="CXI83" s="125"/>
      <c r="CXJ83" s="125"/>
      <c r="CXK83" s="125"/>
      <c r="CXL83" s="125"/>
      <c r="CXM83" s="125"/>
      <c r="CXN83" s="125"/>
      <c r="CXO83" s="125"/>
      <c r="CXP83" s="125"/>
      <c r="CXQ83" s="125"/>
      <c r="CXR83" s="125"/>
      <c r="CXS83" s="125"/>
      <c r="CXT83" s="125"/>
      <c r="CXU83" s="125"/>
      <c r="CXV83" s="125"/>
      <c r="CXW83" s="125"/>
      <c r="CXX83" s="125"/>
      <c r="CXY83" s="125"/>
      <c r="CXZ83" s="125"/>
      <c r="CYA83" s="125"/>
      <c r="CYB83" s="125"/>
      <c r="CYC83" s="125"/>
      <c r="CYD83" s="125"/>
      <c r="CYE83" s="125"/>
      <c r="CYF83" s="125"/>
      <c r="CYG83" s="125"/>
      <c r="CYH83" s="125"/>
      <c r="CYI83" s="125"/>
      <c r="CYJ83" s="125"/>
      <c r="CYK83" s="125"/>
      <c r="CYL83" s="125"/>
      <c r="CYM83" s="125"/>
      <c r="CYN83" s="125"/>
      <c r="CYO83" s="125"/>
      <c r="CYP83" s="125"/>
      <c r="CYQ83" s="125"/>
      <c r="CYR83" s="125"/>
      <c r="CYS83" s="125"/>
      <c r="CYT83" s="125"/>
      <c r="CYU83" s="125"/>
      <c r="CYV83" s="125"/>
      <c r="CYW83" s="125"/>
      <c r="CYX83" s="125"/>
      <c r="CYY83" s="125"/>
      <c r="CYZ83" s="125"/>
      <c r="CZA83" s="125"/>
      <c r="CZB83" s="125"/>
      <c r="CZC83" s="125"/>
      <c r="CZD83" s="125"/>
      <c r="CZE83" s="125"/>
      <c r="CZF83" s="125"/>
      <c r="CZG83" s="125"/>
      <c r="CZH83" s="125"/>
      <c r="CZI83" s="125"/>
      <c r="CZJ83" s="125"/>
      <c r="CZK83" s="125"/>
      <c r="CZL83" s="125"/>
      <c r="CZM83" s="125"/>
      <c r="CZN83" s="125"/>
      <c r="CZO83" s="125"/>
      <c r="CZP83" s="125"/>
      <c r="CZQ83" s="125"/>
      <c r="CZR83" s="125"/>
      <c r="CZS83" s="125"/>
      <c r="CZT83" s="125"/>
      <c r="CZU83" s="125"/>
      <c r="CZV83" s="125"/>
      <c r="CZW83" s="125"/>
      <c r="CZX83" s="125"/>
      <c r="CZY83" s="125"/>
      <c r="CZZ83" s="125"/>
      <c r="DAA83" s="125"/>
      <c r="DAB83" s="125"/>
      <c r="DAC83" s="125"/>
      <c r="DAD83" s="125"/>
      <c r="DAE83" s="125"/>
      <c r="DAF83" s="125"/>
      <c r="DAG83" s="125"/>
      <c r="DAH83" s="125"/>
      <c r="DAI83" s="125"/>
      <c r="DAJ83" s="125"/>
      <c r="DAK83" s="125"/>
      <c r="DAL83" s="125"/>
      <c r="DAM83" s="125"/>
      <c r="DAN83" s="125"/>
      <c r="DAO83" s="125"/>
      <c r="DAP83" s="125"/>
      <c r="DAQ83" s="125"/>
      <c r="DAR83" s="125"/>
      <c r="DAS83" s="125"/>
      <c r="DAT83" s="125"/>
      <c r="DAU83" s="125"/>
      <c r="DAV83" s="125"/>
      <c r="DAW83" s="125"/>
      <c r="DAX83" s="125"/>
      <c r="DAY83" s="125"/>
      <c r="DAZ83" s="125"/>
      <c r="DBA83" s="125"/>
      <c r="DBB83" s="125"/>
      <c r="DBC83" s="125"/>
      <c r="DBD83" s="125"/>
      <c r="DBE83" s="125"/>
      <c r="DBF83" s="125"/>
      <c r="DBG83" s="125"/>
      <c r="DBH83" s="125"/>
      <c r="DBI83" s="125"/>
      <c r="DBJ83" s="125"/>
      <c r="DBK83" s="125"/>
      <c r="DBL83" s="125"/>
      <c r="DBM83" s="125"/>
      <c r="DBN83" s="125"/>
      <c r="DBO83" s="125"/>
      <c r="DBP83" s="125"/>
      <c r="DBQ83" s="125"/>
      <c r="DBR83" s="125"/>
      <c r="DBS83" s="125"/>
      <c r="DBT83" s="125"/>
      <c r="DBU83" s="125"/>
      <c r="DBV83" s="125"/>
      <c r="DBW83" s="125"/>
      <c r="DBX83" s="125"/>
      <c r="DBY83" s="125"/>
      <c r="DBZ83" s="125"/>
      <c r="DCA83" s="125"/>
      <c r="DCB83" s="125"/>
      <c r="DCC83" s="125"/>
      <c r="DCD83" s="125"/>
      <c r="DCE83" s="125"/>
      <c r="DCF83" s="125"/>
      <c r="DCG83" s="125"/>
      <c r="DCH83" s="125"/>
      <c r="DCI83" s="125"/>
      <c r="DCJ83" s="125"/>
      <c r="DCK83" s="125"/>
      <c r="DCL83" s="125"/>
      <c r="DCM83" s="125"/>
      <c r="DCN83" s="125"/>
      <c r="DCO83" s="125"/>
      <c r="DCP83" s="125"/>
      <c r="DCQ83" s="125"/>
      <c r="DCR83" s="125"/>
      <c r="DCS83" s="125"/>
      <c r="DCT83" s="125"/>
      <c r="DCU83" s="125"/>
      <c r="DCV83" s="125"/>
      <c r="DCW83" s="125"/>
      <c r="DCX83" s="125"/>
      <c r="DCY83" s="125"/>
      <c r="DCZ83" s="125"/>
      <c r="DDA83" s="125"/>
      <c r="DDB83" s="125"/>
      <c r="DDC83" s="125"/>
      <c r="DDD83" s="125"/>
      <c r="DDE83" s="125"/>
      <c r="DDF83" s="125"/>
      <c r="DDG83" s="125"/>
      <c r="DDH83" s="125"/>
      <c r="DDI83" s="125"/>
      <c r="DDJ83" s="125"/>
      <c r="DDK83" s="125"/>
      <c r="DDL83" s="125"/>
      <c r="DDM83" s="125"/>
      <c r="DDN83" s="125"/>
      <c r="DDO83" s="125"/>
      <c r="DDP83" s="125"/>
      <c r="DDQ83" s="125"/>
      <c r="DDR83" s="125"/>
      <c r="DDS83" s="125"/>
      <c r="DDT83" s="125"/>
      <c r="DDU83" s="125"/>
      <c r="DDV83" s="125"/>
      <c r="DDW83" s="125"/>
      <c r="DDX83" s="125"/>
      <c r="DDY83" s="125"/>
      <c r="DDZ83" s="125"/>
      <c r="DEA83" s="125"/>
      <c r="DEB83" s="125"/>
      <c r="DEC83" s="125"/>
      <c r="DED83" s="125"/>
      <c r="DEE83" s="125"/>
      <c r="DEF83" s="125"/>
      <c r="DEG83" s="125"/>
      <c r="DEH83" s="125"/>
      <c r="DEI83" s="125"/>
      <c r="DEJ83" s="125"/>
      <c r="DEK83" s="125"/>
      <c r="DEL83" s="125"/>
      <c r="DEM83" s="125"/>
      <c r="DEN83" s="125"/>
      <c r="DEO83" s="125"/>
      <c r="DEP83" s="125"/>
      <c r="DEQ83" s="125"/>
      <c r="DER83" s="125"/>
      <c r="DES83" s="125"/>
      <c r="DET83" s="125"/>
      <c r="DEU83" s="125"/>
      <c r="DEV83" s="125"/>
      <c r="DEW83" s="125"/>
      <c r="DEX83" s="125"/>
      <c r="DEY83" s="125"/>
      <c r="DEZ83" s="125"/>
      <c r="DFA83" s="125"/>
      <c r="DFB83" s="125"/>
      <c r="DFC83" s="125"/>
      <c r="DFD83" s="125"/>
      <c r="DFE83" s="125"/>
      <c r="DFF83" s="125"/>
      <c r="DFG83" s="125"/>
      <c r="DFH83" s="125"/>
      <c r="DFI83" s="125"/>
      <c r="DFJ83" s="125"/>
      <c r="DFK83" s="125"/>
      <c r="DFL83" s="125"/>
      <c r="DFM83" s="125"/>
      <c r="DFN83" s="125"/>
      <c r="DFO83" s="125"/>
      <c r="DFP83" s="125"/>
      <c r="DFQ83" s="125"/>
      <c r="DFR83" s="125"/>
      <c r="DFS83" s="125"/>
      <c r="DFT83" s="125"/>
      <c r="DFU83" s="125"/>
      <c r="DFV83" s="125"/>
      <c r="DFW83" s="125"/>
      <c r="DFX83" s="125"/>
      <c r="DFY83" s="125"/>
      <c r="DFZ83" s="125"/>
      <c r="DGA83" s="125"/>
      <c r="DGB83" s="125"/>
      <c r="DGC83" s="125"/>
      <c r="DGD83" s="125"/>
      <c r="DGE83" s="125"/>
      <c r="DGF83" s="125"/>
      <c r="DGG83" s="125"/>
      <c r="DGH83" s="125"/>
      <c r="DGI83" s="125"/>
      <c r="DGJ83" s="125"/>
      <c r="DGK83" s="125"/>
      <c r="DGL83" s="125"/>
      <c r="DGM83" s="125"/>
      <c r="DGN83" s="125"/>
      <c r="DGO83" s="125"/>
      <c r="DGP83" s="125"/>
      <c r="DGQ83" s="125"/>
      <c r="DGR83" s="125"/>
      <c r="DGS83" s="125"/>
      <c r="DGT83" s="125"/>
      <c r="DGU83" s="125"/>
      <c r="DGV83" s="125"/>
      <c r="DGW83" s="125"/>
      <c r="DGX83" s="125"/>
      <c r="DGY83" s="125"/>
      <c r="DGZ83" s="125"/>
      <c r="DHA83" s="125"/>
      <c r="DHB83" s="125"/>
      <c r="DHC83" s="125"/>
      <c r="DHD83" s="125"/>
      <c r="DHE83" s="125"/>
      <c r="DHF83" s="125"/>
      <c r="DHG83" s="125"/>
      <c r="DHH83" s="125"/>
      <c r="DHI83" s="125"/>
      <c r="DHJ83" s="125"/>
      <c r="DHK83" s="125"/>
      <c r="DHL83" s="125"/>
      <c r="DHM83" s="125"/>
      <c r="DHN83" s="125"/>
      <c r="DHO83" s="125"/>
      <c r="DHP83" s="125"/>
      <c r="DHQ83" s="125"/>
      <c r="DHR83" s="125"/>
      <c r="DHS83" s="125"/>
      <c r="DHT83" s="125"/>
      <c r="DHU83" s="125"/>
      <c r="DHV83" s="125"/>
      <c r="DHW83" s="125"/>
      <c r="DHX83" s="125"/>
      <c r="DHY83" s="125"/>
      <c r="DHZ83" s="125"/>
      <c r="DIA83" s="125"/>
      <c r="DIB83" s="125"/>
      <c r="DIC83" s="125"/>
      <c r="DID83" s="125"/>
      <c r="DIE83" s="125"/>
      <c r="DIF83" s="125"/>
      <c r="DIG83" s="125"/>
      <c r="DIH83" s="125"/>
      <c r="DII83" s="125"/>
      <c r="DIJ83" s="125"/>
      <c r="DIK83" s="125"/>
      <c r="DIL83" s="125"/>
      <c r="DIM83" s="125"/>
      <c r="DIN83" s="125"/>
      <c r="DIO83" s="125"/>
      <c r="DIP83" s="125"/>
      <c r="DIQ83" s="125"/>
      <c r="DIR83" s="125"/>
      <c r="DIS83" s="125"/>
      <c r="DIT83" s="125"/>
      <c r="DIU83" s="125"/>
      <c r="DIV83" s="125"/>
      <c r="DIW83" s="125"/>
      <c r="DIX83" s="125"/>
      <c r="DIY83" s="125"/>
      <c r="DIZ83" s="125"/>
      <c r="DJA83" s="125"/>
      <c r="DJB83" s="125"/>
      <c r="DJC83" s="125"/>
      <c r="DJD83" s="125"/>
      <c r="DJE83" s="125"/>
      <c r="DJF83" s="125"/>
      <c r="DJG83" s="125"/>
      <c r="DJH83" s="125"/>
      <c r="DJI83" s="125"/>
      <c r="DJJ83" s="125"/>
      <c r="DJK83" s="125"/>
      <c r="DJL83" s="125"/>
      <c r="DJM83" s="125"/>
      <c r="DJN83" s="125"/>
      <c r="DJO83" s="125"/>
      <c r="DJP83" s="125"/>
      <c r="DJQ83" s="125"/>
      <c r="DJR83" s="125"/>
      <c r="DJS83" s="125"/>
      <c r="DJT83" s="125"/>
      <c r="DJU83" s="125"/>
      <c r="DJV83" s="125"/>
      <c r="DJW83" s="125"/>
      <c r="DJX83" s="125"/>
      <c r="DJY83" s="125"/>
      <c r="DJZ83" s="125"/>
      <c r="DKA83" s="125"/>
      <c r="DKB83" s="125"/>
      <c r="DKC83" s="125"/>
      <c r="DKD83" s="125"/>
      <c r="DKE83" s="125"/>
      <c r="DKF83" s="125"/>
      <c r="DKG83" s="125"/>
      <c r="DKH83" s="125"/>
      <c r="DKI83" s="125"/>
      <c r="DKJ83" s="125"/>
      <c r="DKK83" s="125"/>
      <c r="DKL83" s="125"/>
      <c r="DKM83" s="125"/>
      <c r="DKN83" s="125"/>
      <c r="DKO83" s="125"/>
      <c r="DKP83" s="125"/>
      <c r="DKQ83" s="125"/>
      <c r="DKR83" s="125"/>
      <c r="DKS83" s="125"/>
      <c r="DKT83" s="125"/>
      <c r="DKU83" s="125"/>
      <c r="DKV83" s="125"/>
      <c r="DKW83" s="125"/>
      <c r="DKX83" s="125"/>
      <c r="DKY83" s="125"/>
      <c r="DKZ83" s="125"/>
      <c r="DLA83" s="125"/>
      <c r="DLB83" s="125"/>
      <c r="DLC83" s="125"/>
      <c r="DLD83" s="125"/>
      <c r="DLE83" s="125"/>
      <c r="DLF83" s="125"/>
      <c r="DLG83" s="125"/>
      <c r="DLH83" s="125"/>
      <c r="DLI83" s="125"/>
      <c r="DLJ83" s="125"/>
      <c r="DLK83" s="125"/>
      <c r="DLL83" s="125"/>
      <c r="DLM83" s="125"/>
      <c r="DLN83" s="125"/>
      <c r="DLO83" s="125"/>
      <c r="DLP83" s="125"/>
      <c r="DLQ83" s="125"/>
      <c r="DLR83" s="125"/>
      <c r="DLS83" s="125"/>
      <c r="DLT83" s="125"/>
      <c r="DLU83" s="125"/>
      <c r="DLV83" s="125"/>
      <c r="DLW83" s="125"/>
      <c r="DLX83" s="125"/>
      <c r="DLY83" s="125"/>
      <c r="DLZ83" s="125"/>
      <c r="DMA83" s="125"/>
      <c r="DMB83" s="125"/>
      <c r="DMC83" s="125"/>
      <c r="DMD83" s="125"/>
      <c r="DME83" s="125"/>
      <c r="DMF83" s="125"/>
      <c r="DMG83" s="125"/>
      <c r="DMH83" s="125"/>
      <c r="DMI83" s="125"/>
      <c r="DMJ83" s="125"/>
      <c r="DMK83" s="125"/>
      <c r="DML83" s="125"/>
      <c r="DMM83" s="125"/>
      <c r="DMN83" s="125"/>
      <c r="DMO83" s="125"/>
      <c r="DMP83" s="125"/>
      <c r="DMQ83" s="125"/>
      <c r="DMR83" s="125"/>
      <c r="DMS83" s="125"/>
      <c r="DMT83" s="125"/>
      <c r="DMU83" s="125"/>
      <c r="DMV83" s="125"/>
      <c r="DMW83" s="125"/>
      <c r="DMX83" s="125"/>
      <c r="DMY83" s="125"/>
      <c r="DMZ83" s="125"/>
      <c r="DNA83" s="125"/>
      <c r="DNB83" s="125"/>
      <c r="DNC83" s="125"/>
      <c r="DND83" s="125"/>
      <c r="DNE83" s="125"/>
      <c r="DNF83" s="125"/>
      <c r="DNG83" s="125"/>
      <c r="DNH83" s="125"/>
      <c r="DNI83" s="125"/>
      <c r="DNJ83" s="125"/>
      <c r="DNK83" s="125"/>
      <c r="DNL83" s="125"/>
      <c r="DNM83" s="125"/>
      <c r="DNN83" s="125"/>
      <c r="DNO83" s="125"/>
      <c r="DNP83" s="125"/>
      <c r="DNQ83" s="125"/>
      <c r="DNR83" s="125"/>
      <c r="DNS83" s="125"/>
      <c r="DNT83" s="125"/>
      <c r="DNU83" s="125"/>
      <c r="DNV83" s="125"/>
      <c r="DNW83" s="125"/>
      <c r="DNX83" s="125"/>
      <c r="DNY83" s="125"/>
      <c r="DNZ83" s="125"/>
      <c r="DOA83" s="125"/>
      <c r="DOB83" s="125"/>
      <c r="DOC83" s="125"/>
      <c r="DOD83" s="125"/>
      <c r="DOE83" s="125"/>
      <c r="DOF83" s="125"/>
      <c r="DOG83" s="125"/>
      <c r="DOH83" s="125"/>
      <c r="DOI83" s="125"/>
      <c r="DOJ83" s="125"/>
      <c r="DOK83" s="125"/>
      <c r="DOL83" s="125"/>
      <c r="DOM83" s="125"/>
      <c r="DON83" s="125"/>
      <c r="DOO83" s="125"/>
      <c r="DOP83" s="125"/>
      <c r="DOQ83" s="125"/>
      <c r="DOR83" s="125"/>
      <c r="DOS83" s="125"/>
      <c r="DOT83" s="125"/>
      <c r="DOU83" s="125"/>
      <c r="DOV83" s="125"/>
      <c r="DOW83" s="125"/>
      <c r="DOX83" s="125"/>
      <c r="DOY83" s="125"/>
      <c r="DOZ83" s="125"/>
      <c r="DPA83" s="125"/>
      <c r="DPB83" s="125"/>
      <c r="DPC83" s="125"/>
      <c r="DPD83" s="125"/>
      <c r="DPE83" s="125"/>
      <c r="DPF83" s="125"/>
      <c r="DPG83" s="125"/>
      <c r="DPH83" s="125"/>
      <c r="DPI83" s="125"/>
      <c r="DPJ83" s="125"/>
      <c r="DPK83" s="125"/>
      <c r="DPL83" s="125"/>
      <c r="DPM83" s="125"/>
      <c r="DPN83" s="125"/>
      <c r="DPO83" s="125"/>
      <c r="DPP83" s="125"/>
      <c r="DPQ83" s="125"/>
      <c r="DPR83" s="125"/>
      <c r="DPS83" s="125"/>
      <c r="DPT83" s="125"/>
      <c r="DPU83" s="125"/>
      <c r="DPV83" s="125"/>
      <c r="DPW83" s="125"/>
      <c r="DPX83" s="125"/>
      <c r="DPY83" s="125"/>
      <c r="DPZ83" s="125"/>
      <c r="DQA83" s="125"/>
      <c r="DQB83" s="125"/>
      <c r="DQC83" s="125"/>
      <c r="DQD83" s="125"/>
      <c r="DQE83" s="125"/>
      <c r="DQF83" s="125"/>
      <c r="DQG83" s="125"/>
      <c r="DQH83" s="125"/>
      <c r="DQI83" s="125"/>
      <c r="DQJ83" s="125"/>
      <c r="DQK83" s="125"/>
      <c r="DQL83" s="125"/>
      <c r="DQM83" s="125"/>
      <c r="DQN83" s="125"/>
      <c r="DQO83" s="125"/>
      <c r="DQP83" s="125"/>
      <c r="DQQ83" s="125"/>
      <c r="DQR83" s="125"/>
      <c r="DQS83" s="125"/>
      <c r="DQT83" s="125"/>
      <c r="DQU83" s="125"/>
      <c r="DQV83" s="125"/>
      <c r="DQW83" s="125"/>
      <c r="DQX83" s="125"/>
      <c r="DQY83" s="125"/>
      <c r="DQZ83" s="125"/>
      <c r="DRA83" s="125"/>
      <c r="DRB83" s="125"/>
      <c r="DRC83" s="125"/>
      <c r="DRD83" s="125"/>
      <c r="DRE83" s="125"/>
      <c r="DRF83" s="125"/>
      <c r="DRG83" s="125"/>
      <c r="DRH83" s="125"/>
      <c r="DRI83" s="125"/>
      <c r="DRJ83" s="125"/>
      <c r="DRK83" s="125"/>
      <c r="DRL83" s="125"/>
      <c r="DRM83" s="125"/>
      <c r="DRN83" s="125"/>
      <c r="DRO83" s="125"/>
      <c r="DRP83" s="125"/>
      <c r="DRQ83" s="125"/>
      <c r="DRR83" s="125"/>
      <c r="DRS83" s="125"/>
      <c r="DRT83" s="125"/>
      <c r="DRU83" s="125"/>
      <c r="DRV83" s="125"/>
      <c r="DRW83" s="125"/>
      <c r="DRX83" s="125"/>
      <c r="DRY83" s="125"/>
      <c r="DRZ83" s="125"/>
      <c r="DSA83" s="125"/>
      <c r="DSB83" s="125"/>
      <c r="DSC83" s="125"/>
      <c r="DSD83" s="125"/>
      <c r="DSE83" s="125"/>
      <c r="DSF83" s="125"/>
      <c r="DSG83" s="125"/>
      <c r="DSH83" s="125"/>
      <c r="DSI83" s="125"/>
      <c r="DSJ83" s="125"/>
      <c r="DSK83" s="125"/>
      <c r="DSL83" s="125"/>
      <c r="DSM83" s="125"/>
      <c r="DSN83" s="125"/>
      <c r="DSO83" s="125"/>
      <c r="DSP83" s="125"/>
      <c r="DSQ83" s="125"/>
      <c r="DSR83" s="125"/>
      <c r="DSS83" s="125"/>
      <c r="DST83" s="125"/>
      <c r="DSU83" s="125"/>
      <c r="DSV83" s="125"/>
      <c r="DSW83" s="125"/>
      <c r="DSX83" s="125"/>
      <c r="DSY83" s="125"/>
      <c r="DSZ83" s="125"/>
      <c r="DTA83" s="125"/>
      <c r="DTB83" s="125"/>
      <c r="DTC83" s="125"/>
      <c r="DTD83" s="125"/>
      <c r="DTE83" s="125"/>
      <c r="DTF83" s="125"/>
      <c r="DTG83" s="125"/>
      <c r="DTH83" s="125"/>
      <c r="DTI83" s="125"/>
      <c r="DTJ83" s="125"/>
      <c r="DTK83" s="125"/>
      <c r="DTL83" s="125"/>
      <c r="DTM83" s="125"/>
      <c r="DTN83" s="125"/>
      <c r="DTO83" s="125"/>
      <c r="DTP83" s="125"/>
      <c r="DTQ83" s="125"/>
      <c r="DTR83" s="125"/>
      <c r="DTS83" s="125"/>
      <c r="DTT83" s="125"/>
      <c r="DTU83" s="125"/>
      <c r="DTV83" s="125"/>
      <c r="DTW83" s="125"/>
      <c r="DTX83" s="125"/>
      <c r="DTY83" s="125"/>
      <c r="DTZ83" s="125"/>
      <c r="DUA83" s="125"/>
      <c r="DUB83" s="125"/>
      <c r="DUC83" s="125"/>
      <c r="DUD83" s="125"/>
      <c r="DUE83" s="125"/>
      <c r="DUF83" s="125"/>
      <c r="DUG83" s="125"/>
      <c r="DUH83" s="125"/>
      <c r="DUI83" s="125"/>
      <c r="DUJ83" s="125"/>
      <c r="DUK83" s="125"/>
      <c r="DUL83" s="125"/>
      <c r="DUM83" s="125"/>
      <c r="DUN83" s="125"/>
      <c r="DUO83" s="125"/>
      <c r="DUP83" s="125"/>
      <c r="DUQ83" s="125"/>
      <c r="DUR83" s="125"/>
      <c r="DUS83" s="125"/>
      <c r="DUT83" s="125"/>
      <c r="DUU83" s="125"/>
      <c r="DUV83" s="125"/>
      <c r="DUW83" s="125"/>
      <c r="DUX83" s="125"/>
      <c r="DUY83" s="125"/>
      <c r="DUZ83" s="125"/>
      <c r="DVA83" s="125"/>
      <c r="DVB83" s="125"/>
      <c r="DVC83" s="125"/>
      <c r="DVD83" s="125"/>
      <c r="DVE83" s="125"/>
      <c r="DVF83" s="125"/>
      <c r="DVG83" s="125"/>
      <c r="DVH83" s="125"/>
      <c r="DVI83" s="125"/>
      <c r="DVJ83" s="125"/>
      <c r="DVK83" s="125"/>
      <c r="DVL83" s="125"/>
      <c r="DVM83" s="125"/>
      <c r="DVN83" s="125"/>
      <c r="DVO83" s="125"/>
      <c r="DVP83" s="125"/>
      <c r="DVQ83" s="125"/>
      <c r="DVR83" s="125"/>
      <c r="DVS83" s="125"/>
      <c r="DVT83" s="125"/>
      <c r="DVU83" s="125"/>
      <c r="DVV83" s="125"/>
      <c r="DVW83" s="125"/>
      <c r="DVX83" s="125"/>
      <c r="DVY83" s="125"/>
      <c r="DVZ83" s="125"/>
      <c r="DWA83" s="125"/>
      <c r="DWB83" s="125"/>
      <c r="DWC83" s="125"/>
      <c r="DWD83" s="125"/>
      <c r="DWE83" s="125"/>
      <c r="DWF83" s="125"/>
      <c r="DWG83" s="125"/>
      <c r="DWH83" s="125"/>
      <c r="DWI83" s="125"/>
      <c r="DWJ83" s="125"/>
      <c r="DWK83" s="125"/>
      <c r="DWL83" s="125"/>
      <c r="DWM83" s="125"/>
      <c r="DWN83" s="125"/>
      <c r="DWO83" s="125"/>
      <c r="DWP83" s="125"/>
      <c r="DWQ83" s="125"/>
      <c r="DWR83" s="125"/>
      <c r="DWS83" s="125"/>
      <c r="DWT83" s="125"/>
      <c r="DWU83" s="125"/>
      <c r="DWV83" s="125"/>
      <c r="DWW83" s="125"/>
      <c r="DWX83" s="125"/>
      <c r="DWY83" s="125"/>
      <c r="DWZ83" s="125"/>
      <c r="DXA83" s="125"/>
      <c r="DXB83" s="125"/>
      <c r="DXC83" s="125"/>
      <c r="DXD83" s="125"/>
      <c r="DXE83" s="125"/>
      <c r="DXF83" s="125"/>
      <c r="DXG83" s="125"/>
      <c r="DXH83" s="125"/>
      <c r="DXI83" s="125"/>
      <c r="DXJ83" s="125"/>
      <c r="DXK83" s="125"/>
      <c r="DXL83" s="125"/>
      <c r="DXM83" s="125"/>
      <c r="DXN83" s="125"/>
      <c r="DXO83" s="125"/>
      <c r="DXP83" s="125"/>
      <c r="DXQ83" s="125"/>
      <c r="DXR83" s="125"/>
      <c r="DXS83" s="125"/>
      <c r="DXT83" s="125"/>
      <c r="DXU83" s="125"/>
      <c r="DXV83" s="125"/>
      <c r="DXW83" s="125"/>
      <c r="DXX83" s="125"/>
      <c r="DXY83" s="125"/>
      <c r="DXZ83" s="125"/>
      <c r="DYA83" s="125"/>
      <c r="DYB83" s="125"/>
      <c r="DYC83" s="125"/>
      <c r="DYD83" s="125"/>
      <c r="DYE83" s="125"/>
      <c r="DYF83" s="125"/>
      <c r="DYG83" s="125"/>
      <c r="DYH83" s="125"/>
      <c r="DYI83" s="125"/>
      <c r="DYJ83" s="125"/>
      <c r="DYK83" s="125"/>
      <c r="DYL83" s="125"/>
      <c r="DYM83" s="125"/>
      <c r="DYN83" s="125"/>
      <c r="DYO83" s="125"/>
      <c r="DYP83" s="125"/>
      <c r="DYQ83" s="125"/>
      <c r="DYR83" s="125"/>
      <c r="DYS83" s="125"/>
      <c r="DYT83" s="125"/>
      <c r="DYU83" s="125"/>
      <c r="DYV83" s="125"/>
      <c r="DYW83" s="125"/>
      <c r="DYX83" s="125"/>
      <c r="DYY83" s="125"/>
      <c r="DYZ83" s="125"/>
      <c r="DZA83" s="125"/>
      <c r="DZB83" s="125"/>
      <c r="DZC83" s="125"/>
      <c r="DZD83" s="125"/>
      <c r="DZE83" s="125"/>
      <c r="DZF83" s="125"/>
      <c r="DZG83" s="125"/>
      <c r="DZH83" s="125"/>
      <c r="DZI83" s="125"/>
      <c r="DZJ83" s="125"/>
      <c r="DZK83" s="125"/>
      <c r="DZL83" s="125"/>
      <c r="DZM83" s="125"/>
      <c r="DZN83" s="125"/>
      <c r="DZO83" s="125"/>
      <c r="DZP83" s="125"/>
      <c r="DZQ83" s="125"/>
      <c r="DZR83" s="125"/>
      <c r="DZS83" s="125"/>
      <c r="DZT83" s="125"/>
      <c r="DZU83" s="125"/>
      <c r="DZV83" s="125"/>
      <c r="DZW83" s="125"/>
      <c r="DZX83" s="125"/>
      <c r="DZY83" s="125"/>
      <c r="DZZ83" s="125"/>
      <c r="EAA83" s="125"/>
      <c r="EAB83" s="125"/>
      <c r="EAC83" s="125"/>
      <c r="EAD83" s="125"/>
      <c r="EAE83" s="125"/>
      <c r="EAF83" s="125"/>
      <c r="EAG83" s="125"/>
      <c r="EAH83" s="125"/>
      <c r="EAI83" s="125"/>
      <c r="EAJ83" s="125"/>
      <c r="EAK83" s="125"/>
      <c r="EAL83" s="125"/>
      <c r="EAM83" s="125"/>
      <c r="EAN83" s="125"/>
      <c r="EAO83" s="125"/>
      <c r="EAP83" s="125"/>
      <c r="EAQ83" s="125"/>
      <c r="EAR83" s="125"/>
      <c r="EAS83" s="125"/>
      <c r="EAT83" s="125"/>
      <c r="EAU83" s="125"/>
      <c r="EAV83" s="125"/>
      <c r="EAW83" s="125"/>
      <c r="EAX83" s="125"/>
      <c r="EAY83" s="125"/>
      <c r="EAZ83" s="125"/>
      <c r="EBA83" s="125"/>
      <c r="EBB83" s="125"/>
      <c r="EBC83" s="125"/>
      <c r="EBD83" s="125"/>
      <c r="EBE83" s="125"/>
      <c r="EBF83" s="125"/>
      <c r="EBG83" s="125"/>
      <c r="EBH83" s="125"/>
      <c r="EBI83" s="125"/>
      <c r="EBJ83" s="125"/>
      <c r="EBK83" s="125"/>
      <c r="EBL83" s="125"/>
      <c r="EBM83" s="125"/>
      <c r="EBN83" s="125"/>
      <c r="EBO83" s="125"/>
      <c r="EBP83" s="125"/>
      <c r="EBQ83" s="125"/>
      <c r="EBR83" s="125"/>
      <c r="EBS83" s="125"/>
      <c r="EBT83" s="125"/>
      <c r="EBU83" s="125"/>
      <c r="EBV83" s="125"/>
      <c r="EBW83" s="125"/>
      <c r="EBX83" s="125"/>
      <c r="EBY83" s="125"/>
      <c r="EBZ83" s="125"/>
      <c r="ECA83" s="125"/>
      <c r="ECB83" s="125"/>
      <c r="ECC83" s="125"/>
      <c r="ECD83" s="125"/>
      <c r="ECE83" s="125"/>
      <c r="ECF83" s="125"/>
      <c r="ECG83" s="125"/>
      <c r="ECH83" s="125"/>
      <c r="ECI83" s="125"/>
      <c r="ECJ83" s="125"/>
      <c r="ECK83" s="125"/>
      <c r="ECL83" s="125"/>
      <c r="ECM83" s="125"/>
      <c r="ECN83" s="125"/>
      <c r="ECO83" s="125"/>
      <c r="ECP83" s="125"/>
      <c r="ECQ83" s="125"/>
      <c r="ECR83" s="125"/>
      <c r="ECS83" s="125"/>
      <c r="ECT83" s="125"/>
      <c r="ECU83" s="125"/>
      <c r="ECV83" s="125"/>
      <c r="ECW83" s="125"/>
      <c r="ECX83" s="125"/>
      <c r="ECY83" s="125"/>
      <c r="ECZ83" s="125"/>
      <c r="EDA83" s="125"/>
      <c r="EDB83" s="125"/>
      <c r="EDC83" s="125"/>
      <c r="EDD83" s="125"/>
      <c r="EDE83" s="125"/>
      <c r="EDF83" s="125"/>
      <c r="EDG83" s="125"/>
      <c r="EDH83" s="125"/>
      <c r="EDI83" s="125"/>
      <c r="EDJ83" s="125"/>
      <c r="EDK83" s="125"/>
      <c r="EDL83" s="125"/>
      <c r="EDM83" s="125"/>
      <c r="EDN83" s="125"/>
      <c r="EDO83" s="125"/>
      <c r="EDP83" s="125"/>
      <c r="EDQ83" s="125"/>
      <c r="EDR83" s="125"/>
      <c r="EDS83" s="125"/>
      <c r="EDT83" s="125"/>
      <c r="EDU83" s="125"/>
      <c r="EDV83" s="125"/>
      <c r="EDW83" s="125"/>
      <c r="EDX83" s="125"/>
      <c r="EDY83" s="125"/>
      <c r="EDZ83" s="125"/>
      <c r="EEA83" s="125"/>
      <c r="EEB83" s="125"/>
      <c r="EEC83" s="125"/>
      <c r="EED83" s="125"/>
      <c r="EEE83" s="125"/>
      <c r="EEF83" s="125"/>
      <c r="EEG83" s="125"/>
      <c r="EEH83" s="125"/>
      <c r="EEI83" s="125"/>
      <c r="EEJ83" s="125"/>
      <c r="EEK83" s="125"/>
      <c r="EEL83" s="125"/>
      <c r="EEM83" s="125"/>
      <c r="EEN83" s="125"/>
      <c r="EEO83" s="125"/>
      <c r="EEP83" s="125"/>
      <c r="EEQ83" s="125"/>
      <c r="EER83" s="125"/>
      <c r="EES83" s="125"/>
      <c r="EET83" s="125"/>
      <c r="EEU83" s="125"/>
      <c r="EEV83" s="125"/>
      <c r="EEW83" s="125"/>
      <c r="EEX83" s="125"/>
      <c r="EEY83" s="125"/>
      <c r="EEZ83" s="125"/>
      <c r="EFA83" s="125"/>
      <c r="EFB83" s="125"/>
      <c r="EFC83" s="125"/>
      <c r="EFD83" s="125"/>
      <c r="EFE83" s="125"/>
      <c r="EFF83" s="125"/>
      <c r="EFG83" s="125"/>
      <c r="EFH83" s="125"/>
      <c r="EFI83" s="125"/>
      <c r="EFJ83" s="125"/>
      <c r="EFK83" s="125"/>
      <c r="EFL83" s="125"/>
      <c r="EFM83" s="125"/>
      <c r="EFN83" s="125"/>
      <c r="EFO83" s="125"/>
      <c r="EFP83" s="125"/>
      <c r="EFQ83" s="125"/>
      <c r="EFR83" s="125"/>
      <c r="EFS83" s="125"/>
      <c r="EFT83" s="125"/>
      <c r="EFU83" s="125"/>
      <c r="EFV83" s="125"/>
      <c r="EFW83" s="125"/>
      <c r="EFX83" s="125"/>
      <c r="EFY83" s="125"/>
      <c r="EFZ83" s="125"/>
      <c r="EGA83" s="125"/>
      <c r="EGB83" s="125"/>
      <c r="EGC83" s="125"/>
      <c r="EGD83" s="125"/>
      <c r="EGE83" s="125"/>
      <c r="EGF83" s="125"/>
      <c r="EGG83" s="125"/>
      <c r="EGH83" s="125"/>
      <c r="EGI83" s="125"/>
      <c r="EGJ83" s="125"/>
      <c r="EGK83" s="125"/>
      <c r="EGL83" s="125"/>
      <c r="EGM83" s="125"/>
      <c r="EGN83" s="125"/>
      <c r="EGO83" s="125"/>
      <c r="EGP83" s="125"/>
      <c r="EGQ83" s="125"/>
      <c r="EGR83" s="125"/>
      <c r="EGS83" s="125"/>
      <c r="EGT83" s="125"/>
      <c r="EGU83" s="125"/>
      <c r="EGV83" s="125"/>
      <c r="EGW83" s="125"/>
      <c r="EGX83" s="125"/>
      <c r="EGY83" s="125"/>
      <c r="EGZ83" s="125"/>
      <c r="EHA83" s="125"/>
      <c r="EHB83" s="125"/>
      <c r="EHC83" s="125"/>
      <c r="EHD83" s="125"/>
      <c r="EHE83" s="125"/>
      <c r="EHF83" s="125"/>
      <c r="EHG83" s="125"/>
      <c r="EHH83" s="125"/>
      <c r="EHI83" s="125"/>
      <c r="EHJ83" s="125"/>
      <c r="EHK83" s="125"/>
      <c r="EHL83" s="125"/>
      <c r="EHM83" s="125"/>
      <c r="EHN83" s="125"/>
      <c r="EHO83" s="125"/>
      <c r="EHP83" s="125"/>
      <c r="EHQ83" s="125"/>
      <c r="EHR83" s="125"/>
      <c r="EHS83" s="125"/>
      <c r="EHT83" s="125"/>
      <c r="EHU83" s="125"/>
      <c r="EHV83" s="125"/>
      <c r="EHW83" s="125"/>
      <c r="EHX83" s="125"/>
      <c r="EHY83" s="125"/>
      <c r="EHZ83" s="125"/>
      <c r="EIA83" s="125"/>
      <c r="EIB83" s="125"/>
      <c r="EIC83" s="125"/>
      <c r="EID83" s="125"/>
      <c r="EIE83" s="125"/>
      <c r="EIF83" s="125"/>
      <c r="EIG83" s="125"/>
      <c r="EIH83" s="125"/>
      <c r="EII83" s="125"/>
      <c r="EIJ83" s="125"/>
      <c r="EIK83" s="125"/>
      <c r="EIL83" s="125"/>
      <c r="EIM83" s="125"/>
      <c r="EIN83" s="125"/>
      <c r="EIO83" s="125"/>
      <c r="EIP83" s="125"/>
      <c r="EIQ83" s="125"/>
      <c r="EIR83" s="125"/>
      <c r="EIS83" s="125"/>
      <c r="EIT83" s="125"/>
      <c r="EIU83" s="125"/>
      <c r="EIV83" s="125"/>
      <c r="EIW83" s="125"/>
      <c r="EIX83" s="125"/>
      <c r="EIY83" s="125"/>
      <c r="EIZ83" s="125"/>
      <c r="EJA83" s="125"/>
      <c r="EJB83" s="125"/>
      <c r="EJC83" s="125"/>
      <c r="EJD83" s="125"/>
      <c r="EJE83" s="125"/>
      <c r="EJF83" s="125"/>
      <c r="EJG83" s="125"/>
      <c r="EJH83" s="125"/>
      <c r="EJI83" s="125"/>
      <c r="EJJ83" s="125"/>
      <c r="EJK83" s="125"/>
      <c r="EJL83" s="125"/>
      <c r="EJM83" s="125"/>
      <c r="EJN83" s="125"/>
      <c r="EJO83" s="125"/>
      <c r="EJP83" s="125"/>
      <c r="EJQ83" s="125"/>
      <c r="EJR83" s="125"/>
      <c r="EJS83" s="125"/>
      <c r="EJT83" s="125"/>
      <c r="EJU83" s="125"/>
      <c r="EJV83" s="125"/>
      <c r="EJW83" s="125"/>
      <c r="EJX83" s="125"/>
      <c r="EJY83" s="125"/>
      <c r="EJZ83" s="125"/>
      <c r="EKA83" s="125"/>
      <c r="EKB83" s="125"/>
      <c r="EKC83" s="125"/>
      <c r="EKD83" s="125"/>
      <c r="EKE83" s="125"/>
      <c r="EKF83" s="125"/>
      <c r="EKG83" s="125"/>
      <c r="EKH83" s="125"/>
      <c r="EKI83" s="125"/>
      <c r="EKJ83" s="125"/>
      <c r="EKK83" s="125"/>
      <c r="EKL83" s="125"/>
      <c r="EKM83" s="125"/>
      <c r="EKN83" s="125"/>
      <c r="EKO83" s="125"/>
      <c r="EKP83" s="125"/>
      <c r="EKQ83" s="125"/>
      <c r="EKR83" s="125"/>
      <c r="EKS83" s="125"/>
      <c r="EKT83" s="125"/>
      <c r="EKU83" s="125"/>
      <c r="EKV83" s="125"/>
      <c r="EKW83" s="125"/>
      <c r="EKX83" s="125"/>
      <c r="EKY83" s="125"/>
      <c r="EKZ83" s="125"/>
      <c r="ELA83" s="125"/>
      <c r="ELB83" s="125"/>
      <c r="ELC83" s="125"/>
      <c r="ELD83" s="125"/>
      <c r="ELE83" s="125"/>
      <c r="ELF83" s="125"/>
      <c r="ELG83" s="125"/>
      <c r="ELH83" s="125"/>
      <c r="ELI83" s="125"/>
      <c r="ELJ83" s="125"/>
      <c r="ELK83" s="125"/>
      <c r="ELL83" s="125"/>
      <c r="ELM83" s="125"/>
      <c r="ELN83" s="125"/>
      <c r="ELO83" s="125"/>
      <c r="ELP83" s="125"/>
      <c r="ELQ83" s="125"/>
      <c r="ELR83" s="125"/>
      <c r="ELS83" s="125"/>
      <c r="ELT83" s="125"/>
      <c r="ELU83" s="125"/>
      <c r="ELV83" s="125"/>
      <c r="ELW83" s="125"/>
      <c r="ELX83" s="125"/>
      <c r="ELY83" s="125"/>
      <c r="ELZ83" s="125"/>
      <c r="EMA83" s="125"/>
      <c r="EMB83" s="125"/>
      <c r="EMC83" s="125"/>
      <c r="EMD83" s="125"/>
      <c r="EME83" s="125"/>
      <c r="EMF83" s="125"/>
      <c r="EMG83" s="125"/>
      <c r="EMH83" s="125"/>
      <c r="EMI83" s="125"/>
      <c r="EMJ83" s="125"/>
      <c r="EMK83" s="125"/>
      <c r="EML83" s="125"/>
      <c r="EMM83" s="125"/>
      <c r="EMN83" s="125"/>
      <c r="EMO83" s="125"/>
      <c r="EMP83" s="125"/>
      <c r="EMQ83" s="125"/>
      <c r="EMR83" s="125"/>
      <c r="EMS83" s="125"/>
      <c r="EMT83" s="125"/>
      <c r="EMU83" s="125"/>
      <c r="EMV83" s="125"/>
      <c r="EMW83" s="125"/>
      <c r="EMX83" s="125"/>
      <c r="EMY83" s="125"/>
      <c r="EMZ83" s="125"/>
      <c r="ENA83" s="125"/>
      <c r="ENB83" s="125"/>
      <c r="ENC83" s="125"/>
      <c r="END83" s="125"/>
      <c r="ENE83" s="125"/>
      <c r="ENF83" s="125"/>
      <c r="ENG83" s="125"/>
      <c r="ENH83" s="125"/>
      <c r="ENI83" s="125"/>
      <c r="ENJ83" s="125"/>
      <c r="ENK83" s="125"/>
      <c r="ENL83" s="125"/>
      <c r="ENM83" s="125"/>
      <c r="ENN83" s="125"/>
      <c r="ENO83" s="125"/>
      <c r="ENP83" s="125"/>
      <c r="ENQ83" s="125"/>
      <c r="ENR83" s="125"/>
      <c r="ENS83" s="125"/>
      <c r="ENT83" s="125"/>
      <c r="ENU83" s="125"/>
      <c r="ENV83" s="125"/>
      <c r="ENW83" s="125"/>
      <c r="ENX83" s="125"/>
      <c r="ENY83" s="125"/>
      <c r="ENZ83" s="125"/>
      <c r="EOA83" s="125"/>
      <c r="EOB83" s="125"/>
      <c r="EOC83" s="125"/>
      <c r="EOD83" s="125"/>
      <c r="EOE83" s="125"/>
      <c r="EOF83" s="125"/>
      <c r="EOG83" s="125"/>
      <c r="EOH83" s="125"/>
      <c r="EOI83" s="125"/>
      <c r="EOJ83" s="125"/>
      <c r="EOK83" s="125"/>
      <c r="EOL83" s="125"/>
      <c r="EOM83" s="125"/>
      <c r="EON83" s="125"/>
      <c r="EOO83" s="125"/>
      <c r="EOP83" s="125"/>
      <c r="EOQ83" s="125"/>
      <c r="EOR83" s="125"/>
      <c r="EOS83" s="125"/>
      <c r="EOT83" s="125"/>
      <c r="EOU83" s="125"/>
      <c r="EOV83" s="125"/>
      <c r="EOW83" s="125"/>
      <c r="EOX83" s="125"/>
      <c r="EOY83" s="125"/>
      <c r="EOZ83" s="125"/>
      <c r="EPA83" s="125"/>
      <c r="EPB83" s="125"/>
      <c r="EPC83" s="125"/>
      <c r="EPD83" s="125"/>
      <c r="EPE83" s="125"/>
      <c r="EPF83" s="125"/>
      <c r="EPG83" s="125"/>
      <c r="EPH83" s="125"/>
      <c r="EPI83" s="125"/>
      <c r="EPJ83" s="125"/>
      <c r="EPK83" s="125"/>
      <c r="EPL83" s="125"/>
      <c r="EPM83" s="125"/>
      <c r="EPN83" s="125"/>
      <c r="EPO83" s="125"/>
      <c r="EPP83" s="125"/>
      <c r="EPQ83" s="125"/>
      <c r="EPR83" s="125"/>
      <c r="EPS83" s="125"/>
      <c r="EPT83" s="125"/>
      <c r="EPU83" s="125"/>
      <c r="EPV83" s="125"/>
      <c r="EPW83" s="125"/>
      <c r="EPX83" s="125"/>
      <c r="EPY83" s="125"/>
      <c r="EPZ83" s="125"/>
      <c r="EQA83" s="125"/>
      <c r="EQB83" s="125"/>
      <c r="EQC83" s="125"/>
      <c r="EQD83" s="125"/>
      <c r="EQE83" s="125"/>
      <c r="EQF83" s="125"/>
      <c r="EQG83" s="125"/>
      <c r="EQH83" s="125"/>
      <c r="EQI83" s="125"/>
      <c r="EQJ83" s="125"/>
      <c r="EQK83" s="125"/>
      <c r="EQL83" s="125"/>
      <c r="EQM83" s="125"/>
      <c r="EQN83" s="125"/>
      <c r="EQO83" s="125"/>
      <c r="EQP83" s="125"/>
      <c r="EQQ83" s="125"/>
      <c r="EQR83" s="125"/>
      <c r="EQS83" s="125"/>
      <c r="EQT83" s="125"/>
      <c r="EQU83" s="125"/>
      <c r="EQV83" s="125"/>
      <c r="EQW83" s="125"/>
      <c r="EQX83" s="125"/>
      <c r="EQY83" s="125"/>
      <c r="EQZ83" s="125"/>
      <c r="ERA83" s="125"/>
      <c r="ERB83" s="125"/>
      <c r="ERC83" s="125"/>
      <c r="ERD83" s="125"/>
      <c r="ERE83" s="125"/>
      <c r="ERF83" s="125"/>
      <c r="ERG83" s="125"/>
      <c r="ERH83" s="125"/>
      <c r="ERI83" s="125"/>
      <c r="ERJ83" s="125"/>
      <c r="ERK83" s="125"/>
      <c r="ERL83" s="125"/>
      <c r="ERM83" s="125"/>
      <c r="ERN83" s="125"/>
      <c r="ERO83" s="125"/>
      <c r="ERP83" s="125"/>
      <c r="ERQ83" s="125"/>
      <c r="ERR83" s="125"/>
      <c r="ERS83" s="125"/>
      <c r="ERT83" s="125"/>
      <c r="ERU83" s="125"/>
      <c r="ERV83" s="125"/>
      <c r="ERW83" s="125"/>
      <c r="ERX83" s="125"/>
      <c r="ERY83" s="125"/>
      <c r="ERZ83" s="125"/>
      <c r="ESA83" s="125"/>
      <c r="ESB83" s="125"/>
      <c r="ESC83" s="125"/>
      <c r="ESD83" s="125"/>
      <c r="ESE83" s="125"/>
      <c r="ESF83" s="125"/>
      <c r="ESG83" s="125"/>
      <c r="ESH83" s="125"/>
      <c r="ESI83" s="125"/>
      <c r="ESJ83" s="125"/>
      <c r="ESK83" s="125"/>
      <c r="ESL83" s="125"/>
      <c r="ESM83" s="125"/>
      <c r="ESN83" s="125"/>
      <c r="ESO83" s="125"/>
      <c r="ESP83" s="125"/>
      <c r="ESQ83" s="125"/>
      <c r="ESR83" s="125"/>
      <c r="ESS83" s="125"/>
      <c r="EST83" s="125"/>
      <c r="ESU83" s="125"/>
      <c r="ESV83" s="125"/>
      <c r="ESW83" s="125"/>
      <c r="ESX83" s="125"/>
      <c r="ESY83" s="125"/>
      <c r="ESZ83" s="125"/>
      <c r="ETA83" s="125"/>
      <c r="ETB83" s="125"/>
      <c r="ETC83" s="125"/>
      <c r="ETD83" s="125"/>
      <c r="ETE83" s="125"/>
      <c r="ETF83" s="125"/>
      <c r="ETG83" s="125"/>
      <c r="ETH83" s="125"/>
      <c r="ETI83" s="125"/>
      <c r="ETJ83" s="125"/>
      <c r="ETK83" s="125"/>
      <c r="ETL83" s="125"/>
      <c r="ETM83" s="125"/>
      <c r="ETN83" s="125"/>
      <c r="ETO83" s="125"/>
      <c r="ETP83" s="125"/>
      <c r="ETQ83" s="125"/>
      <c r="ETR83" s="125"/>
      <c r="ETS83" s="125"/>
      <c r="ETT83" s="125"/>
      <c r="ETU83" s="125"/>
      <c r="ETV83" s="125"/>
      <c r="ETW83" s="125"/>
      <c r="ETX83" s="125"/>
      <c r="ETY83" s="125"/>
      <c r="ETZ83" s="125"/>
      <c r="EUA83" s="125"/>
      <c r="EUB83" s="125"/>
      <c r="EUC83" s="125"/>
      <c r="EUD83" s="125"/>
      <c r="EUE83" s="125"/>
      <c r="EUF83" s="125"/>
      <c r="EUG83" s="125"/>
      <c r="EUH83" s="125"/>
      <c r="EUI83" s="125"/>
      <c r="EUJ83" s="125"/>
      <c r="EUK83" s="125"/>
      <c r="EUL83" s="125"/>
      <c r="EUM83" s="125"/>
      <c r="EUN83" s="125"/>
      <c r="EUO83" s="125"/>
      <c r="EUP83" s="125"/>
      <c r="EUQ83" s="125"/>
      <c r="EUR83" s="125"/>
      <c r="EUS83" s="125"/>
      <c r="EUT83" s="125"/>
      <c r="EUU83" s="125"/>
      <c r="EUV83" s="125"/>
      <c r="EUW83" s="125"/>
      <c r="EUX83" s="125"/>
      <c r="EUY83" s="125"/>
      <c r="EUZ83" s="125"/>
      <c r="EVA83" s="125"/>
      <c r="EVB83" s="125"/>
      <c r="EVC83" s="125"/>
      <c r="EVD83" s="125"/>
      <c r="EVE83" s="125"/>
      <c r="EVF83" s="125"/>
      <c r="EVG83" s="125"/>
      <c r="EVH83" s="125"/>
      <c r="EVI83" s="125"/>
      <c r="EVJ83" s="125"/>
      <c r="EVK83" s="125"/>
      <c r="EVL83" s="125"/>
      <c r="EVM83" s="125"/>
      <c r="EVN83" s="125"/>
      <c r="EVO83" s="125"/>
      <c r="EVP83" s="125"/>
      <c r="EVQ83" s="125"/>
      <c r="EVR83" s="125"/>
      <c r="EVS83" s="125"/>
      <c r="EVT83" s="125"/>
      <c r="EVU83" s="125"/>
      <c r="EVV83" s="125"/>
      <c r="EVW83" s="125"/>
      <c r="EVX83" s="125"/>
      <c r="EVY83" s="125"/>
      <c r="EVZ83" s="125"/>
      <c r="EWA83" s="125"/>
      <c r="EWB83" s="125"/>
      <c r="EWC83" s="125"/>
      <c r="EWD83" s="125"/>
      <c r="EWE83" s="125"/>
      <c r="EWF83" s="125"/>
      <c r="EWG83" s="125"/>
      <c r="EWH83" s="125"/>
      <c r="EWI83" s="125"/>
      <c r="EWJ83" s="125"/>
      <c r="EWK83" s="125"/>
      <c r="EWL83" s="125"/>
      <c r="EWM83" s="125"/>
      <c r="EWN83" s="125"/>
      <c r="EWO83" s="125"/>
      <c r="EWP83" s="125"/>
      <c r="EWQ83" s="125"/>
      <c r="EWR83" s="125"/>
      <c r="EWS83" s="125"/>
      <c r="EWT83" s="125"/>
      <c r="EWU83" s="125"/>
      <c r="EWV83" s="125"/>
      <c r="EWW83" s="125"/>
      <c r="EWX83" s="125"/>
      <c r="EWY83" s="125"/>
      <c r="EWZ83" s="125"/>
      <c r="EXA83" s="125"/>
      <c r="EXB83" s="125"/>
      <c r="EXC83" s="125"/>
      <c r="EXD83" s="125"/>
      <c r="EXE83" s="125"/>
      <c r="EXF83" s="125"/>
      <c r="EXG83" s="125"/>
      <c r="EXH83" s="125"/>
      <c r="EXI83" s="125"/>
      <c r="EXJ83" s="125"/>
      <c r="EXK83" s="125"/>
      <c r="EXL83" s="125"/>
      <c r="EXM83" s="125"/>
      <c r="EXN83" s="125"/>
      <c r="EXO83" s="125"/>
      <c r="EXP83" s="125"/>
      <c r="EXQ83" s="125"/>
      <c r="EXR83" s="125"/>
      <c r="EXS83" s="125"/>
      <c r="EXT83" s="125"/>
      <c r="EXU83" s="125"/>
      <c r="EXV83" s="125"/>
      <c r="EXW83" s="125"/>
      <c r="EXX83" s="125"/>
      <c r="EXY83" s="125"/>
      <c r="EXZ83" s="125"/>
      <c r="EYA83" s="125"/>
      <c r="EYB83" s="125"/>
      <c r="EYC83" s="125"/>
      <c r="EYD83" s="125"/>
      <c r="EYE83" s="125"/>
      <c r="EYF83" s="125"/>
      <c r="EYG83" s="125"/>
      <c r="EYH83" s="125"/>
      <c r="EYI83" s="125"/>
      <c r="EYJ83" s="125"/>
      <c r="EYK83" s="125"/>
      <c r="EYL83" s="125"/>
      <c r="EYM83" s="125"/>
      <c r="EYN83" s="125"/>
      <c r="EYO83" s="125"/>
      <c r="EYP83" s="125"/>
      <c r="EYQ83" s="125"/>
      <c r="EYR83" s="125"/>
      <c r="EYS83" s="125"/>
      <c r="EYT83" s="125"/>
      <c r="EYU83" s="125"/>
      <c r="EYV83" s="125"/>
      <c r="EYW83" s="125"/>
      <c r="EYX83" s="125"/>
      <c r="EYY83" s="125"/>
      <c r="EYZ83" s="125"/>
      <c r="EZA83" s="125"/>
      <c r="EZB83" s="125"/>
      <c r="EZC83" s="125"/>
      <c r="EZD83" s="125"/>
      <c r="EZE83" s="125"/>
      <c r="EZF83" s="125"/>
      <c r="EZG83" s="125"/>
      <c r="EZH83" s="125"/>
      <c r="EZI83" s="125"/>
      <c r="EZJ83" s="125"/>
      <c r="EZK83" s="125"/>
      <c r="EZL83" s="125"/>
      <c r="EZM83" s="125"/>
      <c r="EZN83" s="125"/>
      <c r="EZO83" s="125"/>
      <c r="EZP83" s="125"/>
      <c r="EZQ83" s="125"/>
      <c r="EZR83" s="125"/>
      <c r="EZS83" s="125"/>
      <c r="EZT83" s="125"/>
      <c r="EZU83" s="125"/>
      <c r="EZV83" s="125"/>
      <c r="EZW83" s="125"/>
      <c r="EZX83" s="125"/>
      <c r="EZY83" s="125"/>
      <c r="EZZ83" s="125"/>
      <c r="FAA83" s="125"/>
      <c r="FAB83" s="125"/>
      <c r="FAC83" s="125"/>
      <c r="FAD83" s="125"/>
      <c r="FAE83" s="125"/>
      <c r="FAF83" s="125"/>
      <c r="FAG83" s="125"/>
      <c r="FAH83" s="125"/>
      <c r="FAI83" s="125"/>
      <c r="FAJ83" s="125"/>
      <c r="FAK83" s="125"/>
      <c r="FAL83" s="125"/>
      <c r="FAM83" s="125"/>
      <c r="FAN83" s="125"/>
      <c r="FAO83" s="125"/>
      <c r="FAP83" s="125"/>
      <c r="FAQ83" s="125"/>
      <c r="FAR83" s="125"/>
      <c r="FAS83" s="125"/>
      <c r="FAT83" s="125"/>
      <c r="FAU83" s="125"/>
      <c r="FAV83" s="125"/>
      <c r="FAW83" s="125"/>
      <c r="FAX83" s="125"/>
      <c r="FAY83" s="125"/>
      <c r="FAZ83" s="125"/>
      <c r="FBA83" s="125"/>
      <c r="FBB83" s="125"/>
      <c r="FBC83" s="125"/>
      <c r="FBD83" s="125"/>
      <c r="FBE83" s="125"/>
      <c r="FBF83" s="125"/>
      <c r="FBG83" s="125"/>
      <c r="FBH83" s="125"/>
      <c r="FBI83" s="125"/>
      <c r="FBJ83" s="125"/>
      <c r="FBK83" s="125"/>
      <c r="FBL83" s="125"/>
      <c r="FBM83" s="125"/>
      <c r="FBN83" s="125"/>
      <c r="FBO83" s="125"/>
      <c r="FBP83" s="125"/>
      <c r="FBQ83" s="125"/>
      <c r="FBR83" s="125"/>
      <c r="FBS83" s="125"/>
      <c r="FBT83" s="125"/>
      <c r="FBU83" s="125"/>
      <c r="FBV83" s="125"/>
      <c r="FBW83" s="125"/>
      <c r="FBX83" s="125"/>
      <c r="FBY83" s="125"/>
      <c r="FBZ83" s="125"/>
      <c r="FCA83" s="125"/>
      <c r="FCB83" s="125"/>
      <c r="FCC83" s="125"/>
      <c r="FCD83" s="125"/>
      <c r="FCE83" s="125"/>
      <c r="FCF83" s="125"/>
      <c r="FCG83" s="125"/>
      <c r="FCH83" s="125"/>
      <c r="FCI83" s="125"/>
      <c r="FCJ83" s="125"/>
      <c r="FCK83" s="125"/>
      <c r="FCL83" s="125"/>
      <c r="FCM83" s="125"/>
      <c r="FCN83" s="125"/>
      <c r="FCO83" s="125"/>
      <c r="FCP83" s="125"/>
      <c r="FCQ83" s="125"/>
      <c r="FCR83" s="125"/>
      <c r="FCS83" s="125"/>
      <c r="FCT83" s="125"/>
      <c r="FCU83" s="125"/>
      <c r="FCV83" s="125"/>
      <c r="FCW83" s="125"/>
      <c r="FCX83" s="125"/>
      <c r="FCY83" s="125"/>
      <c r="FCZ83" s="125"/>
      <c r="FDA83" s="125"/>
      <c r="FDB83" s="125"/>
      <c r="FDC83" s="125"/>
      <c r="FDD83" s="125"/>
      <c r="FDE83" s="125"/>
      <c r="FDF83" s="125"/>
      <c r="FDG83" s="125"/>
      <c r="FDH83" s="125"/>
      <c r="FDI83" s="125"/>
      <c r="FDJ83" s="125"/>
      <c r="FDK83" s="125"/>
      <c r="FDL83" s="125"/>
      <c r="FDM83" s="125"/>
      <c r="FDN83" s="125"/>
      <c r="FDO83" s="125"/>
      <c r="FDP83" s="125"/>
      <c r="FDQ83" s="125"/>
      <c r="FDR83" s="125"/>
      <c r="FDS83" s="125"/>
      <c r="FDT83" s="125"/>
      <c r="FDU83" s="125"/>
      <c r="FDV83" s="125"/>
      <c r="FDW83" s="125"/>
      <c r="FDX83" s="125"/>
      <c r="FDY83" s="125"/>
      <c r="FDZ83" s="125"/>
      <c r="FEA83" s="125"/>
      <c r="FEB83" s="125"/>
      <c r="FEC83" s="125"/>
      <c r="FED83" s="125"/>
      <c r="FEE83" s="125"/>
      <c r="FEF83" s="125"/>
      <c r="FEG83" s="125"/>
      <c r="FEH83" s="125"/>
      <c r="FEI83" s="125"/>
      <c r="FEJ83" s="125"/>
      <c r="FEK83" s="125"/>
      <c r="FEL83" s="125"/>
      <c r="FEM83" s="125"/>
      <c r="FEN83" s="125"/>
      <c r="FEO83" s="125"/>
      <c r="FEP83" s="125"/>
      <c r="FEQ83" s="125"/>
      <c r="FER83" s="125"/>
      <c r="FES83" s="125"/>
      <c r="FET83" s="125"/>
      <c r="FEU83" s="125"/>
      <c r="FEV83" s="125"/>
      <c r="FEW83" s="125"/>
      <c r="FEX83" s="125"/>
      <c r="FEY83" s="125"/>
      <c r="FEZ83" s="125"/>
      <c r="FFA83" s="125"/>
      <c r="FFB83" s="125"/>
      <c r="FFC83" s="125"/>
      <c r="FFD83" s="125"/>
      <c r="FFE83" s="125"/>
      <c r="FFF83" s="125"/>
      <c r="FFG83" s="125"/>
      <c r="FFH83" s="125"/>
      <c r="FFI83" s="125"/>
      <c r="FFJ83" s="125"/>
      <c r="FFK83" s="125"/>
      <c r="FFL83" s="125"/>
      <c r="FFM83" s="125"/>
      <c r="FFN83" s="125"/>
      <c r="FFO83" s="125"/>
      <c r="FFP83" s="125"/>
      <c r="FFQ83" s="125"/>
      <c r="FFR83" s="125"/>
      <c r="FFS83" s="125"/>
      <c r="FFT83" s="125"/>
      <c r="FFU83" s="125"/>
      <c r="FFV83" s="125"/>
      <c r="FFW83" s="125"/>
      <c r="FFX83" s="125"/>
      <c r="FFY83" s="125"/>
      <c r="FFZ83" s="125"/>
      <c r="FGA83" s="125"/>
      <c r="FGB83" s="125"/>
      <c r="FGC83" s="125"/>
      <c r="FGD83" s="125"/>
      <c r="FGE83" s="125"/>
      <c r="FGF83" s="125"/>
      <c r="FGG83" s="125"/>
      <c r="FGH83" s="125"/>
      <c r="FGI83" s="125"/>
      <c r="FGJ83" s="125"/>
      <c r="FGK83" s="125"/>
      <c r="FGL83" s="125"/>
      <c r="FGM83" s="125"/>
      <c r="FGN83" s="125"/>
      <c r="FGO83" s="125"/>
      <c r="FGP83" s="125"/>
      <c r="FGQ83" s="125"/>
      <c r="FGR83" s="125"/>
      <c r="FGS83" s="125"/>
      <c r="FGT83" s="125"/>
      <c r="FGU83" s="125"/>
      <c r="FGV83" s="125"/>
      <c r="FGW83" s="125"/>
      <c r="FGX83" s="125"/>
      <c r="FGY83" s="125"/>
      <c r="FGZ83" s="125"/>
      <c r="FHA83" s="125"/>
      <c r="FHB83" s="125"/>
      <c r="FHC83" s="125"/>
      <c r="FHD83" s="125"/>
      <c r="FHE83" s="125"/>
      <c r="FHF83" s="125"/>
      <c r="FHG83" s="125"/>
      <c r="FHH83" s="125"/>
      <c r="FHI83" s="125"/>
      <c r="FHJ83" s="125"/>
      <c r="FHK83" s="125"/>
      <c r="FHL83" s="125"/>
      <c r="FHM83" s="125"/>
      <c r="FHN83" s="125"/>
      <c r="FHO83" s="125"/>
      <c r="FHP83" s="125"/>
      <c r="FHQ83" s="125"/>
      <c r="FHR83" s="125"/>
      <c r="FHS83" s="125"/>
      <c r="FHT83" s="125"/>
      <c r="FHU83" s="125"/>
      <c r="FHV83" s="125"/>
      <c r="FHW83" s="125"/>
      <c r="FHX83" s="125"/>
      <c r="FHY83" s="125"/>
      <c r="FHZ83" s="125"/>
      <c r="FIA83" s="125"/>
      <c r="FIB83" s="125"/>
      <c r="FIC83" s="125"/>
      <c r="FID83" s="125"/>
      <c r="FIE83" s="125"/>
      <c r="FIF83" s="125"/>
      <c r="FIG83" s="125"/>
      <c r="FIH83" s="125"/>
      <c r="FII83" s="125"/>
      <c r="FIJ83" s="125"/>
      <c r="FIK83" s="125"/>
      <c r="FIL83" s="125"/>
      <c r="FIM83" s="125"/>
      <c r="FIN83" s="125"/>
      <c r="FIO83" s="125"/>
      <c r="FIP83" s="125"/>
      <c r="FIQ83" s="125"/>
      <c r="FIR83" s="125"/>
      <c r="FIS83" s="125"/>
      <c r="FIT83" s="125"/>
      <c r="FIU83" s="125"/>
      <c r="FIV83" s="125"/>
      <c r="FIW83" s="125"/>
      <c r="FIX83" s="125"/>
      <c r="FIY83" s="125"/>
      <c r="FIZ83" s="125"/>
      <c r="FJA83" s="125"/>
      <c r="FJB83" s="125"/>
      <c r="FJC83" s="125"/>
      <c r="FJD83" s="125"/>
      <c r="FJE83" s="125"/>
      <c r="FJF83" s="125"/>
      <c r="FJG83" s="125"/>
      <c r="FJH83" s="125"/>
      <c r="FJI83" s="125"/>
      <c r="FJJ83" s="125"/>
      <c r="FJK83" s="125"/>
      <c r="FJL83" s="125"/>
      <c r="FJM83" s="125"/>
      <c r="FJN83" s="125"/>
      <c r="FJO83" s="125"/>
      <c r="FJP83" s="125"/>
      <c r="FJQ83" s="125"/>
      <c r="FJR83" s="125"/>
      <c r="FJS83" s="125"/>
      <c r="FJT83" s="125"/>
      <c r="FJU83" s="125"/>
      <c r="FJV83" s="125"/>
      <c r="FJW83" s="125"/>
      <c r="FJX83" s="125"/>
      <c r="FJY83" s="125"/>
      <c r="FJZ83" s="125"/>
      <c r="FKA83" s="125"/>
      <c r="FKB83" s="125"/>
      <c r="FKC83" s="125"/>
      <c r="FKD83" s="125"/>
      <c r="FKE83" s="125"/>
      <c r="FKF83" s="125"/>
      <c r="FKG83" s="125"/>
      <c r="FKH83" s="125"/>
      <c r="FKI83" s="125"/>
      <c r="FKJ83" s="125"/>
      <c r="FKK83" s="125"/>
      <c r="FKL83" s="125"/>
      <c r="FKM83" s="125"/>
      <c r="FKN83" s="125"/>
      <c r="FKO83" s="125"/>
      <c r="FKP83" s="125"/>
      <c r="FKQ83" s="125"/>
      <c r="FKR83" s="125"/>
      <c r="FKS83" s="125"/>
      <c r="FKT83" s="125"/>
      <c r="FKU83" s="125"/>
      <c r="FKV83" s="125"/>
      <c r="FKW83" s="125"/>
      <c r="FKX83" s="125"/>
      <c r="FKY83" s="125"/>
      <c r="FKZ83" s="125"/>
      <c r="FLA83" s="125"/>
      <c r="FLB83" s="125"/>
      <c r="FLC83" s="125"/>
      <c r="FLD83" s="125"/>
      <c r="FLE83" s="125"/>
      <c r="FLF83" s="125"/>
      <c r="FLG83" s="125"/>
      <c r="FLH83" s="125"/>
      <c r="FLI83" s="125"/>
      <c r="FLJ83" s="125"/>
      <c r="FLK83" s="125"/>
      <c r="FLL83" s="125"/>
      <c r="FLM83" s="125"/>
      <c r="FLN83" s="125"/>
      <c r="FLO83" s="125"/>
      <c r="FLP83" s="125"/>
      <c r="FLQ83" s="125"/>
      <c r="FLR83" s="125"/>
      <c r="FLS83" s="125"/>
      <c r="FLT83" s="125"/>
      <c r="FLU83" s="125"/>
      <c r="FLV83" s="125"/>
      <c r="FLW83" s="125"/>
      <c r="FLX83" s="125"/>
      <c r="FLY83" s="125"/>
      <c r="FLZ83" s="125"/>
      <c r="FMA83" s="125"/>
      <c r="FMB83" s="125"/>
      <c r="FMC83" s="125"/>
      <c r="FMD83" s="125"/>
      <c r="FME83" s="125"/>
      <c r="FMF83" s="125"/>
      <c r="FMG83" s="125"/>
      <c r="FMH83" s="125"/>
      <c r="FMI83" s="125"/>
      <c r="FMJ83" s="125"/>
      <c r="FMK83" s="125"/>
      <c r="FML83" s="125"/>
      <c r="FMM83" s="125"/>
      <c r="FMN83" s="125"/>
      <c r="FMO83" s="125"/>
      <c r="FMP83" s="125"/>
      <c r="FMQ83" s="125"/>
      <c r="FMR83" s="125"/>
      <c r="FMS83" s="125"/>
      <c r="FMT83" s="125"/>
      <c r="FMU83" s="125"/>
      <c r="FMV83" s="125"/>
      <c r="FMW83" s="125"/>
      <c r="FMX83" s="125"/>
      <c r="FMY83" s="125"/>
      <c r="FMZ83" s="125"/>
      <c r="FNA83" s="125"/>
      <c r="FNB83" s="125"/>
      <c r="FNC83" s="125"/>
      <c r="FND83" s="125"/>
      <c r="FNE83" s="125"/>
      <c r="FNF83" s="125"/>
      <c r="FNG83" s="125"/>
      <c r="FNH83" s="125"/>
      <c r="FNI83" s="125"/>
      <c r="FNJ83" s="125"/>
      <c r="FNK83" s="125"/>
      <c r="FNL83" s="125"/>
      <c r="FNM83" s="125"/>
      <c r="FNN83" s="125"/>
      <c r="FNO83" s="125"/>
      <c r="FNP83" s="125"/>
      <c r="FNQ83" s="125"/>
      <c r="FNR83" s="125"/>
      <c r="FNS83" s="125"/>
      <c r="FNT83" s="125"/>
      <c r="FNU83" s="125"/>
      <c r="FNV83" s="125"/>
      <c r="FNW83" s="125"/>
      <c r="FNX83" s="125"/>
      <c r="FNY83" s="125"/>
      <c r="FNZ83" s="125"/>
      <c r="FOA83" s="125"/>
      <c r="FOB83" s="125"/>
      <c r="FOC83" s="125"/>
      <c r="FOD83" s="125"/>
      <c r="FOE83" s="125"/>
      <c r="FOF83" s="125"/>
      <c r="FOG83" s="125"/>
      <c r="FOH83" s="125"/>
      <c r="FOI83" s="125"/>
      <c r="FOJ83" s="125"/>
      <c r="FOK83" s="125"/>
      <c r="FOL83" s="125"/>
      <c r="FOM83" s="125"/>
      <c r="FON83" s="125"/>
      <c r="FOO83" s="125"/>
      <c r="FOP83" s="125"/>
      <c r="FOQ83" s="125"/>
      <c r="FOR83" s="125"/>
      <c r="FOS83" s="125"/>
      <c r="FOT83" s="125"/>
      <c r="FOU83" s="125"/>
      <c r="FOV83" s="125"/>
      <c r="FOW83" s="125"/>
      <c r="FOX83" s="125"/>
      <c r="FOY83" s="125"/>
      <c r="FOZ83" s="125"/>
      <c r="FPA83" s="125"/>
      <c r="FPB83" s="125"/>
      <c r="FPC83" s="125"/>
      <c r="FPD83" s="125"/>
      <c r="FPE83" s="125"/>
      <c r="FPF83" s="125"/>
      <c r="FPG83" s="125"/>
      <c r="FPH83" s="125"/>
      <c r="FPI83" s="125"/>
      <c r="FPJ83" s="125"/>
      <c r="FPK83" s="125"/>
      <c r="FPL83" s="125"/>
      <c r="FPM83" s="125"/>
      <c r="FPN83" s="125"/>
      <c r="FPO83" s="125"/>
      <c r="FPP83" s="125"/>
      <c r="FPQ83" s="125"/>
      <c r="FPR83" s="125"/>
      <c r="FPS83" s="125"/>
      <c r="FPT83" s="125"/>
      <c r="FPU83" s="125"/>
      <c r="FPV83" s="125"/>
      <c r="FPW83" s="125"/>
      <c r="FPX83" s="125"/>
      <c r="FPY83" s="125"/>
      <c r="FPZ83" s="125"/>
      <c r="FQA83" s="125"/>
      <c r="FQB83" s="125"/>
      <c r="FQC83" s="125"/>
      <c r="FQD83" s="125"/>
      <c r="FQE83" s="125"/>
      <c r="FQF83" s="125"/>
      <c r="FQG83" s="125"/>
      <c r="FQH83" s="125"/>
      <c r="FQI83" s="125"/>
      <c r="FQJ83" s="125"/>
      <c r="FQK83" s="125"/>
      <c r="FQL83" s="125"/>
      <c r="FQM83" s="125"/>
      <c r="FQN83" s="125"/>
      <c r="FQO83" s="125"/>
      <c r="FQP83" s="125"/>
      <c r="FQQ83" s="125"/>
      <c r="FQR83" s="125"/>
      <c r="FQS83" s="125"/>
      <c r="FQT83" s="125"/>
      <c r="FQU83" s="125"/>
      <c r="FQV83" s="125"/>
      <c r="FQW83" s="125"/>
      <c r="FQX83" s="125"/>
      <c r="FQY83" s="125"/>
      <c r="FQZ83" s="125"/>
      <c r="FRA83" s="125"/>
      <c r="FRB83" s="125"/>
      <c r="FRC83" s="125"/>
      <c r="FRD83" s="125"/>
      <c r="FRE83" s="125"/>
      <c r="FRF83" s="125"/>
      <c r="FRG83" s="125"/>
      <c r="FRH83" s="125"/>
      <c r="FRI83" s="125"/>
      <c r="FRJ83" s="125"/>
      <c r="FRK83" s="125"/>
      <c r="FRL83" s="125"/>
      <c r="FRM83" s="125"/>
      <c r="FRN83" s="125"/>
      <c r="FRO83" s="125"/>
      <c r="FRP83" s="125"/>
      <c r="FRQ83" s="125"/>
      <c r="FRR83" s="125"/>
      <c r="FRS83" s="125"/>
      <c r="FRT83" s="125"/>
      <c r="FRU83" s="125"/>
      <c r="FRV83" s="125"/>
      <c r="FRW83" s="125"/>
      <c r="FRX83" s="125"/>
      <c r="FRY83" s="125"/>
      <c r="FRZ83" s="125"/>
      <c r="FSA83" s="125"/>
      <c r="FSB83" s="125"/>
      <c r="FSC83" s="125"/>
      <c r="FSD83" s="125"/>
      <c r="FSE83" s="125"/>
      <c r="FSF83" s="125"/>
      <c r="FSG83" s="125"/>
      <c r="FSH83" s="125"/>
      <c r="FSI83" s="125"/>
      <c r="FSJ83" s="125"/>
      <c r="FSK83" s="125"/>
      <c r="FSL83" s="125"/>
      <c r="FSM83" s="125"/>
      <c r="FSN83" s="125"/>
      <c r="FSO83" s="125"/>
      <c r="FSP83" s="125"/>
      <c r="FSQ83" s="125"/>
      <c r="FSR83" s="125"/>
      <c r="FSS83" s="125"/>
      <c r="FST83" s="125"/>
      <c r="FSU83" s="125"/>
      <c r="FSV83" s="125"/>
      <c r="FSW83" s="125"/>
      <c r="FSX83" s="125"/>
      <c r="FSY83" s="125"/>
      <c r="FSZ83" s="125"/>
      <c r="FTA83" s="125"/>
      <c r="FTB83" s="125"/>
      <c r="FTC83" s="125"/>
      <c r="FTD83" s="125"/>
      <c r="FTE83" s="125"/>
      <c r="FTF83" s="125"/>
      <c r="FTG83" s="125"/>
      <c r="FTH83" s="125"/>
      <c r="FTI83" s="125"/>
      <c r="FTJ83" s="125"/>
      <c r="FTK83" s="125"/>
      <c r="FTL83" s="125"/>
      <c r="FTM83" s="125"/>
      <c r="FTN83" s="125"/>
      <c r="FTO83" s="125"/>
      <c r="FTP83" s="125"/>
      <c r="FTQ83" s="125"/>
      <c r="FTR83" s="125"/>
      <c r="FTS83" s="125"/>
      <c r="FTT83" s="125"/>
      <c r="FTU83" s="125"/>
      <c r="FTV83" s="125"/>
      <c r="FTW83" s="125"/>
      <c r="FTX83" s="125"/>
      <c r="FTY83" s="125"/>
      <c r="FTZ83" s="125"/>
      <c r="FUA83" s="125"/>
      <c r="FUB83" s="125"/>
      <c r="FUC83" s="125"/>
      <c r="FUD83" s="125"/>
      <c r="FUE83" s="125"/>
      <c r="FUF83" s="125"/>
      <c r="FUG83" s="125"/>
      <c r="FUH83" s="125"/>
      <c r="FUI83" s="125"/>
      <c r="FUJ83" s="125"/>
      <c r="FUK83" s="125"/>
      <c r="FUL83" s="125"/>
      <c r="FUM83" s="125"/>
      <c r="FUN83" s="125"/>
      <c r="FUO83" s="125"/>
      <c r="FUP83" s="125"/>
      <c r="FUQ83" s="125"/>
      <c r="FUR83" s="125"/>
      <c r="FUS83" s="125"/>
      <c r="FUT83" s="125"/>
      <c r="FUU83" s="125"/>
      <c r="FUV83" s="125"/>
      <c r="FUW83" s="125"/>
      <c r="FUX83" s="125"/>
      <c r="FUY83" s="125"/>
      <c r="FUZ83" s="125"/>
      <c r="FVA83" s="125"/>
      <c r="FVB83" s="125"/>
      <c r="FVC83" s="125"/>
      <c r="FVD83" s="125"/>
      <c r="FVE83" s="125"/>
      <c r="FVF83" s="125"/>
      <c r="FVG83" s="125"/>
      <c r="FVH83" s="125"/>
      <c r="FVI83" s="125"/>
      <c r="FVJ83" s="125"/>
      <c r="FVK83" s="125"/>
      <c r="FVL83" s="125"/>
      <c r="FVM83" s="125"/>
      <c r="FVN83" s="125"/>
      <c r="FVO83" s="125"/>
      <c r="FVP83" s="125"/>
      <c r="FVQ83" s="125"/>
      <c r="FVR83" s="125"/>
      <c r="FVS83" s="125"/>
      <c r="FVT83" s="125"/>
      <c r="FVU83" s="125"/>
      <c r="FVV83" s="125"/>
      <c r="FVW83" s="125"/>
      <c r="FVX83" s="125"/>
      <c r="FVY83" s="125"/>
      <c r="FVZ83" s="125"/>
      <c r="FWA83" s="125"/>
      <c r="FWB83" s="125"/>
      <c r="FWC83" s="125"/>
      <c r="FWD83" s="125"/>
      <c r="FWE83" s="125"/>
      <c r="FWF83" s="125"/>
      <c r="FWG83" s="125"/>
      <c r="FWH83" s="125"/>
      <c r="FWI83" s="125"/>
      <c r="FWJ83" s="125"/>
      <c r="FWK83" s="125"/>
      <c r="FWL83" s="125"/>
      <c r="FWM83" s="125"/>
      <c r="FWN83" s="125"/>
      <c r="FWO83" s="125"/>
      <c r="FWP83" s="125"/>
      <c r="FWQ83" s="125"/>
      <c r="FWR83" s="125"/>
      <c r="FWS83" s="125"/>
      <c r="FWT83" s="125"/>
      <c r="FWU83" s="125"/>
      <c r="FWV83" s="125"/>
      <c r="FWW83" s="125"/>
      <c r="FWX83" s="125"/>
      <c r="FWY83" s="125"/>
      <c r="FWZ83" s="125"/>
      <c r="FXA83" s="125"/>
      <c r="FXB83" s="125"/>
      <c r="FXC83" s="125"/>
      <c r="FXD83" s="125"/>
      <c r="FXE83" s="125"/>
      <c r="FXF83" s="125"/>
      <c r="FXG83" s="125"/>
      <c r="FXH83" s="125"/>
      <c r="FXI83" s="125"/>
      <c r="FXJ83" s="125"/>
      <c r="FXK83" s="125"/>
      <c r="FXL83" s="125"/>
      <c r="FXM83" s="125"/>
      <c r="FXN83" s="125"/>
      <c r="FXO83" s="125"/>
      <c r="FXP83" s="125"/>
      <c r="FXQ83" s="125"/>
      <c r="FXR83" s="125"/>
      <c r="FXS83" s="125"/>
      <c r="FXT83" s="125"/>
      <c r="FXU83" s="125"/>
      <c r="FXV83" s="125"/>
      <c r="FXW83" s="125"/>
      <c r="FXX83" s="125"/>
      <c r="FXY83" s="125"/>
      <c r="FXZ83" s="125"/>
      <c r="FYA83" s="125"/>
      <c r="FYB83" s="125"/>
      <c r="FYC83" s="125"/>
      <c r="FYD83" s="125"/>
      <c r="FYE83" s="125"/>
      <c r="FYF83" s="125"/>
      <c r="FYG83" s="125"/>
      <c r="FYH83" s="125"/>
      <c r="FYI83" s="125"/>
      <c r="FYJ83" s="125"/>
      <c r="FYK83" s="125"/>
      <c r="FYL83" s="125"/>
      <c r="FYM83" s="125"/>
      <c r="FYN83" s="125"/>
      <c r="FYO83" s="125"/>
      <c r="FYP83" s="125"/>
      <c r="FYQ83" s="125"/>
      <c r="FYR83" s="125"/>
      <c r="FYS83" s="125"/>
      <c r="FYT83" s="125"/>
      <c r="FYU83" s="125"/>
      <c r="FYV83" s="125"/>
      <c r="FYW83" s="125"/>
      <c r="FYX83" s="125"/>
      <c r="FYY83" s="125"/>
      <c r="FYZ83" s="125"/>
      <c r="FZA83" s="125"/>
      <c r="FZB83" s="125"/>
      <c r="FZC83" s="125"/>
      <c r="FZD83" s="125"/>
      <c r="FZE83" s="125"/>
      <c r="FZF83" s="125"/>
      <c r="FZG83" s="125"/>
      <c r="FZH83" s="125"/>
      <c r="FZI83" s="125"/>
      <c r="FZJ83" s="125"/>
      <c r="FZK83" s="125"/>
      <c r="FZL83" s="125"/>
      <c r="FZM83" s="125"/>
      <c r="FZN83" s="125"/>
      <c r="FZO83" s="125"/>
      <c r="FZP83" s="125"/>
      <c r="FZQ83" s="125"/>
      <c r="FZR83" s="125"/>
      <c r="FZS83" s="125"/>
      <c r="FZT83" s="125"/>
      <c r="FZU83" s="125"/>
      <c r="FZV83" s="125"/>
      <c r="FZW83" s="125"/>
      <c r="FZX83" s="125"/>
      <c r="FZY83" s="125"/>
      <c r="FZZ83" s="125"/>
      <c r="GAA83" s="125"/>
      <c r="GAB83" s="125"/>
      <c r="GAC83" s="125"/>
      <c r="GAD83" s="125"/>
      <c r="GAE83" s="125"/>
      <c r="GAF83" s="125"/>
      <c r="GAG83" s="125"/>
      <c r="GAH83" s="125"/>
      <c r="GAI83" s="125"/>
      <c r="GAJ83" s="125"/>
      <c r="GAK83" s="125"/>
      <c r="GAL83" s="125"/>
      <c r="GAM83" s="125"/>
      <c r="GAN83" s="125"/>
      <c r="GAO83" s="125"/>
      <c r="GAP83" s="125"/>
      <c r="GAQ83" s="125"/>
      <c r="GAR83" s="125"/>
      <c r="GAS83" s="125"/>
      <c r="GAT83" s="125"/>
      <c r="GAU83" s="125"/>
      <c r="GAV83" s="125"/>
      <c r="GAW83" s="125"/>
      <c r="GAX83" s="125"/>
      <c r="GAY83" s="125"/>
      <c r="GAZ83" s="125"/>
      <c r="GBA83" s="125"/>
      <c r="GBB83" s="125"/>
      <c r="GBC83" s="125"/>
      <c r="GBD83" s="125"/>
      <c r="GBE83" s="125"/>
      <c r="GBF83" s="125"/>
      <c r="GBG83" s="125"/>
      <c r="GBH83" s="125"/>
      <c r="GBI83" s="125"/>
      <c r="GBJ83" s="125"/>
      <c r="GBK83" s="125"/>
      <c r="GBL83" s="125"/>
      <c r="GBM83" s="125"/>
      <c r="GBN83" s="125"/>
      <c r="GBO83" s="125"/>
      <c r="GBP83" s="125"/>
      <c r="GBQ83" s="125"/>
      <c r="GBR83" s="125"/>
      <c r="GBS83" s="125"/>
      <c r="GBT83" s="125"/>
      <c r="GBU83" s="125"/>
      <c r="GBV83" s="125"/>
      <c r="GBW83" s="125"/>
      <c r="GBX83" s="125"/>
      <c r="GBY83" s="125"/>
      <c r="GBZ83" s="125"/>
      <c r="GCA83" s="125"/>
      <c r="GCB83" s="125"/>
      <c r="GCC83" s="125"/>
      <c r="GCD83" s="125"/>
      <c r="GCE83" s="125"/>
      <c r="GCF83" s="125"/>
      <c r="GCG83" s="125"/>
      <c r="GCH83" s="125"/>
      <c r="GCI83" s="125"/>
      <c r="GCJ83" s="125"/>
      <c r="GCK83" s="125"/>
      <c r="GCL83" s="125"/>
      <c r="GCM83" s="125"/>
      <c r="GCN83" s="125"/>
      <c r="GCO83" s="125"/>
      <c r="GCP83" s="125"/>
      <c r="GCQ83" s="125"/>
      <c r="GCR83" s="125"/>
      <c r="GCS83" s="125"/>
      <c r="GCT83" s="125"/>
      <c r="GCU83" s="125"/>
      <c r="GCV83" s="125"/>
      <c r="GCW83" s="125"/>
      <c r="GCX83" s="125"/>
      <c r="GCY83" s="125"/>
      <c r="GCZ83" s="125"/>
      <c r="GDA83" s="125"/>
      <c r="GDB83" s="125"/>
      <c r="GDC83" s="125"/>
      <c r="GDD83" s="125"/>
      <c r="GDE83" s="125"/>
      <c r="GDF83" s="125"/>
      <c r="GDG83" s="125"/>
      <c r="GDH83" s="125"/>
      <c r="GDI83" s="125"/>
      <c r="GDJ83" s="125"/>
      <c r="GDK83" s="125"/>
      <c r="GDL83" s="125"/>
      <c r="GDM83" s="125"/>
      <c r="GDN83" s="125"/>
      <c r="GDO83" s="125"/>
      <c r="GDP83" s="125"/>
      <c r="GDQ83" s="125"/>
      <c r="GDR83" s="125"/>
      <c r="GDS83" s="125"/>
      <c r="GDT83" s="125"/>
      <c r="GDU83" s="125"/>
      <c r="GDV83" s="125"/>
      <c r="GDW83" s="125"/>
      <c r="GDX83" s="125"/>
      <c r="GDY83" s="125"/>
    </row>
    <row r="84" spans="1:4861" s="69" customFormat="1" ht="27" customHeight="1">
      <c r="A84" s="101"/>
      <c r="B84" s="122" t="s">
        <v>57</v>
      </c>
      <c r="C84" s="101"/>
      <c r="D84" s="73"/>
      <c r="E84" s="86" t="s">
        <v>60</v>
      </c>
      <c r="F84" s="73"/>
      <c r="G84" s="73"/>
      <c r="H84" s="86"/>
      <c r="I84" s="73"/>
      <c r="J84" s="73"/>
      <c r="K84" s="73"/>
      <c r="L84" s="73"/>
      <c r="M84" s="73"/>
      <c r="N84" s="73"/>
      <c r="O84" s="86"/>
      <c r="P84" s="73"/>
      <c r="Q84" s="126"/>
      <c r="R84" s="73"/>
      <c r="S84" s="73"/>
      <c r="T84" s="73"/>
      <c r="U84" s="73"/>
      <c r="V84" s="101"/>
      <c r="W84" s="122" t="s">
        <v>57</v>
      </c>
      <c r="X84" s="101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101"/>
      <c r="AQ84" s="122" t="s">
        <v>57</v>
      </c>
      <c r="AR84" s="101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101"/>
      <c r="BK84" s="122" t="s">
        <v>57</v>
      </c>
      <c r="BL84" s="101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101"/>
      <c r="CE84" s="122" t="s">
        <v>57</v>
      </c>
      <c r="CF84" s="101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101"/>
      <c r="CY84" s="122" t="s">
        <v>57</v>
      </c>
      <c r="CZ84" s="101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101"/>
      <c r="DS84" s="122" t="s">
        <v>57</v>
      </c>
      <c r="DT84" s="101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101"/>
      <c r="EM84" s="122" t="s">
        <v>57</v>
      </c>
      <c r="EN84" s="101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5"/>
      <c r="GL84" s="125"/>
      <c r="GM84" s="125"/>
      <c r="GN84" s="125"/>
      <c r="GO84" s="125"/>
      <c r="GP84" s="125"/>
      <c r="GQ84" s="125"/>
      <c r="GR84" s="125"/>
      <c r="GS84" s="125"/>
      <c r="GT84" s="125"/>
      <c r="GU84" s="125"/>
      <c r="GV84" s="125"/>
      <c r="GW84" s="125"/>
      <c r="GX84" s="125"/>
      <c r="GY84" s="125"/>
      <c r="GZ84" s="125"/>
      <c r="HA84" s="125"/>
      <c r="HB84" s="125"/>
      <c r="HC84" s="125"/>
      <c r="HD84" s="125"/>
      <c r="HE84" s="125"/>
      <c r="HF84" s="125"/>
      <c r="HG84" s="125"/>
      <c r="HH84" s="125"/>
      <c r="HI84" s="125"/>
      <c r="HJ84" s="125"/>
      <c r="HK84" s="125"/>
      <c r="HL84" s="125"/>
      <c r="HM84" s="125"/>
      <c r="HN84" s="125"/>
      <c r="HO84" s="125"/>
      <c r="HP84" s="125"/>
      <c r="HQ84" s="125"/>
      <c r="HR84" s="125"/>
      <c r="HS84" s="125"/>
      <c r="HT84" s="125"/>
      <c r="HU84" s="125"/>
      <c r="HV84" s="125"/>
      <c r="HW84" s="125"/>
      <c r="HX84" s="125"/>
      <c r="HY84" s="125"/>
      <c r="HZ84" s="125"/>
      <c r="IA84" s="125"/>
      <c r="IB84" s="125"/>
      <c r="IC84" s="125"/>
      <c r="ID84" s="125"/>
      <c r="IE84" s="125"/>
      <c r="IF84" s="125"/>
      <c r="IG84" s="125"/>
      <c r="IH84" s="125"/>
      <c r="II84" s="125"/>
      <c r="IJ84" s="125"/>
      <c r="IK84" s="125"/>
      <c r="IL84" s="125"/>
      <c r="IM84" s="125"/>
      <c r="IN84" s="125"/>
      <c r="IO84" s="125"/>
      <c r="IP84" s="125"/>
      <c r="IQ84" s="125"/>
      <c r="IR84" s="125"/>
      <c r="IS84" s="125"/>
      <c r="IT84" s="125"/>
      <c r="IU84" s="125"/>
      <c r="IV84" s="125"/>
      <c r="IW84" s="125"/>
      <c r="IX84" s="125"/>
      <c r="IY84" s="125"/>
      <c r="IZ84" s="125"/>
      <c r="JA84" s="125"/>
      <c r="JB84" s="125"/>
      <c r="JC84" s="125"/>
      <c r="JD84" s="125"/>
      <c r="JE84" s="125"/>
      <c r="JF84" s="125"/>
      <c r="JG84" s="125"/>
      <c r="JH84" s="125"/>
      <c r="JI84" s="125"/>
      <c r="JJ84" s="125"/>
      <c r="JK84" s="125"/>
      <c r="JL84" s="125"/>
      <c r="JM84" s="125"/>
      <c r="JN84" s="125"/>
      <c r="JO84" s="125"/>
      <c r="JP84" s="125"/>
      <c r="JQ84" s="125"/>
      <c r="JR84" s="125"/>
      <c r="JS84" s="125"/>
      <c r="JT84" s="125"/>
      <c r="JU84" s="125"/>
      <c r="JV84" s="125"/>
      <c r="JW84" s="125"/>
      <c r="JX84" s="125"/>
      <c r="JY84" s="125"/>
      <c r="JZ84" s="125"/>
      <c r="KA84" s="125"/>
      <c r="KB84" s="125"/>
      <c r="KC84" s="125"/>
      <c r="KD84" s="125"/>
      <c r="KE84" s="125"/>
      <c r="KF84" s="125"/>
      <c r="KG84" s="125"/>
      <c r="KH84" s="125"/>
      <c r="KI84" s="125"/>
      <c r="KJ84" s="125"/>
      <c r="KK84" s="125"/>
      <c r="KL84" s="125"/>
      <c r="KM84" s="125"/>
      <c r="KN84" s="125"/>
      <c r="KO84" s="125"/>
      <c r="KP84" s="125"/>
      <c r="KQ84" s="125"/>
      <c r="KR84" s="125"/>
      <c r="KS84" s="125"/>
      <c r="KT84" s="125"/>
      <c r="KU84" s="125"/>
      <c r="KV84" s="125"/>
      <c r="KW84" s="125"/>
      <c r="KX84" s="125"/>
      <c r="KY84" s="125"/>
      <c r="KZ84" s="125"/>
      <c r="LA84" s="125"/>
      <c r="LB84" s="125"/>
      <c r="LC84" s="125"/>
      <c r="LD84" s="125"/>
      <c r="LE84" s="125"/>
      <c r="LF84" s="125"/>
      <c r="LG84" s="125"/>
      <c r="LH84" s="125"/>
      <c r="LI84" s="125"/>
      <c r="LJ84" s="125"/>
      <c r="LK84" s="125"/>
      <c r="LL84" s="125"/>
      <c r="LM84" s="125"/>
      <c r="LN84" s="125"/>
      <c r="LO84" s="125"/>
      <c r="LP84" s="125"/>
      <c r="LQ84" s="125"/>
      <c r="LR84" s="125"/>
      <c r="LS84" s="125"/>
      <c r="LT84" s="125"/>
      <c r="LU84" s="125"/>
      <c r="LV84" s="125"/>
      <c r="LW84" s="125"/>
      <c r="LX84" s="125"/>
      <c r="LY84" s="125"/>
      <c r="LZ84" s="125"/>
      <c r="MA84" s="125"/>
      <c r="MB84" s="125"/>
      <c r="MC84" s="125"/>
      <c r="MD84" s="125"/>
      <c r="ME84" s="125"/>
      <c r="MF84" s="125"/>
      <c r="MG84" s="125"/>
      <c r="MH84" s="125"/>
      <c r="MI84" s="125"/>
      <c r="MJ84" s="125"/>
      <c r="MK84" s="125"/>
      <c r="ML84" s="125"/>
      <c r="MM84" s="125"/>
      <c r="MN84" s="125"/>
      <c r="MO84" s="125"/>
      <c r="MP84" s="125"/>
      <c r="MQ84" s="125"/>
      <c r="MR84" s="125"/>
      <c r="MS84" s="125"/>
      <c r="MT84" s="125"/>
      <c r="MU84" s="125"/>
      <c r="MV84" s="125"/>
      <c r="MW84" s="125"/>
      <c r="MX84" s="125"/>
      <c r="MY84" s="125"/>
      <c r="MZ84" s="125"/>
      <c r="NA84" s="125"/>
      <c r="NB84" s="125"/>
      <c r="NC84" s="125"/>
      <c r="ND84" s="125"/>
      <c r="NE84" s="125"/>
      <c r="NF84" s="125"/>
      <c r="NG84" s="125"/>
      <c r="NH84" s="125"/>
      <c r="NI84" s="125"/>
      <c r="NJ84" s="125"/>
      <c r="NK84" s="125"/>
      <c r="NL84" s="125"/>
      <c r="NM84" s="125"/>
      <c r="NN84" s="125"/>
      <c r="NO84" s="125"/>
      <c r="NP84" s="125"/>
      <c r="NQ84" s="125"/>
      <c r="NR84" s="125"/>
      <c r="NS84" s="125"/>
      <c r="NT84" s="125"/>
      <c r="NU84" s="125"/>
      <c r="NV84" s="125"/>
      <c r="NW84" s="125"/>
      <c r="NX84" s="125"/>
      <c r="NY84" s="125"/>
      <c r="NZ84" s="125"/>
      <c r="OA84" s="125"/>
      <c r="OB84" s="125"/>
      <c r="OC84" s="125"/>
      <c r="OD84" s="125"/>
      <c r="OE84" s="125"/>
      <c r="OF84" s="125"/>
      <c r="OG84" s="125"/>
      <c r="OH84" s="125"/>
      <c r="OI84" s="125"/>
      <c r="OJ84" s="125"/>
      <c r="OK84" s="125"/>
      <c r="OL84" s="125"/>
      <c r="OM84" s="125"/>
      <c r="ON84" s="125"/>
      <c r="OO84" s="125"/>
      <c r="OP84" s="125"/>
      <c r="OQ84" s="125"/>
      <c r="OR84" s="125"/>
      <c r="OS84" s="125"/>
      <c r="OT84" s="125"/>
      <c r="OU84" s="125"/>
      <c r="OV84" s="125"/>
      <c r="OW84" s="125"/>
      <c r="OX84" s="125"/>
      <c r="OY84" s="125"/>
      <c r="OZ84" s="125"/>
      <c r="PA84" s="125"/>
      <c r="PB84" s="125"/>
      <c r="PC84" s="125"/>
      <c r="PD84" s="125"/>
      <c r="PE84" s="125"/>
      <c r="PF84" s="125"/>
      <c r="PG84" s="125"/>
      <c r="PH84" s="125"/>
      <c r="PI84" s="125"/>
      <c r="PJ84" s="125"/>
      <c r="PK84" s="125"/>
      <c r="PL84" s="125"/>
      <c r="PM84" s="125"/>
      <c r="PN84" s="125"/>
      <c r="PO84" s="125"/>
      <c r="PP84" s="125"/>
      <c r="PQ84" s="125"/>
      <c r="PR84" s="125"/>
      <c r="PS84" s="125"/>
      <c r="PT84" s="125"/>
      <c r="PU84" s="125"/>
      <c r="PV84" s="125"/>
      <c r="PW84" s="125"/>
      <c r="PX84" s="125"/>
      <c r="PY84" s="125"/>
      <c r="PZ84" s="125"/>
      <c r="QA84" s="125"/>
      <c r="QB84" s="125"/>
      <c r="QC84" s="125"/>
      <c r="QD84" s="125"/>
      <c r="QE84" s="125"/>
      <c r="QF84" s="125"/>
      <c r="QG84" s="125"/>
      <c r="QH84" s="125"/>
      <c r="QI84" s="125"/>
      <c r="QJ84" s="125"/>
      <c r="QK84" s="125"/>
      <c r="QL84" s="125"/>
      <c r="QM84" s="125"/>
      <c r="QN84" s="125"/>
      <c r="QO84" s="125"/>
      <c r="QP84" s="125"/>
      <c r="QQ84" s="125"/>
      <c r="QR84" s="125"/>
      <c r="QS84" s="125"/>
      <c r="QT84" s="125"/>
      <c r="QU84" s="125"/>
      <c r="QV84" s="125"/>
      <c r="QW84" s="125"/>
      <c r="QX84" s="125"/>
      <c r="QY84" s="125"/>
      <c r="QZ84" s="125"/>
      <c r="RA84" s="125"/>
      <c r="RB84" s="125"/>
      <c r="RC84" s="125"/>
      <c r="RD84" s="125"/>
      <c r="RE84" s="125"/>
      <c r="RF84" s="125"/>
      <c r="RG84" s="125"/>
      <c r="RH84" s="125"/>
      <c r="RI84" s="125"/>
      <c r="RJ84" s="125"/>
      <c r="RK84" s="125"/>
      <c r="RL84" s="125"/>
      <c r="RM84" s="125"/>
      <c r="RN84" s="125"/>
      <c r="RO84" s="125"/>
      <c r="RP84" s="125"/>
      <c r="RQ84" s="125"/>
      <c r="RR84" s="125"/>
      <c r="RS84" s="125"/>
      <c r="RT84" s="125"/>
      <c r="RU84" s="125"/>
      <c r="RV84" s="125"/>
      <c r="RW84" s="125"/>
      <c r="RX84" s="125"/>
      <c r="RY84" s="125"/>
      <c r="RZ84" s="125"/>
      <c r="SA84" s="125"/>
      <c r="SB84" s="125"/>
      <c r="SC84" s="125"/>
      <c r="SD84" s="125"/>
      <c r="SE84" s="125"/>
      <c r="SF84" s="125"/>
      <c r="SG84" s="125"/>
      <c r="SH84" s="125"/>
      <c r="SI84" s="125"/>
      <c r="SJ84" s="125"/>
      <c r="SK84" s="125"/>
      <c r="SL84" s="125"/>
      <c r="SM84" s="125"/>
      <c r="SN84" s="125"/>
      <c r="SO84" s="125"/>
      <c r="SP84" s="125"/>
      <c r="SQ84" s="125"/>
      <c r="SR84" s="125"/>
      <c r="SS84" s="125"/>
      <c r="ST84" s="125"/>
      <c r="SU84" s="125"/>
      <c r="SV84" s="125"/>
      <c r="SW84" s="125"/>
      <c r="SX84" s="125"/>
      <c r="SY84" s="125"/>
      <c r="SZ84" s="125"/>
      <c r="TA84" s="125"/>
      <c r="TB84" s="125"/>
      <c r="TC84" s="125"/>
      <c r="TD84" s="125"/>
      <c r="TE84" s="125"/>
      <c r="TF84" s="125"/>
      <c r="TG84" s="125"/>
      <c r="TH84" s="125"/>
      <c r="TI84" s="125"/>
      <c r="TJ84" s="125"/>
      <c r="TK84" s="125"/>
      <c r="TL84" s="125"/>
      <c r="TM84" s="125"/>
      <c r="TN84" s="125"/>
      <c r="TO84" s="125"/>
      <c r="TP84" s="125"/>
      <c r="TQ84" s="125"/>
      <c r="TR84" s="125"/>
      <c r="TS84" s="125"/>
      <c r="TT84" s="125"/>
      <c r="TU84" s="125"/>
      <c r="TV84" s="125"/>
      <c r="TW84" s="125"/>
      <c r="TX84" s="125"/>
      <c r="TY84" s="125"/>
      <c r="TZ84" s="125"/>
      <c r="UA84" s="125"/>
      <c r="UB84" s="125"/>
      <c r="UC84" s="125"/>
      <c r="UD84" s="125"/>
      <c r="UE84" s="125"/>
      <c r="UF84" s="125"/>
      <c r="UG84" s="125"/>
      <c r="UH84" s="125"/>
      <c r="UI84" s="125"/>
      <c r="UJ84" s="125"/>
      <c r="UK84" s="125"/>
      <c r="UL84" s="125"/>
      <c r="UM84" s="125"/>
      <c r="UN84" s="125"/>
      <c r="UO84" s="125"/>
      <c r="UP84" s="125"/>
      <c r="UQ84" s="125"/>
      <c r="UR84" s="125"/>
      <c r="US84" s="125"/>
      <c r="UT84" s="125"/>
      <c r="UU84" s="125"/>
      <c r="UV84" s="125"/>
      <c r="UW84" s="125"/>
      <c r="UX84" s="125"/>
      <c r="UY84" s="125"/>
      <c r="UZ84" s="125"/>
      <c r="VA84" s="125"/>
      <c r="VB84" s="125"/>
      <c r="VC84" s="125"/>
      <c r="VD84" s="125"/>
      <c r="VE84" s="125"/>
      <c r="VF84" s="125"/>
      <c r="VG84" s="125"/>
      <c r="VH84" s="125"/>
      <c r="VI84" s="125"/>
      <c r="VJ84" s="125"/>
      <c r="VK84" s="125"/>
      <c r="VL84" s="125"/>
      <c r="VM84" s="125"/>
      <c r="VN84" s="125"/>
      <c r="VO84" s="125"/>
      <c r="VP84" s="125"/>
      <c r="VQ84" s="125"/>
      <c r="VR84" s="125"/>
      <c r="VS84" s="125"/>
      <c r="VT84" s="125"/>
      <c r="VU84" s="125"/>
      <c r="VV84" s="125"/>
      <c r="VW84" s="125"/>
      <c r="VX84" s="125"/>
      <c r="VY84" s="125"/>
      <c r="VZ84" s="125"/>
      <c r="WA84" s="125"/>
      <c r="WB84" s="125"/>
      <c r="WC84" s="125"/>
      <c r="WD84" s="125"/>
      <c r="WE84" s="125"/>
      <c r="WF84" s="125"/>
      <c r="WG84" s="125"/>
      <c r="WH84" s="125"/>
      <c r="WI84" s="125"/>
      <c r="WJ84" s="125"/>
      <c r="WK84" s="125"/>
      <c r="WL84" s="125"/>
      <c r="WM84" s="125"/>
      <c r="WN84" s="125"/>
      <c r="WO84" s="125"/>
      <c r="WP84" s="125"/>
      <c r="WQ84" s="125"/>
      <c r="WR84" s="125"/>
      <c r="WS84" s="125"/>
      <c r="WT84" s="125"/>
      <c r="WU84" s="125"/>
      <c r="WV84" s="125"/>
      <c r="WW84" s="125"/>
      <c r="WX84" s="125"/>
      <c r="WY84" s="125"/>
      <c r="WZ84" s="125"/>
      <c r="XA84" s="125"/>
      <c r="XB84" s="125"/>
      <c r="XC84" s="125"/>
      <c r="XD84" s="125"/>
      <c r="XE84" s="125"/>
      <c r="XF84" s="125"/>
      <c r="XG84" s="125"/>
      <c r="XH84" s="125"/>
      <c r="XI84" s="125"/>
      <c r="XJ84" s="125"/>
      <c r="XK84" s="125"/>
      <c r="XL84" s="125"/>
      <c r="XM84" s="125"/>
      <c r="XN84" s="125"/>
      <c r="XO84" s="125"/>
      <c r="XP84" s="125"/>
      <c r="XQ84" s="125"/>
      <c r="XR84" s="125"/>
      <c r="XS84" s="125"/>
      <c r="XT84" s="125"/>
      <c r="XU84" s="125"/>
      <c r="XV84" s="125"/>
      <c r="XW84" s="125"/>
      <c r="XX84" s="125"/>
      <c r="XY84" s="125"/>
      <c r="XZ84" s="125"/>
      <c r="YA84" s="125"/>
      <c r="YB84" s="125"/>
      <c r="YC84" s="125"/>
      <c r="YD84" s="125"/>
      <c r="YE84" s="125"/>
      <c r="YF84" s="125"/>
      <c r="YG84" s="125"/>
      <c r="YH84" s="125"/>
      <c r="YI84" s="125"/>
      <c r="YJ84" s="125"/>
      <c r="YK84" s="125"/>
      <c r="YL84" s="125"/>
      <c r="YM84" s="125"/>
      <c r="YN84" s="125"/>
      <c r="YO84" s="125"/>
      <c r="YP84" s="125"/>
      <c r="YQ84" s="125"/>
      <c r="YR84" s="125"/>
      <c r="YS84" s="125"/>
      <c r="YT84" s="125"/>
      <c r="YU84" s="125"/>
      <c r="YV84" s="125"/>
      <c r="YW84" s="125"/>
      <c r="YX84" s="125"/>
      <c r="YY84" s="125"/>
      <c r="YZ84" s="125"/>
      <c r="ZA84" s="125"/>
      <c r="ZB84" s="125"/>
      <c r="ZC84" s="125"/>
      <c r="ZD84" s="125"/>
      <c r="ZE84" s="125"/>
      <c r="ZF84" s="125"/>
      <c r="ZG84" s="125"/>
      <c r="ZH84" s="125"/>
      <c r="ZI84" s="125"/>
      <c r="ZJ84" s="125"/>
      <c r="ZK84" s="125"/>
      <c r="ZL84" s="125"/>
      <c r="ZM84" s="125"/>
      <c r="ZN84" s="125"/>
      <c r="ZO84" s="125"/>
      <c r="ZP84" s="125"/>
      <c r="ZQ84" s="125"/>
      <c r="ZR84" s="125"/>
      <c r="ZS84" s="125"/>
      <c r="ZT84" s="125"/>
      <c r="ZU84" s="125"/>
      <c r="ZV84" s="125"/>
      <c r="ZW84" s="125"/>
      <c r="ZX84" s="125"/>
      <c r="ZY84" s="125"/>
      <c r="ZZ84" s="125"/>
      <c r="AAA84" s="125"/>
      <c r="AAB84" s="125"/>
      <c r="AAC84" s="125"/>
      <c r="AAD84" s="125"/>
      <c r="AAE84" s="125"/>
      <c r="AAF84" s="125"/>
      <c r="AAG84" s="125"/>
      <c r="AAH84" s="125"/>
      <c r="AAI84" s="125"/>
      <c r="AAJ84" s="125"/>
      <c r="AAK84" s="125"/>
      <c r="AAL84" s="125"/>
      <c r="AAM84" s="125"/>
      <c r="AAN84" s="125"/>
      <c r="AAO84" s="125"/>
      <c r="AAP84" s="125"/>
      <c r="AAQ84" s="125"/>
      <c r="AAR84" s="125"/>
      <c r="AAS84" s="125"/>
      <c r="AAT84" s="125"/>
      <c r="AAU84" s="125"/>
      <c r="AAV84" s="125"/>
      <c r="AAW84" s="125"/>
      <c r="AAX84" s="125"/>
      <c r="AAY84" s="125"/>
      <c r="AAZ84" s="125"/>
      <c r="ABA84" s="125"/>
      <c r="ABB84" s="125"/>
      <c r="ABC84" s="125"/>
      <c r="ABD84" s="125"/>
      <c r="ABE84" s="125"/>
      <c r="ABF84" s="125"/>
      <c r="ABG84" s="125"/>
      <c r="ABH84" s="125"/>
      <c r="ABI84" s="125"/>
      <c r="ABJ84" s="125"/>
      <c r="ABK84" s="125"/>
      <c r="ABL84" s="125"/>
      <c r="ABM84" s="125"/>
      <c r="ABN84" s="125"/>
      <c r="ABO84" s="125"/>
      <c r="ABP84" s="125"/>
      <c r="ABQ84" s="125"/>
      <c r="ABR84" s="125"/>
      <c r="ABS84" s="125"/>
      <c r="ABT84" s="125"/>
      <c r="ABU84" s="125"/>
      <c r="ABV84" s="125"/>
      <c r="ABW84" s="125"/>
      <c r="ABX84" s="125"/>
      <c r="ABY84" s="125"/>
      <c r="ABZ84" s="125"/>
      <c r="ACA84" s="125"/>
      <c r="ACB84" s="125"/>
      <c r="ACC84" s="125"/>
      <c r="ACD84" s="125"/>
      <c r="ACE84" s="125"/>
      <c r="ACF84" s="125"/>
      <c r="ACG84" s="125"/>
      <c r="ACH84" s="125"/>
      <c r="ACI84" s="125"/>
      <c r="ACJ84" s="125"/>
      <c r="ACK84" s="125"/>
      <c r="ACL84" s="125"/>
      <c r="ACM84" s="125"/>
      <c r="ACN84" s="125"/>
      <c r="ACO84" s="125"/>
      <c r="ACP84" s="125"/>
      <c r="ACQ84" s="125"/>
      <c r="ACR84" s="125"/>
      <c r="ACS84" s="125"/>
      <c r="ACT84" s="125"/>
      <c r="ACU84" s="125"/>
      <c r="ACV84" s="125"/>
      <c r="ACW84" s="125"/>
      <c r="ACX84" s="125"/>
      <c r="ACY84" s="125"/>
      <c r="ACZ84" s="125"/>
      <c r="ADA84" s="125"/>
      <c r="ADB84" s="125"/>
      <c r="ADC84" s="125"/>
      <c r="ADD84" s="125"/>
      <c r="ADE84" s="125"/>
      <c r="ADF84" s="125"/>
      <c r="ADG84" s="125"/>
      <c r="ADH84" s="125"/>
      <c r="ADI84" s="125"/>
      <c r="ADJ84" s="125"/>
      <c r="ADK84" s="125"/>
      <c r="ADL84" s="125"/>
      <c r="ADM84" s="125"/>
      <c r="ADN84" s="125"/>
      <c r="ADO84" s="125"/>
      <c r="ADP84" s="125"/>
      <c r="ADQ84" s="125"/>
      <c r="ADR84" s="125"/>
      <c r="ADS84" s="125"/>
      <c r="ADT84" s="125"/>
      <c r="ADU84" s="125"/>
      <c r="ADV84" s="125"/>
      <c r="ADW84" s="125"/>
      <c r="ADX84" s="125"/>
      <c r="ADY84" s="125"/>
      <c r="ADZ84" s="125"/>
      <c r="AEA84" s="125"/>
      <c r="AEB84" s="125"/>
      <c r="AEC84" s="125"/>
      <c r="AED84" s="125"/>
      <c r="AEE84" s="125"/>
      <c r="AEF84" s="125"/>
      <c r="AEG84" s="125"/>
      <c r="AEH84" s="125"/>
      <c r="AEI84" s="125"/>
      <c r="AEJ84" s="125"/>
      <c r="AEK84" s="125"/>
      <c r="AEL84" s="125"/>
      <c r="AEM84" s="125"/>
      <c r="AEN84" s="125"/>
      <c r="AEO84" s="125"/>
      <c r="AEP84" s="125"/>
      <c r="AEQ84" s="125"/>
      <c r="AER84" s="125"/>
      <c r="AES84" s="125"/>
      <c r="AET84" s="125"/>
      <c r="AEU84" s="125"/>
      <c r="AEV84" s="125"/>
      <c r="AEW84" s="125"/>
      <c r="AEX84" s="125"/>
      <c r="AEY84" s="125"/>
      <c r="AEZ84" s="125"/>
      <c r="AFA84" s="125"/>
      <c r="AFB84" s="125"/>
      <c r="AFC84" s="125"/>
      <c r="AFD84" s="125"/>
      <c r="AFE84" s="125"/>
      <c r="AFF84" s="125"/>
      <c r="AFG84" s="125"/>
      <c r="AFH84" s="125"/>
      <c r="AFI84" s="125"/>
      <c r="AFJ84" s="125"/>
      <c r="AFK84" s="125"/>
      <c r="AFL84" s="125"/>
      <c r="AFM84" s="125"/>
      <c r="AFN84" s="125"/>
      <c r="AFO84" s="125"/>
      <c r="AFP84" s="125"/>
      <c r="AFQ84" s="125"/>
      <c r="AFR84" s="125"/>
      <c r="AFS84" s="125"/>
      <c r="AFT84" s="125"/>
      <c r="AFU84" s="125"/>
      <c r="AFV84" s="125"/>
      <c r="AFW84" s="125"/>
      <c r="AFX84" s="125"/>
      <c r="AFY84" s="125"/>
      <c r="AFZ84" s="125"/>
      <c r="AGA84" s="125"/>
      <c r="AGB84" s="125"/>
      <c r="AGC84" s="125"/>
      <c r="AGD84" s="125"/>
      <c r="AGE84" s="125"/>
      <c r="AGF84" s="125"/>
      <c r="AGG84" s="125"/>
      <c r="AGH84" s="125"/>
      <c r="AGI84" s="125"/>
      <c r="AGJ84" s="125"/>
      <c r="AGK84" s="125"/>
      <c r="AGL84" s="125"/>
      <c r="AGM84" s="125"/>
      <c r="AGN84" s="125"/>
      <c r="AGO84" s="125"/>
      <c r="AGP84" s="125"/>
      <c r="AGQ84" s="125"/>
      <c r="AGR84" s="125"/>
      <c r="AGS84" s="125"/>
      <c r="AGT84" s="125"/>
      <c r="AGU84" s="125"/>
      <c r="AGV84" s="125"/>
      <c r="AGW84" s="125"/>
      <c r="AGX84" s="125"/>
      <c r="AGY84" s="125"/>
      <c r="AGZ84" s="125"/>
      <c r="AHA84" s="125"/>
      <c r="AHB84" s="125"/>
      <c r="AHC84" s="125"/>
      <c r="AHD84" s="125"/>
      <c r="AHE84" s="125"/>
      <c r="AHF84" s="125"/>
      <c r="AHG84" s="125"/>
      <c r="AHH84" s="125"/>
      <c r="AHI84" s="125"/>
      <c r="AHJ84" s="125"/>
      <c r="AHK84" s="125"/>
      <c r="AHL84" s="125"/>
      <c r="AHM84" s="125"/>
      <c r="AHN84" s="125"/>
      <c r="AHO84" s="125"/>
      <c r="AHP84" s="125"/>
      <c r="AHQ84" s="125"/>
      <c r="AHR84" s="125"/>
      <c r="AHS84" s="125"/>
      <c r="AHT84" s="125"/>
      <c r="AHU84" s="125"/>
      <c r="AHV84" s="125"/>
      <c r="AHW84" s="125"/>
      <c r="AHX84" s="125"/>
      <c r="AHY84" s="125"/>
      <c r="AHZ84" s="125"/>
      <c r="AIA84" s="125"/>
      <c r="AIB84" s="125"/>
      <c r="AIC84" s="125"/>
      <c r="AID84" s="125"/>
      <c r="AIE84" s="125"/>
      <c r="AIF84" s="125"/>
      <c r="AIG84" s="125"/>
      <c r="AIH84" s="125"/>
      <c r="AII84" s="125"/>
      <c r="AIJ84" s="125"/>
      <c r="AIK84" s="125"/>
      <c r="AIL84" s="125"/>
      <c r="AIM84" s="125"/>
      <c r="AIN84" s="125"/>
      <c r="AIO84" s="125"/>
      <c r="AIP84" s="125"/>
      <c r="AIQ84" s="125"/>
      <c r="AIR84" s="125"/>
      <c r="AIS84" s="125"/>
      <c r="AIT84" s="125"/>
      <c r="AIU84" s="125"/>
      <c r="AIV84" s="125"/>
      <c r="AIW84" s="125"/>
      <c r="AIX84" s="125"/>
      <c r="AIY84" s="125"/>
      <c r="AIZ84" s="125"/>
      <c r="AJA84" s="125"/>
      <c r="AJB84" s="125"/>
      <c r="AJC84" s="125"/>
      <c r="AJD84" s="125"/>
      <c r="AJE84" s="125"/>
      <c r="AJF84" s="125"/>
      <c r="AJG84" s="125"/>
      <c r="AJH84" s="125"/>
      <c r="AJI84" s="125"/>
      <c r="AJJ84" s="125"/>
      <c r="AJK84" s="125"/>
      <c r="AJL84" s="125"/>
      <c r="AJM84" s="125"/>
      <c r="AJN84" s="125"/>
      <c r="AJO84" s="125"/>
      <c r="AJP84" s="125"/>
      <c r="AJQ84" s="125"/>
      <c r="AJR84" s="125"/>
      <c r="AJS84" s="125"/>
      <c r="AJT84" s="125"/>
      <c r="AJU84" s="125"/>
      <c r="AJV84" s="125"/>
      <c r="AJW84" s="125"/>
      <c r="AJX84" s="125"/>
      <c r="AJY84" s="125"/>
      <c r="AJZ84" s="125"/>
      <c r="AKA84" s="125"/>
      <c r="AKB84" s="125"/>
      <c r="AKC84" s="125"/>
      <c r="AKD84" s="125"/>
      <c r="AKE84" s="125"/>
      <c r="AKF84" s="125"/>
      <c r="AKG84" s="125"/>
      <c r="AKH84" s="125"/>
      <c r="AKI84" s="125"/>
      <c r="AKJ84" s="125"/>
      <c r="AKK84" s="125"/>
      <c r="AKL84" s="125"/>
      <c r="AKM84" s="125"/>
      <c r="AKN84" s="125"/>
      <c r="AKO84" s="125"/>
      <c r="AKP84" s="125"/>
      <c r="AKQ84" s="125"/>
      <c r="AKR84" s="125"/>
      <c r="AKS84" s="125"/>
      <c r="AKT84" s="125"/>
      <c r="AKU84" s="125"/>
      <c r="AKV84" s="125"/>
      <c r="AKW84" s="125"/>
      <c r="AKX84" s="125"/>
      <c r="AKY84" s="125"/>
      <c r="AKZ84" s="125"/>
      <c r="ALA84" s="125"/>
      <c r="ALB84" s="125"/>
      <c r="ALC84" s="125"/>
      <c r="ALD84" s="125"/>
      <c r="ALE84" s="125"/>
      <c r="ALF84" s="125"/>
      <c r="ALG84" s="125"/>
      <c r="ALH84" s="125"/>
      <c r="ALI84" s="125"/>
      <c r="ALJ84" s="125"/>
      <c r="ALK84" s="125"/>
      <c r="ALL84" s="125"/>
      <c r="ALM84" s="125"/>
      <c r="ALN84" s="125"/>
      <c r="ALO84" s="125"/>
      <c r="ALP84" s="125"/>
      <c r="ALQ84" s="125"/>
      <c r="ALR84" s="125"/>
      <c r="ALS84" s="125"/>
      <c r="ALT84" s="125"/>
      <c r="ALU84" s="125"/>
      <c r="ALV84" s="125"/>
      <c r="ALW84" s="125"/>
      <c r="ALX84" s="125"/>
      <c r="ALY84" s="125"/>
      <c r="ALZ84" s="125"/>
      <c r="AMA84" s="125"/>
      <c r="AMB84" s="125"/>
      <c r="AMC84" s="125"/>
      <c r="AMD84" s="125"/>
      <c r="AME84" s="125"/>
      <c r="AMF84" s="125"/>
      <c r="AMG84" s="125"/>
      <c r="AMH84" s="125"/>
      <c r="AMI84" s="125"/>
      <c r="AMJ84" s="125"/>
      <c r="AMK84" s="125"/>
      <c r="AML84" s="125"/>
      <c r="AMM84" s="125"/>
      <c r="AMN84" s="125"/>
      <c r="AMO84" s="125"/>
      <c r="AMP84" s="125"/>
      <c r="AMQ84" s="125"/>
      <c r="AMR84" s="125"/>
      <c r="AMS84" s="125"/>
      <c r="AMT84" s="125"/>
      <c r="AMU84" s="125"/>
      <c r="AMV84" s="125"/>
      <c r="AMW84" s="125"/>
      <c r="AMX84" s="125"/>
      <c r="AMY84" s="125"/>
      <c r="AMZ84" s="125"/>
      <c r="ANA84" s="125"/>
      <c r="ANB84" s="125"/>
      <c r="ANC84" s="125"/>
      <c r="AND84" s="125"/>
      <c r="ANE84" s="125"/>
      <c r="ANF84" s="125"/>
      <c r="ANG84" s="125"/>
      <c r="ANH84" s="125"/>
      <c r="ANI84" s="125"/>
      <c r="ANJ84" s="125"/>
      <c r="ANK84" s="125"/>
      <c r="ANL84" s="125"/>
      <c r="ANM84" s="125"/>
      <c r="ANN84" s="125"/>
      <c r="ANO84" s="125"/>
      <c r="ANP84" s="125"/>
      <c r="ANQ84" s="125"/>
      <c r="ANR84" s="125"/>
      <c r="ANS84" s="125"/>
      <c r="ANT84" s="125"/>
      <c r="ANU84" s="125"/>
      <c r="ANV84" s="125"/>
      <c r="ANW84" s="125"/>
      <c r="ANX84" s="125"/>
      <c r="ANY84" s="125"/>
      <c r="ANZ84" s="125"/>
      <c r="AOA84" s="125"/>
      <c r="AOB84" s="125"/>
      <c r="AOC84" s="125"/>
      <c r="AOD84" s="125"/>
      <c r="AOE84" s="125"/>
      <c r="AOF84" s="125"/>
      <c r="AOG84" s="125"/>
      <c r="AOH84" s="125"/>
      <c r="AOI84" s="125"/>
      <c r="AOJ84" s="125"/>
      <c r="AOK84" s="125"/>
      <c r="AOL84" s="125"/>
      <c r="AOM84" s="125"/>
      <c r="AON84" s="125"/>
      <c r="AOO84" s="125"/>
      <c r="AOP84" s="125"/>
      <c r="AOQ84" s="125"/>
      <c r="AOR84" s="125"/>
      <c r="AOS84" s="125"/>
      <c r="AOT84" s="125"/>
      <c r="AOU84" s="125"/>
      <c r="AOV84" s="125"/>
      <c r="AOW84" s="125"/>
      <c r="AOX84" s="125"/>
      <c r="AOY84" s="125"/>
      <c r="AOZ84" s="125"/>
      <c r="APA84" s="125"/>
      <c r="APB84" s="125"/>
      <c r="APC84" s="125"/>
      <c r="APD84" s="125"/>
      <c r="APE84" s="125"/>
      <c r="APF84" s="125"/>
      <c r="APG84" s="125"/>
      <c r="APH84" s="125"/>
      <c r="API84" s="125"/>
      <c r="APJ84" s="125"/>
      <c r="APK84" s="125"/>
      <c r="APL84" s="125"/>
      <c r="APM84" s="125"/>
      <c r="APN84" s="125"/>
      <c r="APO84" s="125"/>
      <c r="APP84" s="125"/>
      <c r="APQ84" s="125"/>
      <c r="APR84" s="125"/>
      <c r="APS84" s="125"/>
      <c r="APT84" s="125"/>
      <c r="APU84" s="125"/>
      <c r="APV84" s="125"/>
      <c r="APW84" s="125"/>
      <c r="APX84" s="125"/>
      <c r="APY84" s="125"/>
      <c r="APZ84" s="125"/>
      <c r="AQA84" s="125"/>
      <c r="AQB84" s="125"/>
      <c r="AQC84" s="125"/>
      <c r="AQD84" s="125"/>
      <c r="AQE84" s="125"/>
      <c r="AQF84" s="125"/>
      <c r="AQG84" s="125"/>
      <c r="AQH84" s="125"/>
      <c r="AQI84" s="125"/>
      <c r="AQJ84" s="125"/>
      <c r="AQK84" s="125"/>
      <c r="AQL84" s="125"/>
      <c r="AQM84" s="125"/>
      <c r="AQN84" s="125"/>
      <c r="AQO84" s="125"/>
      <c r="AQP84" s="125"/>
      <c r="AQQ84" s="125"/>
      <c r="AQR84" s="125"/>
      <c r="AQS84" s="125"/>
      <c r="AQT84" s="125"/>
      <c r="AQU84" s="125"/>
      <c r="AQV84" s="125"/>
      <c r="AQW84" s="125"/>
      <c r="AQX84" s="125"/>
      <c r="AQY84" s="125"/>
      <c r="AQZ84" s="125"/>
      <c r="ARA84" s="125"/>
      <c r="ARB84" s="125"/>
      <c r="ARC84" s="125"/>
      <c r="ARD84" s="125"/>
      <c r="ARE84" s="125"/>
      <c r="ARF84" s="125"/>
      <c r="ARG84" s="125"/>
      <c r="ARH84" s="125"/>
      <c r="ARI84" s="125"/>
      <c r="ARJ84" s="125"/>
      <c r="ARK84" s="125"/>
      <c r="ARL84" s="125"/>
      <c r="ARM84" s="125"/>
      <c r="ARN84" s="125"/>
      <c r="ARO84" s="125"/>
      <c r="ARP84" s="125"/>
      <c r="ARQ84" s="125"/>
      <c r="ARR84" s="125"/>
      <c r="ARS84" s="125"/>
      <c r="ART84" s="125"/>
      <c r="ARU84" s="125"/>
      <c r="ARV84" s="125"/>
      <c r="ARW84" s="125"/>
      <c r="ARX84" s="125"/>
      <c r="ARY84" s="125"/>
      <c r="ARZ84" s="125"/>
      <c r="ASA84" s="125"/>
      <c r="ASB84" s="125"/>
      <c r="ASC84" s="125"/>
      <c r="ASD84" s="125"/>
      <c r="ASE84" s="125"/>
      <c r="ASF84" s="125"/>
      <c r="ASG84" s="125"/>
      <c r="ASH84" s="125"/>
      <c r="ASI84" s="125"/>
      <c r="ASJ84" s="125"/>
      <c r="ASK84" s="125"/>
      <c r="ASL84" s="125"/>
      <c r="ASM84" s="125"/>
      <c r="ASN84" s="125"/>
      <c r="ASO84" s="125"/>
      <c r="ASP84" s="125"/>
      <c r="ASQ84" s="125"/>
      <c r="ASR84" s="125"/>
      <c r="ASS84" s="125"/>
      <c r="AST84" s="125"/>
      <c r="ASU84" s="125"/>
      <c r="ASV84" s="125"/>
      <c r="ASW84" s="125"/>
      <c r="ASX84" s="125"/>
      <c r="ASY84" s="125"/>
      <c r="ASZ84" s="125"/>
      <c r="ATA84" s="125"/>
      <c r="ATB84" s="125"/>
      <c r="ATC84" s="125"/>
      <c r="ATD84" s="125"/>
      <c r="ATE84" s="125"/>
      <c r="ATF84" s="125"/>
      <c r="ATG84" s="125"/>
      <c r="ATH84" s="125"/>
      <c r="ATI84" s="125"/>
      <c r="ATJ84" s="125"/>
      <c r="ATK84" s="125"/>
      <c r="ATL84" s="125"/>
      <c r="ATM84" s="125"/>
      <c r="ATN84" s="125"/>
      <c r="ATO84" s="125"/>
      <c r="ATP84" s="125"/>
      <c r="ATQ84" s="125"/>
      <c r="ATR84" s="125"/>
      <c r="ATS84" s="125"/>
      <c r="ATT84" s="125"/>
      <c r="ATU84" s="125"/>
      <c r="ATV84" s="125"/>
      <c r="ATW84" s="125"/>
      <c r="ATX84" s="125"/>
      <c r="ATY84" s="125"/>
      <c r="ATZ84" s="125"/>
      <c r="AUA84" s="125"/>
      <c r="AUB84" s="125"/>
      <c r="AUC84" s="125"/>
      <c r="AUD84" s="125"/>
      <c r="AUE84" s="125"/>
      <c r="AUF84" s="125"/>
      <c r="AUG84" s="125"/>
      <c r="AUH84" s="125"/>
      <c r="AUI84" s="125"/>
      <c r="AUJ84" s="125"/>
      <c r="AUK84" s="125"/>
      <c r="AUL84" s="125"/>
      <c r="AUM84" s="125"/>
      <c r="AUN84" s="125"/>
      <c r="AUO84" s="125"/>
      <c r="AUP84" s="125"/>
      <c r="AUQ84" s="125"/>
      <c r="AUR84" s="125"/>
      <c r="AUS84" s="125"/>
      <c r="AUT84" s="125"/>
      <c r="AUU84" s="125"/>
      <c r="AUV84" s="125"/>
      <c r="AUW84" s="125"/>
      <c r="AUX84" s="125"/>
      <c r="AUY84" s="125"/>
      <c r="AUZ84" s="125"/>
      <c r="AVA84" s="125"/>
      <c r="AVB84" s="125"/>
      <c r="AVC84" s="125"/>
      <c r="AVD84" s="125"/>
      <c r="AVE84" s="125"/>
      <c r="AVF84" s="125"/>
      <c r="AVG84" s="125"/>
      <c r="AVH84" s="125"/>
      <c r="AVI84" s="125"/>
      <c r="AVJ84" s="125"/>
      <c r="AVK84" s="125"/>
      <c r="AVL84" s="125"/>
      <c r="AVM84" s="125"/>
      <c r="AVN84" s="125"/>
      <c r="AVO84" s="125"/>
      <c r="AVP84" s="125"/>
      <c r="AVQ84" s="125"/>
      <c r="AVR84" s="125"/>
      <c r="AVS84" s="125"/>
      <c r="AVT84" s="125"/>
      <c r="AVU84" s="125"/>
      <c r="AVV84" s="125"/>
      <c r="AVW84" s="125"/>
      <c r="AVX84" s="125"/>
      <c r="AVY84" s="125"/>
      <c r="AVZ84" s="125"/>
      <c r="AWA84" s="125"/>
      <c r="AWB84" s="125"/>
      <c r="AWC84" s="125"/>
      <c r="AWD84" s="125"/>
      <c r="AWE84" s="125"/>
      <c r="AWF84" s="125"/>
      <c r="AWG84" s="125"/>
      <c r="AWH84" s="125"/>
      <c r="AWI84" s="125"/>
      <c r="AWJ84" s="125"/>
      <c r="AWK84" s="125"/>
      <c r="AWL84" s="125"/>
      <c r="AWM84" s="125"/>
      <c r="AWN84" s="125"/>
      <c r="AWO84" s="125"/>
      <c r="AWP84" s="125"/>
      <c r="AWQ84" s="125"/>
      <c r="AWR84" s="125"/>
      <c r="AWS84" s="125"/>
      <c r="AWT84" s="125"/>
      <c r="AWU84" s="125"/>
      <c r="AWV84" s="125"/>
      <c r="AWW84" s="125"/>
      <c r="AWX84" s="125"/>
      <c r="AWY84" s="125"/>
      <c r="AWZ84" s="125"/>
      <c r="AXA84" s="125"/>
      <c r="AXB84" s="125"/>
      <c r="AXC84" s="125"/>
      <c r="AXD84" s="125"/>
      <c r="AXE84" s="125"/>
      <c r="AXF84" s="125"/>
      <c r="AXG84" s="125"/>
      <c r="AXH84" s="125"/>
      <c r="AXI84" s="125"/>
      <c r="AXJ84" s="125"/>
      <c r="AXK84" s="125"/>
      <c r="AXL84" s="125"/>
      <c r="AXM84" s="125"/>
      <c r="AXN84" s="125"/>
      <c r="AXO84" s="125"/>
      <c r="AXP84" s="125"/>
      <c r="AXQ84" s="125"/>
      <c r="AXR84" s="125"/>
      <c r="AXS84" s="125"/>
      <c r="AXT84" s="125"/>
      <c r="AXU84" s="125"/>
      <c r="AXV84" s="125"/>
      <c r="AXW84" s="125"/>
      <c r="AXX84" s="125"/>
      <c r="AXY84" s="125"/>
      <c r="AXZ84" s="125"/>
      <c r="AYA84" s="125"/>
      <c r="AYB84" s="125"/>
      <c r="AYC84" s="125"/>
      <c r="AYD84" s="125"/>
      <c r="AYE84" s="125"/>
      <c r="AYF84" s="125"/>
      <c r="AYG84" s="125"/>
      <c r="AYH84" s="125"/>
      <c r="AYI84" s="125"/>
      <c r="AYJ84" s="125"/>
      <c r="AYK84" s="125"/>
      <c r="AYL84" s="125"/>
      <c r="AYM84" s="125"/>
      <c r="AYN84" s="125"/>
      <c r="AYO84" s="125"/>
      <c r="AYP84" s="125"/>
      <c r="AYQ84" s="125"/>
      <c r="AYR84" s="125"/>
      <c r="AYS84" s="125"/>
      <c r="AYT84" s="125"/>
      <c r="AYU84" s="125"/>
      <c r="AYV84" s="125"/>
      <c r="AYW84" s="125"/>
      <c r="AYX84" s="125"/>
      <c r="AYY84" s="125"/>
      <c r="AYZ84" s="125"/>
      <c r="AZA84" s="125"/>
      <c r="AZB84" s="125"/>
      <c r="AZC84" s="125"/>
      <c r="AZD84" s="125"/>
      <c r="AZE84" s="125"/>
      <c r="AZF84" s="125"/>
      <c r="AZG84" s="125"/>
      <c r="AZH84" s="125"/>
      <c r="AZI84" s="125"/>
      <c r="AZJ84" s="125"/>
      <c r="AZK84" s="125"/>
      <c r="AZL84" s="125"/>
      <c r="AZM84" s="125"/>
      <c r="AZN84" s="125"/>
      <c r="AZO84" s="125"/>
      <c r="AZP84" s="125"/>
      <c r="AZQ84" s="125"/>
      <c r="AZR84" s="125"/>
      <c r="AZS84" s="125"/>
      <c r="AZT84" s="125"/>
      <c r="AZU84" s="125"/>
      <c r="AZV84" s="125"/>
      <c r="AZW84" s="125"/>
      <c r="AZX84" s="125"/>
      <c r="AZY84" s="125"/>
      <c r="AZZ84" s="125"/>
      <c r="BAA84" s="125"/>
      <c r="BAB84" s="125"/>
      <c r="BAC84" s="125"/>
      <c r="BAD84" s="125"/>
      <c r="BAE84" s="125"/>
      <c r="BAF84" s="125"/>
      <c r="BAG84" s="125"/>
      <c r="BAH84" s="125"/>
      <c r="BAI84" s="125"/>
      <c r="BAJ84" s="125"/>
      <c r="BAK84" s="125"/>
      <c r="BAL84" s="125"/>
      <c r="BAM84" s="125"/>
      <c r="BAN84" s="125"/>
      <c r="BAO84" s="125"/>
      <c r="BAP84" s="125"/>
      <c r="BAQ84" s="125"/>
      <c r="BAR84" s="125"/>
      <c r="BAS84" s="125"/>
      <c r="BAT84" s="125"/>
      <c r="BAU84" s="125"/>
      <c r="BAV84" s="125"/>
      <c r="BAW84" s="125"/>
      <c r="BAX84" s="125"/>
      <c r="BAY84" s="125"/>
      <c r="BAZ84" s="125"/>
      <c r="BBA84" s="125"/>
      <c r="BBB84" s="125"/>
      <c r="BBC84" s="125"/>
      <c r="BBD84" s="125"/>
      <c r="BBE84" s="125"/>
      <c r="BBF84" s="125"/>
      <c r="BBG84" s="125"/>
      <c r="BBH84" s="125"/>
      <c r="BBI84" s="125"/>
      <c r="BBJ84" s="125"/>
      <c r="BBK84" s="125"/>
      <c r="BBL84" s="125"/>
      <c r="BBM84" s="125"/>
      <c r="BBN84" s="125"/>
      <c r="BBO84" s="125"/>
      <c r="BBP84" s="125"/>
      <c r="BBQ84" s="125"/>
      <c r="BBR84" s="125"/>
      <c r="BBS84" s="125"/>
      <c r="BBT84" s="125"/>
      <c r="BBU84" s="125"/>
      <c r="BBV84" s="125"/>
      <c r="BBW84" s="125"/>
      <c r="BBX84" s="125"/>
      <c r="BBY84" s="125"/>
      <c r="BBZ84" s="125"/>
      <c r="BCA84" s="125"/>
      <c r="BCB84" s="125"/>
      <c r="BCC84" s="125"/>
      <c r="BCD84" s="125"/>
      <c r="BCE84" s="125"/>
      <c r="BCF84" s="125"/>
      <c r="BCG84" s="125"/>
      <c r="BCH84" s="125"/>
      <c r="BCI84" s="125"/>
      <c r="BCJ84" s="125"/>
      <c r="BCK84" s="125"/>
      <c r="BCL84" s="125"/>
      <c r="BCM84" s="125"/>
      <c r="BCN84" s="125"/>
      <c r="BCO84" s="125"/>
      <c r="BCP84" s="125"/>
      <c r="BCQ84" s="125"/>
      <c r="BCR84" s="125"/>
      <c r="BCS84" s="125"/>
      <c r="BCT84" s="125"/>
      <c r="BCU84" s="125"/>
      <c r="BCV84" s="125"/>
      <c r="BCW84" s="125"/>
      <c r="BCX84" s="125"/>
      <c r="BCY84" s="125"/>
      <c r="BCZ84" s="125"/>
      <c r="BDA84" s="125"/>
      <c r="BDB84" s="125"/>
      <c r="BDC84" s="125"/>
      <c r="BDD84" s="125"/>
      <c r="BDE84" s="125"/>
      <c r="BDF84" s="125"/>
      <c r="BDG84" s="125"/>
      <c r="BDH84" s="125"/>
      <c r="BDI84" s="125"/>
      <c r="BDJ84" s="125"/>
      <c r="BDK84" s="125"/>
      <c r="BDL84" s="125"/>
      <c r="BDM84" s="125"/>
      <c r="BDN84" s="125"/>
      <c r="BDO84" s="125"/>
      <c r="BDP84" s="125"/>
      <c r="BDQ84" s="125"/>
      <c r="BDR84" s="125"/>
      <c r="BDS84" s="125"/>
      <c r="BDT84" s="125"/>
      <c r="BDU84" s="125"/>
      <c r="BDV84" s="125"/>
      <c r="BDW84" s="125"/>
      <c r="BDX84" s="125"/>
      <c r="BDY84" s="125"/>
      <c r="BDZ84" s="125"/>
      <c r="BEA84" s="125"/>
      <c r="BEB84" s="125"/>
      <c r="BEC84" s="125"/>
      <c r="BED84" s="125"/>
      <c r="BEE84" s="125"/>
      <c r="BEF84" s="125"/>
      <c r="BEG84" s="125"/>
      <c r="BEH84" s="125"/>
      <c r="BEI84" s="125"/>
      <c r="BEJ84" s="125"/>
      <c r="BEK84" s="125"/>
      <c r="BEL84" s="125"/>
      <c r="BEM84" s="125"/>
      <c r="BEN84" s="125"/>
      <c r="BEO84" s="125"/>
      <c r="BEP84" s="125"/>
      <c r="BEQ84" s="125"/>
      <c r="BER84" s="125"/>
      <c r="BES84" s="125"/>
      <c r="BET84" s="125"/>
      <c r="BEU84" s="125"/>
      <c r="BEV84" s="125"/>
      <c r="BEW84" s="125"/>
      <c r="BEX84" s="125"/>
      <c r="BEY84" s="125"/>
      <c r="BEZ84" s="125"/>
      <c r="BFA84" s="125"/>
      <c r="BFB84" s="125"/>
      <c r="BFC84" s="125"/>
      <c r="BFD84" s="125"/>
      <c r="BFE84" s="125"/>
      <c r="BFF84" s="125"/>
      <c r="BFG84" s="125"/>
      <c r="BFH84" s="125"/>
      <c r="BFI84" s="125"/>
      <c r="BFJ84" s="125"/>
      <c r="BFK84" s="125"/>
      <c r="BFL84" s="125"/>
      <c r="BFM84" s="125"/>
      <c r="BFN84" s="125"/>
      <c r="BFO84" s="125"/>
      <c r="BFP84" s="125"/>
      <c r="BFQ84" s="125"/>
      <c r="BFR84" s="125"/>
      <c r="BFS84" s="125"/>
      <c r="BFT84" s="125"/>
      <c r="BFU84" s="125"/>
      <c r="BFV84" s="125"/>
      <c r="BFW84" s="125"/>
      <c r="BFX84" s="125"/>
      <c r="BFY84" s="125"/>
      <c r="BFZ84" s="125"/>
      <c r="BGA84" s="125"/>
      <c r="BGB84" s="125"/>
      <c r="BGC84" s="125"/>
      <c r="BGD84" s="125"/>
      <c r="BGE84" s="125"/>
      <c r="BGF84" s="125"/>
      <c r="BGG84" s="125"/>
      <c r="BGH84" s="125"/>
      <c r="BGI84" s="125"/>
      <c r="BGJ84" s="125"/>
      <c r="BGK84" s="125"/>
      <c r="BGL84" s="125"/>
      <c r="BGM84" s="125"/>
      <c r="BGN84" s="125"/>
      <c r="BGO84" s="125"/>
      <c r="BGP84" s="125"/>
      <c r="BGQ84" s="125"/>
      <c r="BGR84" s="125"/>
      <c r="BGS84" s="125"/>
      <c r="BGT84" s="125"/>
      <c r="BGU84" s="125"/>
      <c r="BGV84" s="125"/>
      <c r="BGW84" s="125"/>
      <c r="BGX84" s="125"/>
      <c r="BGY84" s="125"/>
      <c r="BGZ84" s="125"/>
      <c r="BHA84" s="125"/>
      <c r="BHB84" s="125"/>
      <c r="BHC84" s="125"/>
      <c r="BHD84" s="125"/>
      <c r="BHE84" s="125"/>
      <c r="BHF84" s="125"/>
      <c r="BHG84" s="125"/>
      <c r="BHH84" s="125"/>
      <c r="BHI84" s="125"/>
      <c r="BHJ84" s="125"/>
      <c r="BHK84" s="125"/>
      <c r="BHL84" s="125"/>
      <c r="BHM84" s="125"/>
      <c r="BHN84" s="125"/>
      <c r="BHO84" s="125"/>
      <c r="BHP84" s="125"/>
      <c r="BHQ84" s="125"/>
      <c r="BHR84" s="125"/>
      <c r="BHS84" s="125"/>
      <c r="BHT84" s="125"/>
      <c r="BHU84" s="125"/>
      <c r="BHV84" s="125"/>
      <c r="BHW84" s="125"/>
      <c r="BHX84" s="125"/>
      <c r="BHY84" s="125"/>
      <c r="BHZ84" s="125"/>
      <c r="BIA84" s="125"/>
      <c r="BIB84" s="125"/>
      <c r="BIC84" s="125"/>
      <c r="BID84" s="125"/>
      <c r="BIE84" s="125"/>
      <c r="BIF84" s="125"/>
      <c r="BIG84" s="125"/>
      <c r="BIH84" s="125"/>
      <c r="BII84" s="125"/>
      <c r="BIJ84" s="125"/>
      <c r="BIK84" s="125"/>
      <c r="BIL84" s="125"/>
      <c r="BIM84" s="125"/>
      <c r="BIN84" s="125"/>
      <c r="BIO84" s="125"/>
      <c r="BIP84" s="125"/>
      <c r="BIQ84" s="125"/>
      <c r="BIR84" s="125"/>
      <c r="BIS84" s="125"/>
      <c r="BIT84" s="125"/>
      <c r="BIU84" s="125"/>
      <c r="BIV84" s="125"/>
      <c r="BIW84" s="125"/>
      <c r="BIX84" s="125"/>
      <c r="BIY84" s="125"/>
      <c r="BIZ84" s="125"/>
      <c r="BJA84" s="125"/>
      <c r="BJB84" s="125"/>
      <c r="BJC84" s="125"/>
      <c r="BJD84" s="125"/>
      <c r="BJE84" s="125"/>
      <c r="BJF84" s="125"/>
      <c r="BJG84" s="125"/>
      <c r="BJH84" s="125"/>
      <c r="BJI84" s="125"/>
      <c r="BJJ84" s="125"/>
      <c r="BJK84" s="125"/>
      <c r="BJL84" s="125"/>
      <c r="BJM84" s="125"/>
      <c r="BJN84" s="125"/>
      <c r="BJO84" s="125"/>
      <c r="BJP84" s="125"/>
      <c r="BJQ84" s="125"/>
      <c r="BJR84" s="125"/>
      <c r="BJS84" s="125"/>
      <c r="BJT84" s="125"/>
      <c r="BJU84" s="125"/>
      <c r="BJV84" s="125"/>
      <c r="BJW84" s="125"/>
      <c r="BJX84" s="125"/>
      <c r="BJY84" s="125"/>
      <c r="BJZ84" s="125"/>
      <c r="BKA84" s="125"/>
      <c r="BKB84" s="125"/>
      <c r="BKC84" s="125"/>
      <c r="BKD84" s="125"/>
      <c r="BKE84" s="125"/>
      <c r="BKF84" s="125"/>
      <c r="BKG84" s="125"/>
      <c r="BKH84" s="125"/>
      <c r="BKI84" s="125"/>
      <c r="BKJ84" s="125"/>
      <c r="BKK84" s="125"/>
      <c r="BKL84" s="125"/>
      <c r="BKM84" s="125"/>
      <c r="BKN84" s="125"/>
      <c r="BKO84" s="125"/>
      <c r="BKP84" s="125"/>
      <c r="BKQ84" s="125"/>
      <c r="BKR84" s="125"/>
      <c r="BKS84" s="125"/>
      <c r="BKT84" s="125"/>
      <c r="BKU84" s="125"/>
      <c r="BKV84" s="125"/>
      <c r="BKW84" s="125"/>
      <c r="BKX84" s="125"/>
      <c r="BKY84" s="125"/>
      <c r="BKZ84" s="125"/>
      <c r="BLA84" s="125"/>
      <c r="BLB84" s="125"/>
      <c r="BLC84" s="125"/>
      <c r="BLD84" s="125"/>
      <c r="BLE84" s="125"/>
      <c r="BLF84" s="125"/>
      <c r="BLG84" s="125"/>
      <c r="BLH84" s="125"/>
      <c r="BLI84" s="125"/>
      <c r="BLJ84" s="125"/>
      <c r="BLK84" s="125"/>
      <c r="BLL84" s="125"/>
      <c r="BLM84" s="125"/>
      <c r="BLN84" s="125"/>
      <c r="BLO84" s="125"/>
      <c r="BLP84" s="125"/>
      <c r="BLQ84" s="125"/>
      <c r="BLR84" s="125"/>
      <c r="BLS84" s="125"/>
      <c r="BLT84" s="125"/>
      <c r="BLU84" s="125"/>
      <c r="BLV84" s="125"/>
      <c r="BLW84" s="125"/>
      <c r="BLX84" s="125"/>
      <c r="BLY84" s="125"/>
      <c r="BLZ84" s="125"/>
      <c r="BMA84" s="125"/>
      <c r="BMB84" s="125"/>
      <c r="BMC84" s="125"/>
      <c r="BMD84" s="125"/>
      <c r="BME84" s="125"/>
      <c r="BMF84" s="125"/>
      <c r="BMG84" s="125"/>
      <c r="BMH84" s="125"/>
      <c r="BMI84" s="125"/>
      <c r="BMJ84" s="125"/>
      <c r="BMK84" s="125"/>
      <c r="BML84" s="125"/>
      <c r="BMM84" s="125"/>
      <c r="BMN84" s="125"/>
      <c r="BMO84" s="125"/>
      <c r="BMP84" s="125"/>
      <c r="BMQ84" s="125"/>
      <c r="BMR84" s="125"/>
      <c r="BMS84" s="125"/>
      <c r="BMT84" s="125"/>
      <c r="BMU84" s="125"/>
      <c r="BMV84" s="125"/>
      <c r="BMW84" s="125"/>
      <c r="BMX84" s="125"/>
      <c r="BMY84" s="125"/>
      <c r="BMZ84" s="125"/>
      <c r="BNA84" s="125"/>
      <c r="BNB84" s="125"/>
      <c r="BNC84" s="125"/>
      <c r="BND84" s="125"/>
      <c r="BNE84" s="125"/>
      <c r="BNF84" s="125"/>
      <c r="BNG84" s="125"/>
      <c r="BNH84" s="125"/>
      <c r="BNI84" s="125"/>
      <c r="BNJ84" s="125"/>
      <c r="BNK84" s="125"/>
      <c r="BNL84" s="125"/>
      <c r="BNM84" s="125"/>
      <c r="BNN84" s="125"/>
      <c r="BNO84" s="125"/>
      <c r="BNP84" s="125"/>
      <c r="BNQ84" s="125"/>
      <c r="BNR84" s="125"/>
      <c r="BNS84" s="125"/>
      <c r="BNT84" s="125"/>
      <c r="BNU84" s="125"/>
      <c r="BNV84" s="125"/>
      <c r="BNW84" s="125"/>
      <c r="BNX84" s="125"/>
      <c r="BNY84" s="125"/>
      <c r="BNZ84" s="125"/>
      <c r="BOA84" s="125"/>
      <c r="BOB84" s="125"/>
      <c r="BOC84" s="125"/>
      <c r="BOD84" s="125"/>
      <c r="BOE84" s="125"/>
      <c r="BOF84" s="125"/>
      <c r="BOG84" s="125"/>
      <c r="BOH84" s="125"/>
      <c r="BOI84" s="125"/>
      <c r="BOJ84" s="125"/>
      <c r="BOK84" s="125"/>
      <c r="BOL84" s="125"/>
      <c r="BOM84" s="125"/>
      <c r="BON84" s="125"/>
      <c r="BOO84" s="125"/>
      <c r="BOP84" s="125"/>
      <c r="BOQ84" s="125"/>
      <c r="BOR84" s="125"/>
      <c r="BOS84" s="125"/>
      <c r="BOT84" s="125"/>
      <c r="BOU84" s="125"/>
      <c r="BOV84" s="125"/>
      <c r="BOW84" s="125"/>
      <c r="BOX84" s="125"/>
      <c r="BOY84" s="125"/>
      <c r="BOZ84" s="125"/>
      <c r="BPA84" s="125"/>
      <c r="BPB84" s="125"/>
      <c r="BPC84" s="125"/>
      <c r="BPD84" s="125"/>
      <c r="BPE84" s="125"/>
      <c r="BPF84" s="125"/>
      <c r="BPG84" s="125"/>
      <c r="BPH84" s="125"/>
      <c r="BPI84" s="125"/>
      <c r="BPJ84" s="125"/>
      <c r="BPK84" s="125"/>
      <c r="BPL84" s="125"/>
      <c r="BPM84" s="125"/>
      <c r="BPN84" s="125"/>
      <c r="BPO84" s="125"/>
      <c r="BPP84" s="125"/>
      <c r="BPQ84" s="125"/>
      <c r="BPR84" s="125"/>
      <c r="BPS84" s="125"/>
      <c r="BPT84" s="125"/>
      <c r="BPU84" s="125"/>
      <c r="BPV84" s="125"/>
      <c r="BPW84" s="125"/>
      <c r="BPX84" s="125"/>
      <c r="BPY84" s="125"/>
      <c r="BPZ84" s="125"/>
      <c r="BQA84" s="125"/>
      <c r="BQB84" s="125"/>
      <c r="BQC84" s="125"/>
      <c r="BQD84" s="125"/>
      <c r="BQE84" s="125"/>
      <c r="BQF84" s="125"/>
      <c r="BQG84" s="125"/>
      <c r="BQH84" s="125"/>
      <c r="BQI84" s="125"/>
      <c r="BQJ84" s="125"/>
      <c r="BQK84" s="125"/>
      <c r="BQL84" s="125"/>
      <c r="BQM84" s="125"/>
      <c r="BQN84" s="125"/>
      <c r="BQO84" s="125"/>
      <c r="BQP84" s="125"/>
      <c r="BQQ84" s="125"/>
      <c r="BQR84" s="125"/>
      <c r="BQS84" s="125"/>
      <c r="BQT84" s="125"/>
      <c r="BQU84" s="125"/>
      <c r="BQV84" s="125"/>
      <c r="BQW84" s="125"/>
      <c r="BQX84" s="125"/>
      <c r="BQY84" s="125"/>
      <c r="BQZ84" s="125"/>
      <c r="BRA84" s="125"/>
      <c r="BRB84" s="125"/>
      <c r="BRC84" s="125"/>
      <c r="BRD84" s="125"/>
      <c r="BRE84" s="125"/>
      <c r="BRF84" s="125"/>
      <c r="BRG84" s="125"/>
      <c r="BRH84" s="125"/>
      <c r="BRI84" s="125"/>
      <c r="BRJ84" s="125"/>
      <c r="BRK84" s="125"/>
      <c r="BRL84" s="125"/>
      <c r="BRM84" s="125"/>
      <c r="BRN84" s="125"/>
      <c r="BRO84" s="125"/>
      <c r="BRP84" s="125"/>
      <c r="BRQ84" s="125"/>
      <c r="BRR84" s="125"/>
      <c r="BRS84" s="125"/>
      <c r="BRT84" s="125"/>
      <c r="BRU84" s="125"/>
      <c r="BRV84" s="125"/>
      <c r="BRW84" s="125"/>
      <c r="BRX84" s="125"/>
      <c r="BRY84" s="125"/>
      <c r="BRZ84" s="125"/>
      <c r="BSA84" s="125"/>
      <c r="BSB84" s="125"/>
      <c r="BSC84" s="125"/>
      <c r="BSD84" s="125"/>
      <c r="BSE84" s="125"/>
      <c r="BSF84" s="125"/>
      <c r="BSG84" s="125"/>
      <c r="BSH84" s="125"/>
      <c r="BSI84" s="125"/>
      <c r="BSJ84" s="125"/>
      <c r="BSK84" s="125"/>
      <c r="BSL84" s="125"/>
      <c r="BSM84" s="125"/>
      <c r="BSN84" s="125"/>
      <c r="BSO84" s="125"/>
      <c r="BSP84" s="125"/>
      <c r="BSQ84" s="125"/>
      <c r="BSR84" s="125"/>
      <c r="BSS84" s="125"/>
      <c r="BST84" s="125"/>
      <c r="BSU84" s="125"/>
      <c r="BSV84" s="125"/>
      <c r="BSW84" s="125"/>
      <c r="BSX84" s="125"/>
      <c r="BSY84" s="125"/>
      <c r="BSZ84" s="125"/>
      <c r="BTA84" s="125"/>
      <c r="BTB84" s="125"/>
      <c r="BTC84" s="125"/>
      <c r="BTD84" s="125"/>
      <c r="BTE84" s="125"/>
      <c r="BTF84" s="125"/>
      <c r="BTG84" s="125"/>
      <c r="BTH84" s="125"/>
      <c r="BTI84" s="125"/>
      <c r="BTJ84" s="125"/>
      <c r="BTK84" s="125"/>
      <c r="BTL84" s="125"/>
      <c r="BTM84" s="125"/>
      <c r="BTN84" s="125"/>
      <c r="BTO84" s="125"/>
      <c r="BTP84" s="125"/>
      <c r="BTQ84" s="125"/>
      <c r="BTR84" s="125"/>
      <c r="BTS84" s="125"/>
      <c r="BTT84" s="125"/>
      <c r="BTU84" s="125"/>
      <c r="BTV84" s="125"/>
      <c r="BTW84" s="125"/>
      <c r="BTX84" s="125"/>
      <c r="BTY84" s="125"/>
      <c r="BTZ84" s="125"/>
      <c r="BUA84" s="125"/>
      <c r="BUB84" s="125"/>
      <c r="BUC84" s="125"/>
      <c r="BUD84" s="125"/>
      <c r="BUE84" s="125"/>
      <c r="BUF84" s="125"/>
      <c r="BUG84" s="125"/>
      <c r="BUH84" s="125"/>
      <c r="BUI84" s="125"/>
      <c r="BUJ84" s="125"/>
      <c r="BUK84" s="125"/>
      <c r="BUL84" s="125"/>
      <c r="BUM84" s="125"/>
      <c r="BUN84" s="125"/>
      <c r="BUO84" s="125"/>
      <c r="BUP84" s="125"/>
      <c r="BUQ84" s="125"/>
      <c r="BUR84" s="125"/>
      <c r="BUS84" s="125"/>
      <c r="BUT84" s="125"/>
      <c r="BUU84" s="125"/>
      <c r="BUV84" s="125"/>
      <c r="BUW84" s="125"/>
      <c r="BUX84" s="125"/>
      <c r="BUY84" s="125"/>
      <c r="BUZ84" s="125"/>
      <c r="BVA84" s="125"/>
      <c r="BVB84" s="125"/>
      <c r="BVC84" s="125"/>
      <c r="BVD84" s="125"/>
      <c r="BVE84" s="125"/>
      <c r="BVF84" s="125"/>
      <c r="BVG84" s="125"/>
      <c r="BVH84" s="125"/>
      <c r="BVI84" s="125"/>
      <c r="BVJ84" s="125"/>
      <c r="BVK84" s="125"/>
      <c r="BVL84" s="125"/>
      <c r="BVM84" s="125"/>
      <c r="BVN84" s="125"/>
      <c r="BVO84" s="125"/>
      <c r="BVP84" s="125"/>
      <c r="BVQ84" s="125"/>
      <c r="BVR84" s="125"/>
      <c r="BVS84" s="125"/>
      <c r="BVT84" s="125"/>
      <c r="BVU84" s="125"/>
      <c r="BVV84" s="125"/>
      <c r="BVW84" s="125"/>
      <c r="BVX84" s="125"/>
      <c r="BVY84" s="125"/>
      <c r="BVZ84" s="125"/>
      <c r="BWA84" s="125"/>
      <c r="BWB84" s="125"/>
      <c r="BWC84" s="125"/>
      <c r="BWD84" s="125"/>
      <c r="BWE84" s="125"/>
      <c r="BWF84" s="125"/>
      <c r="BWG84" s="125"/>
      <c r="BWH84" s="125"/>
      <c r="BWI84" s="125"/>
      <c r="BWJ84" s="125"/>
      <c r="BWK84" s="125"/>
      <c r="BWL84" s="125"/>
      <c r="BWM84" s="125"/>
      <c r="BWN84" s="125"/>
      <c r="BWO84" s="125"/>
      <c r="BWP84" s="125"/>
      <c r="BWQ84" s="125"/>
      <c r="BWR84" s="125"/>
      <c r="BWS84" s="125"/>
      <c r="BWT84" s="125"/>
      <c r="BWU84" s="125"/>
      <c r="BWV84" s="125"/>
      <c r="BWW84" s="125"/>
      <c r="BWX84" s="125"/>
      <c r="BWY84" s="125"/>
      <c r="BWZ84" s="125"/>
      <c r="BXA84" s="125"/>
      <c r="BXB84" s="125"/>
      <c r="BXC84" s="125"/>
      <c r="BXD84" s="125"/>
      <c r="BXE84" s="125"/>
      <c r="BXF84" s="125"/>
      <c r="BXG84" s="125"/>
      <c r="BXH84" s="125"/>
      <c r="BXI84" s="125"/>
      <c r="BXJ84" s="125"/>
      <c r="BXK84" s="125"/>
      <c r="BXL84" s="125"/>
      <c r="BXM84" s="125"/>
      <c r="BXN84" s="125"/>
      <c r="BXO84" s="125"/>
      <c r="BXP84" s="125"/>
      <c r="BXQ84" s="125"/>
      <c r="BXR84" s="125"/>
      <c r="BXS84" s="125"/>
      <c r="BXT84" s="125"/>
      <c r="BXU84" s="125"/>
      <c r="BXV84" s="125"/>
      <c r="BXW84" s="125"/>
      <c r="BXX84" s="125"/>
      <c r="BXY84" s="125"/>
      <c r="BXZ84" s="125"/>
      <c r="BYA84" s="125"/>
      <c r="BYB84" s="125"/>
      <c r="BYC84" s="125"/>
      <c r="BYD84" s="125"/>
      <c r="BYE84" s="125"/>
      <c r="BYF84" s="125"/>
      <c r="BYG84" s="125"/>
      <c r="BYH84" s="125"/>
      <c r="BYI84" s="125"/>
      <c r="BYJ84" s="125"/>
      <c r="BYK84" s="125"/>
      <c r="BYL84" s="125"/>
      <c r="BYM84" s="125"/>
      <c r="BYN84" s="125"/>
      <c r="BYO84" s="125"/>
      <c r="BYP84" s="125"/>
      <c r="BYQ84" s="125"/>
      <c r="BYR84" s="125"/>
      <c r="BYS84" s="125"/>
      <c r="BYT84" s="125"/>
      <c r="BYU84" s="125"/>
      <c r="BYV84" s="125"/>
      <c r="BYW84" s="125"/>
      <c r="BYX84" s="125"/>
      <c r="BYY84" s="125"/>
      <c r="BYZ84" s="125"/>
      <c r="BZA84" s="125"/>
      <c r="BZB84" s="125"/>
      <c r="BZC84" s="125"/>
      <c r="BZD84" s="125"/>
      <c r="BZE84" s="125"/>
      <c r="BZF84" s="125"/>
      <c r="BZG84" s="125"/>
      <c r="BZH84" s="125"/>
      <c r="BZI84" s="125"/>
      <c r="BZJ84" s="125"/>
      <c r="BZK84" s="125"/>
      <c r="BZL84" s="125"/>
      <c r="BZM84" s="125"/>
      <c r="BZN84" s="125"/>
      <c r="BZO84" s="125"/>
      <c r="BZP84" s="125"/>
      <c r="BZQ84" s="125"/>
      <c r="BZR84" s="125"/>
      <c r="BZS84" s="125"/>
      <c r="BZT84" s="125"/>
      <c r="BZU84" s="125"/>
      <c r="BZV84" s="125"/>
      <c r="BZW84" s="125"/>
      <c r="BZX84" s="125"/>
      <c r="BZY84" s="125"/>
      <c r="BZZ84" s="125"/>
      <c r="CAA84" s="125"/>
      <c r="CAB84" s="125"/>
      <c r="CAC84" s="125"/>
      <c r="CAD84" s="125"/>
      <c r="CAE84" s="125"/>
      <c r="CAF84" s="125"/>
      <c r="CAG84" s="125"/>
      <c r="CAH84" s="125"/>
      <c r="CAI84" s="125"/>
      <c r="CAJ84" s="125"/>
      <c r="CAK84" s="125"/>
      <c r="CAL84" s="125"/>
      <c r="CAM84" s="125"/>
      <c r="CAN84" s="125"/>
      <c r="CAO84" s="125"/>
      <c r="CAP84" s="125"/>
      <c r="CAQ84" s="125"/>
      <c r="CAR84" s="125"/>
      <c r="CAS84" s="125"/>
      <c r="CAT84" s="125"/>
      <c r="CAU84" s="125"/>
      <c r="CAV84" s="125"/>
      <c r="CAW84" s="125"/>
      <c r="CAX84" s="125"/>
      <c r="CAY84" s="125"/>
      <c r="CAZ84" s="125"/>
      <c r="CBA84" s="125"/>
      <c r="CBB84" s="125"/>
      <c r="CBC84" s="125"/>
      <c r="CBD84" s="125"/>
      <c r="CBE84" s="125"/>
      <c r="CBF84" s="125"/>
      <c r="CBG84" s="125"/>
      <c r="CBH84" s="125"/>
      <c r="CBI84" s="125"/>
      <c r="CBJ84" s="125"/>
      <c r="CBK84" s="125"/>
      <c r="CBL84" s="125"/>
      <c r="CBM84" s="125"/>
      <c r="CBN84" s="125"/>
      <c r="CBO84" s="125"/>
      <c r="CBP84" s="125"/>
      <c r="CBQ84" s="125"/>
      <c r="CBR84" s="125"/>
      <c r="CBS84" s="125"/>
      <c r="CBT84" s="125"/>
      <c r="CBU84" s="125"/>
      <c r="CBV84" s="125"/>
      <c r="CBW84" s="125"/>
      <c r="CBX84" s="125"/>
      <c r="CBY84" s="125"/>
      <c r="CBZ84" s="125"/>
      <c r="CCA84" s="125"/>
      <c r="CCB84" s="125"/>
      <c r="CCC84" s="125"/>
      <c r="CCD84" s="125"/>
      <c r="CCE84" s="125"/>
      <c r="CCF84" s="125"/>
      <c r="CCG84" s="125"/>
      <c r="CCH84" s="125"/>
      <c r="CCI84" s="125"/>
      <c r="CCJ84" s="125"/>
      <c r="CCK84" s="125"/>
      <c r="CCL84" s="125"/>
      <c r="CCM84" s="125"/>
      <c r="CCN84" s="125"/>
      <c r="CCO84" s="125"/>
      <c r="CCP84" s="125"/>
      <c r="CCQ84" s="125"/>
      <c r="CCR84" s="125"/>
      <c r="CCS84" s="125"/>
      <c r="CCT84" s="125"/>
      <c r="CCU84" s="125"/>
      <c r="CCV84" s="125"/>
      <c r="CCW84" s="125"/>
      <c r="CCX84" s="125"/>
      <c r="CCY84" s="125"/>
      <c r="CCZ84" s="125"/>
      <c r="CDA84" s="125"/>
      <c r="CDB84" s="125"/>
      <c r="CDC84" s="125"/>
      <c r="CDD84" s="125"/>
      <c r="CDE84" s="125"/>
      <c r="CDF84" s="125"/>
      <c r="CDG84" s="125"/>
      <c r="CDH84" s="125"/>
      <c r="CDI84" s="125"/>
      <c r="CDJ84" s="125"/>
      <c r="CDK84" s="125"/>
      <c r="CDL84" s="125"/>
      <c r="CDM84" s="125"/>
      <c r="CDN84" s="125"/>
      <c r="CDO84" s="125"/>
      <c r="CDP84" s="125"/>
      <c r="CDQ84" s="125"/>
      <c r="CDR84" s="125"/>
      <c r="CDS84" s="125"/>
      <c r="CDT84" s="125"/>
      <c r="CDU84" s="125"/>
      <c r="CDV84" s="125"/>
      <c r="CDW84" s="125"/>
      <c r="CDX84" s="125"/>
      <c r="CDY84" s="125"/>
      <c r="CDZ84" s="125"/>
      <c r="CEA84" s="125"/>
      <c r="CEB84" s="125"/>
      <c r="CEC84" s="125"/>
      <c r="CED84" s="125"/>
      <c r="CEE84" s="125"/>
      <c r="CEF84" s="125"/>
      <c r="CEG84" s="125"/>
      <c r="CEH84" s="125"/>
      <c r="CEI84" s="125"/>
      <c r="CEJ84" s="125"/>
      <c r="CEK84" s="125"/>
      <c r="CEL84" s="125"/>
      <c r="CEM84" s="125"/>
      <c r="CEN84" s="125"/>
      <c r="CEO84" s="125"/>
      <c r="CEP84" s="125"/>
      <c r="CEQ84" s="125"/>
      <c r="CER84" s="125"/>
      <c r="CES84" s="125"/>
      <c r="CET84" s="125"/>
      <c r="CEU84" s="125"/>
      <c r="CEV84" s="125"/>
      <c r="CEW84" s="125"/>
      <c r="CEX84" s="125"/>
      <c r="CEY84" s="125"/>
      <c r="CEZ84" s="125"/>
      <c r="CFA84" s="125"/>
      <c r="CFB84" s="125"/>
      <c r="CFC84" s="125"/>
      <c r="CFD84" s="125"/>
      <c r="CFE84" s="125"/>
      <c r="CFF84" s="125"/>
      <c r="CFG84" s="125"/>
      <c r="CFH84" s="125"/>
      <c r="CFI84" s="125"/>
      <c r="CFJ84" s="125"/>
      <c r="CFK84" s="125"/>
      <c r="CFL84" s="125"/>
      <c r="CFM84" s="125"/>
      <c r="CFN84" s="125"/>
      <c r="CFO84" s="125"/>
      <c r="CFP84" s="125"/>
      <c r="CFQ84" s="125"/>
      <c r="CFR84" s="125"/>
      <c r="CFS84" s="125"/>
      <c r="CFT84" s="125"/>
      <c r="CFU84" s="125"/>
      <c r="CFV84" s="125"/>
      <c r="CFW84" s="125"/>
      <c r="CFX84" s="125"/>
      <c r="CFY84" s="125"/>
      <c r="CFZ84" s="125"/>
      <c r="CGA84" s="125"/>
      <c r="CGB84" s="125"/>
      <c r="CGC84" s="125"/>
      <c r="CGD84" s="125"/>
      <c r="CGE84" s="125"/>
      <c r="CGF84" s="125"/>
      <c r="CGG84" s="125"/>
      <c r="CGH84" s="125"/>
      <c r="CGI84" s="125"/>
      <c r="CGJ84" s="125"/>
      <c r="CGK84" s="125"/>
      <c r="CGL84" s="125"/>
      <c r="CGM84" s="125"/>
      <c r="CGN84" s="125"/>
      <c r="CGO84" s="125"/>
      <c r="CGP84" s="125"/>
      <c r="CGQ84" s="125"/>
      <c r="CGR84" s="125"/>
      <c r="CGS84" s="125"/>
      <c r="CGT84" s="125"/>
      <c r="CGU84" s="125"/>
      <c r="CGV84" s="125"/>
      <c r="CGW84" s="125"/>
      <c r="CGX84" s="125"/>
      <c r="CGY84" s="125"/>
      <c r="CGZ84" s="125"/>
      <c r="CHA84" s="125"/>
      <c r="CHB84" s="125"/>
      <c r="CHC84" s="125"/>
      <c r="CHD84" s="125"/>
      <c r="CHE84" s="125"/>
      <c r="CHF84" s="125"/>
      <c r="CHG84" s="125"/>
      <c r="CHH84" s="125"/>
      <c r="CHI84" s="125"/>
      <c r="CHJ84" s="125"/>
      <c r="CHK84" s="125"/>
      <c r="CHL84" s="125"/>
      <c r="CHM84" s="125"/>
      <c r="CHN84" s="125"/>
      <c r="CHO84" s="125"/>
      <c r="CHP84" s="125"/>
      <c r="CHQ84" s="125"/>
      <c r="CHR84" s="125"/>
      <c r="CHS84" s="125"/>
      <c r="CHT84" s="125"/>
      <c r="CHU84" s="125"/>
      <c r="CHV84" s="125"/>
      <c r="CHW84" s="125"/>
      <c r="CHX84" s="125"/>
      <c r="CHY84" s="125"/>
      <c r="CHZ84" s="125"/>
      <c r="CIA84" s="125"/>
      <c r="CIB84" s="125"/>
      <c r="CIC84" s="125"/>
      <c r="CID84" s="125"/>
      <c r="CIE84" s="125"/>
      <c r="CIF84" s="125"/>
      <c r="CIG84" s="125"/>
      <c r="CIH84" s="125"/>
      <c r="CII84" s="125"/>
      <c r="CIJ84" s="125"/>
      <c r="CIK84" s="125"/>
      <c r="CIL84" s="125"/>
      <c r="CIM84" s="125"/>
      <c r="CIN84" s="125"/>
      <c r="CIO84" s="125"/>
      <c r="CIP84" s="125"/>
      <c r="CIQ84" s="125"/>
      <c r="CIR84" s="125"/>
      <c r="CIS84" s="125"/>
      <c r="CIT84" s="125"/>
      <c r="CIU84" s="125"/>
      <c r="CIV84" s="125"/>
      <c r="CIW84" s="125"/>
      <c r="CIX84" s="125"/>
      <c r="CIY84" s="125"/>
      <c r="CIZ84" s="125"/>
      <c r="CJA84" s="125"/>
      <c r="CJB84" s="125"/>
      <c r="CJC84" s="125"/>
      <c r="CJD84" s="125"/>
      <c r="CJE84" s="125"/>
      <c r="CJF84" s="125"/>
      <c r="CJG84" s="125"/>
      <c r="CJH84" s="125"/>
      <c r="CJI84" s="125"/>
      <c r="CJJ84" s="125"/>
      <c r="CJK84" s="125"/>
      <c r="CJL84" s="125"/>
      <c r="CJM84" s="125"/>
      <c r="CJN84" s="125"/>
      <c r="CJO84" s="125"/>
      <c r="CJP84" s="125"/>
      <c r="CJQ84" s="125"/>
      <c r="CJR84" s="125"/>
      <c r="CJS84" s="125"/>
      <c r="CJT84" s="125"/>
      <c r="CJU84" s="125"/>
      <c r="CJV84" s="125"/>
      <c r="CJW84" s="125"/>
      <c r="CJX84" s="125"/>
      <c r="CJY84" s="125"/>
      <c r="CJZ84" s="125"/>
      <c r="CKA84" s="125"/>
      <c r="CKB84" s="125"/>
      <c r="CKC84" s="125"/>
      <c r="CKD84" s="125"/>
      <c r="CKE84" s="125"/>
      <c r="CKF84" s="125"/>
      <c r="CKG84" s="125"/>
      <c r="CKH84" s="125"/>
      <c r="CKI84" s="125"/>
      <c r="CKJ84" s="125"/>
      <c r="CKK84" s="125"/>
      <c r="CKL84" s="125"/>
      <c r="CKM84" s="125"/>
      <c r="CKN84" s="125"/>
      <c r="CKO84" s="125"/>
      <c r="CKP84" s="125"/>
      <c r="CKQ84" s="125"/>
      <c r="CKR84" s="125"/>
      <c r="CKS84" s="125"/>
      <c r="CKT84" s="125"/>
      <c r="CKU84" s="125"/>
      <c r="CKV84" s="125"/>
      <c r="CKW84" s="125"/>
      <c r="CKX84" s="125"/>
      <c r="CKY84" s="125"/>
      <c r="CKZ84" s="125"/>
      <c r="CLA84" s="125"/>
      <c r="CLB84" s="125"/>
      <c r="CLC84" s="125"/>
      <c r="CLD84" s="125"/>
      <c r="CLE84" s="125"/>
      <c r="CLF84" s="125"/>
      <c r="CLG84" s="125"/>
      <c r="CLH84" s="125"/>
      <c r="CLI84" s="125"/>
      <c r="CLJ84" s="125"/>
      <c r="CLK84" s="125"/>
      <c r="CLL84" s="125"/>
      <c r="CLM84" s="125"/>
      <c r="CLN84" s="125"/>
      <c r="CLO84" s="125"/>
      <c r="CLP84" s="125"/>
      <c r="CLQ84" s="125"/>
      <c r="CLR84" s="125"/>
      <c r="CLS84" s="125"/>
      <c r="CLT84" s="125"/>
      <c r="CLU84" s="125"/>
      <c r="CLV84" s="125"/>
      <c r="CLW84" s="125"/>
      <c r="CLX84" s="125"/>
      <c r="CLY84" s="125"/>
      <c r="CLZ84" s="125"/>
      <c r="CMA84" s="125"/>
      <c r="CMB84" s="125"/>
      <c r="CMC84" s="125"/>
      <c r="CMD84" s="125"/>
      <c r="CME84" s="125"/>
      <c r="CMF84" s="125"/>
      <c r="CMG84" s="125"/>
      <c r="CMH84" s="125"/>
      <c r="CMI84" s="125"/>
      <c r="CMJ84" s="125"/>
      <c r="CMK84" s="125"/>
      <c r="CML84" s="125"/>
      <c r="CMM84" s="125"/>
      <c r="CMN84" s="125"/>
      <c r="CMO84" s="125"/>
      <c r="CMP84" s="125"/>
      <c r="CMQ84" s="125"/>
      <c r="CMR84" s="125"/>
      <c r="CMS84" s="125"/>
      <c r="CMT84" s="125"/>
      <c r="CMU84" s="125"/>
      <c r="CMV84" s="125"/>
      <c r="CMW84" s="125"/>
      <c r="CMX84" s="125"/>
      <c r="CMY84" s="125"/>
      <c r="CMZ84" s="125"/>
      <c r="CNA84" s="125"/>
      <c r="CNB84" s="125"/>
      <c r="CNC84" s="125"/>
      <c r="CND84" s="125"/>
      <c r="CNE84" s="125"/>
      <c r="CNF84" s="125"/>
      <c r="CNG84" s="125"/>
      <c r="CNH84" s="125"/>
      <c r="CNI84" s="125"/>
      <c r="CNJ84" s="125"/>
      <c r="CNK84" s="125"/>
      <c r="CNL84" s="125"/>
      <c r="CNM84" s="125"/>
      <c r="CNN84" s="125"/>
      <c r="CNO84" s="125"/>
      <c r="CNP84" s="125"/>
      <c r="CNQ84" s="125"/>
      <c r="CNR84" s="125"/>
      <c r="CNS84" s="125"/>
      <c r="CNT84" s="125"/>
      <c r="CNU84" s="125"/>
      <c r="CNV84" s="125"/>
      <c r="CNW84" s="125"/>
      <c r="CNX84" s="125"/>
      <c r="CNY84" s="125"/>
      <c r="CNZ84" s="125"/>
      <c r="COA84" s="125"/>
      <c r="COB84" s="125"/>
      <c r="COC84" s="125"/>
      <c r="COD84" s="125"/>
      <c r="COE84" s="125"/>
      <c r="COF84" s="125"/>
      <c r="COG84" s="125"/>
      <c r="COH84" s="125"/>
      <c r="COI84" s="125"/>
      <c r="COJ84" s="125"/>
      <c r="COK84" s="125"/>
      <c r="COL84" s="125"/>
      <c r="COM84" s="125"/>
      <c r="CON84" s="125"/>
      <c r="COO84" s="125"/>
      <c r="COP84" s="125"/>
      <c r="COQ84" s="125"/>
      <c r="COR84" s="125"/>
      <c r="COS84" s="125"/>
      <c r="COT84" s="125"/>
      <c r="COU84" s="125"/>
      <c r="COV84" s="125"/>
      <c r="COW84" s="125"/>
      <c r="COX84" s="125"/>
      <c r="COY84" s="125"/>
      <c r="COZ84" s="125"/>
      <c r="CPA84" s="125"/>
      <c r="CPB84" s="125"/>
      <c r="CPC84" s="125"/>
      <c r="CPD84" s="125"/>
      <c r="CPE84" s="125"/>
      <c r="CPF84" s="125"/>
      <c r="CPG84" s="125"/>
      <c r="CPH84" s="125"/>
      <c r="CPI84" s="125"/>
      <c r="CPJ84" s="125"/>
      <c r="CPK84" s="125"/>
      <c r="CPL84" s="125"/>
      <c r="CPM84" s="125"/>
      <c r="CPN84" s="125"/>
      <c r="CPO84" s="125"/>
      <c r="CPP84" s="125"/>
      <c r="CPQ84" s="125"/>
      <c r="CPR84" s="125"/>
      <c r="CPS84" s="125"/>
      <c r="CPT84" s="125"/>
      <c r="CPU84" s="125"/>
      <c r="CPV84" s="125"/>
      <c r="CPW84" s="125"/>
      <c r="CPX84" s="125"/>
      <c r="CPY84" s="125"/>
      <c r="CPZ84" s="125"/>
      <c r="CQA84" s="125"/>
      <c r="CQB84" s="125"/>
      <c r="CQC84" s="125"/>
      <c r="CQD84" s="125"/>
      <c r="CQE84" s="125"/>
      <c r="CQF84" s="125"/>
      <c r="CQG84" s="125"/>
      <c r="CQH84" s="125"/>
      <c r="CQI84" s="125"/>
      <c r="CQJ84" s="125"/>
      <c r="CQK84" s="125"/>
      <c r="CQL84" s="125"/>
      <c r="CQM84" s="125"/>
      <c r="CQN84" s="125"/>
      <c r="CQO84" s="125"/>
      <c r="CQP84" s="125"/>
      <c r="CQQ84" s="125"/>
      <c r="CQR84" s="125"/>
      <c r="CQS84" s="125"/>
      <c r="CQT84" s="125"/>
      <c r="CQU84" s="125"/>
      <c r="CQV84" s="125"/>
      <c r="CQW84" s="125"/>
      <c r="CQX84" s="125"/>
      <c r="CQY84" s="125"/>
      <c r="CQZ84" s="125"/>
      <c r="CRA84" s="125"/>
      <c r="CRB84" s="125"/>
      <c r="CRC84" s="125"/>
      <c r="CRD84" s="125"/>
      <c r="CRE84" s="125"/>
      <c r="CRF84" s="125"/>
      <c r="CRG84" s="125"/>
      <c r="CRH84" s="125"/>
      <c r="CRI84" s="125"/>
      <c r="CRJ84" s="125"/>
      <c r="CRK84" s="125"/>
      <c r="CRL84" s="125"/>
      <c r="CRM84" s="125"/>
      <c r="CRN84" s="125"/>
      <c r="CRO84" s="125"/>
      <c r="CRP84" s="125"/>
      <c r="CRQ84" s="125"/>
      <c r="CRR84" s="125"/>
      <c r="CRS84" s="125"/>
      <c r="CRT84" s="125"/>
      <c r="CRU84" s="125"/>
      <c r="CRV84" s="125"/>
      <c r="CRW84" s="125"/>
      <c r="CRX84" s="125"/>
      <c r="CRY84" s="125"/>
      <c r="CRZ84" s="125"/>
      <c r="CSA84" s="125"/>
      <c r="CSB84" s="125"/>
      <c r="CSC84" s="125"/>
      <c r="CSD84" s="125"/>
      <c r="CSE84" s="125"/>
      <c r="CSF84" s="125"/>
      <c r="CSG84" s="125"/>
      <c r="CSH84" s="125"/>
      <c r="CSI84" s="125"/>
      <c r="CSJ84" s="125"/>
      <c r="CSK84" s="125"/>
      <c r="CSL84" s="125"/>
      <c r="CSM84" s="125"/>
      <c r="CSN84" s="125"/>
      <c r="CSO84" s="125"/>
      <c r="CSP84" s="125"/>
      <c r="CSQ84" s="125"/>
      <c r="CSR84" s="125"/>
      <c r="CSS84" s="125"/>
      <c r="CST84" s="125"/>
      <c r="CSU84" s="125"/>
      <c r="CSV84" s="125"/>
      <c r="CSW84" s="125"/>
      <c r="CSX84" s="125"/>
      <c r="CSY84" s="125"/>
      <c r="CSZ84" s="125"/>
      <c r="CTA84" s="125"/>
      <c r="CTB84" s="125"/>
      <c r="CTC84" s="125"/>
      <c r="CTD84" s="125"/>
      <c r="CTE84" s="125"/>
      <c r="CTF84" s="125"/>
      <c r="CTG84" s="125"/>
      <c r="CTH84" s="125"/>
      <c r="CTI84" s="125"/>
      <c r="CTJ84" s="125"/>
      <c r="CTK84" s="125"/>
      <c r="CTL84" s="125"/>
      <c r="CTM84" s="125"/>
      <c r="CTN84" s="125"/>
      <c r="CTO84" s="125"/>
      <c r="CTP84" s="125"/>
      <c r="CTQ84" s="125"/>
      <c r="CTR84" s="125"/>
      <c r="CTS84" s="125"/>
      <c r="CTT84" s="125"/>
      <c r="CTU84" s="125"/>
      <c r="CTV84" s="125"/>
      <c r="CTW84" s="125"/>
      <c r="CTX84" s="125"/>
      <c r="CTY84" s="125"/>
      <c r="CTZ84" s="125"/>
      <c r="CUA84" s="125"/>
      <c r="CUB84" s="125"/>
      <c r="CUC84" s="125"/>
      <c r="CUD84" s="125"/>
      <c r="CUE84" s="125"/>
      <c r="CUF84" s="125"/>
      <c r="CUG84" s="125"/>
      <c r="CUH84" s="125"/>
      <c r="CUI84" s="125"/>
      <c r="CUJ84" s="125"/>
      <c r="CUK84" s="125"/>
      <c r="CUL84" s="125"/>
      <c r="CUM84" s="125"/>
      <c r="CUN84" s="125"/>
      <c r="CUO84" s="125"/>
      <c r="CUP84" s="125"/>
      <c r="CUQ84" s="125"/>
      <c r="CUR84" s="125"/>
      <c r="CUS84" s="125"/>
      <c r="CUT84" s="125"/>
      <c r="CUU84" s="125"/>
      <c r="CUV84" s="125"/>
      <c r="CUW84" s="125"/>
      <c r="CUX84" s="125"/>
      <c r="CUY84" s="125"/>
      <c r="CUZ84" s="125"/>
      <c r="CVA84" s="125"/>
      <c r="CVB84" s="125"/>
      <c r="CVC84" s="125"/>
      <c r="CVD84" s="125"/>
      <c r="CVE84" s="125"/>
      <c r="CVF84" s="125"/>
      <c r="CVG84" s="125"/>
      <c r="CVH84" s="125"/>
      <c r="CVI84" s="125"/>
      <c r="CVJ84" s="125"/>
      <c r="CVK84" s="125"/>
      <c r="CVL84" s="125"/>
      <c r="CVM84" s="125"/>
      <c r="CVN84" s="125"/>
      <c r="CVO84" s="125"/>
      <c r="CVP84" s="125"/>
      <c r="CVQ84" s="125"/>
      <c r="CVR84" s="125"/>
      <c r="CVS84" s="125"/>
      <c r="CVT84" s="125"/>
      <c r="CVU84" s="125"/>
      <c r="CVV84" s="125"/>
      <c r="CVW84" s="125"/>
      <c r="CVX84" s="125"/>
      <c r="CVY84" s="125"/>
      <c r="CVZ84" s="125"/>
      <c r="CWA84" s="125"/>
      <c r="CWB84" s="125"/>
      <c r="CWC84" s="125"/>
      <c r="CWD84" s="125"/>
      <c r="CWE84" s="125"/>
      <c r="CWF84" s="125"/>
      <c r="CWG84" s="125"/>
      <c r="CWH84" s="125"/>
      <c r="CWI84" s="125"/>
      <c r="CWJ84" s="125"/>
      <c r="CWK84" s="125"/>
      <c r="CWL84" s="125"/>
      <c r="CWM84" s="125"/>
      <c r="CWN84" s="125"/>
      <c r="CWO84" s="125"/>
      <c r="CWP84" s="125"/>
      <c r="CWQ84" s="125"/>
      <c r="CWR84" s="125"/>
      <c r="CWS84" s="125"/>
      <c r="CWT84" s="125"/>
      <c r="CWU84" s="125"/>
      <c r="CWV84" s="125"/>
      <c r="CWW84" s="125"/>
      <c r="CWX84" s="125"/>
      <c r="CWY84" s="125"/>
      <c r="CWZ84" s="125"/>
      <c r="CXA84" s="125"/>
      <c r="CXB84" s="125"/>
      <c r="CXC84" s="125"/>
      <c r="CXD84" s="125"/>
      <c r="CXE84" s="125"/>
      <c r="CXF84" s="125"/>
      <c r="CXG84" s="125"/>
      <c r="CXH84" s="125"/>
      <c r="CXI84" s="125"/>
      <c r="CXJ84" s="125"/>
      <c r="CXK84" s="125"/>
      <c r="CXL84" s="125"/>
      <c r="CXM84" s="125"/>
      <c r="CXN84" s="125"/>
      <c r="CXO84" s="125"/>
      <c r="CXP84" s="125"/>
      <c r="CXQ84" s="125"/>
      <c r="CXR84" s="125"/>
      <c r="CXS84" s="125"/>
      <c r="CXT84" s="125"/>
      <c r="CXU84" s="125"/>
      <c r="CXV84" s="125"/>
      <c r="CXW84" s="125"/>
      <c r="CXX84" s="125"/>
      <c r="CXY84" s="125"/>
      <c r="CXZ84" s="125"/>
      <c r="CYA84" s="125"/>
      <c r="CYB84" s="125"/>
      <c r="CYC84" s="125"/>
      <c r="CYD84" s="125"/>
      <c r="CYE84" s="125"/>
      <c r="CYF84" s="125"/>
      <c r="CYG84" s="125"/>
      <c r="CYH84" s="125"/>
      <c r="CYI84" s="125"/>
      <c r="CYJ84" s="125"/>
      <c r="CYK84" s="125"/>
      <c r="CYL84" s="125"/>
      <c r="CYM84" s="125"/>
      <c r="CYN84" s="125"/>
      <c r="CYO84" s="125"/>
      <c r="CYP84" s="125"/>
      <c r="CYQ84" s="125"/>
      <c r="CYR84" s="125"/>
      <c r="CYS84" s="125"/>
      <c r="CYT84" s="125"/>
      <c r="CYU84" s="125"/>
      <c r="CYV84" s="125"/>
      <c r="CYW84" s="125"/>
      <c r="CYX84" s="125"/>
      <c r="CYY84" s="125"/>
      <c r="CYZ84" s="125"/>
      <c r="CZA84" s="125"/>
      <c r="CZB84" s="125"/>
      <c r="CZC84" s="125"/>
      <c r="CZD84" s="125"/>
      <c r="CZE84" s="125"/>
      <c r="CZF84" s="125"/>
      <c r="CZG84" s="125"/>
      <c r="CZH84" s="125"/>
      <c r="CZI84" s="125"/>
      <c r="CZJ84" s="125"/>
      <c r="CZK84" s="125"/>
      <c r="CZL84" s="125"/>
      <c r="CZM84" s="125"/>
      <c r="CZN84" s="125"/>
      <c r="CZO84" s="125"/>
      <c r="CZP84" s="125"/>
      <c r="CZQ84" s="125"/>
      <c r="CZR84" s="125"/>
      <c r="CZS84" s="125"/>
      <c r="CZT84" s="125"/>
      <c r="CZU84" s="125"/>
      <c r="CZV84" s="125"/>
      <c r="CZW84" s="125"/>
      <c r="CZX84" s="125"/>
      <c r="CZY84" s="125"/>
      <c r="CZZ84" s="125"/>
      <c r="DAA84" s="125"/>
      <c r="DAB84" s="125"/>
      <c r="DAC84" s="125"/>
      <c r="DAD84" s="125"/>
      <c r="DAE84" s="125"/>
      <c r="DAF84" s="125"/>
      <c r="DAG84" s="125"/>
      <c r="DAH84" s="125"/>
      <c r="DAI84" s="125"/>
      <c r="DAJ84" s="125"/>
      <c r="DAK84" s="125"/>
      <c r="DAL84" s="125"/>
      <c r="DAM84" s="125"/>
      <c r="DAN84" s="125"/>
      <c r="DAO84" s="125"/>
      <c r="DAP84" s="125"/>
      <c r="DAQ84" s="125"/>
      <c r="DAR84" s="125"/>
      <c r="DAS84" s="125"/>
      <c r="DAT84" s="125"/>
      <c r="DAU84" s="125"/>
      <c r="DAV84" s="125"/>
      <c r="DAW84" s="125"/>
      <c r="DAX84" s="125"/>
      <c r="DAY84" s="125"/>
      <c r="DAZ84" s="125"/>
      <c r="DBA84" s="125"/>
      <c r="DBB84" s="125"/>
      <c r="DBC84" s="125"/>
      <c r="DBD84" s="125"/>
      <c r="DBE84" s="125"/>
      <c r="DBF84" s="125"/>
      <c r="DBG84" s="125"/>
      <c r="DBH84" s="125"/>
      <c r="DBI84" s="125"/>
      <c r="DBJ84" s="125"/>
      <c r="DBK84" s="125"/>
      <c r="DBL84" s="125"/>
      <c r="DBM84" s="125"/>
      <c r="DBN84" s="125"/>
      <c r="DBO84" s="125"/>
      <c r="DBP84" s="125"/>
      <c r="DBQ84" s="125"/>
      <c r="DBR84" s="125"/>
      <c r="DBS84" s="125"/>
      <c r="DBT84" s="125"/>
      <c r="DBU84" s="125"/>
      <c r="DBV84" s="125"/>
      <c r="DBW84" s="125"/>
      <c r="DBX84" s="125"/>
      <c r="DBY84" s="125"/>
      <c r="DBZ84" s="125"/>
      <c r="DCA84" s="125"/>
      <c r="DCB84" s="125"/>
      <c r="DCC84" s="125"/>
      <c r="DCD84" s="125"/>
      <c r="DCE84" s="125"/>
      <c r="DCF84" s="125"/>
      <c r="DCG84" s="125"/>
      <c r="DCH84" s="125"/>
      <c r="DCI84" s="125"/>
      <c r="DCJ84" s="125"/>
      <c r="DCK84" s="125"/>
      <c r="DCL84" s="125"/>
      <c r="DCM84" s="125"/>
      <c r="DCN84" s="125"/>
      <c r="DCO84" s="125"/>
      <c r="DCP84" s="125"/>
      <c r="DCQ84" s="125"/>
      <c r="DCR84" s="125"/>
      <c r="DCS84" s="125"/>
      <c r="DCT84" s="125"/>
      <c r="DCU84" s="125"/>
      <c r="DCV84" s="125"/>
      <c r="DCW84" s="125"/>
      <c r="DCX84" s="125"/>
      <c r="DCY84" s="125"/>
      <c r="DCZ84" s="125"/>
      <c r="DDA84" s="125"/>
      <c r="DDB84" s="125"/>
      <c r="DDC84" s="125"/>
      <c r="DDD84" s="125"/>
      <c r="DDE84" s="125"/>
      <c r="DDF84" s="125"/>
      <c r="DDG84" s="125"/>
      <c r="DDH84" s="125"/>
      <c r="DDI84" s="125"/>
      <c r="DDJ84" s="125"/>
      <c r="DDK84" s="125"/>
      <c r="DDL84" s="125"/>
      <c r="DDM84" s="125"/>
      <c r="DDN84" s="125"/>
      <c r="DDO84" s="125"/>
      <c r="DDP84" s="125"/>
      <c r="DDQ84" s="125"/>
      <c r="DDR84" s="125"/>
      <c r="DDS84" s="125"/>
      <c r="DDT84" s="125"/>
      <c r="DDU84" s="125"/>
      <c r="DDV84" s="125"/>
      <c r="DDW84" s="125"/>
      <c r="DDX84" s="125"/>
      <c r="DDY84" s="125"/>
      <c r="DDZ84" s="125"/>
      <c r="DEA84" s="125"/>
      <c r="DEB84" s="125"/>
      <c r="DEC84" s="125"/>
      <c r="DED84" s="125"/>
      <c r="DEE84" s="125"/>
      <c r="DEF84" s="125"/>
      <c r="DEG84" s="125"/>
      <c r="DEH84" s="125"/>
      <c r="DEI84" s="125"/>
      <c r="DEJ84" s="125"/>
      <c r="DEK84" s="125"/>
      <c r="DEL84" s="125"/>
      <c r="DEM84" s="125"/>
      <c r="DEN84" s="125"/>
      <c r="DEO84" s="125"/>
      <c r="DEP84" s="125"/>
      <c r="DEQ84" s="125"/>
      <c r="DER84" s="125"/>
      <c r="DES84" s="125"/>
      <c r="DET84" s="125"/>
      <c r="DEU84" s="125"/>
      <c r="DEV84" s="125"/>
      <c r="DEW84" s="125"/>
      <c r="DEX84" s="125"/>
      <c r="DEY84" s="125"/>
      <c r="DEZ84" s="125"/>
      <c r="DFA84" s="125"/>
      <c r="DFB84" s="125"/>
      <c r="DFC84" s="125"/>
      <c r="DFD84" s="125"/>
      <c r="DFE84" s="125"/>
      <c r="DFF84" s="125"/>
      <c r="DFG84" s="125"/>
      <c r="DFH84" s="125"/>
      <c r="DFI84" s="125"/>
      <c r="DFJ84" s="125"/>
      <c r="DFK84" s="125"/>
      <c r="DFL84" s="125"/>
      <c r="DFM84" s="125"/>
      <c r="DFN84" s="125"/>
      <c r="DFO84" s="125"/>
      <c r="DFP84" s="125"/>
      <c r="DFQ84" s="125"/>
      <c r="DFR84" s="125"/>
      <c r="DFS84" s="125"/>
      <c r="DFT84" s="125"/>
      <c r="DFU84" s="125"/>
      <c r="DFV84" s="125"/>
      <c r="DFW84" s="125"/>
      <c r="DFX84" s="125"/>
      <c r="DFY84" s="125"/>
      <c r="DFZ84" s="125"/>
      <c r="DGA84" s="125"/>
      <c r="DGB84" s="125"/>
      <c r="DGC84" s="125"/>
      <c r="DGD84" s="125"/>
      <c r="DGE84" s="125"/>
      <c r="DGF84" s="125"/>
      <c r="DGG84" s="125"/>
      <c r="DGH84" s="125"/>
      <c r="DGI84" s="125"/>
      <c r="DGJ84" s="125"/>
      <c r="DGK84" s="125"/>
      <c r="DGL84" s="125"/>
      <c r="DGM84" s="125"/>
      <c r="DGN84" s="125"/>
      <c r="DGO84" s="125"/>
      <c r="DGP84" s="125"/>
      <c r="DGQ84" s="125"/>
      <c r="DGR84" s="125"/>
      <c r="DGS84" s="125"/>
      <c r="DGT84" s="125"/>
      <c r="DGU84" s="125"/>
      <c r="DGV84" s="125"/>
      <c r="DGW84" s="125"/>
      <c r="DGX84" s="125"/>
      <c r="DGY84" s="125"/>
      <c r="DGZ84" s="125"/>
      <c r="DHA84" s="125"/>
      <c r="DHB84" s="125"/>
      <c r="DHC84" s="125"/>
      <c r="DHD84" s="125"/>
      <c r="DHE84" s="125"/>
      <c r="DHF84" s="125"/>
      <c r="DHG84" s="125"/>
      <c r="DHH84" s="125"/>
      <c r="DHI84" s="125"/>
      <c r="DHJ84" s="125"/>
      <c r="DHK84" s="125"/>
      <c r="DHL84" s="125"/>
      <c r="DHM84" s="125"/>
      <c r="DHN84" s="125"/>
      <c r="DHO84" s="125"/>
      <c r="DHP84" s="125"/>
      <c r="DHQ84" s="125"/>
      <c r="DHR84" s="125"/>
      <c r="DHS84" s="125"/>
      <c r="DHT84" s="125"/>
      <c r="DHU84" s="125"/>
      <c r="DHV84" s="125"/>
      <c r="DHW84" s="125"/>
      <c r="DHX84" s="125"/>
      <c r="DHY84" s="125"/>
      <c r="DHZ84" s="125"/>
      <c r="DIA84" s="125"/>
      <c r="DIB84" s="125"/>
      <c r="DIC84" s="125"/>
      <c r="DID84" s="125"/>
      <c r="DIE84" s="125"/>
      <c r="DIF84" s="125"/>
      <c r="DIG84" s="125"/>
      <c r="DIH84" s="125"/>
      <c r="DII84" s="125"/>
      <c r="DIJ84" s="125"/>
      <c r="DIK84" s="125"/>
      <c r="DIL84" s="125"/>
      <c r="DIM84" s="125"/>
      <c r="DIN84" s="125"/>
      <c r="DIO84" s="125"/>
      <c r="DIP84" s="125"/>
      <c r="DIQ84" s="125"/>
      <c r="DIR84" s="125"/>
      <c r="DIS84" s="125"/>
      <c r="DIT84" s="125"/>
      <c r="DIU84" s="125"/>
      <c r="DIV84" s="125"/>
      <c r="DIW84" s="125"/>
      <c r="DIX84" s="125"/>
      <c r="DIY84" s="125"/>
      <c r="DIZ84" s="125"/>
      <c r="DJA84" s="125"/>
      <c r="DJB84" s="125"/>
      <c r="DJC84" s="125"/>
      <c r="DJD84" s="125"/>
      <c r="DJE84" s="125"/>
      <c r="DJF84" s="125"/>
      <c r="DJG84" s="125"/>
      <c r="DJH84" s="125"/>
      <c r="DJI84" s="125"/>
      <c r="DJJ84" s="125"/>
      <c r="DJK84" s="125"/>
      <c r="DJL84" s="125"/>
      <c r="DJM84" s="125"/>
      <c r="DJN84" s="125"/>
      <c r="DJO84" s="125"/>
      <c r="DJP84" s="125"/>
      <c r="DJQ84" s="125"/>
      <c r="DJR84" s="125"/>
      <c r="DJS84" s="125"/>
      <c r="DJT84" s="125"/>
      <c r="DJU84" s="125"/>
      <c r="DJV84" s="125"/>
      <c r="DJW84" s="125"/>
      <c r="DJX84" s="125"/>
      <c r="DJY84" s="125"/>
      <c r="DJZ84" s="125"/>
      <c r="DKA84" s="125"/>
      <c r="DKB84" s="125"/>
      <c r="DKC84" s="125"/>
      <c r="DKD84" s="125"/>
      <c r="DKE84" s="125"/>
      <c r="DKF84" s="125"/>
      <c r="DKG84" s="125"/>
      <c r="DKH84" s="125"/>
      <c r="DKI84" s="125"/>
      <c r="DKJ84" s="125"/>
      <c r="DKK84" s="125"/>
      <c r="DKL84" s="125"/>
      <c r="DKM84" s="125"/>
      <c r="DKN84" s="125"/>
      <c r="DKO84" s="125"/>
      <c r="DKP84" s="125"/>
      <c r="DKQ84" s="125"/>
      <c r="DKR84" s="125"/>
      <c r="DKS84" s="125"/>
      <c r="DKT84" s="125"/>
      <c r="DKU84" s="125"/>
      <c r="DKV84" s="125"/>
      <c r="DKW84" s="125"/>
      <c r="DKX84" s="125"/>
      <c r="DKY84" s="125"/>
      <c r="DKZ84" s="125"/>
      <c r="DLA84" s="125"/>
      <c r="DLB84" s="125"/>
      <c r="DLC84" s="125"/>
      <c r="DLD84" s="125"/>
      <c r="DLE84" s="125"/>
      <c r="DLF84" s="125"/>
      <c r="DLG84" s="125"/>
      <c r="DLH84" s="125"/>
      <c r="DLI84" s="125"/>
      <c r="DLJ84" s="125"/>
      <c r="DLK84" s="125"/>
      <c r="DLL84" s="125"/>
      <c r="DLM84" s="125"/>
      <c r="DLN84" s="125"/>
      <c r="DLO84" s="125"/>
      <c r="DLP84" s="125"/>
      <c r="DLQ84" s="125"/>
      <c r="DLR84" s="125"/>
      <c r="DLS84" s="125"/>
      <c r="DLT84" s="125"/>
      <c r="DLU84" s="125"/>
      <c r="DLV84" s="125"/>
      <c r="DLW84" s="125"/>
      <c r="DLX84" s="125"/>
      <c r="DLY84" s="125"/>
      <c r="DLZ84" s="125"/>
      <c r="DMA84" s="125"/>
      <c r="DMB84" s="125"/>
      <c r="DMC84" s="125"/>
      <c r="DMD84" s="125"/>
      <c r="DME84" s="125"/>
      <c r="DMF84" s="125"/>
      <c r="DMG84" s="125"/>
      <c r="DMH84" s="125"/>
      <c r="DMI84" s="125"/>
      <c r="DMJ84" s="125"/>
      <c r="DMK84" s="125"/>
      <c r="DML84" s="125"/>
      <c r="DMM84" s="125"/>
      <c r="DMN84" s="125"/>
      <c r="DMO84" s="125"/>
      <c r="DMP84" s="125"/>
      <c r="DMQ84" s="125"/>
      <c r="DMR84" s="125"/>
      <c r="DMS84" s="125"/>
      <c r="DMT84" s="125"/>
      <c r="DMU84" s="125"/>
      <c r="DMV84" s="125"/>
      <c r="DMW84" s="125"/>
      <c r="DMX84" s="125"/>
      <c r="DMY84" s="125"/>
      <c r="DMZ84" s="125"/>
      <c r="DNA84" s="125"/>
      <c r="DNB84" s="125"/>
      <c r="DNC84" s="125"/>
      <c r="DND84" s="125"/>
      <c r="DNE84" s="125"/>
      <c r="DNF84" s="125"/>
      <c r="DNG84" s="125"/>
      <c r="DNH84" s="125"/>
      <c r="DNI84" s="125"/>
      <c r="DNJ84" s="125"/>
      <c r="DNK84" s="125"/>
      <c r="DNL84" s="125"/>
      <c r="DNM84" s="125"/>
      <c r="DNN84" s="125"/>
      <c r="DNO84" s="125"/>
      <c r="DNP84" s="125"/>
      <c r="DNQ84" s="125"/>
      <c r="DNR84" s="125"/>
      <c r="DNS84" s="125"/>
      <c r="DNT84" s="125"/>
      <c r="DNU84" s="125"/>
      <c r="DNV84" s="125"/>
      <c r="DNW84" s="125"/>
      <c r="DNX84" s="125"/>
      <c r="DNY84" s="125"/>
      <c r="DNZ84" s="125"/>
      <c r="DOA84" s="125"/>
      <c r="DOB84" s="125"/>
      <c r="DOC84" s="125"/>
      <c r="DOD84" s="125"/>
      <c r="DOE84" s="125"/>
      <c r="DOF84" s="125"/>
      <c r="DOG84" s="125"/>
      <c r="DOH84" s="125"/>
      <c r="DOI84" s="125"/>
      <c r="DOJ84" s="125"/>
      <c r="DOK84" s="125"/>
      <c r="DOL84" s="125"/>
      <c r="DOM84" s="125"/>
      <c r="DON84" s="125"/>
      <c r="DOO84" s="125"/>
      <c r="DOP84" s="125"/>
      <c r="DOQ84" s="125"/>
      <c r="DOR84" s="125"/>
      <c r="DOS84" s="125"/>
      <c r="DOT84" s="125"/>
      <c r="DOU84" s="125"/>
      <c r="DOV84" s="125"/>
      <c r="DOW84" s="125"/>
      <c r="DOX84" s="125"/>
      <c r="DOY84" s="125"/>
      <c r="DOZ84" s="125"/>
      <c r="DPA84" s="125"/>
      <c r="DPB84" s="125"/>
      <c r="DPC84" s="125"/>
      <c r="DPD84" s="125"/>
      <c r="DPE84" s="125"/>
      <c r="DPF84" s="125"/>
      <c r="DPG84" s="125"/>
      <c r="DPH84" s="125"/>
      <c r="DPI84" s="125"/>
      <c r="DPJ84" s="125"/>
      <c r="DPK84" s="125"/>
      <c r="DPL84" s="125"/>
      <c r="DPM84" s="125"/>
      <c r="DPN84" s="125"/>
      <c r="DPO84" s="125"/>
      <c r="DPP84" s="125"/>
      <c r="DPQ84" s="125"/>
      <c r="DPR84" s="125"/>
      <c r="DPS84" s="125"/>
      <c r="DPT84" s="125"/>
      <c r="DPU84" s="125"/>
      <c r="DPV84" s="125"/>
      <c r="DPW84" s="125"/>
      <c r="DPX84" s="125"/>
      <c r="DPY84" s="125"/>
      <c r="DPZ84" s="125"/>
      <c r="DQA84" s="125"/>
      <c r="DQB84" s="125"/>
      <c r="DQC84" s="125"/>
      <c r="DQD84" s="125"/>
      <c r="DQE84" s="125"/>
      <c r="DQF84" s="125"/>
      <c r="DQG84" s="125"/>
      <c r="DQH84" s="125"/>
      <c r="DQI84" s="125"/>
      <c r="DQJ84" s="125"/>
      <c r="DQK84" s="125"/>
      <c r="DQL84" s="125"/>
      <c r="DQM84" s="125"/>
      <c r="DQN84" s="125"/>
      <c r="DQO84" s="125"/>
      <c r="DQP84" s="125"/>
      <c r="DQQ84" s="125"/>
      <c r="DQR84" s="125"/>
      <c r="DQS84" s="125"/>
      <c r="DQT84" s="125"/>
      <c r="DQU84" s="125"/>
      <c r="DQV84" s="125"/>
      <c r="DQW84" s="125"/>
      <c r="DQX84" s="125"/>
      <c r="DQY84" s="125"/>
      <c r="DQZ84" s="125"/>
      <c r="DRA84" s="125"/>
      <c r="DRB84" s="125"/>
      <c r="DRC84" s="125"/>
      <c r="DRD84" s="125"/>
      <c r="DRE84" s="125"/>
      <c r="DRF84" s="125"/>
      <c r="DRG84" s="125"/>
      <c r="DRH84" s="125"/>
      <c r="DRI84" s="125"/>
      <c r="DRJ84" s="125"/>
      <c r="DRK84" s="125"/>
      <c r="DRL84" s="125"/>
      <c r="DRM84" s="125"/>
      <c r="DRN84" s="125"/>
      <c r="DRO84" s="125"/>
      <c r="DRP84" s="125"/>
      <c r="DRQ84" s="125"/>
      <c r="DRR84" s="125"/>
      <c r="DRS84" s="125"/>
      <c r="DRT84" s="125"/>
      <c r="DRU84" s="125"/>
      <c r="DRV84" s="125"/>
      <c r="DRW84" s="125"/>
      <c r="DRX84" s="125"/>
      <c r="DRY84" s="125"/>
      <c r="DRZ84" s="125"/>
      <c r="DSA84" s="125"/>
      <c r="DSB84" s="125"/>
      <c r="DSC84" s="125"/>
      <c r="DSD84" s="125"/>
      <c r="DSE84" s="125"/>
      <c r="DSF84" s="125"/>
      <c r="DSG84" s="125"/>
      <c r="DSH84" s="125"/>
      <c r="DSI84" s="125"/>
      <c r="DSJ84" s="125"/>
      <c r="DSK84" s="125"/>
      <c r="DSL84" s="125"/>
      <c r="DSM84" s="125"/>
      <c r="DSN84" s="125"/>
      <c r="DSO84" s="125"/>
      <c r="DSP84" s="125"/>
      <c r="DSQ84" s="125"/>
      <c r="DSR84" s="125"/>
      <c r="DSS84" s="125"/>
      <c r="DST84" s="125"/>
      <c r="DSU84" s="125"/>
      <c r="DSV84" s="125"/>
      <c r="DSW84" s="125"/>
      <c r="DSX84" s="125"/>
      <c r="DSY84" s="125"/>
      <c r="DSZ84" s="125"/>
      <c r="DTA84" s="125"/>
      <c r="DTB84" s="125"/>
      <c r="DTC84" s="125"/>
      <c r="DTD84" s="125"/>
      <c r="DTE84" s="125"/>
      <c r="DTF84" s="125"/>
      <c r="DTG84" s="125"/>
      <c r="DTH84" s="125"/>
      <c r="DTI84" s="125"/>
      <c r="DTJ84" s="125"/>
      <c r="DTK84" s="125"/>
      <c r="DTL84" s="125"/>
      <c r="DTM84" s="125"/>
      <c r="DTN84" s="125"/>
      <c r="DTO84" s="125"/>
      <c r="DTP84" s="125"/>
      <c r="DTQ84" s="125"/>
      <c r="DTR84" s="125"/>
      <c r="DTS84" s="125"/>
      <c r="DTT84" s="125"/>
      <c r="DTU84" s="125"/>
      <c r="DTV84" s="125"/>
      <c r="DTW84" s="125"/>
      <c r="DTX84" s="125"/>
      <c r="DTY84" s="125"/>
      <c r="DTZ84" s="125"/>
      <c r="DUA84" s="125"/>
      <c r="DUB84" s="125"/>
      <c r="DUC84" s="125"/>
      <c r="DUD84" s="125"/>
      <c r="DUE84" s="125"/>
      <c r="DUF84" s="125"/>
      <c r="DUG84" s="125"/>
      <c r="DUH84" s="125"/>
      <c r="DUI84" s="125"/>
      <c r="DUJ84" s="125"/>
      <c r="DUK84" s="125"/>
      <c r="DUL84" s="125"/>
      <c r="DUM84" s="125"/>
      <c r="DUN84" s="125"/>
      <c r="DUO84" s="125"/>
      <c r="DUP84" s="125"/>
      <c r="DUQ84" s="125"/>
      <c r="DUR84" s="125"/>
      <c r="DUS84" s="125"/>
      <c r="DUT84" s="125"/>
      <c r="DUU84" s="125"/>
      <c r="DUV84" s="125"/>
      <c r="DUW84" s="125"/>
      <c r="DUX84" s="125"/>
      <c r="DUY84" s="125"/>
      <c r="DUZ84" s="125"/>
      <c r="DVA84" s="125"/>
      <c r="DVB84" s="125"/>
      <c r="DVC84" s="125"/>
      <c r="DVD84" s="125"/>
      <c r="DVE84" s="125"/>
      <c r="DVF84" s="125"/>
      <c r="DVG84" s="125"/>
      <c r="DVH84" s="125"/>
      <c r="DVI84" s="125"/>
      <c r="DVJ84" s="125"/>
      <c r="DVK84" s="125"/>
      <c r="DVL84" s="125"/>
      <c r="DVM84" s="125"/>
      <c r="DVN84" s="125"/>
      <c r="DVO84" s="125"/>
      <c r="DVP84" s="125"/>
      <c r="DVQ84" s="125"/>
      <c r="DVR84" s="125"/>
      <c r="DVS84" s="125"/>
      <c r="DVT84" s="125"/>
      <c r="DVU84" s="125"/>
      <c r="DVV84" s="125"/>
      <c r="DVW84" s="125"/>
      <c r="DVX84" s="125"/>
      <c r="DVY84" s="125"/>
      <c r="DVZ84" s="125"/>
      <c r="DWA84" s="125"/>
      <c r="DWB84" s="125"/>
      <c r="DWC84" s="125"/>
      <c r="DWD84" s="125"/>
      <c r="DWE84" s="125"/>
      <c r="DWF84" s="125"/>
      <c r="DWG84" s="125"/>
      <c r="DWH84" s="125"/>
      <c r="DWI84" s="125"/>
      <c r="DWJ84" s="125"/>
      <c r="DWK84" s="125"/>
      <c r="DWL84" s="125"/>
      <c r="DWM84" s="125"/>
      <c r="DWN84" s="125"/>
      <c r="DWO84" s="125"/>
      <c r="DWP84" s="125"/>
      <c r="DWQ84" s="125"/>
      <c r="DWR84" s="125"/>
      <c r="DWS84" s="125"/>
      <c r="DWT84" s="125"/>
      <c r="DWU84" s="125"/>
      <c r="DWV84" s="125"/>
      <c r="DWW84" s="125"/>
      <c r="DWX84" s="125"/>
      <c r="DWY84" s="125"/>
      <c r="DWZ84" s="125"/>
      <c r="DXA84" s="125"/>
      <c r="DXB84" s="125"/>
      <c r="DXC84" s="125"/>
      <c r="DXD84" s="125"/>
      <c r="DXE84" s="125"/>
      <c r="DXF84" s="125"/>
      <c r="DXG84" s="125"/>
      <c r="DXH84" s="125"/>
      <c r="DXI84" s="125"/>
      <c r="DXJ84" s="125"/>
      <c r="DXK84" s="125"/>
      <c r="DXL84" s="125"/>
      <c r="DXM84" s="125"/>
      <c r="DXN84" s="125"/>
      <c r="DXO84" s="125"/>
      <c r="DXP84" s="125"/>
      <c r="DXQ84" s="125"/>
      <c r="DXR84" s="125"/>
      <c r="DXS84" s="125"/>
      <c r="DXT84" s="125"/>
      <c r="DXU84" s="125"/>
      <c r="DXV84" s="125"/>
      <c r="DXW84" s="125"/>
      <c r="DXX84" s="125"/>
      <c r="DXY84" s="125"/>
      <c r="DXZ84" s="125"/>
      <c r="DYA84" s="125"/>
      <c r="DYB84" s="125"/>
      <c r="DYC84" s="125"/>
      <c r="DYD84" s="125"/>
      <c r="DYE84" s="125"/>
      <c r="DYF84" s="125"/>
      <c r="DYG84" s="125"/>
      <c r="DYH84" s="125"/>
      <c r="DYI84" s="125"/>
      <c r="DYJ84" s="125"/>
      <c r="DYK84" s="125"/>
      <c r="DYL84" s="125"/>
      <c r="DYM84" s="125"/>
      <c r="DYN84" s="125"/>
      <c r="DYO84" s="125"/>
      <c r="DYP84" s="125"/>
      <c r="DYQ84" s="125"/>
      <c r="DYR84" s="125"/>
      <c r="DYS84" s="125"/>
      <c r="DYT84" s="125"/>
      <c r="DYU84" s="125"/>
      <c r="DYV84" s="125"/>
      <c r="DYW84" s="125"/>
      <c r="DYX84" s="125"/>
      <c r="DYY84" s="125"/>
      <c r="DYZ84" s="125"/>
      <c r="DZA84" s="125"/>
      <c r="DZB84" s="125"/>
      <c r="DZC84" s="125"/>
      <c r="DZD84" s="125"/>
      <c r="DZE84" s="125"/>
      <c r="DZF84" s="125"/>
      <c r="DZG84" s="125"/>
      <c r="DZH84" s="125"/>
      <c r="DZI84" s="125"/>
      <c r="DZJ84" s="125"/>
      <c r="DZK84" s="125"/>
      <c r="DZL84" s="125"/>
      <c r="DZM84" s="125"/>
      <c r="DZN84" s="125"/>
      <c r="DZO84" s="125"/>
      <c r="DZP84" s="125"/>
      <c r="DZQ84" s="125"/>
      <c r="DZR84" s="125"/>
      <c r="DZS84" s="125"/>
      <c r="DZT84" s="125"/>
      <c r="DZU84" s="125"/>
      <c r="DZV84" s="125"/>
      <c r="DZW84" s="125"/>
      <c r="DZX84" s="125"/>
      <c r="DZY84" s="125"/>
      <c r="DZZ84" s="125"/>
      <c r="EAA84" s="125"/>
      <c r="EAB84" s="125"/>
      <c r="EAC84" s="125"/>
      <c r="EAD84" s="125"/>
      <c r="EAE84" s="125"/>
      <c r="EAF84" s="125"/>
      <c r="EAG84" s="125"/>
      <c r="EAH84" s="125"/>
      <c r="EAI84" s="125"/>
      <c r="EAJ84" s="125"/>
      <c r="EAK84" s="125"/>
      <c r="EAL84" s="125"/>
      <c r="EAM84" s="125"/>
      <c r="EAN84" s="125"/>
      <c r="EAO84" s="125"/>
      <c r="EAP84" s="125"/>
      <c r="EAQ84" s="125"/>
      <c r="EAR84" s="125"/>
      <c r="EAS84" s="125"/>
      <c r="EAT84" s="125"/>
      <c r="EAU84" s="125"/>
      <c r="EAV84" s="125"/>
      <c r="EAW84" s="125"/>
      <c r="EAX84" s="125"/>
      <c r="EAY84" s="125"/>
      <c r="EAZ84" s="125"/>
      <c r="EBA84" s="125"/>
      <c r="EBB84" s="125"/>
      <c r="EBC84" s="125"/>
      <c r="EBD84" s="125"/>
      <c r="EBE84" s="125"/>
      <c r="EBF84" s="125"/>
      <c r="EBG84" s="125"/>
      <c r="EBH84" s="125"/>
      <c r="EBI84" s="125"/>
      <c r="EBJ84" s="125"/>
      <c r="EBK84" s="125"/>
      <c r="EBL84" s="125"/>
      <c r="EBM84" s="125"/>
      <c r="EBN84" s="125"/>
      <c r="EBO84" s="125"/>
      <c r="EBP84" s="125"/>
      <c r="EBQ84" s="125"/>
      <c r="EBR84" s="125"/>
      <c r="EBS84" s="125"/>
      <c r="EBT84" s="125"/>
      <c r="EBU84" s="125"/>
      <c r="EBV84" s="125"/>
      <c r="EBW84" s="125"/>
      <c r="EBX84" s="125"/>
      <c r="EBY84" s="125"/>
      <c r="EBZ84" s="125"/>
      <c r="ECA84" s="125"/>
      <c r="ECB84" s="125"/>
      <c r="ECC84" s="125"/>
      <c r="ECD84" s="125"/>
      <c r="ECE84" s="125"/>
      <c r="ECF84" s="125"/>
      <c r="ECG84" s="125"/>
      <c r="ECH84" s="125"/>
      <c r="ECI84" s="125"/>
      <c r="ECJ84" s="125"/>
      <c r="ECK84" s="125"/>
      <c r="ECL84" s="125"/>
      <c r="ECM84" s="125"/>
      <c r="ECN84" s="125"/>
      <c r="ECO84" s="125"/>
      <c r="ECP84" s="125"/>
      <c r="ECQ84" s="125"/>
      <c r="ECR84" s="125"/>
      <c r="ECS84" s="125"/>
      <c r="ECT84" s="125"/>
      <c r="ECU84" s="125"/>
      <c r="ECV84" s="125"/>
      <c r="ECW84" s="125"/>
      <c r="ECX84" s="125"/>
      <c r="ECY84" s="125"/>
      <c r="ECZ84" s="125"/>
      <c r="EDA84" s="125"/>
      <c r="EDB84" s="125"/>
      <c r="EDC84" s="125"/>
      <c r="EDD84" s="125"/>
      <c r="EDE84" s="125"/>
      <c r="EDF84" s="125"/>
      <c r="EDG84" s="125"/>
      <c r="EDH84" s="125"/>
      <c r="EDI84" s="125"/>
      <c r="EDJ84" s="125"/>
      <c r="EDK84" s="125"/>
      <c r="EDL84" s="125"/>
      <c r="EDM84" s="125"/>
      <c r="EDN84" s="125"/>
      <c r="EDO84" s="125"/>
      <c r="EDP84" s="125"/>
      <c r="EDQ84" s="125"/>
      <c r="EDR84" s="125"/>
      <c r="EDS84" s="125"/>
      <c r="EDT84" s="125"/>
      <c r="EDU84" s="125"/>
      <c r="EDV84" s="125"/>
      <c r="EDW84" s="125"/>
      <c r="EDX84" s="125"/>
      <c r="EDY84" s="125"/>
      <c r="EDZ84" s="125"/>
      <c r="EEA84" s="125"/>
      <c r="EEB84" s="125"/>
      <c r="EEC84" s="125"/>
      <c r="EED84" s="125"/>
      <c r="EEE84" s="125"/>
      <c r="EEF84" s="125"/>
      <c r="EEG84" s="125"/>
      <c r="EEH84" s="125"/>
      <c r="EEI84" s="125"/>
      <c r="EEJ84" s="125"/>
      <c r="EEK84" s="125"/>
      <c r="EEL84" s="125"/>
      <c r="EEM84" s="125"/>
      <c r="EEN84" s="125"/>
      <c r="EEO84" s="125"/>
      <c r="EEP84" s="125"/>
      <c r="EEQ84" s="125"/>
      <c r="EER84" s="125"/>
      <c r="EES84" s="125"/>
      <c r="EET84" s="125"/>
      <c r="EEU84" s="125"/>
      <c r="EEV84" s="125"/>
      <c r="EEW84" s="125"/>
      <c r="EEX84" s="125"/>
      <c r="EEY84" s="125"/>
      <c r="EEZ84" s="125"/>
      <c r="EFA84" s="125"/>
      <c r="EFB84" s="125"/>
      <c r="EFC84" s="125"/>
      <c r="EFD84" s="125"/>
      <c r="EFE84" s="125"/>
      <c r="EFF84" s="125"/>
      <c r="EFG84" s="125"/>
      <c r="EFH84" s="125"/>
      <c r="EFI84" s="125"/>
      <c r="EFJ84" s="125"/>
      <c r="EFK84" s="125"/>
      <c r="EFL84" s="125"/>
      <c r="EFM84" s="125"/>
      <c r="EFN84" s="125"/>
      <c r="EFO84" s="125"/>
      <c r="EFP84" s="125"/>
      <c r="EFQ84" s="125"/>
      <c r="EFR84" s="125"/>
      <c r="EFS84" s="125"/>
      <c r="EFT84" s="125"/>
      <c r="EFU84" s="125"/>
      <c r="EFV84" s="125"/>
      <c r="EFW84" s="125"/>
      <c r="EFX84" s="125"/>
      <c r="EFY84" s="125"/>
      <c r="EFZ84" s="125"/>
      <c r="EGA84" s="125"/>
      <c r="EGB84" s="125"/>
      <c r="EGC84" s="125"/>
      <c r="EGD84" s="125"/>
      <c r="EGE84" s="125"/>
      <c r="EGF84" s="125"/>
      <c r="EGG84" s="125"/>
      <c r="EGH84" s="125"/>
      <c r="EGI84" s="125"/>
      <c r="EGJ84" s="125"/>
      <c r="EGK84" s="125"/>
      <c r="EGL84" s="125"/>
      <c r="EGM84" s="125"/>
      <c r="EGN84" s="125"/>
      <c r="EGO84" s="125"/>
      <c r="EGP84" s="125"/>
      <c r="EGQ84" s="125"/>
      <c r="EGR84" s="125"/>
      <c r="EGS84" s="125"/>
      <c r="EGT84" s="125"/>
      <c r="EGU84" s="125"/>
      <c r="EGV84" s="125"/>
      <c r="EGW84" s="125"/>
      <c r="EGX84" s="125"/>
      <c r="EGY84" s="125"/>
      <c r="EGZ84" s="125"/>
      <c r="EHA84" s="125"/>
      <c r="EHB84" s="125"/>
      <c r="EHC84" s="125"/>
      <c r="EHD84" s="125"/>
      <c r="EHE84" s="125"/>
      <c r="EHF84" s="125"/>
      <c r="EHG84" s="125"/>
      <c r="EHH84" s="125"/>
      <c r="EHI84" s="125"/>
      <c r="EHJ84" s="125"/>
      <c r="EHK84" s="125"/>
      <c r="EHL84" s="125"/>
      <c r="EHM84" s="125"/>
      <c r="EHN84" s="125"/>
      <c r="EHO84" s="125"/>
      <c r="EHP84" s="125"/>
      <c r="EHQ84" s="125"/>
      <c r="EHR84" s="125"/>
      <c r="EHS84" s="125"/>
      <c r="EHT84" s="125"/>
      <c r="EHU84" s="125"/>
      <c r="EHV84" s="125"/>
      <c r="EHW84" s="125"/>
      <c r="EHX84" s="125"/>
      <c r="EHY84" s="125"/>
      <c r="EHZ84" s="125"/>
      <c r="EIA84" s="125"/>
      <c r="EIB84" s="125"/>
      <c r="EIC84" s="125"/>
      <c r="EID84" s="125"/>
      <c r="EIE84" s="125"/>
      <c r="EIF84" s="125"/>
      <c r="EIG84" s="125"/>
      <c r="EIH84" s="125"/>
      <c r="EII84" s="125"/>
      <c r="EIJ84" s="125"/>
      <c r="EIK84" s="125"/>
      <c r="EIL84" s="125"/>
      <c r="EIM84" s="125"/>
      <c r="EIN84" s="125"/>
      <c r="EIO84" s="125"/>
      <c r="EIP84" s="125"/>
      <c r="EIQ84" s="125"/>
      <c r="EIR84" s="125"/>
      <c r="EIS84" s="125"/>
      <c r="EIT84" s="125"/>
      <c r="EIU84" s="125"/>
      <c r="EIV84" s="125"/>
      <c r="EIW84" s="125"/>
      <c r="EIX84" s="125"/>
      <c r="EIY84" s="125"/>
      <c r="EIZ84" s="125"/>
      <c r="EJA84" s="125"/>
      <c r="EJB84" s="125"/>
      <c r="EJC84" s="125"/>
      <c r="EJD84" s="125"/>
      <c r="EJE84" s="125"/>
      <c r="EJF84" s="125"/>
      <c r="EJG84" s="125"/>
      <c r="EJH84" s="125"/>
      <c r="EJI84" s="125"/>
      <c r="EJJ84" s="125"/>
      <c r="EJK84" s="125"/>
      <c r="EJL84" s="125"/>
      <c r="EJM84" s="125"/>
      <c r="EJN84" s="125"/>
      <c r="EJO84" s="125"/>
      <c r="EJP84" s="125"/>
      <c r="EJQ84" s="125"/>
      <c r="EJR84" s="125"/>
      <c r="EJS84" s="125"/>
      <c r="EJT84" s="125"/>
      <c r="EJU84" s="125"/>
      <c r="EJV84" s="125"/>
      <c r="EJW84" s="125"/>
      <c r="EJX84" s="125"/>
      <c r="EJY84" s="125"/>
      <c r="EJZ84" s="125"/>
      <c r="EKA84" s="125"/>
      <c r="EKB84" s="125"/>
      <c r="EKC84" s="125"/>
      <c r="EKD84" s="125"/>
      <c r="EKE84" s="125"/>
      <c r="EKF84" s="125"/>
      <c r="EKG84" s="125"/>
      <c r="EKH84" s="125"/>
      <c r="EKI84" s="125"/>
      <c r="EKJ84" s="125"/>
      <c r="EKK84" s="125"/>
      <c r="EKL84" s="125"/>
      <c r="EKM84" s="125"/>
      <c r="EKN84" s="125"/>
      <c r="EKO84" s="125"/>
      <c r="EKP84" s="125"/>
      <c r="EKQ84" s="125"/>
      <c r="EKR84" s="125"/>
      <c r="EKS84" s="125"/>
      <c r="EKT84" s="125"/>
      <c r="EKU84" s="125"/>
      <c r="EKV84" s="125"/>
      <c r="EKW84" s="125"/>
      <c r="EKX84" s="125"/>
      <c r="EKY84" s="125"/>
      <c r="EKZ84" s="125"/>
      <c r="ELA84" s="125"/>
      <c r="ELB84" s="125"/>
      <c r="ELC84" s="125"/>
      <c r="ELD84" s="125"/>
      <c r="ELE84" s="125"/>
      <c r="ELF84" s="125"/>
      <c r="ELG84" s="125"/>
      <c r="ELH84" s="125"/>
      <c r="ELI84" s="125"/>
      <c r="ELJ84" s="125"/>
      <c r="ELK84" s="125"/>
      <c r="ELL84" s="125"/>
      <c r="ELM84" s="125"/>
      <c r="ELN84" s="125"/>
      <c r="ELO84" s="125"/>
      <c r="ELP84" s="125"/>
      <c r="ELQ84" s="125"/>
      <c r="ELR84" s="125"/>
      <c r="ELS84" s="125"/>
      <c r="ELT84" s="125"/>
      <c r="ELU84" s="125"/>
      <c r="ELV84" s="125"/>
      <c r="ELW84" s="125"/>
      <c r="ELX84" s="125"/>
      <c r="ELY84" s="125"/>
      <c r="ELZ84" s="125"/>
      <c r="EMA84" s="125"/>
      <c r="EMB84" s="125"/>
      <c r="EMC84" s="125"/>
      <c r="EMD84" s="125"/>
      <c r="EME84" s="125"/>
      <c r="EMF84" s="125"/>
      <c r="EMG84" s="125"/>
      <c r="EMH84" s="125"/>
      <c r="EMI84" s="125"/>
      <c r="EMJ84" s="125"/>
      <c r="EMK84" s="125"/>
      <c r="EML84" s="125"/>
      <c r="EMM84" s="125"/>
      <c r="EMN84" s="125"/>
      <c r="EMO84" s="125"/>
      <c r="EMP84" s="125"/>
      <c r="EMQ84" s="125"/>
      <c r="EMR84" s="125"/>
      <c r="EMS84" s="125"/>
      <c r="EMT84" s="125"/>
      <c r="EMU84" s="125"/>
      <c r="EMV84" s="125"/>
      <c r="EMW84" s="125"/>
      <c r="EMX84" s="125"/>
      <c r="EMY84" s="125"/>
      <c r="EMZ84" s="125"/>
      <c r="ENA84" s="125"/>
      <c r="ENB84" s="125"/>
      <c r="ENC84" s="125"/>
      <c r="END84" s="125"/>
      <c r="ENE84" s="125"/>
      <c r="ENF84" s="125"/>
      <c r="ENG84" s="125"/>
      <c r="ENH84" s="125"/>
      <c r="ENI84" s="125"/>
      <c r="ENJ84" s="125"/>
      <c r="ENK84" s="125"/>
      <c r="ENL84" s="125"/>
      <c r="ENM84" s="125"/>
      <c r="ENN84" s="125"/>
      <c r="ENO84" s="125"/>
      <c r="ENP84" s="125"/>
      <c r="ENQ84" s="125"/>
      <c r="ENR84" s="125"/>
      <c r="ENS84" s="125"/>
      <c r="ENT84" s="125"/>
      <c r="ENU84" s="125"/>
      <c r="ENV84" s="125"/>
      <c r="ENW84" s="125"/>
      <c r="ENX84" s="125"/>
      <c r="ENY84" s="125"/>
      <c r="ENZ84" s="125"/>
      <c r="EOA84" s="125"/>
      <c r="EOB84" s="125"/>
      <c r="EOC84" s="125"/>
      <c r="EOD84" s="125"/>
      <c r="EOE84" s="125"/>
      <c r="EOF84" s="125"/>
      <c r="EOG84" s="125"/>
      <c r="EOH84" s="125"/>
      <c r="EOI84" s="125"/>
      <c r="EOJ84" s="125"/>
      <c r="EOK84" s="125"/>
      <c r="EOL84" s="125"/>
      <c r="EOM84" s="125"/>
      <c r="EON84" s="125"/>
      <c r="EOO84" s="125"/>
      <c r="EOP84" s="125"/>
      <c r="EOQ84" s="125"/>
      <c r="EOR84" s="125"/>
      <c r="EOS84" s="125"/>
      <c r="EOT84" s="125"/>
      <c r="EOU84" s="125"/>
      <c r="EOV84" s="125"/>
      <c r="EOW84" s="125"/>
      <c r="EOX84" s="125"/>
      <c r="EOY84" s="125"/>
      <c r="EOZ84" s="125"/>
      <c r="EPA84" s="125"/>
      <c r="EPB84" s="125"/>
      <c r="EPC84" s="125"/>
      <c r="EPD84" s="125"/>
      <c r="EPE84" s="125"/>
      <c r="EPF84" s="125"/>
      <c r="EPG84" s="125"/>
      <c r="EPH84" s="125"/>
      <c r="EPI84" s="125"/>
      <c r="EPJ84" s="125"/>
      <c r="EPK84" s="125"/>
      <c r="EPL84" s="125"/>
      <c r="EPM84" s="125"/>
      <c r="EPN84" s="125"/>
      <c r="EPO84" s="125"/>
      <c r="EPP84" s="125"/>
      <c r="EPQ84" s="125"/>
      <c r="EPR84" s="125"/>
      <c r="EPS84" s="125"/>
      <c r="EPT84" s="125"/>
      <c r="EPU84" s="125"/>
      <c r="EPV84" s="125"/>
      <c r="EPW84" s="125"/>
      <c r="EPX84" s="125"/>
      <c r="EPY84" s="125"/>
      <c r="EPZ84" s="125"/>
      <c r="EQA84" s="125"/>
      <c r="EQB84" s="125"/>
      <c r="EQC84" s="125"/>
      <c r="EQD84" s="125"/>
      <c r="EQE84" s="125"/>
      <c r="EQF84" s="125"/>
      <c r="EQG84" s="125"/>
      <c r="EQH84" s="125"/>
      <c r="EQI84" s="125"/>
      <c r="EQJ84" s="125"/>
      <c r="EQK84" s="125"/>
      <c r="EQL84" s="125"/>
      <c r="EQM84" s="125"/>
      <c r="EQN84" s="125"/>
      <c r="EQO84" s="125"/>
      <c r="EQP84" s="125"/>
      <c r="EQQ84" s="125"/>
      <c r="EQR84" s="125"/>
      <c r="EQS84" s="125"/>
      <c r="EQT84" s="125"/>
      <c r="EQU84" s="125"/>
      <c r="EQV84" s="125"/>
      <c r="EQW84" s="125"/>
      <c r="EQX84" s="125"/>
      <c r="EQY84" s="125"/>
      <c r="EQZ84" s="125"/>
      <c r="ERA84" s="125"/>
      <c r="ERB84" s="125"/>
      <c r="ERC84" s="125"/>
      <c r="ERD84" s="125"/>
      <c r="ERE84" s="125"/>
      <c r="ERF84" s="125"/>
      <c r="ERG84" s="125"/>
      <c r="ERH84" s="125"/>
      <c r="ERI84" s="125"/>
      <c r="ERJ84" s="125"/>
      <c r="ERK84" s="125"/>
      <c r="ERL84" s="125"/>
      <c r="ERM84" s="125"/>
      <c r="ERN84" s="125"/>
      <c r="ERO84" s="125"/>
      <c r="ERP84" s="125"/>
      <c r="ERQ84" s="125"/>
      <c r="ERR84" s="125"/>
      <c r="ERS84" s="125"/>
      <c r="ERT84" s="125"/>
      <c r="ERU84" s="125"/>
      <c r="ERV84" s="125"/>
      <c r="ERW84" s="125"/>
      <c r="ERX84" s="125"/>
      <c r="ERY84" s="125"/>
      <c r="ERZ84" s="125"/>
      <c r="ESA84" s="125"/>
      <c r="ESB84" s="125"/>
      <c r="ESC84" s="125"/>
      <c r="ESD84" s="125"/>
      <c r="ESE84" s="125"/>
      <c r="ESF84" s="125"/>
      <c r="ESG84" s="125"/>
      <c r="ESH84" s="125"/>
      <c r="ESI84" s="125"/>
      <c r="ESJ84" s="125"/>
      <c r="ESK84" s="125"/>
      <c r="ESL84" s="125"/>
      <c r="ESM84" s="125"/>
      <c r="ESN84" s="125"/>
      <c r="ESO84" s="125"/>
      <c r="ESP84" s="125"/>
      <c r="ESQ84" s="125"/>
      <c r="ESR84" s="125"/>
      <c r="ESS84" s="125"/>
      <c r="EST84" s="125"/>
      <c r="ESU84" s="125"/>
      <c r="ESV84" s="125"/>
      <c r="ESW84" s="125"/>
      <c r="ESX84" s="125"/>
      <c r="ESY84" s="125"/>
      <c r="ESZ84" s="125"/>
      <c r="ETA84" s="125"/>
      <c r="ETB84" s="125"/>
      <c r="ETC84" s="125"/>
      <c r="ETD84" s="125"/>
      <c r="ETE84" s="125"/>
      <c r="ETF84" s="125"/>
      <c r="ETG84" s="125"/>
      <c r="ETH84" s="125"/>
      <c r="ETI84" s="125"/>
      <c r="ETJ84" s="125"/>
      <c r="ETK84" s="125"/>
      <c r="ETL84" s="125"/>
      <c r="ETM84" s="125"/>
      <c r="ETN84" s="125"/>
      <c r="ETO84" s="125"/>
      <c r="ETP84" s="125"/>
      <c r="ETQ84" s="125"/>
      <c r="ETR84" s="125"/>
      <c r="ETS84" s="125"/>
      <c r="ETT84" s="125"/>
      <c r="ETU84" s="125"/>
      <c r="ETV84" s="125"/>
      <c r="ETW84" s="125"/>
      <c r="ETX84" s="125"/>
      <c r="ETY84" s="125"/>
      <c r="ETZ84" s="125"/>
      <c r="EUA84" s="125"/>
      <c r="EUB84" s="125"/>
      <c r="EUC84" s="125"/>
      <c r="EUD84" s="125"/>
      <c r="EUE84" s="125"/>
      <c r="EUF84" s="125"/>
      <c r="EUG84" s="125"/>
      <c r="EUH84" s="125"/>
      <c r="EUI84" s="125"/>
      <c r="EUJ84" s="125"/>
      <c r="EUK84" s="125"/>
      <c r="EUL84" s="125"/>
      <c r="EUM84" s="125"/>
      <c r="EUN84" s="125"/>
      <c r="EUO84" s="125"/>
      <c r="EUP84" s="125"/>
      <c r="EUQ84" s="125"/>
      <c r="EUR84" s="125"/>
      <c r="EUS84" s="125"/>
      <c r="EUT84" s="125"/>
      <c r="EUU84" s="125"/>
      <c r="EUV84" s="125"/>
      <c r="EUW84" s="125"/>
      <c r="EUX84" s="125"/>
      <c r="EUY84" s="125"/>
      <c r="EUZ84" s="125"/>
      <c r="EVA84" s="125"/>
      <c r="EVB84" s="125"/>
      <c r="EVC84" s="125"/>
      <c r="EVD84" s="125"/>
      <c r="EVE84" s="125"/>
      <c r="EVF84" s="125"/>
      <c r="EVG84" s="125"/>
      <c r="EVH84" s="125"/>
      <c r="EVI84" s="125"/>
      <c r="EVJ84" s="125"/>
      <c r="EVK84" s="125"/>
      <c r="EVL84" s="125"/>
      <c r="EVM84" s="125"/>
      <c r="EVN84" s="125"/>
      <c r="EVO84" s="125"/>
      <c r="EVP84" s="125"/>
      <c r="EVQ84" s="125"/>
      <c r="EVR84" s="125"/>
      <c r="EVS84" s="125"/>
      <c r="EVT84" s="125"/>
      <c r="EVU84" s="125"/>
      <c r="EVV84" s="125"/>
      <c r="EVW84" s="125"/>
      <c r="EVX84" s="125"/>
      <c r="EVY84" s="125"/>
      <c r="EVZ84" s="125"/>
      <c r="EWA84" s="125"/>
      <c r="EWB84" s="125"/>
      <c r="EWC84" s="125"/>
      <c r="EWD84" s="125"/>
      <c r="EWE84" s="125"/>
      <c r="EWF84" s="125"/>
      <c r="EWG84" s="125"/>
      <c r="EWH84" s="125"/>
      <c r="EWI84" s="125"/>
      <c r="EWJ84" s="125"/>
      <c r="EWK84" s="125"/>
      <c r="EWL84" s="125"/>
      <c r="EWM84" s="125"/>
      <c r="EWN84" s="125"/>
      <c r="EWO84" s="125"/>
      <c r="EWP84" s="125"/>
      <c r="EWQ84" s="125"/>
      <c r="EWR84" s="125"/>
      <c r="EWS84" s="125"/>
      <c r="EWT84" s="125"/>
      <c r="EWU84" s="125"/>
      <c r="EWV84" s="125"/>
      <c r="EWW84" s="125"/>
      <c r="EWX84" s="125"/>
      <c r="EWY84" s="125"/>
      <c r="EWZ84" s="125"/>
      <c r="EXA84" s="125"/>
      <c r="EXB84" s="125"/>
      <c r="EXC84" s="125"/>
      <c r="EXD84" s="125"/>
      <c r="EXE84" s="125"/>
      <c r="EXF84" s="125"/>
      <c r="EXG84" s="125"/>
      <c r="EXH84" s="125"/>
      <c r="EXI84" s="125"/>
      <c r="EXJ84" s="125"/>
      <c r="EXK84" s="125"/>
      <c r="EXL84" s="125"/>
      <c r="EXM84" s="125"/>
      <c r="EXN84" s="125"/>
      <c r="EXO84" s="125"/>
      <c r="EXP84" s="125"/>
      <c r="EXQ84" s="125"/>
      <c r="EXR84" s="125"/>
      <c r="EXS84" s="125"/>
      <c r="EXT84" s="125"/>
      <c r="EXU84" s="125"/>
      <c r="EXV84" s="125"/>
      <c r="EXW84" s="125"/>
      <c r="EXX84" s="125"/>
      <c r="EXY84" s="125"/>
      <c r="EXZ84" s="125"/>
      <c r="EYA84" s="125"/>
      <c r="EYB84" s="125"/>
      <c r="EYC84" s="125"/>
      <c r="EYD84" s="125"/>
      <c r="EYE84" s="125"/>
      <c r="EYF84" s="125"/>
      <c r="EYG84" s="125"/>
      <c r="EYH84" s="125"/>
      <c r="EYI84" s="125"/>
      <c r="EYJ84" s="125"/>
      <c r="EYK84" s="125"/>
      <c r="EYL84" s="125"/>
      <c r="EYM84" s="125"/>
      <c r="EYN84" s="125"/>
      <c r="EYO84" s="125"/>
      <c r="EYP84" s="125"/>
      <c r="EYQ84" s="125"/>
      <c r="EYR84" s="125"/>
      <c r="EYS84" s="125"/>
      <c r="EYT84" s="125"/>
      <c r="EYU84" s="125"/>
      <c r="EYV84" s="125"/>
      <c r="EYW84" s="125"/>
      <c r="EYX84" s="125"/>
      <c r="EYY84" s="125"/>
      <c r="EYZ84" s="125"/>
      <c r="EZA84" s="125"/>
      <c r="EZB84" s="125"/>
      <c r="EZC84" s="125"/>
      <c r="EZD84" s="125"/>
      <c r="EZE84" s="125"/>
      <c r="EZF84" s="125"/>
      <c r="EZG84" s="125"/>
      <c r="EZH84" s="125"/>
      <c r="EZI84" s="125"/>
      <c r="EZJ84" s="125"/>
      <c r="EZK84" s="125"/>
      <c r="EZL84" s="125"/>
      <c r="EZM84" s="125"/>
      <c r="EZN84" s="125"/>
      <c r="EZO84" s="125"/>
      <c r="EZP84" s="125"/>
      <c r="EZQ84" s="125"/>
      <c r="EZR84" s="125"/>
      <c r="EZS84" s="125"/>
      <c r="EZT84" s="125"/>
      <c r="EZU84" s="125"/>
      <c r="EZV84" s="125"/>
      <c r="EZW84" s="125"/>
      <c r="EZX84" s="125"/>
      <c r="EZY84" s="125"/>
      <c r="EZZ84" s="125"/>
      <c r="FAA84" s="125"/>
      <c r="FAB84" s="125"/>
      <c r="FAC84" s="125"/>
      <c r="FAD84" s="125"/>
      <c r="FAE84" s="125"/>
      <c r="FAF84" s="125"/>
      <c r="FAG84" s="125"/>
      <c r="FAH84" s="125"/>
      <c r="FAI84" s="125"/>
      <c r="FAJ84" s="125"/>
      <c r="FAK84" s="125"/>
      <c r="FAL84" s="125"/>
      <c r="FAM84" s="125"/>
      <c r="FAN84" s="125"/>
      <c r="FAO84" s="125"/>
      <c r="FAP84" s="125"/>
      <c r="FAQ84" s="125"/>
      <c r="FAR84" s="125"/>
      <c r="FAS84" s="125"/>
      <c r="FAT84" s="125"/>
      <c r="FAU84" s="125"/>
      <c r="FAV84" s="125"/>
      <c r="FAW84" s="125"/>
      <c r="FAX84" s="125"/>
      <c r="FAY84" s="125"/>
      <c r="FAZ84" s="125"/>
      <c r="FBA84" s="125"/>
      <c r="FBB84" s="125"/>
      <c r="FBC84" s="125"/>
      <c r="FBD84" s="125"/>
      <c r="FBE84" s="125"/>
      <c r="FBF84" s="125"/>
      <c r="FBG84" s="125"/>
      <c r="FBH84" s="125"/>
      <c r="FBI84" s="125"/>
      <c r="FBJ84" s="125"/>
      <c r="FBK84" s="125"/>
      <c r="FBL84" s="125"/>
      <c r="FBM84" s="125"/>
      <c r="FBN84" s="125"/>
      <c r="FBO84" s="125"/>
      <c r="FBP84" s="125"/>
      <c r="FBQ84" s="125"/>
      <c r="FBR84" s="125"/>
      <c r="FBS84" s="125"/>
      <c r="FBT84" s="125"/>
      <c r="FBU84" s="125"/>
      <c r="FBV84" s="125"/>
      <c r="FBW84" s="125"/>
      <c r="FBX84" s="125"/>
      <c r="FBY84" s="125"/>
      <c r="FBZ84" s="125"/>
      <c r="FCA84" s="125"/>
      <c r="FCB84" s="125"/>
      <c r="FCC84" s="125"/>
      <c r="FCD84" s="125"/>
      <c r="FCE84" s="125"/>
      <c r="FCF84" s="125"/>
      <c r="FCG84" s="125"/>
      <c r="FCH84" s="125"/>
      <c r="FCI84" s="125"/>
      <c r="FCJ84" s="125"/>
      <c r="FCK84" s="125"/>
      <c r="FCL84" s="125"/>
      <c r="FCM84" s="125"/>
      <c r="FCN84" s="125"/>
      <c r="FCO84" s="125"/>
      <c r="FCP84" s="125"/>
      <c r="FCQ84" s="125"/>
      <c r="FCR84" s="125"/>
      <c r="FCS84" s="125"/>
      <c r="FCT84" s="125"/>
      <c r="FCU84" s="125"/>
      <c r="FCV84" s="125"/>
      <c r="FCW84" s="125"/>
      <c r="FCX84" s="125"/>
      <c r="FCY84" s="125"/>
      <c r="FCZ84" s="125"/>
      <c r="FDA84" s="125"/>
      <c r="FDB84" s="125"/>
      <c r="FDC84" s="125"/>
      <c r="FDD84" s="125"/>
      <c r="FDE84" s="125"/>
      <c r="FDF84" s="125"/>
      <c r="FDG84" s="125"/>
      <c r="FDH84" s="125"/>
      <c r="FDI84" s="125"/>
      <c r="FDJ84" s="125"/>
      <c r="FDK84" s="125"/>
      <c r="FDL84" s="125"/>
      <c r="FDM84" s="125"/>
      <c r="FDN84" s="125"/>
      <c r="FDO84" s="125"/>
      <c r="FDP84" s="125"/>
      <c r="FDQ84" s="125"/>
      <c r="FDR84" s="125"/>
      <c r="FDS84" s="125"/>
      <c r="FDT84" s="125"/>
      <c r="FDU84" s="125"/>
      <c r="FDV84" s="125"/>
      <c r="FDW84" s="125"/>
      <c r="FDX84" s="125"/>
      <c r="FDY84" s="125"/>
      <c r="FDZ84" s="125"/>
      <c r="FEA84" s="125"/>
      <c r="FEB84" s="125"/>
      <c r="FEC84" s="125"/>
      <c r="FED84" s="125"/>
      <c r="FEE84" s="125"/>
      <c r="FEF84" s="125"/>
      <c r="FEG84" s="125"/>
      <c r="FEH84" s="125"/>
      <c r="FEI84" s="125"/>
      <c r="FEJ84" s="125"/>
      <c r="FEK84" s="125"/>
      <c r="FEL84" s="125"/>
      <c r="FEM84" s="125"/>
      <c r="FEN84" s="125"/>
      <c r="FEO84" s="125"/>
      <c r="FEP84" s="125"/>
      <c r="FEQ84" s="125"/>
      <c r="FER84" s="125"/>
      <c r="FES84" s="125"/>
      <c r="FET84" s="125"/>
      <c r="FEU84" s="125"/>
      <c r="FEV84" s="125"/>
      <c r="FEW84" s="125"/>
      <c r="FEX84" s="125"/>
      <c r="FEY84" s="125"/>
      <c r="FEZ84" s="125"/>
      <c r="FFA84" s="125"/>
      <c r="FFB84" s="125"/>
      <c r="FFC84" s="125"/>
      <c r="FFD84" s="125"/>
      <c r="FFE84" s="125"/>
      <c r="FFF84" s="125"/>
      <c r="FFG84" s="125"/>
      <c r="FFH84" s="125"/>
      <c r="FFI84" s="125"/>
      <c r="FFJ84" s="125"/>
      <c r="FFK84" s="125"/>
      <c r="FFL84" s="125"/>
      <c r="FFM84" s="125"/>
      <c r="FFN84" s="125"/>
      <c r="FFO84" s="125"/>
      <c r="FFP84" s="125"/>
      <c r="FFQ84" s="125"/>
      <c r="FFR84" s="125"/>
      <c r="FFS84" s="125"/>
      <c r="FFT84" s="125"/>
      <c r="FFU84" s="125"/>
      <c r="FFV84" s="125"/>
      <c r="FFW84" s="125"/>
      <c r="FFX84" s="125"/>
      <c r="FFY84" s="125"/>
      <c r="FFZ84" s="125"/>
      <c r="FGA84" s="125"/>
      <c r="FGB84" s="125"/>
      <c r="FGC84" s="125"/>
      <c r="FGD84" s="125"/>
      <c r="FGE84" s="125"/>
      <c r="FGF84" s="125"/>
      <c r="FGG84" s="125"/>
      <c r="FGH84" s="125"/>
      <c r="FGI84" s="125"/>
      <c r="FGJ84" s="125"/>
      <c r="FGK84" s="125"/>
      <c r="FGL84" s="125"/>
      <c r="FGM84" s="125"/>
      <c r="FGN84" s="125"/>
      <c r="FGO84" s="125"/>
      <c r="FGP84" s="125"/>
      <c r="FGQ84" s="125"/>
      <c r="FGR84" s="125"/>
      <c r="FGS84" s="125"/>
      <c r="FGT84" s="125"/>
      <c r="FGU84" s="125"/>
      <c r="FGV84" s="125"/>
      <c r="FGW84" s="125"/>
      <c r="FGX84" s="125"/>
      <c r="FGY84" s="125"/>
      <c r="FGZ84" s="125"/>
      <c r="FHA84" s="125"/>
      <c r="FHB84" s="125"/>
      <c r="FHC84" s="125"/>
      <c r="FHD84" s="125"/>
      <c r="FHE84" s="125"/>
      <c r="FHF84" s="125"/>
      <c r="FHG84" s="125"/>
      <c r="FHH84" s="125"/>
      <c r="FHI84" s="125"/>
      <c r="FHJ84" s="125"/>
      <c r="FHK84" s="125"/>
      <c r="FHL84" s="125"/>
      <c r="FHM84" s="125"/>
      <c r="FHN84" s="125"/>
      <c r="FHO84" s="125"/>
      <c r="FHP84" s="125"/>
      <c r="FHQ84" s="125"/>
      <c r="FHR84" s="125"/>
      <c r="FHS84" s="125"/>
      <c r="FHT84" s="125"/>
      <c r="FHU84" s="125"/>
      <c r="FHV84" s="125"/>
      <c r="FHW84" s="125"/>
      <c r="FHX84" s="125"/>
      <c r="FHY84" s="125"/>
      <c r="FHZ84" s="125"/>
      <c r="FIA84" s="125"/>
      <c r="FIB84" s="125"/>
      <c r="FIC84" s="125"/>
      <c r="FID84" s="125"/>
      <c r="FIE84" s="125"/>
      <c r="FIF84" s="125"/>
      <c r="FIG84" s="125"/>
      <c r="FIH84" s="125"/>
      <c r="FII84" s="125"/>
      <c r="FIJ84" s="125"/>
      <c r="FIK84" s="125"/>
      <c r="FIL84" s="125"/>
      <c r="FIM84" s="125"/>
      <c r="FIN84" s="125"/>
      <c r="FIO84" s="125"/>
      <c r="FIP84" s="125"/>
      <c r="FIQ84" s="125"/>
      <c r="FIR84" s="125"/>
      <c r="FIS84" s="125"/>
      <c r="FIT84" s="125"/>
      <c r="FIU84" s="125"/>
      <c r="FIV84" s="125"/>
      <c r="FIW84" s="125"/>
      <c r="FIX84" s="125"/>
      <c r="FIY84" s="125"/>
      <c r="FIZ84" s="125"/>
      <c r="FJA84" s="125"/>
      <c r="FJB84" s="125"/>
      <c r="FJC84" s="125"/>
      <c r="FJD84" s="125"/>
      <c r="FJE84" s="125"/>
      <c r="FJF84" s="125"/>
      <c r="FJG84" s="125"/>
      <c r="FJH84" s="125"/>
      <c r="FJI84" s="125"/>
      <c r="FJJ84" s="125"/>
      <c r="FJK84" s="125"/>
      <c r="FJL84" s="125"/>
      <c r="FJM84" s="125"/>
      <c r="FJN84" s="125"/>
      <c r="FJO84" s="125"/>
      <c r="FJP84" s="125"/>
      <c r="FJQ84" s="125"/>
      <c r="FJR84" s="125"/>
      <c r="FJS84" s="125"/>
      <c r="FJT84" s="125"/>
      <c r="FJU84" s="125"/>
      <c r="FJV84" s="125"/>
      <c r="FJW84" s="125"/>
      <c r="FJX84" s="125"/>
      <c r="FJY84" s="125"/>
      <c r="FJZ84" s="125"/>
      <c r="FKA84" s="125"/>
      <c r="FKB84" s="125"/>
      <c r="FKC84" s="125"/>
      <c r="FKD84" s="125"/>
      <c r="FKE84" s="125"/>
      <c r="FKF84" s="125"/>
      <c r="FKG84" s="125"/>
      <c r="FKH84" s="125"/>
      <c r="FKI84" s="125"/>
      <c r="FKJ84" s="125"/>
      <c r="FKK84" s="125"/>
      <c r="FKL84" s="125"/>
      <c r="FKM84" s="125"/>
      <c r="FKN84" s="125"/>
      <c r="FKO84" s="125"/>
      <c r="FKP84" s="125"/>
      <c r="FKQ84" s="125"/>
      <c r="FKR84" s="125"/>
      <c r="FKS84" s="125"/>
      <c r="FKT84" s="125"/>
      <c r="FKU84" s="125"/>
      <c r="FKV84" s="125"/>
      <c r="FKW84" s="125"/>
      <c r="FKX84" s="125"/>
      <c r="FKY84" s="125"/>
      <c r="FKZ84" s="125"/>
      <c r="FLA84" s="125"/>
      <c r="FLB84" s="125"/>
      <c r="FLC84" s="125"/>
      <c r="FLD84" s="125"/>
      <c r="FLE84" s="125"/>
      <c r="FLF84" s="125"/>
      <c r="FLG84" s="125"/>
      <c r="FLH84" s="125"/>
      <c r="FLI84" s="125"/>
      <c r="FLJ84" s="125"/>
      <c r="FLK84" s="125"/>
      <c r="FLL84" s="125"/>
      <c r="FLM84" s="125"/>
      <c r="FLN84" s="125"/>
      <c r="FLO84" s="125"/>
      <c r="FLP84" s="125"/>
      <c r="FLQ84" s="125"/>
      <c r="FLR84" s="125"/>
      <c r="FLS84" s="125"/>
      <c r="FLT84" s="125"/>
      <c r="FLU84" s="125"/>
      <c r="FLV84" s="125"/>
      <c r="FLW84" s="125"/>
      <c r="FLX84" s="125"/>
      <c r="FLY84" s="125"/>
      <c r="FLZ84" s="125"/>
      <c r="FMA84" s="125"/>
      <c r="FMB84" s="125"/>
      <c r="FMC84" s="125"/>
      <c r="FMD84" s="125"/>
      <c r="FME84" s="125"/>
      <c r="FMF84" s="125"/>
      <c r="FMG84" s="125"/>
      <c r="FMH84" s="125"/>
      <c r="FMI84" s="125"/>
      <c r="FMJ84" s="125"/>
      <c r="FMK84" s="125"/>
      <c r="FML84" s="125"/>
      <c r="FMM84" s="125"/>
      <c r="FMN84" s="125"/>
      <c r="FMO84" s="125"/>
      <c r="FMP84" s="125"/>
      <c r="FMQ84" s="125"/>
      <c r="FMR84" s="125"/>
      <c r="FMS84" s="125"/>
      <c r="FMT84" s="125"/>
      <c r="FMU84" s="125"/>
      <c r="FMV84" s="125"/>
      <c r="FMW84" s="125"/>
      <c r="FMX84" s="125"/>
      <c r="FMY84" s="125"/>
      <c r="FMZ84" s="125"/>
      <c r="FNA84" s="125"/>
      <c r="FNB84" s="125"/>
      <c r="FNC84" s="125"/>
      <c r="FND84" s="125"/>
      <c r="FNE84" s="125"/>
      <c r="FNF84" s="125"/>
      <c r="FNG84" s="125"/>
      <c r="FNH84" s="125"/>
      <c r="FNI84" s="125"/>
      <c r="FNJ84" s="125"/>
      <c r="FNK84" s="125"/>
      <c r="FNL84" s="125"/>
      <c r="FNM84" s="125"/>
      <c r="FNN84" s="125"/>
      <c r="FNO84" s="125"/>
      <c r="FNP84" s="125"/>
      <c r="FNQ84" s="125"/>
      <c r="FNR84" s="125"/>
      <c r="FNS84" s="125"/>
      <c r="FNT84" s="125"/>
      <c r="FNU84" s="125"/>
      <c r="FNV84" s="125"/>
      <c r="FNW84" s="125"/>
      <c r="FNX84" s="125"/>
      <c r="FNY84" s="125"/>
      <c r="FNZ84" s="125"/>
      <c r="FOA84" s="125"/>
      <c r="FOB84" s="125"/>
      <c r="FOC84" s="125"/>
      <c r="FOD84" s="125"/>
      <c r="FOE84" s="125"/>
      <c r="FOF84" s="125"/>
      <c r="FOG84" s="125"/>
      <c r="FOH84" s="125"/>
      <c r="FOI84" s="125"/>
      <c r="FOJ84" s="125"/>
      <c r="FOK84" s="125"/>
      <c r="FOL84" s="125"/>
      <c r="FOM84" s="125"/>
      <c r="FON84" s="125"/>
      <c r="FOO84" s="125"/>
      <c r="FOP84" s="125"/>
      <c r="FOQ84" s="125"/>
      <c r="FOR84" s="125"/>
      <c r="FOS84" s="125"/>
      <c r="FOT84" s="125"/>
      <c r="FOU84" s="125"/>
      <c r="FOV84" s="125"/>
      <c r="FOW84" s="125"/>
      <c r="FOX84" s="125"/>
      <c r="FOY84" s="125"/>
      <c r="FOZ84" s="125"/>
      <c r="FPA84" s="125"/>
      <c r="FPB84" s="125"/>
      <c r="FPC84" s="125"/>
      <c r="FPD84" s="125"/>
      <c r="FPE84" s="125"/>
      <c r="FPF84" s="125"/>
      <c r="FPG84" s="125"/>
      <c r="FPH84" s="125"/>
      <c r="FPI84" s="125"/>
      <c r="FPJ84" s="125"/>
      <c r="FPK84" s="125"/>
      <c r="FPL84" s="125"/>
      <c r="FPM84" s="125"/>
      <c r="FPN84" s="125"/>
      <c r="FPO84" s="125"/>
      <c r="FPP84" s="125"/>
      <c r="FPQ84" s="125"/>
      <c r="FPR84" s="125"/>
      <c r="FPS84" s="125"/>
      <c r="FPT84" s="125"/>
      <c r="FPU84" s="125"/>
      <c r="FPV84" s="125"/>
      <c r="FPW84" s="125"/>
      <c r="FPX84" s="125"/>
      <c r="FPY84" s="125"/>
      <c r="FPZ84" s="125"/>
      <c r="FQA84" s="125"/>
      <c r="FQB84" s="125"/>
      <c r="FQC84" s="125"/>
      <c r="FQD84" s="125"/>
      <c r="FQE84" s="125"/>
      <c r="FQF84" s="125"/>
      <c r="FQG84" s="125"/>
      <c r="FQH84" s="125"/>
      <c r="FQI84" s="125"/>
      <c r="FQJ84" s="125"/>
      <c r="FQK84" s="125"/>
      <c r="FQL84" s="125"/>
      <c r="FQM84" s="125"/>
      <c r="FQN84" s="125"/>
      <c r="FQO84" s="125"/>
      <c r="FQP84" s="125"/>
      <c r="FQQ84" s="125"/>
      <c r="FQR84" s="125"/>
      <c r="FQS84" s="125"/>
      <c r="FQT84" s="125"/>
      <c r="FQU84" s="125"/>
      <c r="FQV84" s="125"/>
      <c r="FQW84" s="125"/>
      <c r="FQX84" s="125"/>
      <c r="FQY84" s="125"/>
      <c r="FQZ84" s="125"/>
      <c r="FRA84" s="125"/>
      <c r="FRB84" s="125"/>
      <c r="FRC84" s="125"/>
      <c r="FRD84" s="125"/>
      <c r="FRE84" s="125"/>
      <c r="FRF84" s="125"/>
      <c r="FRG84" s="125"/>
      <c r="FRH84" s="125"/>
      <c r="FRI84" s="125"/>
      <c r="FRJ84" s="125"/>
      <c r="FRK84" s="125"/>
      <c r="FRL84" s="125"/>
      <c r="FRM84" s="125"/>
      <c r="FRN84" s="125"/>
      <c r="FRO84" s="125"/>
      <c r="FRP84" s="125"/>
      <c r="FRQ84" s="125"/>
      <c r="FRR84" s="125"/>
      <c r="FRS84" s="125"/>
      <c r="FRT84" s="125"/>
      <c r="FRU84" s="125"/>
      <c r="FRV84" s="125"/>
      <c r="FRW84" s="125"/>
      <c r="FRX84" s="125"/>
      <c r="FRY84" s="125"/>
      <c r="FRZ84" s="125"/>
      <c r="FSA84" s="125"/>
      <c r="FSB84" s="125"/>
      <c r="FSC84" s="125"/>
      <c r="FSD84" s="125"/>
      <c r="FSE84" s="125"/>
      <c r="FSF84" s="125"/>
      <c r="FSG84" s="125"/>
      <c r="FSH84" s="125"/>
      <c r="FSI84" s="125"/>
      <c r="FSJ84" s="125"/>
      <c r="FSK84" s="125"/>
      <c r="FSL84" s="125"/>
      <c r="FSM84" s="125"/>
      <c r="FSN84" s="125"/>
      <c r="FSO84" s="125"/>
      <c r="FSP84" s="125"/>
      <c r="FSQ84" s="125"/>
      <c r="FSR84" s="125"/>
      <c r="FSS84" s="125"/>
      <c r="FST84" s="125"/>
      <c r="FSU84" s="125"/>
      <c r="FSV84" s="125"/>
      <c r="FSW84" s="125"/>
      <c r="FSX84" s="125"/>
      <c r="FSY84" s="125"/>
      <c r="FSZ84" s="125"/>
      <c r="FTA84" s="125"/>
      <c r="FTB84" s="125"/>
      <c r="FTC84" s="125"/>
      <c r="FTD84" s="125"/>
      <c r="FTE84" s="125"/>
      <c r="FTF84" s="125"/>
      <c r="FTG84" s="125"/>
      <c r="FTH84" s="125"/>
      <c r="FTI84" s="125"/>
      <c r="FTJ84" s="125"/>
      <c r="FTK84" s="125"/>
      <c r="FTL84" s="125"/>
      <c r="FTM84" s="125"/>
      <c r="FTN84" s="125"/>
      <c r="FTO84" s="125"/>
      <c r="FTP84" s="125"/>
      <c r="FTQ84" s="125"/>
      <c r="FTR84" s="125"/>
      <c r="FTS84" s="125"/>
      <c r="FTT84" s="125"/>
      <c r="FTU84" s="125"/>
      <c r="FTV84" s="125"/>
      <c r="FTW84" s="125"/>
      <c r="FTX84" s="125"/>
      <c r="FTY84" s="125"/>
      <c r="FTZ84" s="125"/>
      <c r="FUA84" s="125"/>
      <c r="FUB84" s="125"/>
      <c r="FUC84" s="125"/>
      <c r="FUD84" s="125"/>
      <c r="FUE84" s="125"/>
      <c r="FUF84" s="125"/>
      <c r="FUG84" s="125"/>
      <c r="FUH84" s="125"/>
      <c r="FUI84" s="125"/>
      <c r="FUJ84" s="125"/>
      <c r="FUK84" s="125"/>
      <c r="FUL84" s="125"/>
      <c r="FUM84" s="125"/>
      <c r="FUN84" s="125"/>
      <c r="FUO84" s="125"/>
      <c r="FUP84" s="125"/>
      <c r="FUQ84" s="125"/>
      <c r="FUR84" s="125"/>
      <c r="FUS84" s="125"/>
      <c r="FUT84" s="125"/>
      <c r="FUU84" s="125"/>
      <c r="FUV84" s="125"/>
      <c r="FUW84" s="125"/>
      <c r="FUX84" s="125"/>
      <c r="FUY84" s="125"/>
      <c r="FUZ84" s="125"/>
      <c r="FVA84" s="125"/>
      <c r="FVB84" s="125"/>
      <c r="FVC84" s="125"/>
      <c r="FVD84" s="125"/>
      <c r="FVE84" s="125"/>
      <c r="FVF84" s="125"/>
      <c r="FVG84" s="125"/>
      <c r="FVH84" s="125"/>
      <c r="FVI84" s="125"/>
      <c r="FVJ84" s="125"/>
      <c r="FVK84" s="125"/>
      <c r="FVL84" s="125"/>
      <c r="FVM84" s="125"/>
      <c r="FVN84" s="125"/>
      <c r="FVO84" s="125"/>
      <c r="FVP84" s="125"/>
      <c r="FVQ84" s="125"/>
      <c r="FVR84" s="125"/>
      <c r="FVS84" s="125"/>
      <c r="FVT84" s="125"/>
      <c r="FVU84" s="125"/>
      <c r="FVV84" s="125"/>
      <c r="FVW84" s="125"/>
      <c r="FVX84" s="125"/>
      <c r="FVY84" s="125"/>
      <c r="FVZ84" s="125"/>
      <c r="FWA84" s="125"/>
      <c r="FWB84" s="125"/>
      <c r="FWC84" s="125"/>
      <c r="FWD84" s="125"/>
      <c r="FWE84" s="125"/>
      <c r="FWF84" s="125"/>
      <c r="FWG84" s="125"/>
      <c r="FWH84" s="125"/>
      <c r="FWI84" s="125"/>
      <c r="FWJ84" s="125"/>
      <c r="FWK84" s="125"/>
      <c r="FWL84" s="125"/>
      <c r="FWM84" s="125"/>
      <c r="FWN84" s="125"/>
      <c r="FWO84" s="125"/>
      <c r="FWP84" s="125"/>
      <c r="FWQ84" s="125"/>
      <c r="FWR84" s="125"/>
      <c r="FWS84" s="125"/>
      <c r="FWT84" s="125"/>
      <c r="FWU84" s="125"/>
      <c r="FWV84" s="125"/>
      <c r="FWW84" s="125"/>
      <c r="FWX84" s="125"/>
      <c r="FWY84" s="125"/>
      <c r="FWZ84" s="125"/>
      <c r="FXA84" s="125"/>
      <c r="FXB84" s="125"/>
      <c r="FXC84" s="125"/>
      <c r="FXD84" s="125"/>
      <c r="FXE84" s="125"/>
      <c r="FXF84" s="125"/>
      <c r="FXG84" s="125"/>
      <c r="FXH84" s="125"/>
      <c r="FXI84" s="125"/>
      <c r="FXJ84" s="125"/>
      <c r="FXK84" s="125"/>
      <c r="FXL84" s="125"/>
      <c r="FXM84" s="125"/>
      <c r="FXN84" s="125"/>
      <c r="FXO84" s="125"/>
      <c r="FXP84" s="125"/>
      <c r="FXQ84" s="125"/>
      <c r="FXR84" s="125"/>
      <c r="FXS84" s="125"/>
      <c r="FXT84" s="125"/>
      <c r="FXU84" s="125"/>
      <c r="FXV84" s="125"/>
      <c r="FXW84" s="125"/>
      <c r="FXX84" s="125"/>
      <c r="FXY84" s="125"/>
      <c r="FXZ84" s="125"/>
      <c r="FYA84" s="125"/>
      <c r="FYB84" s="125"/>
      <c r="FYC84" s="125"/>
      <c r="FYD84" s="125"/>
      <c r="FYE84" s="125"/>
      <c r="FYF84" s="125"/>
      <c r="FYG84" s="125"/>
      <c r="FYH84" s="125"/>
      <c r="FYI84" s="125"/>
      <c r="FYJ84" s="125"/>
      <c r="FYK84" s="125"/>
      <c r="FYL84" s="125"/>
      <c r="FYM84" s="125"/>
      <c r="FYN84" s="125"/>
      <c r="FYO84" s="125"/>
      <c r="FYP84" s="125"/>
      <c r="FYQ84" s="125"/>
      <c r="FYR84" s="125"/>
      <c r="FYS84" s="125"/>
      <c r="FYT84" s="125"/>
      <c r="FYU84" s="125"/>
      <c r="FYV84" s="125"/>
      <c r="FYW84" s="125"/>
      <c r="FYX84" s="125"/>
      <c r="FYY84" s="125"/>
      <c r="FYZ84" s="125"/>
      <c r="FZA84" s="125"/>
      <c r="FZB84" s="125"/>
      <c r="FZC84" s="125"/>
      <c r="FZD84" s="125"/>
      <c r="FZE84" s="125"/>
      <c r="FZF84" s="125"/>
      <c r="FZG84" s="125"/>
      <c r="FZH84" s="125"/>
      <c r="FZI84" s="125"/>
      <c r="FZJ84" s="125"/>
      <c r="FZK84" s="125"/>
      <c r="FZL84" s="125"/>
      <c r="FZM84" s="125"/>
      <c r="FZN84" s="125"/>
      <c r="FZO84" s="125"/>
      <c r="FZP84" s="125"/>
      <c r="FZQ84" s="125"/>
      <c r="FZR84" s="125"/>
      <c r="FZS84" s="125"/>
      <c r="FZT84" s="125"/>
      <c r="FZU84" s="125"/>
      <c r="FZV84" s="125"/>
      <c r="FZW84" s="125"/>
      <c r="FZX84" s="125"/>
      <c r="FZY84" s="125"/>
      <c r="FZZ84" s="125"/>
      <c r="GAA84" s="125"/>
      <c r="GAB84" s="125"/>
      <c r="GAC84" s="125"/>
      <c r="GAD84" s="125"/>
      <c r="GAE84" s="125"/>
      <c r="GAF84" s="125"/>
      <c r="GAG84" s="125"/>
      <c r="GAH84" s="125"/>
      <c r="GAI84" s="125"/>
      <c r="GAJ84" s="125"/>
      <c r="GAK84" s="125"/>
      <c r="GAL84" s="125"/>
      <c r="GAM84" s="125"/>
      <c r="GAN84" s="125"/>
      <c r="GAO84" s="125"/>
      <c r="GAP84" s="125"/>
      <c r="GAQ84" s="125"/>
      <c r="GAR84" s="125"/>
      <c r="GAS84" s="125"/>
      <c r="GAT84" s="125"/>
      <c r="GAU84" s="125"/>
      <c r="GAV84" s="125"/>
      <c r="GAW84" s="125"/>
      <c r="GAX84" s="125"/>
      <c r="GAY84" s="125"/>
      <c r="GAZ84" s="125"/>
      <c r="GBA84" s="125"/>
      <c r="GBB84" s="125"/>
      <c r="GBC84" s="125"/>
      <c r="GBD84" s="125"/>
      <c r="GBE84" s="125"/>
      <c r="GBF84" s="125"/>
      <c r="GBG84" s="125"/>
      <c r="GBH84" s="125"/>
      <c r="GBI84" s="125"/>
      <c r="GBJ84" s="125"/>
      <c r="GBK84" s="125"/>
      <c r="GBL84" s="125"/>
      <c r="GBM84" s="125"/>
      <c r="GBN84" s="125"/>
      <c r="GBO84" s="125"/>
      <c r="GBP84" s="125"/>
      <c r="GBQ84" s="125"/>
      <c r="GBR84" s="125"/>
      <c r="GBS84" s="125"/>
      <c r="GBT84" s="125"/>
      <c r="GBU84" s="125"/>
      <c r="GBV84" s="125"/>
      <c r="GBW84" s="125"/>
      <c r="GBX84" s="125"/>
      <c r="GBY84" s="125"/>
      <c r="GBZ84" s="125"/>
      <c r="GCA84" s="125"/>
      <c r="GCB84" s="125"/>
      <c r="GCC84" s="125"/>
      <c r="GCD84" s="125"/>
      <c r="GCE84" s="125"/>
      <c r="GCF84" s="125"/>
      <c r="GCG84" s="125"/>
      <c r="GCH84" s="125"/>
      <c r="GCI84" s="125"/>
      <c r="GCJ84" s="125"/>
      <c r="GCK84" s="125"/>
      <c r="GCL84" s="125"/>
      <c r="GCM84" s="125"/>
      <c r="GCN84" s="125"/>
      <c r="GCO84" s="125"/>
      <c r="GCP84" s="125"/>
      <c r="GCQ84" s="125"/>
      <c r="GCR84" s="125"/>
      <c r="GCS84" s="125"/>
      <c r="GCT84" s="125"/>
      <c r="GCU84" s="125"/>
      <c r="GCV84" s="125"/>
      <c r="GCW84" s="125"/>
      <c r="GCX84" s="125"/>
      <c r="GCY84" s="125"/>
      <c r="GCZ84" s="125"/>
      <c r="GDA84" s="125"/>
      <c r="GDB84" s="125"/>
      <c r="GDC84" s="125"/>
      <c r="GDD84" s="125"/>
      <c r="GDE84" s="125"/>
      <c r="GDF84" s="125"/>
      <c r="GDG84" s="125"/>
      <c r="GDH84" s="125"/>
      <c r="GDI84" s="125"/>
      <c r="GDJ84" s="125"/>
      <c r="GDK84" s="125"/>
      <c r="GDL84" s="125"/>
      <c r="GDM84" s="125"/>
      <c r="GDN84" s="125"/>
      <c r="GDO84" s="125"/>
      <c r="GDP84" s="125"/>
      <c r="GDQ84" s="125"/>
      <c r="GDR84" s="125"/>
      <c r="GDS84" s="125"/>
      <c r="GDT84" s="125"/>
      <c r="GDU84" s="125"/>
      <c r="GDV84" s="125"/>
      <c r="GDW84" s="125"/>
      <c r="GDX84" s="125"/>
      <c r="GDY84" s="125"/>
    </row>
    <row r="85" spans="1:4861" s="130" customFormat="1" ht="35.25" customHeight="1">
      <c r="A85" s="101"/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9"/>
      <c r="T85" s="128"/>
      <c r="U85" s="128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5"/>
      <c r="GL85" s="125"/>
      <c r="GM85" s="125"/>
      <c r="GN85" s="125"/>
      <c r="GO85" s="125"/>
      <c r="GP85" s="125"/>
      <c r="GQ85" s="125"/>
      <c r="GR85" s="125"/>
      <c r="GS85" s="125"/>
      <c r="GT85" s="125"/>
      <c r="GU85" s="125"/>
      <c r="GV85" s="125"/>
      <c r="GW85" s="125"/>
      <c r="GX85" s="125"/>
      <c r="GY85" s="125"/>
      <c r="GZ85" s="125"/>
      <c r="HA85" s="125"/>
      <c r="HB85" s="125"/>
      <c r="HC85" s="125"/>
      <c r="HD85" s="125"/>
      <c r="HE85" s="125"/>
      <c r="HF85" s="125"/>
      <c r="HG85" s="125"/>
      <c r="HH85" s="125"/>
      <c r="HI85" s="125"/>
      <c r="HJ85" s="125"/>
      <c r="HK85" s="125"/>
      <c r="HL85" s="125"/>
      <c r="HM85" s="125"/>
      <c r="HN85" s="125"/>
      <c r="HO85" s="125"/>
      <c r="HP85" s="125"/>
      <c r="HQ85" s="125"/>
      <c r="HR85" s="125"/>
      <c r="HS85" s="125"/>
      <c r="HT85" s="125"/>
      <c r="HU85" s="125"/>
      <c r="HV85" s="125"/>
      <c r="HW85" s="125"/>
      <c r="HX85" s="125"/>
      <c r="HY85" s="125"/>
      <c r="HZ85" s="125"/>
      <c r="IA85" s="125"/>
      <c r="IB85" s="125"/>
      <c r="IC85" s="125"/>
      <c r="ID85" s="125"/>
      <c r="IE85" s="125"/>
      <c r="IF85" s="125"/>
      <c r="IG85" s="125"/>
      <c r="IH85" s="125"/>
      <c r="II85" s="125"/>
      <c r="IJ85" s="125"/>
      <c r="IK85" s="125"/>
      <c r="IL85" s="125"/>
      <c r="IM85" s="125"/>
      <c r="IN85" s="125"/>
      <c r="IO85" s="125"/>
      <c r="IP85" s="125"/>
      <c r="IQ85" s="125"/>
      <c r="IR85" s="125"/>
      <c r="IS85" s="125"/>
      <c r="IT85" s="125"/>
      <c r="IU85" s="125"/>
      <c r="IV85" s="125"/>
      <c r="IW85" s="125"/>
      <c r="IX85" s="125"/>
      <c r="IY85" s="125"/>
      <c r="IZ85" s="125"/>
      <c r="JA85" s="125"/>
      <c r="JB85" s="125"/>
      <c r="JC85" s="125"/>
      <c r="JD85" s="125"/>
      <c r="JE85" s="125"/>
      <c r="JF85" s="125"/>
      <c r="JG85" s="125"/>
      <c r="JH85" s="125"/>
      <c r="JI85" s="125"/>
      <c r="JJ85" s="125"/>
      <c r="JK85" s="125"/>
      <c r="JL85" s="125"/>
      <c r="JM85" s="125"/>
      <c r="JN85" s="125"/>
      <c r="JO85" s="125"/>
      <c r="JP85" s="125"/>
      <c r="JQ85" s="125"/>
      <c r="JR85" s="125"/>
      <c r="JS85" s="125"/>
      <c r="JT85" s="125"/>
      <c r="JU85" s="125"/>
      <c r="JV85" s="125"/>
      <c r="JW85" s="125"/>
      <c r="JX85" s="125"/>
      <c r="JY85" s="125"/>
      <c r="JZ85" s="125"/>
      <c r="KA85" s="125"/>
      <c r="KB85" s="125"/>
      <c r="KC85" s="125"/>
      <c r="KD85" s="125"/>
      <c r="KE85" s="125"/>
      <c r="KF85" s="125"/>
      <c r="KG85" s="125"/>
      <c r="KH85" s="125"/>
      <c r="KI85" s="125"/>
      <c r="KJ85" s="125"/>
      <c r="KK85" s="125"/>
      <c r="KL85" s="125"/>
      <c r="KM85" s="125"/>
      <c r="KN85" s="125"/>
      <c r="KO85" s="125"/>
      <c r="KP85" s="125"/>
      <c r="KQ85" s="125"/>
      <c r="KR85" s="125"/>
      <c r="KS85" s="125"/>
      <c r="KT85" s="125"/>
      <c r="KU85" s="125"/>
      <c r="KV85" s="125"/>
      <c r="KW85" s="125"/>
      <c r="KX85" s="125"/>
      <c r="KY85" s="125"/>
      <c r="KZ85" s="125"/>
      <c r="LA85" s="125"/>
      <c r="LB85" s="125"/>
      <c r="LC85" s="125"/>
      <c r="LD85" s="125"/>
      <c r="LE85" s="125"/>
      <c r="LF85" s="125"/>
      <c r="LG85" s="125"/>
      <c r="LH85" s="125"/>
      <c r="LI85" s="125"/>
      <c r="LJ85" s="125"/>
      <c r="LK85" s="125"/>
      <c r="LL85" s="125"/>
      <c r="LM85" s="125"/>
      <c r="LN85" s="125"/>
      <c r="LO85" s="125"/>
      <c r="LP85" s="125"/>
      <c r="LQ85" s="125"/>
      <c r="LR85" s="125"/>
      <c r="LS85" s="125"/>
      <c r="LT85" s="125"/>
      <c r="LU85" s="125"/>
      <c r="LV85" s="125"/>
      <c r="LW85" s="125"/>
      <c r="LX85" s="125"/>
      <c r="LY85" s="125"/>
      <c r="LZ85" s="125"/>
      <c r="MA85" s="125"/>
      <c r="MB85" s="125"/>
      <c r="MC85" s="125"/>
      <c r="MD85" s="125"/>
      <c r="ME85" s="125"/>
      <c r="MF85" s="125"/>
      <c r="MG85" s="125"/>
      <c r="MH85" s="125"/>
      <c r="MI85" s="125"/>
      <c r="MJ85" s="125"/>
      <c r="MK85" s="125"/>
      <c r="ML85" s="125"/>
      <c r="MM85" s="125"/>
      <c r="MN85" s="125"/>
      <c r="MO85" s="125"/>
      <c r="MP85" s="125"/>
      <c r="MQ85" s="125"/>
      <c r="MR85" s="125"/>
      <c r="MS85" s="125"/>
      <c r="MT85" s="125"/>
      <c r="MU85" s="125"/>
      <c r="MV85" s="125"/>
      <c r="MW85" s="125"/>
      <c r="MX85" s="125"/>
      <c r="MY85" s="125"/>
      <c r="MZ85" s="125"/>
      <c r="NA85" s="125"/>
      <c r="NB85" s="125"/>
      <c r="NC85" s="125"/>
      <c r="ND85" s="125"/>
      <c r="NE85" s="125"/>
      <c r="NF85" s="125"/>
      <c r="NG85" s="125"/>
      <c r="NH85" s="125"/>
      <c r="NI85" s="125"/>
      <c r="NJ85" s="125"/>
      <c r="NK85" s="125"/>
      <c r="NL85" s="125"/>
      <c r="NM85" s="125"/>
      <c r="NN85" s="125"/>
      <c r="NO85" s="125"/>
      <c r="NP85" s="125"/>
      <c r="NQ85" s="125"/>
      <c r="NR85" s="125"/>
      <c r="NS85" s="125"/>
      <c r="NT85" s="125"/>
      <c r="NU85" s="125"/>
      <c r="NV85" s="125"/>
      <c r="NW85" s="125"/>
      <c r="NX85" s="125"/>
      <c r="NY85" s="125"/>
      <c r="NZ85" s="125"/>
      <c r="OA85" s="125"/>
      <c r="OB85" s="125"/>
      <c r="OC85" s="125"/>
      <c r="OD85" s="125"/>
      <c r="OE85" s="125"/>
      <c r="OF85" s="125"/>
      <c r="OG85" s="125"/>
      <c r="OH85" s="125"/>
      <c r="OI85" s="125"/>
      <c r="OJ85" s="125"/>
      <c r="OK85" s="125"/>
      <c r="OL85" s="125"/>
      <c r="OM85" s="125"/>
      <c r="ON85" s="125"/>
      <c r="OO85" s="125"/>
      <c r="OP85" s="125"/>
      <c r="OQ85" s="125"/>
      <c r="OR85" s="125"/>
      <c r="OS85" s="125"/>
      <c r="OT85" s="125"/>
      <c r="OU85" s="125"/>
      <c r="OV85" s="125"/>
      <c r="OW85" s="125"/>
      <c r="OX85" s="125"/>
      <c r="OY85" s="125"/>
      <c r="OZ85" s="125"/>
      <c r="PA85" s="125"/>
      <c r="PB85" s="125"/>
      <c r="PC85" s="125"/>
      <c r="PD85" s="125"/>
      <c r="PE85" s="125"/>
      <c r="PF85" s="125"/>
      <c r="PG85" s="125"/>
      <c r="PH85" s="125"/>
      <c r="PI85" s="125"/>
      <c r="PJ85" s="125"/>
      <c r="PK85" s="125"/>
      <c r="PL85" s="125"/>
      <c r="PM85" s="125"/>
      <c r="PN85" s="125"/>
      <c r="PO85" s="125"/>
      <c r="PP85" s="125"/>
      <c r="PQ85" s="125"/>
      <c r="PR85" s="125"/>
      <c r="PS85" s="125"/>
      <c r="PT85" s="125"/>
      <c r="PU85" s="125"/>
      <c r="PV85" s="125"/>
      <c r="PW85" s="125"/>
      <c r="PX85" s="125"/>
      <c r="PY85" s="125"/>
      <c r="PZ85" s="125"/>
      <c r="QA85" s="125"/>
      <c r="QB85" s="125"/>
      <c r="QC85" s="125"/>
      <c r="QD85" s="125"/>
      <c r="QE85" s="125"/>
      <c r="QF85" s="125"/>
      <c r="QG85" s="125"/>
      <c r="QH85" s="125"/>
      <c r="QI85" s="125"/>
      <c r="QJ85" s="125"/>
      <c r="QK85" s="125"/>
      <c r="QL85" s="125"/>
      <c r="QM85" s="125"/>
      <c r="QN85" s="125"/>
      <c r="QO85" s="125"/>
      <c r="QP85" s="125"/>
      <c r="QQ85" s="125"/>
      <c r="QR85" s="125"/>
      <c r="QS85" s="125"/>
      <c r="QT85" s="125"/>
      <c r="QU85" s="125"/>
      <c r="QV85" s="125"/>
      <c r="QW85" s="125"/>
      <c r="QX85" s="125"/>
      <c r="QY85" s="125"/>
      <c r="QZ85" s="125"/>
      <c r="RA85" s="125"/>
      <c r="RB85" s="125"/>
      <c r="RC85" s="125"/>
      <c r="RD85" s="125"/>
      <c r="RE85" s="125"/>
      <c r="RF85" s="125"/>
      <c r="RG85" s="125"/>
      <c r="RH85" s="125"/>
      <c r="RI85" s="125"/>
      <c r="RJ85" s="125"/>
      <c r="RK85" s="125"/>
      <c r="RL85" s="125"/>
      <c r="RM85" s="125"/>
      <c r="RN85" s="125"/>
      <c r="RO85" s="125"/>
      <c r="RP85" s="125"/>
      <c r="RQ85" s="125"/>
      <c r="RR85" s="125"/>
      <c r="RS85" s="125"/>
      <c r="RT85" s="125"/>
      <c r="RU85" s="125"/>
      <c r="RV85" s="125"/>
      <c r="RW85" s="125"/>
      <c r="RX85" s="125"/>
      <c r="RY85" s="125"/>
      <c r="RZ85" s="125"/>
      <c r="SA85" s="125"/>
      <c r="SB85" s="125"/>
      <c r="SC85" s="125"/>
      <c r="SD85" s="125"/>
      <c r="SE85" s="125"/>
      <c r="SF85" s="125"/>
      <c r="SG85" s="125"/>
      <c r="SH85" s="125"/>
      <c r="SI85" s="125"/>
      <c r="SJ85" s="125"/>
      <c r="SK85" s="125"/>
      <c r="SL85" s="125"/>
      <c r="SM85" s="125"/>
      <c r="SN85" s="125"/>
      <c r="SO85" s="125"/>
      <c r="SP85" s="125"/>
      <c r="SQ85" s="125"/>
      <c r="SR85" s="125"/>
      <c r="SS85" s="125"/>
      <c r="ST85" s="125"/>
      <c r="SU85" s="125"/>
      <c r="SV85" s="125"/>
      <c r="SW85" s="125"/>
      <c r="SX85" s="125"/>
      <c r="SY85" s="125"/>
      <c r="SZ85" s="125"/>
      <c r="TA85" s="125"/>
      <c r="TB85" s="125"/>
      <c r="TC85" s="125"/>
      <c r="TD85" s="125"/>
      <c r="TE85" s="125"/>
      <c r="TF85" s="125"/>
      <c r="TG85" s="125"/>
      <c r="TH85" s="125"/>
      <c r="TI85" s="125"/>
      <c r="TJ85" s="125"/>
      <c r="TK85" s="125"/>
      <c r="TL85" s="125"/>
      <c r="TM85" s="125"/>
      <c r="TN85" s="125"/>
      <c r="TO85" s="125"/>
      <c r="TP85" s="125"/>
      <c r="TQ85" s="125"/>
      <c r="TR85" s="125"/>
      <c r="TS85" s="125"/>
      <c r="TT85" s="125"/>
      <c r="TU85" s="125"/>
      <c r="TV85" s="125"/>
      <c r="TW85" s="125"/>
      <c r="TX85" s="125"/>
      <c r="TY85" s="125"/>
      <c r="TZ85" s="125"/>
      <c r="UA85" s="125"/>
      <c r="UB85" s="125"/>
      <c r="UC85" s="125"/>
      <c r="UD85" s="125"/>
      <c r="UE85" s="125"/>
      <c r="UF85" s="125"/>
      <c r="UG85" s="125"/>
      <c r="UH85" s="125"/>
      <c r="UI85" s="125"/>
      <c r="UJ85" s="125"/>
      <c r="UK85" s="125"/>
      <c r="UL85" s="125"/>
      <c r="UM85" s="125"/>
      <c r="UN85" s="125"/>
      <c r="UO85" s="125"/>
      <c r="UP85" s="125"/>
      <c r="UQ85" s="125"/>
      <c r="UR85" s="125"/>
      <c r="US85" s="125"/>
      <c r="UT85" s="125"/>
      <c r="UU85" s="125"/>
      <c r="UV85" s="125"/>
      <c r="UW85" s="125"/>
      <c r="UX85" s="125"/>
      <c r="UY85" s="125"/>
      <c r="UZ85" s="125"/>
      <c r="VA85" s="125"/>
      <c r="VB85" s="125"/>
      <c r="VC85" s="125"/>
      <c r="VD85" s="125"/>
      <c r="VE85" s="125"/>
      <c r="VF85" s="125"/>
      <c r="VG85" s="125"/>
      <c r="VH85" s="125"/>
      <c r="VI85" s="125"/>
      <c r="VJ85" s="125"/>
      <c r="VK85" s="125"/>
      <c r="VL85" s="125"/>
      <c r="VM85" s="125"/>
      <c r="VN85" s="125"/>
      <c r="VO85" s="125"/>
      <c r="VP85" s="125"/>
      <c r="VQ85" s="125"/>
      <c r="VR85" s="125"/>
      <c r="VS85" s="125"/>
      <c r="VT85" s="125"/>
      <c r="VU85" s="125"/>
      <c r="VV85" s="125"/>
      <c r="VW85" s="125"/>
      <c r="VX85" s="125"/>
      <c r="VY85" s="125"/>
      <c r="VZ85" s="125"/>
      <c r="WA85" s="125"/>
      <c r="WB85" s="125"/>
      <c r="WC85" s="125"/>
      <c r="WD85" s="125"/>
      <c r="WE85" s="125"/>
      <c r="WF85" s="125"/>
      <c r="WG85" s="125"/>
      <c r="WH85" s="125"/>
      <c r="WI85" s="125"/>
      <c r="WJ85" s="125"/>
      <c r="WK85" s="125"/>
      <c r="WL85" s="125"/>
      <c r="WM85" s="125"/>
      <c r="WN85" s="125"/>
      <c r="WO85" s="125"/>
      <c r="WP85" s="125"/>
      <c r="WQ85" s="125"/>
      <c r="WR85" s="125"/>
      <c r="WS85" s="125"/>
      <c r="WT85" s="125"/>
      <c r="WU85" s="125"/>
      <c r="WV85" s="125"/>
      <c r="WW85" s="125"/>
      <c r="WX85" s="125"/>
      <c r="WY85" s="125"/>
      <c r="WZ85" s="125"/>
      <c r="XA85" s="125"/>
      <c r="XB85" s="125"/>
      <c r="XC85" s="125"/>
      <c r="XD85" s="125"/>
      <c r="XE85" s="125"/>
      <c r="XF85" s="125"/>
      <c r="XG85" s="125"/>
      <c r="XH85" s="125"/>
      <c r="XI85" s="125"/>
      <c r="XJ85" s="125"/>
      <c r="XK85" s="125"/>
      <c r="XL85" s="125"/>
      <c r="XM85" s="125"/>
      <c r="XN85" s="125"/>
      <c r="XO85" s="125"/>
      <c r="XP85" s="125"/>
      <c r="XQ85" s="125"/>
      <c r="XR85" s="125"/>
      <c r="XS85" s="125"/>
      <c r="XT85" s="125"/>
      <c r="XU85" s="125"/>
      <c r="XV85" s="125"/>
      <c r="XW85" s="125"/>
      <c r="XX85" s="125"/>
      <c r="XY85" s="125"/>
      <c r="XZ85" s="125"/>
      <c r="YA85" s="125"/>
      <c r="YB85" s="125"/>
      <c r="YC85" s="125"/>
      <c r="YD85" s="125"/>
      <c r="YE85" s="125"/>
      <c r="YF85" s="125"/>
      <c r="YG85" s="125"/>
      <c r="YH85" s="125"/>
      <c r="YI85" s="125"/>
      <c r="YJ85" s="125"/>
      <c r="YK85" s="125"/>
      <c r="YL85" s="125"/>
      <c r="YM85" s="125"/>
      <c r="YN85" s="125"/>
      <c r="YO85" s="125"/>
      <c r="YP85" s="125"/>
      <c r="YQ85" s="125"/>
      <c r="YR85" s="125"/>
      <c r="YS85" s="125"/>
      <c r="YT85" s="125"/>
      <c r="YU85" s="125"/>
      <c r="YV85" s="125"/>
      <c r="YW85" s="125"/>
      <c r="YX85" s="125"/>
      <c r="YY85" s="125"/>
      <c r="YZ85" s="125"/>
      <c r="ZA85" s="125"/>
      <c r="ZB85" s="125"/>
      <c r="ZC85" s="125"/>
      <c r="ZD85" s="125"/>
      <c r="ZE85" s="125"/>
      <c r="ZF85" s="125"/>
      <c r="ZG85" s="125"/>
      <c r="ZH85" s="125"/>
      <c r="ZI85" s="125"/>
      <c r="ZJ85" s="125"/>
      <c r="ZK85" s="125"/>
      <c r="ZL85" s="125"/>
      <c r="ZM85" s="125"/>
      <c r="ZN85" s="125"/>
      <c r="ZO85" s="125"/>
      <c r="ZP85" s="125"/>
      <c r="ZQ85" s="125"/>
      <c r="ZR85" s="125"/>
      <c r="ZS85" s="125"/>
      <c r="ZT85" s="125"/>
      <c r="ZU85" s="125"/>
      <c r="ZV85" s="125"/>
      <c r="ZW85" s="125"/>
      <c r="ZX85" s="125"/>
      <c r="ZY85" s="125"/>
      <c r="ZZ85" s="125"/>
      <c r="AAA85" s="125"/>
      <c r="AAB85" s="125"/>
      <c r="AAC85" s="125"/>
      <c r="AAD85" s="125"/>
      <c r="AAE85" s="125"/>
      <c r="AAF85" s="125"/>
      <c r="AAG85" s="125"/>
      <c r="AAH85" s="125"/>
      <c r="AAI85" s="125"/>
      <c r="AAJ85" s="125"/>
      <c r="AAK85" s="125"/>
      <c r="AAL85" s="125"/>
      <c r="AAM85" s="125"/>
      <c r="AAN85" s="125"/>
      <c r="AAO85" s="125"/>
      <c r="AAP85" s="125"/>
      <c r="AAQ85" s="125"/>
      <c r="AAR85" s="125"/>
      <c r="AAS85" s="125"/>
      <c r="AAT85" s="125"/>
      <c r="AAU85" s="125"/>
      <c r="AAV85" s="125"/>
      <c r="AAW85" s="125"/>
      <c r="AAX85" s="125"/>
      <c r="AAY85" s="125"/>
      <c r="AAZ85" s="125"/>
      <c r="ABA85" s="125"/>
      <c r="ABB85" s="125"/>
      <c r="ABC85" s="125"/>
      <c r="ABD85" s="125"/>
      <c r="ABE85" s="125"/>
      <c r="ABF85" s="125"/>
      <c r="ABG85" s="125"/>
      <c r="ABH85" s="125"/>
      <c r="ABI85" s="125"/>
      <c r="ABJ85" s="125"/>
      <c r="ABK85" s="125"/>
      <c r="ABL85" s="125"/>
      <c r="ABM85" s="125"/>
      <c r="ABN85" s="125"/>
      <c r="ABO85" s="125"/>
      <c r="ABP85" s="125"/>
      <c r="ABQ85" s="125"/>
      <c r="ABR85" s="125"/>
      <c r="ABS85" s="125"/>
      <c r="ABT85" s="125"/>
      <c r="ABU85" s="125"/>
      <c r="ABV85" s="125"/>
      <c r="ABW85" s="125"/>
      <c r="ABX85" s="125"/>
      <c r="ABY85" s="125"/>
      <c r="ABZ85" s="125"/>
      <c r="ACA85" s="125"/>
      <c r="ACB85" s="125"/>
      <c r="ACC85" s="125"/>
      <c r="ACD85" s="125"/>
      <c r="ACE85" s="125"/>
      <c r="ACF85" s="125"/>
      <c r="ACG85" s="125"/>
      <c r="ACH85" s="125"/>
      <c r="ACI85" s="125"/>
      <c r="ACJ85" s="125"/>
      <c r="ACK85" s="125"/>
      <c r="ACL85" s="125"/>
      <c r="ACM85" s="125"/>
      <c r="ACN85" s="125"/>
      <c r="ACO85" s="125"/>
      <c r="ACP85" s="125"/>
      <c r="ACQ85" s="125"/>
      <c r="ACR85" s="125"/>
      <c r="ACS85" s="125"/>
      <c r="ACT85" s="125"/>
      <c r="ACU85" s="125"/>
      <c r="ACV85" s="125"/>
      <c r="ACW85" s="125"/>
      <c r="ACX85" s="125"/>
      <c r="ACY85" s="125"/>
      <c r="ACZ85" s="125"/>
      <c r="ADA85" s="125"/>
      <c r="ADB85" s="125"/>
      <c r="ADC85" s="125"/>
      <c r="ADD85" s="125"/>
      <c r="ADE85" s="125"/>
      <c r="ADF85" s="125"/>
      <c r="ADG85" s="125"/>
      <c r="ADH85" s="125"/>
      <c r="ADI85" s="125"/>
      <c r="ADJ85" s="125"/>
      <c r="ADK85" s="125"/>
      <c r="ADL85" s="125"/>
      <c r="ADM85" s="125"/>
      <c r="ADN85" s="125"/>
      <c r="ADO85" s="125"/>
      <c r="ADP85" s="125"/>
      <c r="ADQ85" s="125"/>
      <c r="ADR85" s="125"/>
      <c r="ADS85" s="125"/>
      <c r="ADT85" s="125"/>
      <c r="ADU85" s="125"/>
      <c r="ADV85" s="125"/>
      <c r="ADW85" s="125"/>
      <c r="ADX85" s="125"/>
      <c r="ADY85" s="125"/>
      <c r="ADZ85" s="125"/>
      <c r="AEA85" s="125"/>
      <c r="AEB85" s="125"/>
      <c r="AEC85" s="125"/>
      <c r="AED85" s="125"/>
      <c r="AEE85" s="125"/>
      <c r="AEF85" s="125"/>
      <c r="AEG85" s="125"/>
      <c r="AEH85" s="125"/>
      <c r="AEI85" s="125"/>
      <c r="AEJ85" s="125"/>
      <c r="AEK85" s="125"/>
      <c r="AEL85" s="125"/>
      <c r="AEM85" s="125"/>
      <c r="AEN85" s="125"/>
      <c r="AEO85" s="125"/>
      <c r="AEP85" s="125"/>
      <c r="AEQ85" s="125"/>
      <c r="AER85" s="125"/>
      <c r="AES85" s="125"/>
      <c r="AET85" s="125"/>
      <c r="AEU85" s="125"/>
      <c r="AEV85" s="125"/>
      <c r="AEW85" s="125"/>
      <c r="AEX85" s="125"/>
      <c r="AEY85" s="125"/>
      <c r="AEZ85" s="125"/>
      <c r="AFA85" s="125"/>
      <c r="AFB85" s="125"/>
      <c r="AFC85" s="125"/>
      <c r="AFD85" s="125"/>
      <c r="AFE85" s="125"/>
      <c r="AFF85" s="125"/>
      <c r="AFG85" s="125"/>
      <c r="AFH85" s="125"/>
      <c r="AFI85" s="125"/>
      <c r="AFJ85" s="125"/>
      <c r="AFK85" s="125"/>
      <c r="AFL85" s="125"/>
      <c r="AFM85" s="125"/>
      <c r="AFN85" s="125"/>
      <c r="AFO85" s="125"/>
      <c r="AFP85" s="125"/>
      <c r="AFQ85" s="125"/>
      <c r="AFR85" s="125"/>
      <c r="AFS85" s="125"/>
      <c r="AFT85" s="125"/>
      <c r="AFU85" s="125"/>
      <c r="AFV85" s="125"/>
      <c r="AFW85" s="125"/>
      <c r="AFX85" s="125"/>
      <c r="AFY85" s="125"/>
      <c r="AFZ85" s="125"/>
      <c r="AGA85" s="125"/>
      <c r="AGB85" s="125"/>
      <c r="AGC85" s="125"/>
      <c r="AGD85" s="125"/>
      <c r="AGE85" s="125"/>
      <c r="AGF85" s="125"/>
      <c r="AGG85" s="125"/>
      <c r="AGH85" s="125"/>
      <c r="AGI85" s="125"/>
      <c r="AGJ85" s="125"/>
      <c r="AGK85" s="125"/>
      <c r="AGL85" s="125"/>
      <c r="AGM85" s="125"/>
      <c r="AGN85" s="125"/>
      <c r="AGO85" s="125"/>
      <c r="AGP85" s="125"/>
      <c r="AGQ85" s="125"/>
      <c r="AGR85" s="125"/>
      <c r="AGS85" s="125"/>
      <c r="AGT85" s="125"/>
      <c r="AGU85" s="125"/>
      <c r="AGV85" s="125"/>
      <c r="AGW85" s="125"/>
      <c r="AGX85" s="125"/>
      <c r="AGY85" s="125"/>
      <c r="AGZ85" s="125"/>
      <c r="AHA85" s="125"/>
      <c r="AHB85" s="125"/>
      <c r="AHC85" s="125"/>
      <c r="AHD85" s="125"/>
      <c r="AHE85" s="125"/>
      <c r="AHF85" s="125"/>
      <c r="AHG85" s="125"/>
      <c r="AHH85" s="125"/>
      <c r="AHI85" s="125"/>
      <c r="AHJ85" s="125"/>
      <c r="AHK85" s="125"/>
      <c r="AHL85" s="125"/>
      <c r="AHM85" s="125"/>
      <c r="AHN85" s="125"/>
      <c r="AHO85" s="125"/>
      <c r="AHP85" s="125"/>
      <c r="AHQ85" s="125"/>
      <c r="AHR85" s="125"/>
      <c r="AHS85" s="125"/>
      <c r="AHT85" s="125"/>
      <c r="AHU85" s="125"/>
      <c r="AHV85" s="125"/>
      <c r="AHW85" s="125"/>
      <c r="AHX85" s="125"/>
      <c r="AHY85" s="125"/>
      <c r="AHZ85" s="125"/>
      <c r="AIA85" s="125"/>
      <c r="AIB85" s="125"/>
      <c r="AIC85" s="125"/>
      <c r="AID85" s="125"/>
      <c r="AIE85" s="125"/>
      <c r="AIF85" s="125"/>
      <c r="AIG85" s="125"/>
      <c r="AIH85" s="125"/>
      <c r="AII85" s="125"/>
      <c r="AIJ85" s="125"/>
      <c r="AIK85" s="125"/>
      <c r="AIL85" s="125"/>
      <c r="AIM85" s="125"/>
      <c r="AIN85" s="125"/>
      <c r="AIO85" s="125"/>
      <c r="AIP85" s="125"/>
      <c r="AIQ85" s="125"/>
      <c r="AIR85" s="125"/>
      <c r="AIS85" s="125"/>
      <c r="AIT85" s="125"/>
      <c r="AIU85" s="125"/>
      <c r="AIV85" s="125"/>
      <c r="AIW85" s="125"/>
      <c r="AIX85" s="125"/>
      <c r="AIY85" s="125"/>
      <c r="AIZ85" s="125"/>
      <c r="AJA85" s="125"/>
      <c r="AJB85" s="125"/>
      <c r="AJC85" s="125"/>
      <c r="AJD85" s="125"/>
      <c r="AJE85" s="125"/>
      <c r="AJF85" s="125"/>
      <c r="AJG85" s="125"/>
      <c r="AJH85" s="125"/>
      <c r="AJI85" s="125"/>
      <c r="AJJ85" s="125"/>
      <c r="AJK85" s="125"/>
      <c r="AJL85" s="125"/>
      <c r="AJM85" s="125"/>
      <c r="AJN85" s="125"/>
      <c r="AJO85" s="125"/>
      <c r="AJP85" s="125"/>
      <c r="AJQ85" s="125"/>
      <c r="AJR85" s="125"/>
      <c r="AJS85" s="125"/>
      <c r="AJT85" s="125"/>
      <c r="AJU85" s="125"/>
      <c r="AJV85" s="125"/>
      <c r="AJW85" s="125"/>
      <c r="AJX85" s="125"/>
      <c r="AJY85" s="125"/>
      <c r="AJZ85" s="125"/>
      <c r="AKA85" s="125"/>
      <c r="AKB85" s="125"/>
      <c r="AKC85" s="125"/>
      <c r="AKD85" s="125"/>
      <c r="AKE85" s="125"/>
      <c r="AKF85" s="125"/>
      <c r="AKG85" s="125"/>
      <c r="AKH85" s="125"/>
      <c r="AKI85" s="125"/>
      <c r="AKJ85" s="125"/>
      <c r="AKK85" s="125"/>
      <c r="AKL85" s="125"/>
      <c r="AKM85" s="125"/>
      <c r="AKN85" s="125"/>
      <c r="AKO85" s="125"/>
      <c r="AKP85" s="125"/>
      <c r="AKQ85" s="125"/>
      <c r="AKR85" s="125"/>
      <c r="AKS85" s="125"/>
      <c r="AKT85" s="125"/>
      <c r="AKU85" s="125"/>
      <c r="AKV85" s="125"/>
      <c r="AKW85" s="125"/>
      <c r="AKX85" s="125"/>
      <c r="AKY85" s="125"/>
      <c r="AKZ85" s="125"/>
      <c r="ALA85" s="125"/>
      <c r="ALB85" s="125"/>
      <c r="ALC85" s="125"/>
      <c r="ALD85" s="125"/>
      <c r="ALE85" s="125"/>
      <c r="ALF85" s="125"/>
      <c r="ALG85" s="125"/>
      <c r="ALH85" s="125"/>
      <c r="ALI85" s="125"/>
      <c r="ALJ85" s="125"/>
      <c r="ALK85" s="125"/>
      <c r="ALL85" s="125"/>
      <c r="ALM85" s="125"/>
      <c r="ALN85" s="125"/>
      <c r="ALO85" s="125"/>
      <c r="ALP85" s="125"/>
      <c r="ALQ85" s="125"/>
      <c r="ALR85" s="125"/>
      <c r="ALS85" s="125"/>
      <c r="ALT85" s="125"/>
      <c r="ALU85" s="125"/>
      <c r="ALV85" s="125"/>
      <c r="ALW85" s="125"/>
      <c r="ALX85" s="125"/>
      <c r="ALY85" s="125"/>
      <c r="ALZ85" s="125"/>
      <c r="AMA85" s="125"/>
      <c r="AMB85" s="125"/>
      <c r="AMC85" s="125"/>
      <c r="AMD85" s="125"/>
      <c r="AME85" s="125"/>
      <c r="AMF85" s="125"/>
      <c r="AMG85" s="125"/>
      <c r="AMH85" s="125"/>
      <c r="AMI85" s="125"/>
      <c r="AMJ85" s="125"/>
      <c r="AMK85" s="125"/>
      <c r="AML85" s="125"/>
      <c r="AMM85" s="125"/>
      <c r="AMN85" s="125"/>
      <c r="AMO85" s="125"/>
      <c r="AMP85" s="125"/>
      <c r="AMQ85" s="125"/>
      <c r="AMR85" s="125"/>
      <c r="AMS85" s="125"/>
      <c r="AMT85" s="125"/>
      <c r="AMU85" s="125"/>
      <c r="AMV85" s="125"/>
      <c r="AMW85" s="125"/>
      <c r="AMX85" s="125"/>
      <c r="AMY85" s="125"/>
      <c r="AMZ85" s="125"/>
      <c r="ANA85" s="125"/>
      <c r="ANB85" s="125"/>
      <c r="ANC85" s="125"/>
      <c r="AND85" s="125"/>
      <c r="ANE85" s="125"/>
      <c r="ANF85" s="125"/>
      <c r="ANG85" s="125"/>
      <c r="ANH85" s="125"/>
      <c r="ANI85" s="125"/>
      <c r="ANJ85" s="125"/>
      <c r="ANK85" s="125"/>
      <c r="ANL85" s="125"/>
      <c r="ANM85" s="125"/>
      <c r="ANN85" s="125"/>
      <c r="ANO85" s="125"/>
      <c r="ANP85" s="125"/>
      <c r="ANQ85" s="125"/>
      <c r="ANR85" s="125"/>
      <c r="ANS85" s="125"/>
      <c r="ANT85" s="125"/>
      <c r="ANU85" s="125"/>
      <c r="ANV85" s="125"/>
      <c r="ANW85" s="125"/>
      <c r="ANX85" s="125"/>
      <c r="ANY85" s="125"/>
      <c r="ANZ85" s="125"/>
      <c r="AOA85" s="125"/>
      <c r="AOB85" s="125"/>
      <c r="AOC85" s="125"/>
      <c r="AOD85" s="125"/>
      <c r="AOE85" s="125"/>
      <c r="AOF85" s="125"/>
      <c r="AOG85" s="125"/>
      <c r="AOH85" s="125"/>
      <c r="AOI85" s="125"/>
      <c r="AOJ85" s="125"/>
      <c r="AOK85" s="125"/>
      <c r="AOL85" s="125"/>
      <c r="AOM85" s="125"/>
      <c r="AON85" s="125"/>
      <c r="AOO85" s="125"/>
      <c r="AOP85" s="125"/>
      <c r="AOQ85" s="125"/>
      <c r="AOR85" s="125"/>
      <c r="AOS85" s="125"/>
      <c r="AOT85" s="125"/>
      <c r="AOU85" s="125"/>
      <c r="AOV85" s="125"/>
      <c r="AOW85" s="125"/>
      <c r="AOX85" s="125"/>
      <c r="AOY85" s="125"/>
      <c r="AOZ85" s="125"/>
      <c r="APA85" s="125"/>
      <c r="APB85" s="125"/>
      <c r="APC85" s="125"/>
      <c r="APD85" s="125"/>
      <c r="APE85" s="125"/>
      <c r="APF85" s="125"/>
      <c r="APG85" s="125"/>
      <c r="APH85" s="125"/>
      <c r="API85" s="125"/>
      <c r="APJ85" s="125"/>
      <c r="APK85" s="125"/>
      <c r="APL85" s="125"/>
      <c r="APM85" s="125"/>
      <c r="APN85" s="125"/>
      <c r="APO85" s="125"/>
      <c r="APP85" s="125"/>
      <c r="APQ85" s="125"/>
      <c r="APR85" s="125"/>
      <c r="APS85" s="125"/>
      <c r="APT85" s="125"/>
      <c r="APU85" s="125"/>
      <c r="APV85" s="125"/>
      <c r="APW85" s="125"/>
      <c r="APX85" s="125"/>
      <c r="APY85" s="125"/>
      <c r="APZ85" s="125"/>
      <c r="AQA85" s="125"/>
      <c r="AQB85" s="125"/>
      <c r="AQC85" s="125"/>
      <c r="AQD85" s="125"/>
      <c r="AQE85" s="125"/>
      <c r="AQF85" s="125"/>
      <c r="AQG85" s="125"/>
      <c r="AQH85" s="125"/>
      <c r="AQI85" s="125"/>
      <c r="AQJ85" s="125"/>
      <c r="AQK85" s="125"/>
      <c r="AQL85" s="125"/>
      <c r="AQM85" s="125"/>
      <c r="AQN85" s="125"/>
      <c r="AQO85" s="125"/>
      <c r="AQP85" s="125"/>
      <c r="AQQ85" s="125"/>
      <c r="AQR85" s="125"/>
      <c r="AQS85" s="125"/>
      <c r="AQT85" s="125"/>
      <c r="AQU85" s="125"/>
      <c r="AQV85" s="125"/>
      <c r="AQW85" s="125"/>
      <c r="AQX85" s="125"/>
      <c r="AQY85" s="125"/>
      <c r="AQZ85" s="125"/>
      <c r="ARA85" s="125"/>
      <c r="ARB85" s="125"/>
      <c r="ARC85" s="125"/>
      <c r="ARD85" s="125"/>
      <c r="ARE85" s="125"/>
      <c r="ARF85" s="125"/>
      <c r="ARG85" s="125"/>
      <c r="ARH85" s="125"/>
      <c r="ARI85" s="125"/>
      <c r="ARJ85" s="125"/>
      <c r="ARK85" s="125"/>
      <c r="ARL85" s="125"/>
      <c r="ARM85" s="125"/>
      <c r="ARN85" s="125"/>
      <c r="ARO85" s="125"/>
      <c r="ARP85" s="125"/>
      <c r="ARQ85" s="125"/>
      <c r="ARR85" s="125"/>
      <c r="ARS85" s="125"/>
      <c r="ART85" s="125"/>
      <c r="ARU85" s="125"/>
      <c r="ARV85" s="125"/>
      <c r="ARW85" s="125"/>
      <c r="ARX85" s="125"/>
      <c r="ARY85" s="125"/>
      <c r="ARZ85" s="125"/>
      <c r="ASA85" s="125"/>
      <c r="ASB85" s="125"/>
      <c r="ASC85" s="125"/>
      <c r="ASD85" s="125"/>
      <c r="ASE85" s="125"/>
      <c r="ASF85" s="125"/>
      <c r="ASG85" s="125"/>
      <c r="ASH85" s="125"/>
      <c r="ASI85" s="125"/>
      <c r="ASJ85" s="125"/>
      <c r="ASK85" s="125"/>
      <c r="ASL85" s="125"/>
      <c r="ASM85" s="125"/>
      <c r="ASN85" s="125"/>
      <c r="ASO85" s="125"/>
      <c r="ASP85" s="125"/>
      <c r="ASQ85" s="125"/>
      <c r="ASR85" s="125"/>
      <c r="ASS85" s="125"/>
      <c r="AST85" s="125"/>
      <c r="ASU85" s="125"/>
      <c r="ASV85" s="125"/>
      <c r="ASW85" s="125"/>
      <c r="ASX85" s="125"/>
      <c r="ASY85" s="125"/>
      <c r="ASZ85" s="125"/>
      <c r="ATA85" s="125"/>
      <c r="ATB85" s="125"/>
      <c r="ATC85" s="125"/>
      <c r="ATD85" s="125"/>
      <c r="ATE85" s="125"/>
      <c r="ATF85" s="125"/>
      <c r="ATG85" s="125"/>
      <c r="ATH85" s="125"/>
      <c r="ATI85" s="125"/>
      <c r="ATJ85" s="125"/>
      <c r="ATK85" s="125"/>
      <c r="ATL85" s="125"/>
      <c r="ATM85" s="125"/>
      <c r="ATN85" s="125"/>
      <c r="ATO85" s="125"/>
      <c r="ATP85" s="125"/>
      <c r="ATQ85" s="125"/>
      <c r="ATR85" s="125"/>
      <c r="ATS85" s="125"/>
      <c r="ATT85" s="125"/>
      <c r="ATU85" s="125"/>
      <c r="ATV85" s="125"/>
      <c r="ATW85" s="125"/>
      <c r="ATX85" s="125"/>
      <c r="ATY85" s="125"/>
      <c r="ATZ85" s="125"/>
      <c r="AUA85" s="125"/>
      <c r="AUB85" s="125"/>
      <c r="AUC85" s="125"/>
      <c r="AUD85" s="125"/>
      <c r="AUE85" s="125"/>
      <c r="AUF85" s="125"/>
      <c r="AUG85" s="125"/>
      <c r="AUH85" s="125"/>
      <c r="AUI85" s="125"/>
      <c r="AUJ85" s="125"/>
      <c r="AUK85" s="125"/>
      <c r="AUL85" s="125"/>
      <c r="AUM85" s="125"/>
      <c r="AUN85" s="125"/>
      <c r="AUO85" s="125"/>
      <c r="AUP85" s="125"/>
      <c r="AUQ85" s="125"/>
      <c r="AUR85" s="125"/>
      <c r="AUS85" s="125"/>
      <c r="AUT85" s="125"/>
      <c r="AUU85" s="125"/>
      <c r="AUV85" s="125"/>
      <c r="AUW85" s="125"/>
      <c r="AUX85" s="125"/>
      <c r="AUY85" s="125"/>
      <c r="AUZ85" s="125"/>
      <c r="AVA85" s="125"/>
      <c r="AVB85" s="125"/>
      <c r="AVC85" s="125"/>
      <c r="AVD85" s="125"/>
      <c r="AVE85" s="125"/>
      <c r="AVF85" s="125"/>
      <c r="AVG85" s="125"/>
      <c r="AVH85" s="125"/>
      <c r="AVI85" s="125"/>
      <c r="AVJ85" s="125"/>
      <c r="AVK85" s="125"/>
      <c r="AVL85" s="125"/>
      <c r="AVM85" s="125"/>
      <c r="AVN85" s="125"/>
      <c r="AVO85" s="125"/>
      <c r="AVP85" s="125"/>
      <c r="AVQ85" s="125"/>
      <c r="AVR85" s="125"/>
      <c r="AVS85" s="125"/>
      <c r="AVT85" s="125"/>
      <c r="AVU85" s="125"/>
      <c r="AVV85" s="125"/>
      <c r="AVW85" s="125"/>
      <c r="AVX85" s="125"/>
      <c r="AVY85" s="125"/>
      <c r="AVZ85" s="125"/>
      <c r="AWA85" s="125"/>
      <c r="AWB85" s="125"/>
      <c r="AWC85" s="125"/>
      <c r="AWD85" s="125"/>
      <c r="AWE85" s="125"/>
      <c r="AWF85" s="125"/>
      <c r="AWG85" s="125"/>
      <c r="AWH85" s="125"/>
      <c r="AWI85" s="125"/>
      <c r="AWJ85" s="125"/>
      <c r="AWK85" s="125"/>
      <c r="AWL85" s="125"/>
      <c r="AWM85" s="125"/>
      <c r="AWN85" s="125"/>
      <c r="AWO85" s="125"/>
      <c r="AWP85" s="125"/>
      <c r="AWQ85" s="125"/>
      <c r="AWR85" s="125"/>
      <c r="AWS85" s="125"/>
      <c r="AWT85" s="125"/>
      <c r="AWU85" s="125"/>
      <c r="AWV85" s="125"/>
      <c r="AWW85" s="125"/>
      <c r="AWX85" s="125"/>
      <c r="AWY85" s="125"/>
      <c r="AWZ85" s="125"/>
      <c r="AXA85" s="125"/>
      <c r="AXB85" s="125"/>
      <c r="AXC85" s="125"/>
      <c r="AXD85" s="125"/>
      <c r="AXE85" s="125"/>
      <c r="AXF85" s="125"/>
      <c r="AXG85" s="125"/>
      <c r="AXH85" s="125"/>
      <c r="AXI85" s="125"/>
      <c r="AXJ85" s="125"/>
      <c r="AXK85" s="125"/>
      <c r="AXL85" s="125"/>
      <c r="AXM85" s="125"/>
      <c r="AXN85" s="125"/>
      <c r="AXO85" s="125"/>
      <c r="AXP85" s="125"/>
      <c r="AXQ85" s="125"/>
      <c r="AXR85" s="125"/>
      <c r="AXS85" s="125"/>
      <c r="AXT85" s="125"/>
      <c r="AXU85" s="125"/>
      <c r="AXV85" s="125"/>
      <c r="AXW85" s="125"/>
      <c r="AXX85" s="125"/>
      <c r="AXY85" s="125"/>
      <c r="AXZ85" s="125"/>
      <c r="AYA85" s="125"/>
      <c r="AYB85" s="125"/>
      <c r="AYC85" s="125"/>
      <c r="AYD85" s="125"/>
      <c r="AYE85" s="125"/>
      <c r="AYF85" s="125"/>
      <c r="AYG85" s="125"/>
      <c r="AYH85" s="125"/>
      <c r="AYI85" s="125"/>
      <c r="AYJ85" s="125"/>
      <c r="AYK85" s="125"/>
      <c r="AYL85" s="125"/>
      <c r="AYM85" s="125"/>
      <c r="AYN85" s="125"/>
      <c r="AYO85" s="125"/>
      <c r="AYP85" s="125"/>
      <c r="AYQ85" s="125"/>
      <c r="AYR85" s="125"/>
      <c r="AYS85" s="125"/>
      <c r="AYT85" s="125"/>
      <c r="AYU85" s="125"/>
      <c r="AYV85" s="125"/>
      <c r="AYW85" s="125"/>
      <c r="AYX85" s="125"/>
      <c r="AYY85" s="125"/>
      <c r="AYZ85" s="125"/>
      <c r="AZA85" s="125"/>
      <c r="AZB85" s="125"/>
      <c r="AZC85" s="125"/>
      <c r="AZD85" s="125"/>
      <c r="AZE85" s="125"/>
      <c r="AZF85" s="125"/>
      <c r="AZG85" s="125"/>
      <c r="AZH85" s="125"/>
      <c r="AZI85" s="125"/>
      <c r="AZJ85" s="125"/>
      <c r="AZK85" s="125"/>
      <c r="AZL85" s="125"/>
      <c r="AZM85" s="125"/>
      <c r="AZN85" s="125"/>
      <c r="AZO85" s="125"/>
      <c r="AZP85" s="125"/>
      <c r="AZQ85" s="125"/>
      <c r="AZR85" s="125"/>
      <c r="AZS85" s="125"/>
      <c r="AZT85" s="125"/>
      <c r="AZU85" s="125"/>
      <c r="AZV85" s="125"/>
      <c r="AZW85" s="125"/>
      <c r="AZX85" s="125"/>
      <c r="AZY85" s="125"/>
      <c r="AZZ85" s="125"/>
      <c r="BAA85" s="125"/>
      <c r="BAB85" s="125"/>
      <c r="BAC85" s="125"/>
      <c r="BAD85" s="125"/>
      <c r="BAE85" s="125"/>
      <c r="BAF85" s="125"/>
      <c r="BAG85" s="125"/>
      <c r="BAH85" s="125"/>
      <c r="BAI85" s="125"/>
      <c r="BAJ85" s="125"/>
      <c r="BAK85" s="125"/>
      <c r="BAL85" s="125"/>
      <c r="BAM85" s="125"/>
      <c r="BAN85" s="125"/>
      <c r="BAO85" s="125"/>
      <c r="BAP85" s="125"/>
      <c r="BAQ85" s="125"/>
      <c r="BAR85" s="125"/>
      <c r="BAS85" s="125"/>
      <c r="BAT85" s="125"/>
      <c r="BAU85" s="125"/>
      <c r="BAV85" s="125"/>
      <c r="BAW85" s="125"/>
      <c r="BAX85" s="125"/>
      <c r="BAY85" s="125"/>
      <c r="BAZ85" s="125"/>
      <c r="BBA85" s="125"/>
      <c r="BBB85" s="125"/>
      <c r="BBC85" s="125"/>
      <c r="BBD85" s="125"/>
      <c r="BBE85" s="125"/>
      <c r="BBF85" s="125"/>
      <c r="BBG85" s="125"/>
      <c r="BBH85" s="125"/>
      <c r="BBI85" s="125"/>
      <c r="BBJ85" s="125"/>
      <c r="BBK85" s="125"/>
      <c r="BBL85" s="125"/>
      <c r="BBM85" s="125"/>
      <c r="BBN85" s="125"/>
      <c r="BBO85" s="125"/>
      <c r="BBP85" s="125"/>
      <c r="BBQ85" s="125"/>
      <c r="BBR85" s="125"/>
      <c r="BBS85" s="125"/>
      <c r="BBT85" s="125"/>
      <c r="BBU85" s="125"/>
      <c r="BBV85" s="125"/>
      <c r="BBW85" s="125"/>
      <c r="BBX85" s="125"/>
      <c r="BBY85" s="125"/>
      <c r="BBZ85" s="125"/>
      <c r="BCA85" s="125"/>
      <c r="BCB85" s="125"/>
      <c r="BCC85" s="125"/>
      <c r="BCD85" s="125"/>
      <c r="BCE85" s="125"/>
      <c r="BCF85" s="125"/>
      <c r="BCG85" s="125"/>
      <c r="BCH85" s="125"/>
      <c r="BCI85" s="125"/>
      <c r="BCJ85" s="125"/>
      <c r="BCK85" s="125"/>
      <c r="BCL85" s="125"/>
      <c r="BCM85" s="125"/>
      <c r="BCN85" s="125"/>
      <c r="BCO85" s="125"/>
      <c r="BCP85" s="125"/>
      <c r="BCQ85" s="125"/>
      <c r="BCR85" s="125"/>
      <c r="BCS85" s="125"/>
      <c r="BCT85" s="125"/>
      <c r="BCU85" s="125"/>
      <c r="BCV85" s="125"/>
      <c r="BCW85" s="125"/>
      <c r="BCX85" s="125"/>
      <c r="BCY85" s="125"/>
      <c r="BCZ85" s="125"/>
      <c r="BDA85" s="125"/>
      <c r="BDB85" s="125"/>
      <c r="BDC85" s="125"/>
      <c r="BDD85" s="125"/>
      <c r="BDE85" s="125"/>
      <c r="BDF85" s="125"/>
      <c r="BDG85" s="125"/>
      <c r="BDH85" s="125"/>
      <c r="BDI85" s="125"/>
      <c r="BDJ85" s="125"/>
      <c r="BDK85" s="125"/>
      <c r="BDL85" s="125"/>
      <c r="BDM85" s="125"/>
      <c r="BDN85" s="125"/>
      <c r="BDO85" s="125"/>
      <c r="BDP85" s="125"/>
      <c r="BDQ85" s="125"/>
      <c r="BDR85" s="125"/>
      <c r="BDS85" s="125"/>
      <c r="BDT85" s="125"/>
      <c r="BDU85" s="125"/>
      <c r="BDV85" s="125"/>
      <c r="BDW85" s="125"/>
      <c r="BDX85" s="125"/>
      <c r="BDY85" s="125"/>
      <c r="BDZ85" s="125"/>
      <c r="BEA85" s="125"/>
      <c r="BEB85" s="125"/>
      <c r="BEC85" s="125"/>
      <c r="BED85" s="125"/>
      <c r="BEE85" s="125"/>
      <c r="BEF85" s="125"/>
      <c r="BEG85" s="125"/>
      <c r="BEH85" s="125"/>
      <c r="BEI85" s="125"/>
      <c r="BEJ85" s="125"/>
      <c r="BEK85" s="125"/>
      <c r="BEL85" s="125"/>
      <c r="BEM85" s="125"/>
      <c r="BEN85" s="125"/>
      <c r="BEO85" s="125"/>
      <c r="BEP85" s="125"/>
      <c r="BEQ85" s="125"/>
      <c r="BER85" s="125"/>
      <c r="BES85" s="125"/>
      <c r="BET85" s="125"/>
      <c r="BEU85" s="125"/>
      <c r="BEV85" s="125"/>
      <c r="BEW85" s="125"/>
      <c r="BEX85" s="125"/>
      <c r="BEY85" s="125"/>
      <c r="BEZ85" s="125"/>
      <c r="BFA85" s="125"/>
      <c r="BFB85" s="125"/>
      <c r="BFC85" s="125"/>
      <c r="BFD85" s="125"/>
      <c r="BFE85" s="125"/>
      <c r="BFF85" s="125"/>
      <c r="BFG85" s="125"/>
      <c r="BFH85" s="125"/>
      <c r="BFI85" s="125"/>
      <c r="BFJ85" s="125"/>
      <c r="BFK85" s="125"/>
      <c r="BFL85" s="125"/>
      <c r="BFM85" s="125"/>
      <c r="BFN85" s="125"/>
      <c r="BFO85" s="125"/>
      <c r="BFP85" s="125"/>
      <c r="BFQ85" s="125"/>
      <c r="BFR85" s="125"/>
      <c r="BFS85" s="125"/>
      <c r="BFT85" s="125"/>
      <c r="BFU85" s="125"/>
      <c r="BFV85" s="125"/>
      <c r="BFW85" s="125"/>
      <c r="BFX85" s="125"/>
      <c r="BFY85" s="125"/>
      <c r="BFZ85" s="125"/>
      <c r="BGA85" s="125"/>
      <c r="BGB85" s="125"/>
      <c r="BGC85" s="125"/>
      <c r="BGD85" s="125"/>
      <c r="BGE85" s="125"/>
      <c r="BGF85" s="125"/>
      <c r="BGG85" s="125"/>
      <c r="BGH85" s="125"/>
      <c r="BGI85" s="125"/>
      <c r="BGJ85" s="125"/>
      <c r="BGK85" s="125"/>
      <c r="BGL85" s="125"/>
      <c r="BGM85" s="125"/>
      <c r="BGN85" s="125"/>
      <c r="BGO85" s="125"/>
      <c r="BGP85" s="125"/>
      <c r="BGQ85" s="125"/>
      <c r="BGR85" s="125"/>
      <c r="BGS85" s="125"/>
      <c r="BGT85" s="125"/>
      <c r="BGU85" s="125"/>
      <c r="BGV85" s="125"/>
      <c r="BGW85" s="125"/>
      <c r="BGX85" s="125"/>
      <c r="BGY85" s="125"/>
      <c r="BGZ85" s="125"/>
      <c r="BHA85" s="125"/>
      <c r="BHB85" s="125"/>
      <c r="BHC85" s="125"/>
      <c r="BHD85" s="125"/>
      <c r="BHE85" s="125"/>
      <c r="BHF85" s="125"/>
      <c r="BHG85" s="125"/>
      <c r="BHH85" s="125"/>
      <c r="BHI85" s="125"/>
      <c r="BHJ85" s="125"/>
      <c r="BHK85" s="125"/>
      <c r="BHL85" s="125"/>
      <c r="BHM85" s="125"/>
      <c r="BHN85" s="125"/>
      <c r="BHO85" s="125"/>
      <c r="BHP85" s="125"/>
      <c r="BHQ85" s="125"/>
      <c r="BHR85" s="125"/>
      <c r="BHS85" s="125"/>
      <c r="BHT85" s="125"/>
      <c r="BHU85" s="125"/>
      <c r="BHV85" s="125"/>
      <c r="BHW85" s="125"/>
      <c r="BHX85" s="125"/>
      <c r="BHY85" s="125"/>
      <c r="BHZ85" s="125"/>
      <c r="BIA85" s="125"/>
      <c r="BIB85" s="125"/>
      <c r="BIC85" s="125"/>
      <c r="BID85" s="125"/>
      <c r="BIE85" s="125"/>
      <c r="BIF85" s="125"/>
      <c r="BIG85" s="125"/>
      <c r="BIH85" s="125"/>
      <c r="BII85" s="125"/>
      <c r="BIJ85" s="125"/>
      <c r="BIK85" s="125"/>
      <c r="BIL85" s="125"/>
      <c r="BIM85" s="125"/>
      <c r="BIN85" s="125"/>
      <c r="BIO85" s="125"/>
      <c r="BIP85" s="125"/>
      <c r="BIQ85" s="125"/>
      <c r="BIR85" s="125"/>
      <c r="BIS85" s="125"/>
      <c r="BIT85" s="125"/>
      <c r="BIU85" s="125"/>
      <c r="BIV85" s="125"/>
      <c r="BIW85" s="125"/>
      <c r="BIX85" s="125"/>
      <c r="BIY85" s="125"/>
      <c r="BIZ85" s="125"/>
      <c r="BJA85" s="125"/>
      <c r="BJB85" s="125"/>
      <c r="BJC85" s="125"/>
      <c r="BJD85" s="125"/>
      <c r="BJE85" s="125"/>
      <c r="BJF85" s="125"/>
      <c r="BJG85" s="125"/>
      <c r="BJH85" s="125"/>
      <c r="BJI85" s="125"/>
      <c r="BJJ85" s="125"/>
      <c r="BJK85" s="125"/>
      <c r="BJL85" s="125"/>
      <c r="BJM85" s="125"/>
      <c r="BJN85" s="125"/>
      <c r="BJO85" s="125"/>
      <c r="BJP85" s="125"/>
      <c r="BJQ85" s="125"/>
      <c r="BJR85" s="125"/>
      <c r="BJS85" s="125"/>
      <c r="BJT85" s="125"/>
      <c r="BJU85" s="125"/>
      <c r="BJV85" s="125"/>
      <c r="BJW85" s="125"/>
      <c r="BJX85" s="125"/>
      <c r="BJY85" s="125"/>
      <c r="BJZ85" s="125"/>
      <c r="BKA85" s="125"/>
      <c r="BKB85" s="125"/>
      <c r="BKC85" s="125"/>
      <c r="BKD85" s="125"/>
      <c r="BKE85" s="125"/>
      <c r="BKF85" s="125"/>
      <c r="BKG85" s="125"/>
      <c r="BKH85" s="125"/>
      <c r="BKI85" s="125"/>
      <c r="BKJ85" s="125"/>
      <c r="BKK85" s="125"/>
      <c r="BKL85" s="125"/>
      <c r="BKM85" s="125"/>
      <c r="BKN85" s="125"/>
      <c r="BKO85" s="125"/>
      <c r="BKP85" s="125"/>
      <c r="BKQ85" s="125"/>
      <c r="BKR85" s="125"/>
      <c r="BKS85" s="125"/>
      <c r="BKT85" s="125"/>
      <c r="BKU85" s="125"/>
      <c r="BKV85" s="125"/>
      <c r="BKW85" s="125"/>
      <c r="BKX85" s="125"/>
      <c r="BKY85" s="125"/>
      <c r="BKZ85" s="125"/>
      <c r="BLA85" s="125"/>
      <c r="BLB85" s="125"/>
      <c r="BLC85" s="125"/>
      <c r="BLD85" s="125"/>
      <c r="BLE85" s="125"/>
      <c r="BLF85" s="125"/>
      <c r="BLG85" s="125"/>
      <c r="BLH85" s="125"/>
      <c r="BLI85" s="125"/>
      <c r="BLJ85" s="125"/>
      <c r="BLK85" s="125"/>
      <c r="BLL85" s="125"/>
      <c r="BLM85" s="125"/>
      <c r="BLN85" s="125"/>
      <c r="BLO85" s="125"/>
      <c r="BLP85" s="125"/>
      <c r="BLQ85" s="125"/>
      <c r="BLR85" s="125"/>
      <c r="BLS85" s="125"/>
      <c r="BLT85" s="125"/>
      <c r="BLU85" s="125"/>
      <c r="BLV85" s="125"/>
      <c r="BLW85" s="125"/>
      <c r="BLX85" s="125"/>
      <c r="BLY85" s="125"/>
      <c r="BLZ85" s="125"/>
      <c r="BMA85" s="125"/>
      <c r="BMB85" s="125"/>
      <c r="BMC85" s="125"/>
      <c r="BMD85" s="125"/>
      <c r="BME85" s="125"/>
      <c r="BMF85" s="125"/>
      <c r="BMG85" s="125"/>
      <c r="BMH85" s="125"/>
      <c r="BMI85" s="125"/>
      <c r="BMJ85" s="125"/>
      <c r="BMK85" s="125"/>
      <c r="BML85" s="125"/>
      <c r="BMM85" s="125"/>
      <c r="BMN85" s="125"/>
      <c r="BMO85" s="125"/>
      <c r="BMP85" s="125"/>
      <c r="BMQ85" s="125"/>
      <c r="BMR85" s="125"/>
      <c r="BMS85" s="125"/>
      <c r="BMT85" s="125"/>
      <c r="BMU85" s="125"/>
      <c r="BMV85" s="125"/>
      <c r="BMW85" s="125"/>
      <c r="BMX85" s="125"/>
      <c r="BMY85" s="125"/>
      <c r="BMZ85" s="125"/>
      <c r="BNA85" s="125"/>
      <c r="BNB85" s="125"/>
      <c r="BNC85" s="125"/>
      <c r="BND85" s="125"/>
      <c r="BNE85" s="125"/>
      <c r="BNF85" s="125"/>
      <c r="BNG85" s="125"/>
      <c r="BNH85" s="125"/>
      <c r="BNI85" s="125"/>
      <c r="BNJ85" s="125"/>
      <c r="BNK85" s="125"/>
      <c r="BNL85" s="125"/>
      <c r="BNM85" s="125"/>
      <c r="BNN85" s="125"/>
      <c r="BNO85" s="125"/>
      <c r="BNP85" s="125"/>
      <c r="BNQ85" s="125"/>
      <c r="BNR85" s="125"/>
      <c r="BNS85" s="125"/>
      <c r="BNT85" s="125"/>
      <c r="BNU85" s="125"/>
      <c r="BNV85" s="125"/>
      <c r="BNW85" s="125"/>
      <c r="BNX85" s="125"/>
      <c r="BNY85" s="125"/>
      <c r="BNZ85" s="125"/>
      <c r="BOA85" s="125"/>
      <c r="BOB85" s="125"/>
      <c r="BOC85" s="125"/>
      <c r="BOD85" s="125"/>
      <c r="BOE85" s="125"/>
      <c r="BOF85" s="125"/>
      <c r="BOG85" s="125"/>
      <c r="BOH85" s="125"/>
      <c r="BOI85" s="125"/>
      <c r="BOJ85" s="125"/>
      <c r="BOK85" s="125"/>
      <c r="BOL85" s="125"/>
      <c r="BOM85" s="125"/>
      <c r="BON85" s="125"/>
      <c r="BOO85" s="125"/>
      <c r="BOP85" s="125"/>
      <c r="BOQ85" s="125"/>
      <c r="BOR85" s="125"/>
      <c r="BOS85" s="125"/>
      <c r="BOT85" s="125"/>
      <c r="BOU85" s="125"/>
      <c r="BOV85" s="125"/>
      <c r="BOW85" s="125"/>
      <c r="BOX85" s="125"/>
      <c r="BOY85" s="125"/>
      <c r="BOZ85" s="125"/>
      <c r="BPA85" s="125"/>
      <c r="BPB85" s="125"/>
      <c r="BPC85" s="125"/>
      <c r="BPD85" s="125"/>
      <c r="BPE85" s="125"/>
      <c r="BPF85" s="125"/>
      <c r="BPG85" s="125"/>
      <c r="BPH85" s="125"/>
      <c r="BPI85" s="125"/>
      <c r="BPJ85" s="125"/>
      <c r="BPK85" s="125"/>
      <c r="BPL85" s="125"/>
      <c r="BPM85" s="125"/>
      <c r="BPN85" s="125"/>
      <c r="BPO85" s="125"/>
      <c r="BPP85" s="125"/>
      <c r="BPQ85" s="125"/>
      <c r="BPR85" s="125"/>
      <c r="BPS85" s="125"/>
      <c r="BPT85" s="125"/>
      <c r="BPU85" s="125"/>
      <c r="BPV85" s="125"/>
      <c r="BPW85" s="125"/>
      <c r="BPX85" s="125"/>
      <c r="BPY85" s="125"/>
      <c r="BPZ85" s="125"/>
      <c r="BQA85" s="125"/>
      <c r="BQB85" s="125"/>
      <c r="BQC85" s="125"/>
      <c r="BQD85" s="125"/>
      <c r="BQE85" s="125"/>
      <c r="BQF85" s="125"/>
      <c r="BQG85" s="125"/>
      <c r="BQH85" s="125"/>
      <c r="BQI85" s="125"/>
      <c r="BQJ85" s="125"/>
      <c r="BQK85" s="125"/>
      <c r="BQL85" s="125"/>
      <c r="BQM85" s="125"/>
      <c r="BQN85" s="125"/>
      <c r="BQO85" s="125"/>
      <c r="BQP85" s="125"/>
      <c r="BQQ85" s="125"/>
      <c r="BQR85" s="125"/>
      <c r="BQS85" s="125"/>
      <c r="BQT85" s="125"/>
      <c r="BQU85" s="125"/>
      <c r="BQV85" s="125"/>
      <c r="BQW85" s="125"/>
      <c r="BQX85" s="125"/>
      <c r="BQY85" s="125"/>
      <c r="BQZ85" s="125"/>
      <c r="BRA85" s="125"/>
      <c r="BRB85" s="125"/>
      <c r="BRC85" s="125"/>
      <c r="BRD85" s="125"/>
      <c r="BRE85" s="125"/>
      <c r="BRF85" s="125"/>
      <c r="BRG85" s="125"/>
      <c r="BRH85" s="125"/>
      <c r="BRI85" s="125"/>
      <c r="BRJ85" s="125"/>
      <c r="BRK85" s="125"/>
      <c r="BRL85" s="125"/>
      <c r="BRM85" s="125"/>
      <c r="BRN85" s="125"/>
      <c r="BRO85" s="125"/>
      <c r="BRP85" s="125"/>
      <c r="BRQ85" s="125"/>
      <c r="BRR85" s="125"/>
      <c r="BRS85" s="125"/>
      <c r="BRT85" s="125"/>
      <c r="BRU85" s="125"/>
      <c r="BRV85" s="125"/>
      <c r="BRW85" s="125"/>
      <c r="BRX85" s="125"/>
      <c r="BRY85" s="125"/>
      <c r="BRZ85" s="125"/>
      <c r="BSA85" s="125"/>
      <c r="BSB85" s="125"/>
      <c r="BSC85" s="125"/>
      <c r="BSD85" s="125"/>
      <c r="BSE85" s="125"/>
      <c r="BSF85" s="125"/>
      <c r="BSG85" s="125"/>
      <c r="BSH85" s="125"/>
      <c r="BSI85" s="125"/>
      <c r="BSJ85" s="125"/>
      <c r="BSK85" s="125"/>
      <c r="BSL85" s="125"/>
      <c r="BSM85" s="125"/>
      <c r="BSN85" s="125"/>
      <c r="BSO85" s="125"/>
      <c r="BSP85" s="125"/>
      <c r="BSQ85" s="125"/>
      <c r="BSR85" s="125"/>
      <c r="BSS85" s="125"/>
      <c r="BST85" s="125"/>
      <c r="BSU85" s="125"/>
      <c r="BSV85" s="125"/>
      <c r="BSW85" s="125"/>
      <c r="BSX85" s="125"/>
      <c r="BSY85" s="125"/>
      <c r="BSZ85" s="125"/>
      <c r="BTA85" s="125"/>
      <c r="BTB85" s="125"/>
      <c r="BTC85" s="125"/>
      <c r="BTD85" s="125"/>
      <c r="BTE85" s="125"/>
      <c r="BTF85" s="125"/>
      <c r="BTG85" s="125"/>
      <c r="BTH85" s="125"/>
      <c r="BTI85" s="125"/>
      <c r="BTJ85" s="125"/>
      <c r="BTK85" s="125"/>
      <c r="BTL85" s="125"/>
      <c r="BTM85" s="125"/>
      <c r="BTN85" s="125"/>
      <c r="BTO85" s="125"/>
      <c r="BTP85" s="125"/>
      <c r="BTQ85" s="125"/>
      <c r="BTR85" s="125"/>
      <c r="BTS85" s="125"/>
      <c r="BTT85" s="125"/>
      <c r="BTU85" s="125"/>
      <c r="BTV85" s="125"/>
      <c r="BTW85" s="125"/>
      <c r="BTX85" s="125"/>
      <c r="BTY85" s="125"/>
      <c r="BTZ85" s="125"/>
      <c r="BUA85" s="125"/>
      <c r="BUB85" s="125"/>
      <c r="BUC85" s="125"/>
      <c r="BUD85" s="125"/>
      <c r="BUE85" s="125"/>
      <c r="BUF85" s="125"/>
      <c r="BUG85" s="125"/>
      <c r="BUH85" s="125"/>
      <c r="BUI85" s="125"/>
      <c r="BUJ85" s="125"/>
      <c r="BUK85" s="125"/>
      <c r="BUL85" s="125"/>
      <c r="BUM85" s="125"/>
      <c r="BUN85" s="125"/>
      <c r="BUO85" s="125"/>
      <c r="BUP85" s="125"/>
      <c r="BUQ85" s="125"/>
      <c r="BUR85" s="125"/>
      <c r="BUS85" s="125"/>
      <c r="BUT85" s="125"/>
      <c r="BUU85" s="125"/>
      <c r="BUV85" s="125"/>
      <c r="BUW85" s="125"/>
      <c r="BUX85" s="125"/>
      <c r="BUY85" s="125"/>
      <c r="BUZ85" s="125"/>
      <c r="BVA85" s="125"/>
      <c r="BVB85" s="125"/>
      <c r="BVC85" s="125"/>
      <c r="BVD85" s="125"/>
      <c r="BVE85" s="125"/>
      <c r="BVF85" s="125"/>
      <c r="BVG85" s="125"/>
      <c r="BVH85" s="125"/>
      <c r="BVI85" s="125"/>
      <c r="BVJ85" s="125"/>
      <c r="BVK85" s="125"/>
      <c r="BVL85" s="125"/>
      <c r="BVM85" s="125"/>
      <c r="BVN85" s="125"/>
      <c r="BVO85" s="125"/>
      <c r="BVP85" s="125"/>
      <c r="BVQ85" s="125"/>
      <c r="BVR85" s="125"/>
      <c r="BVS85" s="125"/>
      <c r="BVT85" s="125"/>
      <c r="BVU85" s="125"/>
      <c r="BVV85" s="125"/>
      <c r="BVW85" s="125"/>
      <c r="BVX85" s="125"/>
      <c r="BVY85" s="125"/>
      <c r="BVZ85" s="125"/>
      <c r="BWA85" s="125"/>
      <c r="BWB85" s="125"/>
      <c r="BWC85" s="125"/>
      <c r="BWD85" s="125"/>
      <c r="BWE85" s="125"/>
      <c r="BWF85" s="125"/>
      <c r="BWG85" s="125"/>
      <c r="BWH85" s="125"/>
      <c r="BWI85" s="125"/>
      <c r="BWJ85" s="125"/>
      <c r="BWK85" s="125"/>
      <c r="BWL85" s="125"/>
      <c r="BWM85" s="125"/>
      <c r="BWN85" s="125"/>
      <c r="BWO85" s="125"/>
      <c r="BWP85" s="125"/>
      <c r="BWQ85" s="125"/>
      <c r="BWR85" s="125"/>
      <c r="BWS85" s="125"/>
      <c r="BWT85" s="125"/>
      <c r="BWU85" s="125"/>
      <c r="BWV85" s="125"/>
      <c r="BWW85" s="125"/>
      <c r="BWX85" s="125"/>
      <c r="BWY85" s="125"/>
      <c r="BWZ85" s="125"/>
      <c r="BXA85" s="125"/>
      <c r="BXB85" s="125"/>
      <c r="BXC85" s="125"/>
      <c r="BXD85" s="125"/>
      <c r="BXE85" s="125"/>
      <c r="BXF85" s="125"/>
      <c r="BXG85" s="125"/>
      <c r="BXH85" s="125"/>
      <c r="BXI85" s="125"/>
      <c r="BXJ85" s="125"/>
      <c r="BXK85" s="125"/>
      <c r="BXL85" s="125"/>
      <c r="BXM85" s="125"/>
      <c r="BXN85" s="125"/>
      <c r="BXO85" s="125"/>
      <c r="BXP85" s="125"/>
      <c r="BXQ85" s="125"/>
      <c r="BXR85" s="125"/>
      <c r="BXS85" s="125"/>
      <c r="BXT85" s="125"/>
      <c r="BXU85" s="125"/>
      <c r="BXV85" s="125"/>
      <c r="BXW85" s="125"/>
      <c r="BXX85" s="125"/>
      <c r="BXY85" s="125"/>
      <c r="BXZ85" s="125"/>
      <c r="BYA85" s="125"/>
      <c r="BYB85" s="125"/>
      <c r="BYC85" s="125"/>
      <c r="BYD85" s="125"/>
      <c r="BYE85" s="125"/>
      <c r="BYF85" s="125"/>
      <c r="BYG85" s="125"/>
      <c r="BYH85" s="125"/>
      <c r="BYI85" s="125"/>
      <c r="BYJ85" s="125"/>
      <c r="BYK85" s="125"/>
      <c r="BYL85" s="125"/>
      <c r="BYM85" s="125"/>
      <c r="BYN85" s="125"/>
      <c r="BYO85" s="125"/>
      <c r="BYP85" s="125"/>
      <c r="BYQ85" s="125"/>
      <c r="BYR85" s="125"/>
      <c r="BYS85" s="125"/>
      <c r="BYT85" s="125"/>
      <c r="BYU85" s="125"/>
      <c r="BYV85" s="125"/>
      <c r="BYW85" s="125"/>
      <c r="BYX85" s="125"/>
      <c r="BYY85" s="125"/>
      <c r="BYZ85" s="125"/>
      <c r="BZA85" s="125"/>
      <c r="BZB85" s="125"/>
      <c r="BZC85" s="125"/>
      <c r="BZD85" s="125"/>
      <c r="BZE85" s="125"/>
      <c r="BZF85" s="125"/>
      <c r="BZG85" s="125"/>
      <c r="BZH85" s="125"/>
      <c r="BZI85" s="125"/>
      <c r="BZJ85" s="125"/>
      <c r="BZK85" s="125"/>
      <c r="BZL85" s="125"/>
      <c r="BZM85" s="125"/>
      <c r="BZN85" s="125"/>
      <c r="BZO85" s="125"/>
      <c r="BZP85" s="125"/>
      <c r="BZQ85" s="125"/>
      <c r="BZR85" s="125"/>
      <c r="BZS85" s="125"/>
      <c r="BZT85" s="125"/>
      <c r="BZU85" s="125"/>
      <c r="BZV85" s="125"/>
      <c r="BZW85" s="125"/>
      <c r="BZX85" s="125"/>
      <c r="BZY85" s="125"/>
      <c r="BZZ85" s="125"/>
      <c r="CAA85" s="125"/>
      <c r="CAB85" s="125"/>
      <c r="CAC85" s="125"/>
      <c r="CAD85" s="125"/>
      <c r="CAE85" s="125"/>
      <c r="CAF85" s="125"/>
      <c r="CAG85" s="125"/>
      <c r="CAH85" s="125"/>
      <c r="CAI85" s="125"/>
      <c r="CAJ85" s="125"/>
      <c r="CAK85" s="125"/>
      <c r="CAL85" s="125"/>
      <c r="CAM85" s="125"/>
      <c r="CAN85" s="125"/>
      <c r="CAO85" s="125"/>
      <c r="CAP85" s="125"/>
      <c r="CAQ85" s="125"/>
      <c r="CAR85" s="125"/>
      <c r="CAS85" s="125"/>
      <c r="CAT85" s="125"/>
      <c r="CAU85" s="125"/>
      <c r="CAV85" s="125"/>
      <c r="CAW85" s="125"/>
      <c r="CAX85" s="125"/>
      <c r="CAY85" s="125"/>
      <c r="CAZ85" s="125"/>
      <c r="CBA85" s="125"/>
      <c r="CBB85" s="125"/>
      <c r="CBC85" s="125"/>
      <c r="CBD85" s="125"/>
      <c r="CBE85" s="125"/>
      <c r="CBF85" s="125"/>
      <c r="CBG85" s="125"/>
      <c r="CBH85" s="125"/>
      <c r="CBI85" s="125"/>
      <c r="CBJ85" s="125"/>
      <c r="CBK85" s="125"/>
      <c r="CBL85" s="125"/>
      <c r="CBM85" s="125"/>
      <c r="CBN85" s="125"/>
      <c r="CBO85" s="125"/>
      <c r="CBP85" s="125"/>
      <c r="CBQ85" s="125"/>
      <c r="CBR85" s="125"/>
      <c r="CBS85" s="125"/>
      <c r="CBT85" s="125"/>
      <c r="CBU85" s="125"/>
      <c r="CBV85" s="125"/>
      <c r="CBW85" s="125"/>
      <c r="CBX85" s="125"/>
      <c r="CBY85" s="125"/>
      <c r="CBZ85" s="125"/>
      <c r="CCA85" s="125"/>
      <c r="CCB85" s="125"/>
      <c r="CCC85" s="125"/>
      <c r="CCD85" s="125"/>
      <c r="CCE85" s="125"/>
      <c r="CCF85" s="125"/>
      <c r="CCG85" s="125"/>
      <c r="CCH85" s="125"/>
      <c r="CCI85" s="125"/>
      <c r="CCJ85" s="125"/>
      <c r="CCK85" s="125"/>
      <c r="CCL85" s="125"/>
      <c r="CCM85" s="125"/>
      <c r="CCN85" s="125"/>
      <c r="CCO85" s="125"/>
      <c r="CCP85" s="125"/>
      <c r="CCQ85" s="125"/>
      <c r="CCR85" s="125"/>
      <c r="CCS85" s="125"/>
      <c r="CCT85" s="125"/>
      <c r="CCU85" s="125"/>
      <c r="CCV85" s="125"/>
      <c r="CCW85" s="125"/>
      <c r="CCX85" s="125"/>
      <c r="CCY85" s="125"/>
      <c r="CCZ85" s="125"/>
      <c r="CDA85" s="125"/>
      <c r="CDB85" s="125"/>
      <c r="CDC85" s="125"/>
      <c r="CDD85" s="125"/>
      <c r="CDE85" s="125"/>
      <c r="CDF85" s="125"/>
      <c r="CDG85" s="125"/>
      <c r="CDH85" s="125"/>
      <c r="CDI85" s="125"/>
      <c r="CDJ85" s="125"/>
      <c r="CDK85" s="125"/>
      <c r="CDL85" s="125"/>
      <c r="CDM85" s="125"/>
      <c r="CDN85" s="125"/>
      <c r="CDO85" s="125"/>
      <c r="CDP85" s="125"/>
      <c r="CDQ85" s="125"/>
      <c r="CDR85" s="125"/>
      <c r="CDS85" s="125"/>
      <c r="CDT85" s="125"/>
      <c r="CDU85" s="125"/>
      <c r="CDV85" s="125"/>
      <c r="CDW85" s="125"/>
      <c r="CDX85" s="125"/>
      <c r="CDY85" s="125"/>
      <c r="CDZ85" s="125"/>
      <c r="CEA85" s="125"/>
      <c r="CEB85" s="125"/>
      <c r="CEC85" s="125"/>
      <c r="CED85" s="125"/>
      <c r="CEE85" s="125"/>
      <c r="CEF85" s="125"/>
      <c r="CEG85" s="125"/>
      <c r="CEH85" s="125"/>
      <c r="CEI85" s="125"/>
      <c r="CEJ85" s="125"/>
      <c r="CEK85" s="125"/>
      <c r="CEL85" s="125"/>
      <c r="CEM85" s="125"/>
      <c r="CEN85" s="125"/>
      <c r="CEO85" s="125"/>
      <c r="CEP85" s="125"/>
      <c r="CEQ85" s="125"/>
      <c r="CER85" s="125"/>
      <c r="CES85" s="125"/>
      <c r="CET85" s="125"/>
      <c r="CEU85" s="125"/>
      <c r="CEV85" s="125"/>
      <c r="CEW85" s="125"/>
      <c r="CEX85" s="125"/>
      <c r="CEY85" s="125"/>
      <c r="CEZ85" s="125"/>
      <c r="CFA85" s="125"/>
      <c r="CFB85" s="125"/>
      <c r="CFC85" s="125"/>
      <c r="CFD85" s="125"/>
      <c r="CFE85" s="125"/>
      <c r="CFF85" s="125"/>
      <c r="CFG85" s="125"/>
      <c r="CFH85" s="125"/>
      <c r="CFI85" s="125"/>
      <c r="CFJ85" s="125"/>
      <c r="CFK85" s="125"/>
      <c r="CFL85" s="125"/>
      <c r="CFM85" s="125"/>
      <c r="CFN85" s="125"/>
      <c r="CFO85" s="125"/>
      <c r="CFP85" s="125"/>
      <c r="CFQ85" s="125"/>
      <c r="CFR85" s="125"/>
      <c r="CFS85" s="125"/>
      <c r="CFT85" s="125"/>
      <c r="CFU85" s="125"/>
      <c r="CFV85" s="125"/>
      <c r="CFW85" s="125"/>
      <c r="CFX85" s="125"/>
      <c r="CFY85" s="125"/>
      <c r="CFZ85" s="125"/>
      <c r="CGA85" s="125"/>
      <c r="CGB85" s="125"/>
      <c r="CGC85" s="125"/>
      <c r="CGD85" s="125"/>
      <c r="CGE85" s="125"/>
      <c r="CGF85" s="125"/>
      <c r="CGG85" s="125"/>
      <c r="CGH85" s="125"/>
      <c r="CGI85" s="125"/>
      <c r="CGJ85" s="125"/>
      <c r="CGK85" s="125"/>
      <c r="CGL85" s="125"/>
      <c r="CGM85" s="125"/>
      <c r="CGN85" s="125"/>
      <c r="CGO85" s="125"/>
      <c r="CGP85" s="125"/>
      <c r="CGQ85" s="125"/>
      <c r="CGR85" s="125"/>
      <c r="CGS85" s="125"/>
      <c r="CGT85" s="125"/>
      <c r="CGU85" s="125"/>
      <c r="CGV85" s="125"/>
      <c r="CGW85" s="125"/>
      <c r="CGX85" s="125"/>
      <c r="CGY85" s="125"/>
      <c r="CGZ85" s="125"/>
      <c r="CHA85" s="125"/>
      <c r="CHB85" s="125"/>
      <c r="CHC85" s="125"/>
      <c r="CHD85" s="125"/>
      <c r="CHE85" s="125"/>
      <c r="CHF85" s="125"/>
      <c r="CHG85" s="125"/>
      <c r="CHH85" s="125"/>
      <c r="CHI85" s="125"/>
      <c r="CHJ85" s="125"/>
      <c r="CHK85" s="125"/>
      <c r="CHL85" s="125"/>
      <c r="CHM85" s="125"/>
      <c r="CHN85" s="125"/>
      <c r="CHO85" s="125"/>
      <c r="CHP85" s="125"/>
      <c r="CHQ85" s="125"/>
      <c r="CHR85" s="125"/>
      <c r="CHS85" s="125"/>
      <c r="CHT85" s="125"/>
      <c r="CHU85" s="125"/>
      <c r="CHV85" s="125"/>
      <c r="CHW85" s="125"/>
      <c r="CHX85" s="125"/>
      <c r="CHY85" s="125"/>
      <c r="CHZ85" s="125"/>
      <c r="CIA85" s="125"/>
      <c r="CIB85" s="125"/>
      <c r="CIC85" s="125"/>
      <c r="CID85" s="125"/>
      <c r="CIE85" s="125"/>
      <c r="CIF85" s="125"/>
      <c r="CIG85" s="125"/>
      <c r="CIH85" s="125"/>
      <c r="CII85" s="125"/>
      <c r="CIJ85" s="125"/>
      <c r="CIK85" s="125"/>
      <c r="CIL85" s="125"/>
      <c r="CIM85" s="125"/>
      <c r="CIN85" s="125"/>
      <c r="CIO85" s="125"/>
      <c r="CIP85" s="125"/>
      <c r="CIQ85" s="125"/>
      <c r="CIR85" s="125"/>
      <c r="CIS85" s="125"/>
      <c r="CIT85" s="125"/>
      <c r="CIU85" s="125"/>
      <c r="CIV85" s="125"/>
      <c r="CIW85" s="125"/>
      <c r="CIX85" s="125"/>
      <c r="CIY85" s="125"/>
      <c r="CIZ85" s="125"/>
      <c r="CJA85" s="125"/>
      <c r="CJB85" s="125"/>
      <c r="CJC85" s="125"/>
      <c r="CJD85" s="125"/>
      <c r="CJE85" s="125"/>
      <c r="CJF85" s="125"/>
      <c r="CJG85" s="125"/>
      <c r="CJH85" s="125"/>
      <c r="CJI85" s="125"/>
      <c r="CJJ85" s="125"/>
      <c r="CJK85" s="125"/>
      <c r="CJL85" s="125"/>
      <c r="CJM85" s="125"/>
      <c r="CJN85" s="125"/>
      <c r="CJO85" s="125"/>
      <c r="CJP85" s="125"/>
      <c r="CJQ85" s="125"/>
      <c r="CJR85" s="125"/>
      <c r="CJS85" s="125"/>
      <c r="CJT85" s="125"/>
      <c r="CJU85" s="125"/>
      <c r="CJV85" s="125"/>
      <c r="CJW85" s="125"/>
      <c r="CJX85" s="125"/>
      <c r="CJY85" s="125"/>
      <c r="CJZ85" s="125"/>
      <c r="CKA85" s="125"/>
      <c r="CKB85" s="125"/>
      <c r="CKC85" s="125"/>
      <c r="CKD85" s="125"/>
      <c r="CKE85" s="125"/>
      <c r="CKF85" s="125"/>
      <c r="CKG85" s="125"/>
      <c r="CKH85" s="125"/>
      <c r="CKI85" s="125"/>
      <c r="CKJ85" s="125"/>
      <c r="CKK85" s="125"/>
      <c r="CKL85" s="125"/>
      <c r="CKM85" s="125"/>
      <c r="CKN85" s="125"/>
      <c r="CKO85" s="125"/>
      <c r="CKP85" s="125"/>
      <c r="CKQ85" s="125"/>
      <c r="CKR85" s="125"/>
      <c r="CKS85" s="125"/>
      <c r="CKT85" s="125"/>
      <c r="CKU85" s="125"/>
      <c r="CKV85" s="125"/>
      <c r="CKW85" s="125"/>
      <c r="CKX85" s="125"/>
      <c r="CKY85" s="125"/>
      <c r="CKZ85" s="125"/>
      <c r="CLA85" s="125"/>
      <c r="CLB85" s="125"/>
      <c r="CLC85" s="125"/>
      <c r="CLD85" s="125"/>
      <c r="CLE85" s="125"/>
      <c r="CLF85" s="125"/>
      <c r="CLG85" s="125"/>
      <c r="CLH85" s="125"/>
      <c r="CLI85" s="125"/>
      <c r="CLJ85" s="125"/>
      <c r="CLK85" s="125"/>
      <c r="CLL85" s="125"/>
      <c r="CLM85" s="125"/>
      <c r="CLN85" s="125"/>
      <c r="CLO85" s="125"/>
      <c r="CLP85" s="125"/>
      <c r="CLQ85" s="125"/>
      <c r="CLR85" s="125"/>
      <c r="CLS85" s="125"/>
      <c r="CLT85" s="125"/>
      <c r="CLU85" s="125"/>
      <c r="CLV85" s="125"/>
      <c r="CLW85" s="125"/>
      <c r="CLX85" s="125"/>
      <c r="CLY85" s="125"/>
      <c r="CLZ85" s="125"/>
      <c r="CMA85" s="125"/>
      <c r="CMB85" s="125"/>
      <c r="CMC85" s="125"/>
      <c r="CMD85" s="125"/>
      <c r="CME85" s="125"/>
      <c r="CMF85" s="125"/>
      <c r="CMG85" s="125"/>
      <c r="CMH85" s="125"/>
      <c r="CMI85" s="125"/>
      <c r="CMJ85" s="125"/>
      <c r="CMK85" s="125"/>
      <c r="CML85" s="125"/>
      <c r="CMM85" s="125"/>
      <c r="CMN85" s="125"/>
      <c r="CMO85" s="125"/>
      <c r="CMP85" s="125"/>
      <c r="CMQ85" s="125"/>
      <c r="CMR85" s="125"/>
      <c r="CMS85" s="125"/>
      <c r="CMT85" s="125"/>
      <c r="CMU85" s="125"/>
      <c r="CMV85" s="125"/>
      <c r="CMW85" s="125"/>
      <c r="CMX85" s="125"/>
      <c r="CMY85" s="125"/>
      <c r="CMZ85" s="125"/>
      <c r="CNA85" s="125"/>
      <c r="CNB85" s="125"/>
      <c r="CNC85" s="125"/>
      <c r="CND85" s="125"/>
      <c r="CNE85" s="125"/>
      <c r="CNF85" s="125"/>
      <c r="CNG85" s="125"/>
      <c r="CNH85" s="125"/>
      <c r="CNI85" s="125"/>
      <c r="CNJ85" s="125"/>
      <c r="CNK85" s="125"/>
      <c r="CNL85" s="125"/>
      <c r="CNM85" s="125"/>
      <c r="CNN85" s="125"/>
      <c r="CNO85" s="125"/>
      <c r="CNP85" s="125"/>
      <c r="CNQ85" s="125"/>
      <c r="CNR85" s="125"/>
      <c r="CNS85" s="125"/>
      <c r="CNT85" s="125"/>
      <c r="CNU85" s="125"/>
      <c r="CNV85" s="125"/>
      <c r="CNW85" s="125"/>
      <c r="CNX85" s="125"/>
      <c r="CNY85" s="125"/>
      <c r="CNZ85" s="125"/>
      <c r="COA85" s="125"/>
      <c r="COB85" s="125"/>
      <c r="COC85" s="125"/>
      <c r="COD85" s="125"/>
      <c r="COE85" s="125"/>
      <c r="COF85" s="125"/>
      <c r="COG85" s="125"/>
      <c r="COH85" s="125"/>
      <c r="COI85" s="125"/>
      <c r="COJ85" s="125"/>
      <c r="COK85" s="125"/>
      <c r="COL85" s="125"/>
      <c r="COM85" s="125"/>
      <c r="CON85" s="125"/>
      <c r="COO85" s="125"/>
      <c r="COP85" s="125"/>
      <c r="COQ85" s="125"/>
      <c r="COR85" s="125"/>
      <c r="COS85" s="125"/>
      <c r="COT85" s="125"/>
      <c r="COU85" s="125"/>
      <c r="COV85" s="125"/>
      <c r="COW85" s="125"/>
      <c r="COX85" s="125"/>
      <c r="COY85" s="125"/>
      <c r="COZ85" s="125"/>
      <c r="CPA85" s="125"/>
      <c r="CPB85" s="125"/>
      <c r="CPC85" s="125"/>
      <c r="CPD85" s="125"/>
      <c r="CPE85" s="125"/>
      <c r="CPF85" s="125"/>
      <c r="CPG85" s="125"/>
      <c r="CPH85" s="125"/>
      <c r="CPI85" s="125"/>
      <c r="CPJ85" s="125"/>
      <c r="CPK85" s="125"/>
      <c r="CPL85" s="125"/>
      <c r="CPM85" s="125"/>
      <c r="CPN85" s="125"/>
      <c r="CPO85" s="125"/>
      <c r="CPP85" s="125"/>
      <c r="CPQ85" s="125"/>
      <c r="CPR85" s="125"/>
      <c r="CPS85" s="125"/>
      <c r="CPT85" s="125"/>
      <c r="CPU85" s="125"/>
      <c r="CPV85" s="125"/>
      <c r="CPW85" s="125"/>
      <c r="CPX85" s="125"/>
      <c r="CPY85" s="125"/>
      <c r="CPZ85" s="125"/>
      <c r="CQA85" s="125"/>
      <c r="CQB85" s="125"/>
      <c r="CQC85" s="125"/>
      <c r="CQD85" s="125"/>
      <c r="CQE85" s="125"/>
      <c r="CQF85" s="125"/>
      <c r="CQG85" s="125"/>
      <c r="CQH85" s="125"/>
      <c r="CQI85" s="125"/>
      <c r="CQJ85" s="125"/>
      <c r="CQK85" s="125"/>
      <c r="CQL85" s="125"/>
      <c r="CQM85" s="125"/>
      <c r="CQN85" s="125"/>
      <c r="CQO85" s="125"/>
      <c r="CQP85" s="125"/>
      <c r="CQQ85" s="125"/>
      <c r="CQR85" s="125"/>
      <c r="CQS85" s="125"/>
      <c r="CQT85" s="125"/>
      <c r="CQU85" s="125"/>
      <c r="CQV85" s="125"/>
      <c r="CQW85" s="125"/>
      <c r="CQX85" s="125"/>
      <c r="CQY85" s="125"/>
      <c r="CQZ85" s="125"/>
      <c r="CRA85" s="125"/>
      <c r="CRB85" s="125"/>
      <c r="CRC85" s="125"/>
      <c r="CRD85" s="125"/>
      <c r="CRE85" s="125"/>
      <c r="CRF85" s="125"/>
      <c r="CRG85" s="125"/>
      <c r="CRH85" s="125"/>
      <c r="CRI85" s="125"/>
      <c r="CRJ85" s="125"/>
      <c r="CRK85" s="125"/>
      <c r="CRL85" s="125"/>
      <c r="CRM85" s="125"/>
      <c r="CRN85" s="125"/>
      <c r="CRO85" s="125"/>
      <c r="CRP85" s="125"/>
      <c r="CRQ85" s="125"/>
      <c r="CRR85" s="125"/>
      <c r="CRS85" s="125"/>
      <c r="CRT85" s="125"/>
      <c r="CRU85" s="125"/>
      <c r="CRV85" s="125"/>
      <c r="CRW85" s="125"/>
      <c r="CRX85" s="125"/>
      <c r="CRY85" s="125"/>
      <c r="CRZ85" s="125"/>
      <c r="CSA85" s="125"/>
      <c r="CSB85" s="125"/>
      <c r="CSC85" s="125"/>
      <c r="CSD85" s="125"/>
      <c r="CSE85" s="125"/>
      <c r="CSF85" s="125"/>
      <c r="CSG85" s="125"/>
      <c r="CSH85" s="125"/>
      <c r="CSI85" s="125"/>
      <c r="CSJ85" s="125"/>
      <c r="CSK85" s="125"/>
      <c r="CSL85" s="125"/>
      <c r="CSM85" s="125"/>
      <c r="CSN85" s="125"/>
      <c r="CSO85" s="125"/>
      <c r="CSP85" s="125"/>
      <c r="CSQ85" s="125"/>
      <c r="CSR85" s="125"/>
      <c r="CSS85" s="125"/>
      <c r="CST85" s="125"/>
      <c r="CSU85" s="125"/>
      <c r="CSV85" s="125"/>
      <c r="CSW85" s="125"/>
      <c r="CSX85" s="125"/>
      <c r="CSY85" s="125"/>
      <c r="CSZ85" s="125"/>
      <c r="CTA85" s="125"/>
      <c r="CTB85" s="125"/>
      <c r="CTC85" s="125"/>
      <c r="CTD85" s="125"/>
      <c r="CTE85" s="125"/>
      <c r="CTF85" s="125"/>
      <c r="CTG85" s="125"/>
      <c r="CTH85" s="125"/>
      <c r="CTI85" s="125"/>
      <c r="CTJ85" s="125"/>
      <c r="CTK85" s="125"/>
      <c r="CTL85" s="125"/>
      <c r="CTM85" s="125"/>
      <c r="CTN85" s="125"/>
      <c r="CTO85" s="125"/>
      <c r="CTP85" s="125"/>
      <c r="CTQ85" s="125"/>
      <c r="CTR85" s="125"/>
      <c r="CTS85" s="125"/>
      <c r="CTT85" s="125"/>
      <c r="CTU85" s="125"/>
      <c r="CTV85" s="125"/>
      <c r="CTW85" s="125"/>
      <c r="CTX85" s="125"/>
      <c r="CTY85" s="125"/>
      <c r="CTZ85" s="125"/>
      <c r="CUA85" s="125"/>
      <c r="CUB85" s="125"/>
      <c r="CUC85" s="125"/>
      <c r="CUD85" s="125"/>
      <c r="CUE85" s="125"/>
      <c r="CUF85" s="125"/>
      <c r="CUG85" s="125"/>
      <c r="CUH85" s="125"/>
      <c r="CUI85" s="125"/>
      <c r="CUJ85" s="125"/>
      <c r="CUK85" s="125"/>
      <c r="CUL85" s="125"/>
      <c r="CUM85" s="125"/>
      <c r="CUN85" s="125"/>
      <c r="CUO85" s="125"/>
      <c r="CUP85" s="125"/>
      <c r="CUQ85" s="125"/>
      <c r="CUR85" s="125"/>
      <c r="CUS85" s="125"/>
      <c r="CUT85" s="125"/>
      <c r="CUU85" s="125"/>
      <c r="CUV85" s="125"/>
      <c r="CUW85" s="125"/>
      <c r="CUX85" s="125"/>
      <c r="CUY85" s="125"/>
      <c r="CUZ85" s="125"/>
      <c r="CVA85" s="125"/>
      <c r="CVB85" s="125"/>
      <c r="CVC85" s="125"/>
      <c r="CVD85" s="125"/>
      <c r="CVE85" s="125"/>
      <c r="CVF85" s="125"/>
      <c r="CVG85" s="125"/>
      <c r="CVH85" s="125"/>
      <c r="CVI85" s="125"/>
      <c r="CVJ85" s="125"/>
      <c r="CVK85" s="125"/>
      <c r="CVL85" s="125"/>
      <c r="CVM85" s="125"/>
      <c r="CVN85" s="125"/>
      <c r="CVO85" s="125"/>
      <c r="CVP85" s="125"/>
      <c r="CVQ85" s="125"/>
      <c r="CVR85" s="125"/>
      <c r="CVS85" s="125"/>
      <c r="CVT85" s="125"/>
      <c r="CVU85" s="125"/>
      <c r="CVV85" s="125"/>
      <c r="CVW85" s="125"/>
      <c r="CVX85" s="125"/>
      <c r="CVY85" s="125"/>
      <c r="CVZ85" s="125"/>
      <c r="CWA85" s="125"/>
      <c r="CWB85" s="125"/>
      <c r="CWC85" s="125"/>
      <c r="CWD85" s="125"/>
      <c r="CWE85" s="125"/>
      <c r="CWF85" s="125"/>
      <c r="CWG85" s="125"/>
      <c r="CWH85" s="125"/>
      <c r="CWI85" s="125"/>
      <c r="CWJ85" s="125"/>
      <c r="CWK85" s="125"/>
      <c r="CWL85" s="125"/>
      <c r="CWM85" s="125"/>
      <c r="CWN85" s="125"/>
      <c r="CWO85" s="125"/>
      <c r="CWP85" s="125"/>
      <c r="CWQ85" s="125"/>
      <c r="CWR85" s="125"/>
      <c r="CWS85" s="125"/>
      <c r="CWT85" s="125"/>
      <c r="CWU85" s="125"/>
      <c r="CWV85" s="125"/>
      <c r="CWW85" s="125"/>
      <c r="CWX85" s="125"/>
      <c r="CWY85" s="125"/>
      <c r="CWZ85" s="125"/>
      <c r="CXA85" s="125"/>
      <c r="CXB85" s="125"/>
      <c r="CXC85" s="125"/>
      <c r="CXD85" s="125"/>
      <c r="CXE85" s="125"/>
      <c r="CXF85" s="125"/>
      <c r="CXG85" s="125"/>
      <c r="CXH85" s="125"/>
      <c r="CXI85" s="125"/>
      <c r="CXJ85" s="125"/>
      <c r="CXK85" s="125"/>
      <c r="CXL85" s="125"/>
      <c r="CXM85" s="125"/>
      <c r="CXN85" s="125"/>
      <c r="CXO85" s="125"/>
      <c r="CXP85" s="125"/>
      <c r="CXQ85" s="125"/>
      <c r="CXR85" s="125"/>
      <c r="CXS85" s="125"/>
      <c r="CXT85" s="125"/>
      <c r="CXU85" s="125"/>
      <c r="CXV85" s="125"/>
      <c r="CXW85" s="125"/>
      <c r="CXX85" s="125"/>
      <c r="CXY85" s="125"/>
      <c r="CXZ85" s="125"/>
      <c r="CYA85" s="125"/>
      <c r="CYB85" s="125"/>
      <c r="CYC85" s="125"/>
      <c r="CYD85" s="125"/>
      <c r="CYE85" s="125"/>
      <c r="CYF85" s="125"/>
      <c r="CYG85" s="125"/>
      <c r="CYH85" s="125"/>
      <c r="CYI85" s="125"/>
      <c r="CYJ85" s="125"/>
      <c r="CYK85" s="125"/>
      <c r="CYL85" s="125"/>
      <c r="CYM85" s="125"/>
      <c r="CYN85" s="125"/>
      <c r="CYO85" s="125"/>
      <c r="CYP85" s="125"/>
      <c r="CYQ85" s="125"/>
      <c r="CYR85" s="125"/>
      <c r="CYS85" s="125"/>
      <c r="CYT85" s="125"/>
      <c r="CYU85" s="125"/>
      <c r="CYV85" s="125"/>
      <c r="CYW85" s="125"/>
      <c r="CYX85" s="125"/>
      <c r="CYY85" s="125"/>
      <c r="CYZ85" s="125"/>
      <c r="CZA85" s="125"/>
      <c r="CZB85" s="125"/>
      <c r="CZC85" s="125"/>
      <c r="CZD85" s="125"/>
      <c r="CZE85" s="125"/>
      <c r="CZF85" s="125"/>
      <c r="CZG85" s="125"/>
      <c r="CZH85" s="125"/>
      <c r="CZI85" s="125"/>
      <c r="CZJ85" s="125"/>
      <c r="CZK85" s="125"/>
      <c r="CZL85" s="125"/>
      <c r="CZM85" s="125"/>
      <c r="CZN85" s="125"/>
      <c r="CZO85" s="125"/>
      <c r="CZP85" s="125"/>
      <c r="CZQ85" s="125"/>
      <c r="CZR85" s="125"/>
      <c r="CZS85" s="125"/>
      <c r="CZT85" s="125"/>
      <c r="CZU85" s="125"/>
      <c r="CZV85" s="125"/>
      <c r="CZW85" s="125"/>
      <c r="CZX85" s="125"/>
      <c r="CZY85" s="125"/>
      <c r="CZZ85" s="125"/>
      <c r="DAA85" s="125"/>
      <c r="DAB85" s="125"/>
      <c r="DAC85" s="125"/>
      <c r="DAD85" s="125"/>
      <c r="DAE85" s="125"/>
      <c r="DAF85" s="125"/>
      <c r="DAG85" s="125"/>
      <c r="DAH85" s="125"/>
      <c r="DAI85" s="125"/>
      <c r="DAJ85" s="125"/>
      <c r="DAK85" s="125"/>
      <c r="DAL85" s="125"/>
      <c r="DAM85" s="125"/>
      <c r="DAN85" s="125"/>
      <c r="DAO85" s="125"/>
      <c r="DAP85" s="125"/>
      <c r="DAQ85" s="125"/>
      <c r="DAR85" s="125"/>
      <c r="DAS85" s="125"/>
      <c r="DAT85" s="125"/>
      <c r="DAU85" s="125"/>
      <c r="DAV85" s="125"/>
      <c r="DAW85" s="125"/>
      <c r="DAX85" s="125"/>
      <c r="DAY85" s="125"/>
      <c r="DAZ85" s="125"/>
      <c r="DBA85" s="125"/>
      <c r="DBB85" s="125"/>
      <c r="DBC85" s="125"/>
      <c r="DBD85" s="125"/>
      <c r="DBE85" s="125"/>
      <c r="DBF85" s="125"/>
      <c r="DBG85" s="125"/>
      <c r="DBH85" s="125"/>
      <c r="DBI85" s="125"/>
      <c r="DBJ85" s="125"/>
      <c r="DBK85" s="125"/>
      <c r="DBL85" s="125"/>
      <c r="DBM85" s="125"/>
      <c r="DBN85" s="125"/>
      <c r="DBO85" s="125"/>
      <c r="DBP85" s="125"/>
      <c r="DBQ85" s="125"/>
      <c r="DBR85" s="125"/>
      <c r="DBS85" s="125"/>
      <c r="DBT85" s="125"/>
      <c r="DBU85" s="125"/>
      <c r="DBV85" s="125"/>
      <c r="DBW85" s="125"/>
      <c r="DBX85" s="125"/>
      <c r="DBY85" s="125"/>
      <c r="DBZ85" s="125"/>
      <c r="DCA85" s="125"/>
      <c r="DCB85" s="125"/>
      <c r="DCC85" s="125"/>
      <c r="DCD85" s="125"/>
      <c r="DCE85" s="125"/>
      <c r="DCF85" s="125"/>
      <c r="DCG85" s="125"/>
      <c r="DCH85" s="125"/>
      <c r="DCI85" s="125"/>
      <c r="DCJ85" s="125"/>
      <c r="DCK85" s="125"/>
      <c r="DCL85" s="125"/>
      <c r="DCM85" s="125"/>
      <c r="DCN85" s="125"/>
      <c r="DCO85" s="125"/>
      <c r="DCP85" s="125"/>
      <c r="DCQ85" s="125"/>
      <c r="DCR85" s="125"/>
      <c r="DCS85" s="125"/>
      <c r="DCT85" s="125"/>
      <c r="DCU85" s="125"/>
      <c r="DCV85" s="125"/>
      <c r="DCW85" s="125"/>
      <c r="DCX85" s="125"/>
      <c r="DCY85" s="125"/>
      <c r="DCZ85" s="125"/>
      <c r="DDA85" s="125"/>
      <c r="DDB85" s="125"/>
      <c r="DDC85" s="125"/>
      <c r="DDD85" s="125"/>
      <c r="DDE85" s="125"/>
      <c r="DDF85" s="125"/>
      <c r="DDG85" s="125"/>
      <c r="DDH85" s="125"/>
      <c r="DDI85" s="125"/>
      <c r="DDJ85" s="125"/>
      <c r="DDK85" s="125"/>
      <c r="DDL85" s="125"/>
      <c r="DDM85" s="125"/>
      <c r="DDN85" s="125"/>
      <c r="DDO85" s="125"/>
      <c r="DDP85" s="125"/>
      <c r="DDQ85" s="125"/>
      <c r="DDR85" s="125"/>
      <c r="DDS85" s="125"/>
      <c r="DDT85" s="125"/>
      <c r="DDU85" s="125"/>
      <c r="DDV85" s="125"/>
      <c r="DDW85" s="125"/>
      <c r="DDX85" s="125"/>
      <c r="DDY85" s="125"/>
      <c r="DDZ85" s="125"/>
      <c r="DEA85" s="125"/>
      <c r="DEB85" s="125"/>
      <c r="DEC85" s="125"/>
      <c r="DED85" s="125"/>
      <c r="DEE85" s="125"/>
      <c r="DEF85" s="125"/>
      <c r="DEG85" s="125"/>
      <c r="DEH85" s="125"/>
      <c r="DEI85" s="125"/>
      <c r="DEJ85" s="125"/>
      <c r="DEK85" s="125"/>
      <c r="DEL85" s="125"/>
      <c r="DEM85" s="125"/>
      <c r="DEN85" s="125"/>
      <c r="DEO85" s="125"/>
      <c r="DEP85" s="125"/>
      <c r="DEQ85" s="125"/>
      <c r="DER85" s="125"/>
      <c r="DES85" s="125"/>
      <c r="DET85" s="125"/>
      <c r="DEU85" s="125"/>
      <c r="DEV85" s="125"/>
      <c r="DEW85" s="125"/>
      <c r="DEX85" s="125"/>
      <c r="DEY85" s="125"/>
      <c r="DEZ85" s="125"/>
      <c r="DFA85" s="125"/>
      <c r="DFB85" s="125"/>
      <c r="DFC85" s="125"/>
      <c r="DFD85" s="125"/>
      <c r="DFE85" s="125"/>
      <c r="DFF85" s="125"/>
      <c r="DFG85" s="125"/>
      <c r="DFH85" s="125"/>
      <c r="DFI85" s="125"/>
      <c r="DFJ85" s="125"/>
      <c r="DFK85" s="125"/>
      <c r="DFL85" s="125"/>
      <c r="DFM85" s="125"/>
      <c r="DFN85" s="125"/>
      <c r="DFO85" s="125"/>
      <c r="DFP85" s="125"/>
      <c r="DFQ85" s="125"/>
      <c r="DFR85" s="125"/>
      <c r="DFS85" s="125"/>
      <c r="DFT85" s="125"/>
      <c r="DFU85" s="125"/>
      <c r="DFV85" s="125"/>
      <c r="DFW85" s="125"/>
      <c r="DFX85" s="125"/>
      <c r="DFY85" s="125"/>
      <c r="DFZ85" s="125"/>
      <c r="DGA85" s="125"/>
      <c r="DGB85" s="125"/>
      <c r="DGC85" s="125"/>
      <c r="DGD85" s="125"/>
      <c r="DGE85" s="125"/>
      <c r="DGF85" s="125"/>
      <c r="DGG85" s="125"/>
      <c r="DGH85" s="125"/>
      <c r="DGI85" s="125"/>
      <c r="DGJ85" s="125"/>
      <c r="DGK85" s="125"/>
      <c r="DGL85" s="125"/>
      <c r="DGM85" s="125"/>
      <c r="DGN85" s="125"/>
      <c r="DGO85" s="125"/>
      <c r="DGP85" s="125"/>
      <c r="DGQ85" s="125"/>
      <c r="DGR85" s="125"/>
      <c r="DGS85" s="125"/>
      <c r="DGT85" s="125"/>
      <c r="DGU85" s="125"/>
      <c r="DGV85" s="125"/>
      <c r="DGW85" s="125"/>
      <c r="DGX85" s="125"/>
      <c r="DGY85" s="125"/>
      <c r="DGZ85" s="125"/>
      <c r="DHA85" s="125"/>
      <c r="DHB85" s="125"/>
      <c r="DHC85" s="125"/>
      <c r="DHD85" s="125"/>
      <c r="DHE85" s="125"/>
      <c r="DHF85" s="125"/>
      <c r="DHG85" s="125"/>
      <c r="DHH85" s="125"/>
      <c r="DHI85" s="125"/>
      <c r="DHJ85" s="125"/>
      <c r="DHK85" s="125"/>
      <c r="DHL85" s="125"/>
      <c r="DHM85" s="125"/>
      <c r="DHN85" s="125"/>
      <c r="DHO85" s="125"/>
      <c r="DHP85" s="125"/>
      <c r="DHQ85" s="125"/>
      <c r="DHR85" s="125"/>
      <c r="DHS85" s="125"/>
      <c r="DHT85" s="125"/>
      <c r="DHU85" s="125"/>
      <c r="DHV85" s="125"/>
      <c r="DHW85" s="125"/>
      <c r="DHX85" s="125"/>
      <c r="DHY85" s="125"/>
      <c r="DHZ85" s="125"/>
      <c r="DIA85" s="125"/>
      <c r="DIB85" s="125"/>
      <c r="DIC85" s="125"/>
      <c r="DID85" s="125"/>
      <c r="DIE85" s="125"/>
      <c r="DIF85" s="125"/>
      <c r="DIG85" s="125"/>
      <c r="DIH85" s="125"/>
      <c r="DII85" s="125"/>
      <c r="DIJ85" s="125"/>
      <c r="DIK85" s="125"/>
      <c r="DIL85" s="125"/>
      <c r="DIM85" s="125"/>
      <c r="DIN85" s="125"/>
      <c r="DIO85" s="125"/>
      <c r="DIP85" s="125"/>
      <c r="DIQ85" s="125"/>
      <c r="DIR85" s="125"/>
      <c r="DIS85" s="125"/>
      <c r="DIT85" s="125"/>
      <c r="DIU85" s="125"/>
      <c r="DIV85" s="125"/>
      <c r="DIW85" s="125"/>
      <c r="DIX85" s="125"/>
      <c r="DIY85" s="125"/>
      <c r="DIZ85" s="125"/>
      <c r="DJA85" s="125"/>
      <c r="DJB85" s="125"/>
      <c r="DJC85" s="125"/>
      <c r="DJD85" s="125"/>
      <c r="DJE85" s="125"/>
      <c r="DJF85" s="125"/>
      <c r="DJG85" s="125"/>
      <c r="DJH85" s="125"/>
      <c r="DJI85" s="125"/>
      <c r="DJJ85" s="125"/>
      <c r="DJK85" s="125"/>
      <c r="DJL85" s="125"/>
      <c r="DJM85" s="125"/>
      <c r="DJN85" s="125"/>
      <c r="DJO85" s="125"/>
      <c r="DJP85" s="125"/>
      <c r="DJQ85" s="125"/>
      <c r="DJR85" s="125"/>
      <c r="DJS85" s="125"/>
      <c r="DJT85" s="125"/>
      <c r="DJU85" s="125"/>
      <c r="DJV85" s="125"/>
      <c r="DJW85" s="125"/>
      <c r="DJX85" s="125"/>
      <c r="DJY85" s="125"/>
      <c r="DJZ85" s="125"/>
      <c r="DKA85" s="125"/>
      <c r="DKB85" s="125"/>
      <c r="DKC85" s="125"/>
      <c r="DKD85" s="125"/>
      <c r="DKE85" s="125"/>
      <c r="DKF85" s="125"/>
      <c r="DKG85" s="125"/>
      <c r="DKH85" s="125"/>
      <c r="DKI85" s="125"/>
      <c r="DKJ85" s="125"/>
      <c r="DKK85" s="125"/>
      <c r="DKL85" s="125"/>
      <c r="DKM85" s="125"/>
      <c r="DKN85" s="125"/>
      <c r="DKO85" s="125"/>
      <c r="DKP85" s="125"/>
      <c r="DKQ85" s="125"/>
      <c r="DKR85" s="125"/>
      <c r="DKS85" s="125"/>
      <c r="DKT85" s="125"/>
      <c r="DKU85" s="125"/>
      <c r="DKV85" s="125"/>
      <c r="DKW85" s="125"/>
      <c r="DKX85" s="125"/>
      <c r="DKY85" s="125"/>
      <c r="DKZ85" s="125"/>
      <c r="DLA85" s="125"/>
      <c r="DLB85" s="125"/>
      <c r="DLC85" s="125"/>
      <c r="DLD85" s="125"/>
      <c r="DLE85" s="125"/>
      <c r="DLF85" s="125"/>
      <c r="DLG85" s="125"/>
      <c r="DLH85" s="125"/>
      <c r="DLI85" s="125"/>
      <c r="DLJ85" s="125"/>
      <c r="DLK85" s="125"/>
      <c r="DLL85" s="125"/>
      <c r="DLM85" s="125"/>
      <c r="DLN85" s="125"/>
      <c r="DLO85" s="125"/>
      <c r="DLP85" s="125"/>
      <c r="DLQ85" s="125"/>
      <c r="DLR85" s="125"/>
      <c r="DLS85" s="125"/>
      <c r="DLT85" s="125"/>
      <c r="DLU85" s="125"/>
      <c r="DLV85" s="125"/>
      <c r="DLW85" s="125"/>
      <c r="DLX85" s="125"/>
      <c r="DLY85" s="125"/>
      <c r="DLZ85" s="125"/>
      <c r="DMA85" s="125"/>
      <c r="DMB85" s="125"/>
      <c r="DMC85" s="125"/>
      <c r="DMD85" s="125"/>
      <c r="DME85" s="125"/>
      <c r="DMF85" s="125"/>
      <c r="DMG85" s="125"/>
      <c r="DMH85" s="125"/>
      <c r="DMI85" s="125"/>
      <c r="DMJ85" s="125"/>
      <c r="DMK85" s="125"/>
      <c r="DML85" s="125"/>
      <c r="DMM85" s="125"/>
      <c r="DMN85" s="125"/>
      <c r="DMO85" s="125"/>
      <c r="DMP85" s="125"/>
      <c r="DMQ85" s="125"/>
      <c r="DMR85" s="125"/>
      <c r="DMS85" s="125"/>
      <c r="DMT85" s="125"/>
      <c r="DMU85" s="125"/>
      <c r="DMV85" s="125"/>
      <c r="DMW85" s="125"/>
      <c r="DMX85" s="125"/>
      <c r="DMY85" s="125"/>
      <c r="DMZ85" s="125"/>
      <c r="DNA85" s="125"/>
      <c r="DNB85" s="125"/>
      <c r="DNC85" s="125"/>
      <c r="DND85" s="125"/>
      <c r="DNE85" s="125"/>
      <c r="DNF85" s="125"/>
      <c r="DNG85" s="125"/>
      <c r="DNH85" s="125"/>
      <c r="DNI85" s="125"/>
      <c r="DNJ85" s="125"/>
      <c r="DNK85" s="125"/>
      <c r="DNL85" s="125"/>
      <c r="DNM85" s="125"/>
      <c r="DNN85" s="125"/>
      <c r="DNO85" s="125"/>
      <c r="DNP85" s="125"/>
      <c r="DNQ85" s="125"/>
      <c r="DNR85" s="125"/>
      <c r="DNS85" s="125"/>
      <c r="DNT85" s="125"/>
      <c r="DNU85" s="125"/>
      <c r="DNV85" s="125"/>
      <c r="DNW85" s="125"/>
      <c r="DNX85" s="125"/>
      <c r="DNY85" s="125"/>
      <c r="DNZ85" s="125"/>
      <c r="DOA85" s="125"/>
      <c r="DOB85" s="125"/>
      <c r="DOC85" s="125"/>
      <c r="DOD85" s="125"/>
      <c r="DOE85" s="125"/>
      <c r="DOF85" s="125"/>
      <c r="DOG85" s="125"/>
      <c r="DOH85" s="125"/>
      <c r="DOI85" s="125"/>
      <c r="DOJ85" s="125"/>
      <c r="DOK85" s="125"/>
      <c r="DOL85" s="125"/>
      <c r="DOM85" s="125"/>
      <c r="DON85" s="125"/>
      <c r="DOO85" s="125"/>
      <c r="DOP85" s="125"/>
      <c r="DOQ85" s="125"/>
      <c r="DOR85" s="125"/>
      <c r="DOS85" s="125"/>
      <c r="DOT85" s="125"/>
      <c r="DOU85" s="125"/>
      <c r="DOV85" s="125"/>
      <c r="DOW85" s="125"/>
      <c r="DOX85" s="125"/>
      <c r="DOY85" s="125"/>
      <c r="DOZ85" s="125"/>
      <c r="DPA85" s="125"/>
      <c r="DPB85" s="125"/>
      <c r="DPC85" s="125"/>
      <c r="DPD85" s="125"/>
      <c r="DPE85" s="125"/>
      <c r="DPF85" s="125"/>
      <c r="DPG85" s="125"/>
      <c r="DPH85" s="125"/>
      <c r="DPI85" s="125"/>
      <c r="DPJ85" s="125"/>
      <c r="DPK85" s="125"/>
      <c r="DPL85" s="125"/>
      <c r="DPM85" s="125"/>
      <c r="DPN85" s="125"/>
      <c r="DPO85" s="125"/>
      <c r="DPP85" s="125"/>
      <c r="DPQ85" s="125"/>
      <c r="DPR85" s="125"/>
      <c r="DPS85" s="125"/>
      <c r="DPT85" s="125"/>
      <c r="DPU85" s="125"/>
      <c r="DPV85" s="125"/>
      <c r="DPW85" s="125"/>
      <c r="DPX85" s="125"/>
      <c r="DPY85" s="125"/>
      <c r="DPZ85" s="125"/>
      <c r="DQA85" s="125"/>
      <c r="DQB85" s="125"/>
      <c r="DQC85" s="125"/>
      <c r="DQD85" s="125"/>
      <c r="DQE85" s="125"/>
      <c r="DQF85" s="125"/>
      <c r="DQG85" s="125"/>
      <c r="DQH85" s="125"/>
      <c r="DQI85" s="125"/>
      <c r="DQJ85" s="125"/>
      <c r="DQK85" s="125"/>
      <c r="DQL85" s="125"/>
      <c r="DQM85" s="125"/>
      <c r="DQN85" s="125"/>
      <c r="DQO85" s="125"/>
      <c r="DQP85" s="125"/>
      <c r="DQQ85" s="125"/>
      <c r="DQR85" s="125"/>
      <c r="DQS85" s="125"/>
      <c r="DQT85" s="125"/>
      <c r="DQU85" s="125"/>
      <c r="DQV85" s="125"/>
      <c r="DQW85" s="125"/>
      <c r="DQX85" s="125"/>
      <c r="DQY85" s="125"/>
      <c r="DQZ85" s="125"/>
      <c r="DRA85" s="125"/>
      <c r="DRB85" s="125"/>
      <c r="DRC85" s="125"/>
      <c r="DRD85" s="125"/>
      <c r="DRE85" s="125"/>
      <c r="DRF85" s="125"/>
      <c r="DRG85" s="125"/>
      <c r="DRH85" s="125"/>
      <c r="DRI85" s="125"/>
      <c r="DRJ85" s="125"/>
      <c r="DRK85" s="125"/>
      <c r="DRL85" s="125"/>
      <c r="DRM85" s="125"/>
      <c r="DRN85" s="125"/>
      <c r="DRO85" s="125"/>
      <c r="DRP85" s="125"/>
      <c r="DRQ85" s="125"/>
      <c r="DRR85" s="125"/>
      <c r="DRS85" s="125"/>
      <c r="DRT85" s="125"/>
      <c r="DRU85" s="125"/>
      <c r="DRV85" s="125"/>
      <c r="DRW85" s="125"/>
      <c r="DRX85" s="125"/>
      <c r="DRY85" s="125"/>
      <c r="DRZ85" s="125"/>
      <c r="DSA85" s="125"/>
      <c r="DSB85" s="125"/>
      <c r="DSC85" s="125"/>
      <c r="DSD85" s="125"/>
      <c r="DSE85" s="125"/>
      <c r="DSF85" s="125"/>
      <c r="DSG85" s="125"/>
      <c r="DSH85" s="125"/>
      <c r="DSI85" s="125"/>
      <c r="DSJ85" s="125"/>
      <c r="DSK85" s="125"/>
      <c r="DSL85" s="125"/>
      <c r="DSM85" s="125"/>
      <c r="DSN85" s="125"/>
      <c r="DSO85" s="125"/>
      <c r="DSP85" s="125"/>
      <c r="DSQ85" s="125"/>
      <c r="DSR85" s="125"/>
      <c r="DSS85" s="125"/>
      <c r="DST85" s="125"/>
      <c r="DSU85" s="125"/>
      <c r="DSV85" s="125"/>
      <c r="DSW85" s="125"/>
      <c r="DSX85" s="125"/>
      <c r="DSY85" s="125"/>
      <c r="DSZ85" s="125"/>
      <c r="DTA85" s="125"/>
      <c r="DTB85" s="125"/>
      <c r="DTC85" s="125"/>
      <c r="DTD85" s="125"/>
      <c r="DTE85" s="125"/>
      <c r="DTF85" s="125"/>
      <c r="DTG85" s="125"/>
      <c r="DTH85" s="125"/>
      <c r="DTI85" s="125"/>
      <c r="DTJ85" s="125"/>
      <c r="DTK85" s="125"/>
      <c r="DTL85" s="125"/>
      <c r="DTM85" s="125"/>
      <c r="DTN85" s="125"/>
      <c r="DTO85" s="125"/>
      <c r="DTP85" s="125"/>
      <c r="DTQ85" s="125"/>
      <c r="DTR85" s="125"/>
      <c r="DTS85" s="125"/>
      <c r="DTT85" s="125"/>
      <c r="DTU85" s="125"/>
      <c r="DTV85" s="125"/>
      <c r="DTW85" s="125"/>
      <c r="DTX85" s="125"/>
      <c r="DTY85" s="125"/>
      <c r="DTZ85" s="125"/>
      <c r="DUA85" s="125"/>
      <c r="DUB85" s="125"/>
      <c r="DUC85" s="125"/>
      <c r="DUD85" s="125"/>
      <c r="DUE85" s="125"/>
      <c r="DUF85" s="125"/>
      <c r="DUG85" s="125"/>
      <c r="DUH85" s="125"/>
      <c r="DUI85" s="125"/>
      <c r="DUJ85" s="125"/>
      <c r="DUK85" s="125"/>
      <c r="DUL85" s="125"/>
      <c r="DUM85" s="125"/>
      <c r="DUN85" s="125"/>
      <c r="DUO85" s="125"/>
      <c r="DUP85" s="125"/>
      <c r="DUQ85" s="125"/>
      <c r="DUR85" s="125"/>
      <c r="DUS85" s="125"/>
      <c r="DUT85" s="125"/>
      <c r="DUU85" s="125"/>
      <c r="DUV85" s="125"/>
      <c r="DUW85" s="125"/>
      <c r="DUX85" s="125"/>
      <c r="DUY85" s="125"/>
      <c r="DUZ85" s="125"/>
      <c r="DVA85" s="125"/>
      <c r="DVB85" s="125"/>
      <c r="DVC85" s="125"/>
      <c r="DVD85" s="125"/>
      <c r="DVE85" s="125"/>
      <c r="DVF85" s="125"/>
      <c r="DVG85" s="125"/>
      <c r="DVH85" s="125"/>
      <c r="DVI85" s="125"/>
      <c r="DVJ85" s="125"/>
      <c r="DVK85" s="125"/>
      <c r="DVL85" s="125"/>
      <c r="DVM85" s="125"/>
      <c r="DVN85" s="125"/>
      <c r="DVO85" s="125"/>
      <c r="DVP85" s="125"/>
      <c r="DVQ85" s="125"/>
      <c r="DVR85" s="125"/>
      <c r="DVS85" s="125"/>
      <c r="DVT85" s="125"/>
      <c r="DVU85" s="125"/>
      <c r="DVV85" s="125"/>
      <c r="DVW85" s="125"/>
      <c r="DVX85" s="125"/>
      <c r="DVY85" s="125"/>
      <c r="DVZ85" s="125"/>
      <c r="DWA85" s="125"/>
      <c r="DWB85" s="125"/>
      <c r="DWC85" s="125"/>
      <c r="DWD85" s="125"/>
      <c r="DWE85" s="125"/>
      <c r="DWF85" s="125"/>
      <c r="DWG85" s="125"/>
      <c r="DWH85" s="125"/>
      <c r="DWI85" s="125"/>
      <c r="DWJ85" s="125"/>
      <c r="DWK85" s="125"/>
      <c r="DWL85" s="125"/>
      <c r="DWM85" s="125"/>
      <c r="DWN85" s="125"/>
      <c r="DWO85" s="125"/>
      <c r="DWP85" s="125"/>
      <c r="DWQ85" s="125"/>
      <c r="DWR85" s="125"/>
      <c r="DWS85" s="125"/>
      <c r="DWT85" s="125"/>
      <c r="DWU85" s="125"/>
      <c r="DWV85" s="125"/>
      <c r="DWW85" s="125"/>
      <c r="DWX85" s="125"/>
      <c r="DWY85" s="125"/>
      <c r="DWZ85" s="125"/>
      <c r="DXA85" s="125"/>
      <c r="DXB85" s="125"/>
      <c r="DXC85" s="125"/>
      <c r="DXD85" s="125"/>
      <c r="DXE85" s="125"/>
      <c r="DXF85" s="125"/>
      <c r="DXG85" s="125"/>
      <c r="DXH85" s="125"/>
      <c r="DXI85" s="125"/>
      <c r="DXJ85" s="125"/>
      <c r="DXK85" s="125"/>
      <c r="DXL85" s="125"/>
      <c r="DXM85" s="125"/>
      <c r="DXN85" s="125"/>
      <c r="DXO85" s="125"/>
      <c r="DXP85" s="125"/>
      <c r="DXQ85" s="125"/>
      <c r="DXR85" s="125"/>
      <c r="DXS85" s="125"/>
      <c r="DXT85" s="125"/>
      <c r="DXU85" s="125"/>
      <c r="DXV85" s="125"/>
      <c r="DXW85" s="125"/>
      <c r="DXX85" s="125"/>
      <c r="DXY85" s="125"/>
      <c r="DXZ85" s="125"/>
      <c r="DYA85" s="125"/>
      <c r="DYB85" s="125"/>
      <c r="DYC85" s="125"/>
      <c r="DYD85" s="125"/>
      <c r="DYE85" s="125"/>
      <c r="DYF85" s="125"/>
      <c r="DYG85" s="125"/>
      <c r="DYH85" s="125"/>
      <c r="DYI85" s="125"/>
      <c r="DYJ85" s="125"/>
      <c r="DYK85" s="125"/>
      <c r="DYL85" s="125"/>
      <c r="DYM85" s="125"/>
      <c r="DYN85" s="125"/>
      <c r="DYO85" s="125"/>
      <c r="DYP85" s="125"/>
      <c r="DYQ85" s="125"/>
      <c r="DYR85" s="125"/>
      <c r="DYS85" s="125"/>
      <c r="DYT85" s="125"/>
      <c r="DYU85" s="125"/>
      <c r="DYV85" s="125"/>
      <c r="DYW85" s="125"/>
      <c r="DYX85" s="125"/>
      <c r="DYY85" s="125"/>
      <c r="DYZ85" s="125"/>
      <c r="DZA85" s="125"/>
      <c r="DZB85" s="125"/>
      <c r="DZC85" s="125"/>
      <c r="DZD85" s="125"/>
      <c r="DZE85" s="125"/>
      <c r="DZF85" s="125"/>
      <c r="DZG85" s="125"/>
      <c r="DZH85" s="125"/>
      <c r="DZI85" s="125"/>
      <c r="DZJ85" s="125"/>
      <c r="DZK85" s="125"/>
      <c r="DZL85" s="125"/>
      <c r="DZM85" s="125"/>
      <c r="DZN85" s="125"/>
      <c r="DZO85" s="125"/>
      <c r="DZP85" s="125"/>
      <c r="DZQ85" s="125"/>
      <c r="DZR85" s="125"/>
      <c r="DZS85" s="125"/>
      <c r="DZT85" s="125"/>
      <c r="DZU85" s="125"/>
      <c r="DZV85" s="125"/>
      <c r="DZW85" s="125"/>
      <c r="DZX85" s="125"/>
      <c r="DZY85" s="125"/>
      <c r="DZZ85" s="125"/>
      <c r="EAA85" s="125"/>
      <c r="EAB85" s="125"/>
      <c r="EAC85" s="125"/>
      <c r="EAD85" s="125"/>
      <c r="EAE85" s="125"/>
      <c r="EAF85" s="125"/>
      <c r="EAG85" s="125"/>
      <c r="EAH85" s="125"/>
      <c r="EAI85" s="125"/>
      <c r="EAJ85" s="125"/>
      <c r="EAK85" s="125"/>
      <c r="EAL85" s="125"/>
      <c r="EAM85" s="125"/>
      <c r="EAN85" s="125"/>
      <c r="EAO85" s="125"/>
      <c r="EAP85" s="125"/>
      <c r="EAQ85" s="125"/>
      <c r="EAR85" s="125"/>
      <c r="EAS85" s="125"/>
      <c r="EAT85" s="125"/>
      <c r="EAU85" s="125"/>
      <c r="EAV85" s="125"/>
      <c r="EAW85" s="125"/>
      <c r="EAX85" s="125"/>
      <c r="EAY85" s="125"/>
      <c r="EAZ85" s="125"/>
      <c r="EBA85" s="125"/>
      <c r="EBB85" s="125"/>
      <c r="EBC85" s="125"/>
      <c r="EBD85" s="125"/>
      <c r="EBE85" s="125"/>
      <c r="EBF85" s="125"/>
      <c r="EBG85" s="125"/>
      <c r="EBH85" s="125"/>
      <c r="EBI85" s="125"/>
      <c r="EBJ85" s="125"/>
      <c r="EBK85" s="125"/>
      <c r="EBL85" s="125"/>
      <c r="EBM85" s="125"/>
      <c r="EBN85" s="125"/>
      <c r="EBO85" s="125"/>
      <c r="EBP85" s="125"/>
      <c r="EBQ85" s="125"/>
      <c r="EBR85" s="125"/>
      <c r="EBS85" s="125"/>
      <c r="EBT85" s="125"/>
      <c r="EBU85" s="125"/>
      <c r="EBV85" s="125"/>
      <c r="EBW85" s="125"/>
      <c r="EBX85" s="125"/>
      <c r="EBY85" s="125"/>
      <c r="EBZ85" s="125"/>
      <c r="ECA85" s="125"/>
      <c r="ECB85" s="125"/>
      <c r="ECC85" s="125"/>
      <c r="ECD85" s="125"/>
      <c r="ECE85" s="125"/>
      <c r="ECF85" s="125"/>
      <c r="ECG85" s="125"/>
      <c r="ECH85" s="125"/>
      <c r="ECI85" s="125"/>
      <c r="ECJ85" s="125"/>
      <c r="ECK85" s="125"/>
      <c r="ECL85" s="125"/>
      <c r="ECM85" s="125"/>
      <c r="ECN85" s="125"/>
      <c r="ECO85" s="125"/>
      <c r="ECP85" s="125"/>
      <c r="ECQ85" s="125"/>
      <c r="ECR85" s="125"/>
      <c r="ECS85" s="125"/>
      <c r="ECT85" s="125"/>
      <c r="ECU85" s="125"/>
      <c r="ECV85" s="125"/>
      <c r="ECW85" s="125"/>
      <c r="ECX85" s="125"/>
      <c r="ECY85" s="125"/>
      <c r="ECZ85" s="125"/>
      <c r="EDA85" s="125"/>
      <c r="EDB85" s="125"/>
      <c r="EDC85" s="125"/>
      <c r="EDD85" s="125"/>
      <c r="EDE85" s="125"/>
      <c r="EDF85" s="125"/>
      <c r="EDG85" s="125"/>
      <c r="EDH85" s="125"/>
      <c r="EDI85" s="125"/>
      <c r="EDJ85" s="125"/>
      <c r="EDK85" s="125"/>
      <c r="EDL85" s="125"/>
      <c r="EDM85" s="125"/>
      <c r="EDN85" s="125"/>
      <c r="EDO85" s="125"/>
      <c r="EDP85" s="125"/>
      <c r="EDQ85" s="125"/>
      <c r="EDR85" s="125"/>
      <c r="EDS85" s="125"/>
      <c r="EDT85" s="125"/>
      <c r="EDU85" s="125"/>
      <c r="EDV85" s="125"/>
      <c r="EDW85" s="125"/>
      <c r="EDX85" s="125"/>
      <c r="EDY85" s="125"/>
      <c r="EDZ85" s="125"/>
      <c r="EEA85" s="125"/>
      <c r="EEB85" s="125"/>
      <c r="EEC85" s="125"/>
      <c r="EED85" s="125"/>
      <c r="EEE85" s="125"/>
      <c r="EEF85" s="125"/>
      <c r="EEG85" s="125"/>
      <c r="EEH85" s="125"/>
      <c r="EEI85" s="125"/>
      <c r="EEJ85" s="125"/>
      <c r="EEK85" s="125"/>
      <c r="EEL85" s="125"/>
      <c r="EEM85" s="125"/>
      <c r="EEN85" s="125"/>
      <c r="EEO85" s="125"/>
      <c r="EEP85" s="125"/>
      <c r="EEQ85" s="125"/>
      <c r="EER85" s="125"/>
      <c r="EES85" s="125"/>
      <c r="EET85" s="125"/>
      <c r="EEU85" s="125"/>
      <c r="EEV85" s="125"/>
      <c r="EEW85" s="125"/>
      <c r="EEX85" s="125"/>
      <c r="EEY85" s="125"/>
      <c r="EEZ85" s="125"/>
      <c r="EFA85" s="125"/>
      <c r="EFB85" s="125"/>
      <c r="EFC85" s="125"/>
      <c r="EFD85" s="125"/>
      <c r="EFE85" s="125"/>
      <c r="EFF85" s="125"/>
      <c r="EFG85" s="125"/>
      <c r="EFH85" s="125"/>
      <c r="EFI85" s="125"/>
      <c r="EFJ85" s="125"/>
      <c r="EFK85" s="125"/>
      <c r="EFL85" s="125"/>
      <c r="EFM85" s="125"/>
      <c r="EFN85" s="125"/>
      <c r="EFO85" s="125"/>
      <c r="EFP85" s="125"/>
      <c r="EFQ85" s="125"/>
      <c r="EFR85" s="125"/>
      <c r="EFS85" s="125"/>
      <c r="EFT85" s="125"/>
      <c r="EFU85" s="125"/>
      <c r="EFV85" s="125"/>
      <c r="EFW85" s="125"/>
      <c r="EFX85" s="125"/>
      <c r="EFY85" s="125"/>
      <c r="EFZ85" s="125"/>
      <c r="EGA85" s="125"/>
      <c r="EGB85" s="125"/>
      <c r="EGC85" s="125"/>
      <c r="EGD85" s="125"/>
      <c r="EGE85" s="125"/>
      <c r="EGF85" s="125"/>
      <c r="EGG85" s="125"/>
      <c r="EGH85" s="125"/>
      <c r="EGI85" s="125"/>
      <c r="EGJ85" s="125"/>
      <c r="EGK85" s="125"/>
      <c r="EGL85" s="125"/>
      <c r="EGM85" s="125"/>
      <c r="EGN85" s="125"/>
      <c r="EGO85" s="125"/>
      <c r="EGP85" s="125"/>
      <c r="EGQ85" s="125"/>
      <c r="EGR85" s="125"/>
      <c r="EGS85" s="125"/>
      <c r="EGT85" s="125"/>
      <c r="EGU85" s="125"/>
      <c r="EGV85" s="125"/>
      <c r="EGW85" s="125"/>
      <c r="EGX85" s="125"/>
      <c r="EGY85" s="125"/>
      <c r="EGZ85" s="125"/>
      <c r="EHA85" s="125"/>
      <c r="EHB85" s="125"/>
      <c r="EHC85" s="125"/>
      <c r="EHD85" s="125"/>
      <c r="EHE85" s="125"/>
      <c r="EHF85" s="125"/>
      <c r="EHG85" s="125"/>
      <c r="EHH85" s="125"/>
      <c r="EHI85" s="125"/>
      <c r="EHJ85" s="125"/>
      <c r="EHK85" s="125"/>
      <c r="EHL85" s="125"/>
      <c r="EHM85" s="125"/>
      <c r="EHN85" s="125"/>
      <c r="EHO85" s="125"/>
      <c r="EHP85" s="125"/>
      <c r="EHQ85" s="125"/>
      <c r="EHR85" s="125"/>
      <c r="EHS85" s="125"/>
      <c r="EHT85" s="125"/>
      <c r="EHU85" s="125"/>
      <c r="EHV85" s="125"/>
      <c r="EHW85" s="125"/>
      <c r="EHX85" s="125"/>
      <c r="EHY85" s="125"/>
      <c r="EHZ85" s="125"/>
      <c r="EIA85" s="125"/>
      <c r="EIB85" s="125"/>
      <c r="EIC85" s="125"/>
      <c r="EID85" s="125"/>
      <c r="EIE85" s="125"/>
      <c r="EIF85" s="125"/>
      <c r="EIG85" s="125"/>
      <c r="EIH85" s="125"/>
      <c r="EII85" s="125"/>
      <c r="EIJ85" s="125"/>
      <c r="EIK85" s="125"/>
      <c r="EIL85" s="125"/>
      <c r="EIM85" s="125"/>
      <c r="EIN85" s="125"/>
      <c r="EIO85" s="125"/>
      <c r="EIP85" s="125"/>
      <c r="EIQ85" s="125"/>
      <c r="EIR85" s="125"/>
      <c r="EIS85" s="125"/>
      <c r="EIT85" s="125"/>
      <c r="EIU85" s="125"/>
      <c r="EIV85" s="125"/>
      <c r="EIW85" s="125"/>
      <c r="EIX85" s="125"/>
      <c r="EIY85" s="125"/>
      <c r="EIZ85" s="125"/>
      <c r="EJA85" s="125"/>
      <c r="EJB85" s="125"/>
      <c r="EJC85" s="125"/>
      <c r="EJD85" s="125"/>
      <c r="EJE85" s="125"/>
      <c r="EJF85" s="125"/>
      <c r="EJG85" s="125"/>
      <c r="EJH85" s="125"/>
      <c r="EJI85" s="125"/>
      <c r="EJJ85" s="125"/>
      <c r="EJK85" s="125"/>
      <c r="EJL85" s="125"/>
      <c r="EJM85" s="125"/>
      <c r="EJN85" s="125"/>
      <c r="EJO85" s="125"/>
      <c r="EJP85" s="125"/>
      <c r="EJQ85" s="125"/>
      <c r="EJR85" s="125"/>
      <c r="EJS85" s="125"/>
      <c r="EJT85" s="125"/>
      <c r="EJU85" s="125"/>
      <c r="EJV85" s="125"/>
      <c r="EJW85" s="125"/>
      <c r="EJX85" s="125"/>
      <c r="EJY85" s="125"/>
      <c r="EJZ85" s="125"/>
      <c r="EKA85" s="125"/>
      <c r="EKB85" s="125"/>
      <c r="EKC85" s="125"/>
      <c r="EKD85" s="125"/>
      <c r="EKE85" s="125"/>
      <c r="EKF85" s="125"/>
      <c r="EKG85" s="125"/>
      <c r="EKH85" s="125"/>
      <c r="EKI85" s="125"/>
      <c r="EKJ85" s="125"/>
      <c r="EKK85" s="125"/>
      <c r="EKL85" s="125"/>
      <c r="EKM85" s="125"/>
      <c r="EKN85" s="125"/>
      <c r="EKO85" s="125"/>
      <c r="EKP85" s="125"/>
      <c r="EKQ85" s="125"/>
      <c r="EKR85" s="125"/>
      <c r="EKS85" s="125"/>
      <c r="EKT85" s="125"/>
      <c r="EKU85" s="125"/>
      <c r="EKV85" s="125"/>
      <c r="EKW85" s="125"/>
      <c r="EKX85" s="125"/>
      <c r="EKY85" s="125"/>
      <c r="EKZ85" s="125"/>
      <c r="ELA85" s="125"/>
      <c r="ELB85" s="125"/>
      <c r="ELC85" s="125"/>
      <c r="ELD85" s="125"/>
      <c r="ELE85" s="125"/>
      <c r="ELF85" s="125"/>
      <c r="ELG85" s="125"/>
      <c r="ELH85" s="125"/>
      <c r="ELI85" s="125"/>
      <c r="ELJ85" s="125"/>
      <c r="ELK85" s="125"/>
      <c r="ELL85" s="125"/>
      <c r="ELM85" s="125"/>
      <c r="ELN85" s="125"/>
      <c r="ELO85" s="125"/>
      <c r="ELP85" s="125"/>
      <c r="ELQ85" s="125"/>
      <c r="ELR85" s="125"/>
      <c r="ELS85" s="125"/>
      <c r="ELT85" s="125"/>
      <c r="ELU85" s="125"/>
      <c r="ELV85" s="125"/>
      <c r="ELW85" s="125"/>
      <c r="ELX85" s="125"/>
      <c r="ELY85" s="125"/>
      <c r="ELZ85" s="125"/>
      <c r="EMA85" s="125"/>
      <c r="EMB85" s="125"/>
      <c r="EMC85" s="125"/>
      <c r="EMD85" s="125"/>
      <c r="EME85" s="125"/>
      <c r="EMF85" s="125"/>
      <c r="EMG85" s="125"/>
      <c r="EMH85" s="125"/>
      <c r="EMI85" s="125"/>
      <c r="EMJ85" s="125"/>
      <c r="EMK85" s="125"/>
      <c r="EML85" s="125"/>
      <c r="EMM85" s="125"/>
      <c r="EMN85" s="125"/>
      <c r="EMO85" s="125"/>
      <c r="EMP85" s="125"/>
      <c r="EMQ85" s="125"/>
      <c r="EMR85" s="125"/>
      <c r="EMS85" s="125"/>
      <c r="EMT85" s="125"/>
      <c r="EMU85" s="125"/>
      <c r="EMV85" s="125"/>
      <c r="EMW85" s="125"/>
      <c r="EMX85" s="125"/>
      <c r="EMY85" s="125"/>
      <c r="EMZ85" s="125"/>
      <c r="ENA85" s="125"/>
      <c r="ENB85" s="125"/>
      <c r="ENC85" s="125"/>
      <c r="END85" s="125"/>
      <c r="ENE85" s="125"/>
      <c r="ENF85" s="125"/>
      <c r="ENG85" s="125"/>
      <c r="ENH85" s="125"/>
      <c r="ENI85" s="125"/>
      <c r="ENJ85" s="125"/>
      <c r="ENK85" s="125"/>
      <c r="ENL85" s="125"/>
      <c r="ENM85" s="125"/>
      <c r="ENN85" s="125"/>
      <c r="ENO85" s="125"/>
      <c r="ENP85" s="125"/>
      <c r="ENQ85" s="125"/>
      <c r="ENR85" s="125"/>
      <c r="ENS85" s="125"/>
      <c r="ENT85" s="125"/>
      <c r="ENU85" s="125"/>
      <c r="ENV85" s="125"/>
      <c r="ENW85" s="125"/>
      <c r="ENX85" s="125"/>
      <c r="ENY85" s="125"/>
      <c r="ENZ85" s="125"/>
      <c r="EOA85" s="125"/>
      <c r="EOB85" s="125"/>
      <c r="EOC85" s="125"/>
      <c r="EOD85" s="125"/>
      <c r="EOE85" s="125"/>
      <c r="EOF85" s="125"/>
      <c r="EOG85" s="125"/>
      <c r="EOH85" s="125"/>
      <c r="EOI85" s="125"/>
      <c r="EOJ85" s="125"/>
      <c r="EOK85" s="125"/>
      <c r="EOL85" s="125"/>
      <c r="EOM85" s="125"/>
      <c r="EON85" s="125"/>
      <c r="EOO85" s="125"/>
      <c r="EOP85" s="125"/>
      <c r="EOQ85" s="125"/>
      <c r="EOR85" s="125"/>
      <c r="EOS85" s="125"/>
      <c r="EOT85" s="125"/>
      <c r="EOU85" s="125"/>
      <c r="EOV85" s="125"/>
      <c r="EOW85" s="125"/>
      <c r="EOX85" s="125"/>
      <c r="EOY85" s="125"/>
      <c r="EOZ85" s="125"/>
      <c r="EPA85" s="125"/>
      <c r="EPB85" s="125"/>
      <c r="EPC85" s="125"/>
      <c r="EPD85" s="125"/>
      <c r="EPE85" s="125"/>
      <c r="EPF85" s="125"/>
      <c r="EPG85" s="125"/>
      <c r="EPH85" s="125"/>
      <c r="EPI85" s="125"/>
      <c r="EPJ85" s="125"/>
      <c r="EPK85" s="125"/>
      <c r="EPL85" s="125"/>
      <c r="EPM85" s="125"/>
      <c r="EPN85" s="125"/>
      <c r="EPO85" s="125"/>
      <c r="EPP85" s="125"/>
      <c r="EPQ85" s="125"/>
      <c r="EPR85" s="125"/>
      <c r="EPS85" s="125"/>
      <c r="EPT85" s="125"/>
      <c r="EPU85" s="125"/>
      <c r="EPV85" s="125"/>
      <c r="EPW85" s="125"/>
      <c r="EPX85" s="125"/>
      <c r="EPY85" s="125"/>
      <c r="EPZ85" s="125"/>
      <c r="EQA85" s="125"/>
      <c r="EQB85" s="125"/>
      <c r="EQC85" s="125"/>
      <c r="EQD85" s="125"/>
      <c r="EQE85" s="125"/>
      <c r="EQF85" s="125"/>
      <c r="EQG85" s="125"/>
      <c r="EQH85" s="125"/>
      <c r="EQI85" s="125"/>
      <c r="EQJ85" s="125"/>
      <c r="EQK85" s="125"/>
      <c r="EQL85" s="125"/>
      <c r="EQM85" s="125"/>
      <c r="EQN85" s="125"/>
      <c r="EQO85" s="125"/>
      <c r="EQP85" s="125"/>
      <c r="EQQ85" s="125"/>
      <c r="EQR85" s="125"/>
      <c r="EQS85" s="125"/>
      <c r="EQT85" s="125"/>
      <c r="EQU85" s="125"/>
      <c r="EQV85" s="125"/>
      <c r="EQW85" s="125"/>
      <c r="EQX85" s="125"/>
      <c r="EQY85" s="125"/>
      <c r="EQZ85" s="125"/>
      <c r="ERA85" s="125"/>
      <c r="ERB85" s="125"/>
      <c r="ERC85" s="125"/>
      <c r="ERD85" s="125"/>
      <c r="ERE85" s="125"/>
      <c r="ERF85" s="125"/>
      <c r="ERG85" s="125"/>
      <c r="ERH85" s="125"/>
      <c r="ERI85" s="125"/>
      <c r="ERJ85" s="125"/>
      <c r="ERK85" s="125"/>
      <c r="ERL85" s="125"/>
      <c r="ERM85" s="125"/>
      <c r="ERN85" s="125"/>
      <c r="ERO85" s="125"/>
      <c r="ERP85" s="125"/>
      <c r="ERQ85" s="125"/>
      <c r="ERR85" s="125"/>
      <c r="ERS85" s="125"/>
      <c r="ERT85" s="125"/>
      <c r="ERU85" s="125"/>
      <c r="ERV85" s="125"/>
      <c r="ERW85" s="125"/>
      <c r="ERX85" s="125"/>
      <c r="ERY85" s="125"/>
      <c r="ERZ85" s="125"/>
      <c r="ESA85" s="125"/>
      <c r="ESB85" s="125"/>
      <c r="ESC85" s="125"/>
      <c r="ESD85" s="125"/>
      <c r="ESE85" s="125"/>
      <c r="ESF85" s="125"/>
      <c r="ESG85" s="125"/>
      <c r="ESH85" s="125"/>
      <c r="ESI85" s="125"/>
      <c r="ESJ85" s="125"/>
      <c r="ESK85" s="125"/>
      <c r="ESL85" s="125"/>
      <c r="ESM85" s="125"/>
      <c r="ESN85" s="125"/>
      <c r="ESO85" s="125"/>
      <c r="ESP85" s="125"/>
      <c r="ESQ85" s="125"/>
      <c r="ESR85" s="125"/>
      <c r="ESS85" s="125"/>
      <c r="EST85" s="125"/>
      <c r="ESU85" s="125"/>
      <c r="ESV85" s="125"/>
      <c r="ESW85" s="125"/>
      <c r="ESX85" s="125"/>
      <c r="ESY85" s="125"/>
      <c r="ESZ85" s="125"/>
      <c r="ETA85" s="125"/>
      <c r="ETB85" s="125"/>
      <c r="ETC85" s="125"/>
      <c r="ETD85" s="125"/>
      <c r="ETE85" s="125"/>
      <c r="ETF85" s="125"/>
      <c r="ETG85" s="125"/>
      <c r="ETH85" s="125"/>
      <c r="ETI85" s="125"/>
      <c r="ETJ85" s="125"/>
      <c r="ETK85" s="125"/>
      <c r="ETL85" s="125"/>
      <c r="ETM85" s="125"/>
      <c r="ETN85" s="125"/>
      <c r="ETO85" s="125"/>
      <c r="ETP85" s="125"/>
      <c r="ETQ85" s="125"/>
      <c r="ETR85" s="125"/>
      <c r="ETS85" s="125"/>
      <c r="ETT85" s="125"/>
      <c r="ETU85" s="125"/>
      <c r="ETV85" s="125"/>
      <c r="ETW85" s="125"/>
      <c r="ETX85" s="125"/>
      <c r="ETY85" s="125"/>
      <c r="ETZ85" s="125"/>
      <c r="EUA85" s="125"/>
      <c r="EUB85" s="125"/>
      <c r="EUC85" s="125"/>
      <c r="EUD85" s="125"/>
      <c r="EUE85" s="125"/>
      <c r="EUF85" s="125"/>
      <c r="EUG85" s="125"/>
      <c r="EUH85" s="125"/>
      <c r="EUI85" s="125"/>
      <c r="EUJ85" s="125"/>
      <c r="EUK85" s="125"/>
      <c r="EUL85" s="125"/>
      <c r="EUM85" s="125"/>
      <c r="EUN85" s="125"/>
      <c r="EUO85" s="125"/>
      <c r="EUP85" s="125"/>
      <c r="EUQ85" s="125"/>
      <c r="EUR85" s="125"/>
      <c r="EUS85" s="125"/>
      <c r="EUT85" s="125"/>
      <c r="EUU85" s="125"/>
      <c r="EUV85" s="125"/>
      <c r="EUW85" s="125"/>
      <c r="EUX85" s="125"/>
      <c r="EUY85" s="125"/>
      <c r="EUZ85" s="125"/>
      <c r="EVA85" s="125"/>
      <c r="EVB85" s="125"/>
      <c r="EVC85" s="125"/>
      <c r="EVD85" s="125"/>
      <c r="EVE85" s="125"/>
      <c r="EVF85" s="125"/>
      <c r="EVG85" s="125"/>
      <c r="EVH85" s="125"/>
      <c r="EVI85" s="125"/>
      <c r="EVJ85" s="125"/>
      <c r="EVK85" s="125"/>
      <c r="EVL85" s="125"/>
      <c r="EVM85" s="125"/>
      <c r="EVN85" s="125"/>
      <c r="EVO85" s="125"/>
      <c r="EVP85" s="125"/>
      <c r="EVQ85" s="125"/>
      <c r="EVR85" s="125"/>
      <c r="EVS85" s="125"/>
      <c r="EVT85" s="125"/>
      <c r="EVU85" s="125"/>
      <c r="EVV85" s="125"/>
      <c r="EVW85" s="125"/>
      <c r="EVX85" s="125"/>
      <c r="EVY85" s="125"/>
      <c r="EVZ85" s="125"/>
      <c r="EWA85" s="125"/>
      <c r="EWB85" s="125"/>
      <c r="EWC85" s="125"/>
      <c r="EWD85" s="125"/>
      <c r="EWE85" s="125"/>
      <c r="EWF85" s="125"/>
      <c r="EWG85" s="125"/>
      <c r="EWH85" s="125"/>
      <c r="EWI85" s="125"/>
      <c r="EWJ85" s="125"/>
      <c r="EWK85" s="125"/>
      <c r="EWL85" s="125"/>
      <c r="EWM85" s="125"/>
      <c r="EWN85" s="125"/>
      <c r="EWO85" s="125"/>
      <c r="EWP85" s="125"/>
      <c r="EWQ85" s="125"/>
      <c r="EWR85" s="125"/>
      <c r="EWS85" s="125"/>
      <c r="EWT85" s="125"/>
      <c r="EWU85" s="125"/>
      <c r="EWV85" s="125"/>
      <c r="EWW85" s="125"/>
      <c r="EWX85" s="125"/>
      <c r="EWY85" s="125"/>
      <c r="EWZ85" s="125"/>
      <c r="EXA85" s="125"/>
      <c r="EXB85" s="125"/>
      <c r="EXC85" s="125"/>
      <c r="EXD85" s="125"/>
      <c r="EXE85" s="125"/>
      <c r="EXF85" s="125"/>
      <c r="EXG85" s="125"/>
      <c r="EXH85" s="125"/>
      <c r="EXI85" s="125"/>
      <c r="EXJ85" s="125"/>
      <c r="EXK85" s="125"/>
      <c r="EXL85" s="125"/>
      <c r="EXM85" s="125"/>
      <c r="EXN85" s="125"/>
      <c r="EXO85" s="125"/>
      <c r="EXP85" s="125"/>
      <c r="EXQ85" s="125"/>
      <c r="EXR85" s="125"/>
      <c r="EXS85" s="125"/>
      <c r="EXT85" s="125"/>
      <c r="EXU85" s="125"/>
      <c r="EXV85" s="125"/>
      <c r="EXW85" s="125"/>
      <c r="EXX85" s="125"/>
      <c r="EXY85" s="125"/>
      <c r="EXZ85" s="125"/>
      <c r="EYA85" s="125"/>
      <c r="EYB85" s="125"/>
      <c r="EYC85" s="125"/>
      <c r="EYD85" s="125"/>
      <c r="EYE85" s="125"/>
      <c r="EYF85" s="125"/>
      <c r="EYG85" s="125"/>
      <c r="EYH85" s="125"/>
      <c r="EYI85" s="125"/>
      <c r="EYJ85" s="125"/>
      <c r="EYK85" s="125"/>
      <c r="EYL85" s="125"/>
      <c r="EYM85" s="125"/>
      <c r="EYN85" s="125"/>
      <c r="EYO85" s="125"/>
      <c r="EYP85" s="125"/>
      <c r="EYQ85" s="125"/>
      <c r="EYR85" s="125"/>
      <c r="EYS85" s="125"/>
      <c r="EYT85" s="125"/>
      <c r="EYU85" s="125"/>
      <c r="EYV85" s="125"/>
      <c r="EYW85" s="125"/>
      <c r="EYX85" s="125"/>
      <c r="EYY85" s="125"/>
      <c r="EYZ85" s="125"/>
      <c r="EZA85" s="125"/>
      <c r="EZB85" s="125"/>
      <c r="EZC85" s="125"/>
      <c r="EZD85" s="125"/>
      <c r="EZE85" s="125"/>
      <c r="EZF85" s="125"/>
      <c r="EZG85" s="125"/>
      <c r="EZH85" s="125"/>
      <c r="EZI85" s="125"/>
      <c r="EZJ85" s="125"/>
      <c r="EZK85" s="125"/>
      <c r="EZL85" s="125"/>
      <c r="EZM85" s="125"/>
      <c r="EZN85" s="125"/>
      <c r="EZO85" s="125"/>
      <c r="EZP85" s="125"/>
      <c r="EZQ85" s="125"/>
      <c r="EZR85" s="125"/>
      <c r="EZS85" s="125"/>
      <c r="EZT85" s="125"/>
      <c r="EZU85" s="125"/>
      <c r="EZV85" s="125"/>
      <c r="EZW85" s="125"/>
      <c r="EZX85" s="125"/>
      <c r="EZY85" s="125"/>
      <c r="EZZ85" s="125"/>
      <c r="FAA85" s="125"/>
      <c r="FAB85" s="125"/>
      <c r="FAC85" s="125"/>
      <c r="FAD85" s="125"/>
      <c r="FAE85" s="125"/>
      <c r="FAF85" s="125"/>
      <c r="FAG85" s="125"/>
      <c r="FAH85" s="125"/>
      <c r="FAI85" s="125"/>
      <c r="FAJ85" s="125"/>
      <c r="FAK85" s="125"/>
      <c r="FAL85" s="125"/>
      <c r="FAM85" s="125"/>
      <c r="FAN85" s="125"/>
      <c r="FAO85" s="125"/>
      <c r="FAP85" s="125"/>
      <c r="FAQ85" s="125"/>
      <c r="FAR85" s="125"/>
      <c r="FAS85" s="125"/>
      <c r="FAT85" s="125"/>
      <c r="FAU85" s="125"/>
      <c r="FAV85" s="125"/>
      <c r="FAW85" s="125"/>
      <c r="FAX85" s="125"/>
      <c r="FAY85" s="125"/>
      <c r="FAZ85" s="125"/>
      <c r="FBA85" s="125"/>
      <c r="FBB85" s="125"/>
      <c r="FBC85" s="125"/>
      <c r="FBD85" s="125"/>
      <c r="FBE85" s="125"/>
      <c r="FBF85" s="125"/>
      <c r="FBG85" s="125"/>
      <c r="FBH85" s="125"/>
      <c r="FBI85" s="125"/>
      <c r="FBJ85" s="125"/>
      <c r="FBK85" s="125"/>
      <c r="FBL85" s="125"/>
      <c r="FBM85" s="125"/>
      <c r="FBN85" s="125"/>
      <c r="FBO85" s="125"/>
      <c r="FBP85" s="125"/>
      <c r="FBQ85" s="125"/>
      <c r="FBR85" s="125"/>
      <c r="FBS85" s="125"/>
      <c r="FBT85" s="125"/>
      <c r="FBU85" s="125"/>
      <c r="FBV85" s="125"/>
      <c r="FBW85" s="125"/>
      <c r="FBX85" s="125"/>
      <c r="FBY85" s="125"/>
      <c r="FBZ85" s="125"/>
      <c r="FCA85" s="125"/>
      <c r="FCB85" s="125"/>
      <c r="FCC85" s="125"/>
      <c r="FCD85" s="125"/>
      <c r="FCE85" s="125"/>
      <c r="FCF85" s="125"/>
      <c r="FCG85" s="125"/>
      <c r="FCH85" s="125"/>
      <c r="FCI85" s="125"/>
      <c r="FCJ85" s="125"/>
      <c r="FCK85" s="125"/>
      <c r="FCL85" s="125"/>
      <c r="FCM85" s="125"/>
      <c r="FCN85" s="125"/>
      <c r="FCO85" s="125"/>
      <c r="FCP85" s="125"/>
      <c r="FCQ85" s="125"/>
      <c r="FCR85" s="125"/>
      <c r="FCS85" s="125"/>
      <c r="FCT85" s="125"/>
      <c r="FCU85" s="125"/>
      <c r="FCV85" s="125"/>
      <c r="FCW85" s="125"/>
      <c r="FCX85" s="125"/>
      <c r="FCY85" s="125"/>
      <c r="FCZ85" s="125"/>
      <c r="FDA85" s="125"/>
      <c r="FDB85" s="125"/>
      <c r="FDC85" s="125"/>
      <c r="FDD85" s="125"/>
      <c r="FDE85" s="125"/>
      <c r="FDF85" s="125"/>
      <c r="FDG85" s="125"/>
      <c r="FDH85" s="125"/>
      <c r="FDI85" s="125"/>
      <c r="FDJ85" s="125"/>
      <c r="FDK85" s="125"/>
      <c r="FDL85" s="125"/>
      <c r="FDM85" s="125"/>
      <c r="FDN85" s="125"/>
      <c r="FDO85" s="125"/>
      <c r="FDP85" s="125"/>
      <c r="FDQ85" s="125"/>
      <c r="FDR85" s="125"/>
      <c r="FDS85" s="125"/>
      <c r="FDT85" s="125"/>
      <c r="FDU85" s="125"/>
      <c r="FDV85" s="125"/>
      <c r="FDW85" s="125"/>
      <c r="FDX85" s="125"/>
      <c r="FDY85" s="125"/>
      <c r="FDZ85" s="125"/>
      <c r="FEA85" s="125"/>
      <c r="FEB85" s="125"/>
      <c r="FEC85" s="125"/>
      <c r="FED85" s="125"/>
      <c r="FEE85" s="125"/>
      <c r="FEF85" s="125"/>
      <c r="FEG85" s="125"/>
      <c r="FEH85" s="125"/>
      <c r="FEI85" s="125"/>
      <c r="FEJ85" s="125"/>
      <c r="FEK85" s="125"/>
      <c r="FEL85" s="125"/>
      <c r="FEM85" s="125"/>
      <c r="FEN85" s="125"/>
      <c r="FEO85" s="125"/>
      <c r="FEP85" s="125"/>
      <c r="FEQ85" s="125"/>
      <c r="FER85" s="125"/>
      <c r="FES85" s="125"/>
      <c r="FET85" s="125"/>
      <c r="FEU85" s="125"/>
      <c r="FEV85" s="125"/>
      <c r="FEW85" s="125"/>
      <c r="FEX85" s="125"/>
      <c r="FEY85" s="125"/>
      <c r="FEZ85" s="125"/>
      <c r="FFA85" s="125"/>
      <c r="FFB85" s="125"/>
      <c r="FFC85" s="125"/>
      <c r="FFD85" s="125"/>
      <c r="FFE85" s="125"/>
      <c r="FFF85" s="125"/>
      <c r="FFG85" s="125"/>
      <c r="FFH85" s="125"/>
      <c r="FFI85" s="125"/>
      <c r="FFJ85" s="125"/>
      <c r="FFK85" s="125"/>
      <c r="FFL85" s="125"/>
      <c r="FFM85" s="125"/>
      <c r="FFN85" s="125"/>
      <c r="FFO85" s="125"/>
      <c r="FFP85" s="125"/>
      <c r="FFQ85" s="125"/>
      <c r="FFR85" s="125"/>
      <c r="FFS85" s="125"/>
      <c r="FFT85" s="125"/>
      <c r="FFU85" s="125"/>
      <c r="FFV85" s="125"/>
      <c r="FFW85" s="125"/>
      <c r="FFX85" s="125"/>
      <c r="FFY85" s="125"/>
      <c r="FFZ85" s="125"/>
      <c r="FGA85" s="125"/>
      <c r="FGB85" s="125"/>
      <c r="FGC85" s="125"/>
      <c r="FGD85" s="125"/>
      <c r="FGE85" s="125"/>
      <c r="FGF85" s="125"/>
      <c r="FGG85" s="125"/>
      <c r="FGH85" s="125"/>
      <c r="FGI85" s="125"/>
      <c r="FGJ85" s="125"/>
      <c r="FGK85" s="125"/>
      <c r="FGL85" s="125"/>
      <c r="FGM85" s="125"/>
      <c r="FGN85" s="125"/>
      <c r="FGO85" s="125"/>
      <c r="FGP85" s="125"/>
      <c r="FGQ85" s="125"/>
      <c r="FGR85" s="125"/>
      <c r="FGS85" s="125"/>
      <c r="FGT85" s="125"/>
      <c r="FGU85" s="125"/>
      <c r="FGV85" s="125"/>
      <c r="FGW85" s="125"/>
      <c r="FGX85" s="125"/>
      <c r="FGY85" s="125"/>
      <c r="FGZ85" s="125"/>
      <c r="FHA85" s="125"/>
      <c r="FHB85" s="125"/>
      <c r="FHC85" s="125"/>
      <c r="FHD85" s="125"/>
      <c r="FHE85" s="125"/>
      <c r="FHF85" s="125"/>
      <c r="FHG85" s="125"/>
      <c r="FHH85" s="125"/>
      <c r="FHI85" s="125"/>
      <c r="FHJ85" s="125"/>
      <c r="FHK85" s="125"/>
      <c r="FHL85" s="125"/>
      <c r="FHM85" s="125"/>
      <c r="FHN85" s="125"/>
      <c r="FHO85" s="125"/>
      <c r="FHP85" s="125"/>
      <c r="FHQ85" s="125"/>
      <c r="FHR85" s="125"/>
      <c r="FHS85" s="125"/>
      <c r="FHT85" s="125"/>
      <c r="FHU85" s="125"/>
      <c r="FHV85" s="125"/>
      <c r="FHW85" s="125"/>
      <c r="FHX85" s="125"/>
      <c r="FHY85" s="125"/>
      <c r="FHZ85" s="125"/>
      <c r="FIA85" s="125"/>
      <c r="FIB85" s="125"/>
      <c r="FIC85" s="125"/>
      <c r="FID85" s="125"/>
      <c r="FIE85" s="125"/>
      <c r="FIF85" s="125"/>
      <c r="FIG85" s="125"/>
      <c r="FIH85" s="125"/>
      <c r="FII85" s="125"/>
      <c r="FIJ85" s="125"/>
      <c r="FIK85" s="125"/>
      <c r="FIL85" s="125"/>
      <c r="FIM85" s="125"/>
      <c r="FIN85" s="125"/>
      <c r="FIO85" s="125"/>
      <c r="FIP85" s="125"/>
      <c r="FIQ85" s="125"/>
      <c r="FIR85" s="125"/>
      <c r="FIS85" s="125"/>
      <c r="FIT85" s="125"/>
      <c r="FIU85" s="125"/>
      <c r="FIV85" s="125"/>
      <c r="FIW85" s="125"/>
      <c r="FIX85" s="125"/>
      <c r="FIY85" s="125"/>
      <c r="FIZ85" s="125"/>
      <c r="FJA85" s="125"/>
      <c r="FJB85" s="125"/>
      <c r="FJC85" s="125"/>
      <c r="FJD85" s="125"/>
      <c r="FJE85" s="125"/>
      <c r="FJF85" s="125"/>
      <c r="FJG85" s="125"/>
      <c r="FJH85" s="125"/>
      <c r="FJI85" s="125"/>
      <c r="FJJ85" s="125"/>
      <c r="FJK85" s="125"/>
      <c r="FJL85" s="125"/>
      <c r="FJM85" s="125"/>
      <c r="FJN85" s="125"/>
      <c r="FJO85" s="125"/>
      <c r="FJP85" s="125"/>
      <c r="FJQ85" s="125"/>
      <c r="FJR85" s="125"/>
      <c r="FJS85" s="125"/>
      <c r="FJT85" s="125"/>
      <c r="FJU85" s="125"/>
      <c r="FJV85" s="125"/>
      <c r="FJW85" s="125"/>
      <c r="FJX85" s="125"/>
      <c r="FJY85" s="125"/>
      <c r="FJZ85" s="125"/>
      <c r="FKA85" s="125"/>
      <c r="FKB85" s="125"/>
      <c r="FKC85" s="125"/>
      <c r="FKD85" s="125"/>
      <c r="FKE85" s="125"/>
      <c r="FKF85" s="125"/>
      <c r="FKG85" s="125"/>
      <c r="FKH85" s="125"/>
      <c r="FKI85" s="125"/>
      <c r="FKJ85" s="125"/>
      <c r="FKK85" s="125"/>
      <c r="FKL85" s="125"/>
      <c r="FKM85" s="125"/>
      <c r="FKN85" s="125"/>
      <c r="FKO85" s="125"/>
      <c r="FKP85" s="125"/>
      <c r="FKQ85" s="125"/>
      <c r="FKR85" s="125"/>
      <c r="FKS85" s="125"/>
      <c r="FKT85" s="125"/>
      <c r="FKU85" s="125"/>
      <c r="FKV85" s="125"/>
      <c r="FKW85" s="125"/>
      <c r="FKX85" s="125"/>
      <c r="FKY85" s="125"/>
      <c r="FKZ85" s="125"/>
      <c r="FLA85" s="125"/>
      <c r="FLB85" s="125"/>
      <c r="FLC85" s="125"/>
      <c r="FLD85" s="125"/>
      <c r="FLE85" s="125"/>
      <c r="FLF85" s="125"/>
      <c r="FLG85" s="125"/>
      <c r="FLH85" s="125"/>
      <c r="FLI85" s="125"/>
      <c r="FLJ85" s="125"/>
      <c r="FLK85" s="125"/>
      <c r="FLL85" s="125"/>
      <c r="FLM85" s="125"/>
      <c r="FLN85" s="125"/>
      <c r="FLO85" s="125"/>
      <c r="FLP85" s="125"/>
      <c r="FLQ85" s="125"/>
      <c r="FLR85" s="125"/>
      <c r="FLS85" s="125"/>
      <c r="FLT85" s="125"/>
      <c r="FLU85" s="125"/>
      <c r="FLV85" s="125"/>
      <c r="FLW85" s="125"/>
      <c r="FLX85" s="125"/>
      <c r="FLY85" s="125"/>
      <c r="FLZ85" s="125"/>
      <c r="FMA85" s="125"/>
      <c r="FMB85" s="125"/>
      <c r="FMC85" s="125"/>
      <c r="FMD85" s="125"/>
      <c r="FME85" s="125"/>
      <c r="FMF85" s="125"/>
      <c r="FMG85" s="125"/>
      <c r="FMH85" s="125"/>
      <c r="FMI85" s="125"/>
      <c r="FMJ85" s="125"/>
      <c r="FMK85" s="125"/>
      <c r="FML85" s="125"/>
      <c r="FMM85" s="125"/>
      <c r="FMN85" s="125"/>
      <c r="FMO85" s="125"/>
      <c r="FMP85" s="125"/>
      <c r="FMQ85" s="125"/>
      <c r="FMR85" s="125"/>
      <c r="FMS85" s="125"/>
      <c r="FMT85" s="125"/>
      <c r="FMU85" s="125"/>
      <c r="FMV85" s="125"/>
      <c r="FMW85" s="125"/>
      <c r="FMX85" s="125"/>
      <c r="FMY85" s="125"/>
      <c r="FMZ85" s="125"/>
      <c r="FNA85" s="125"/>
      <c r="FNB85" s="125"/>
      <c r="FNC85" s="125"/>
      <c r="FND85" s="125"/>
      <c r="FNE85" s="125"/>
      <c r="FNF85" s="125"/>
      <c r="FNG85" s="125"/>
      <c r="FNH85" s="125"/>
      <c r="FNI85" s="125"/>
      <c r="FNJ85" s="125"/>
      <c r="FNK85" s="125"/>
      <c r="FNL85" s="125"/>
      <c r="FNM85" s="125"/>
      <c r="FNN85" s="125"/>
      <c r="FNO85" s="125"/>
      <c r="FNP85" s="125"/>
      <c r="FNQ85" s="125"/>
      <c r="FNR85" s="125"/>
      <c r="FNS85" s="125"/>
      <c r="FNT85" s="125"/>
      <c r="FNU85" s="125"/>
      <c r="FNV85" s="125"/>
      <c r="FNW85" s="125"/>
      <c r="FNX85" s="125"/>
      <c r="FNY85" s="125"/>
      <c r="FNZ85" s="125"/>
      <c r="FOA85" s="125"/>
      <c r="FOB85" s="125"/>
      <c r="FOC85" s="125"/>
      <c r="FOD85" s="125"/>
      <c r="FOE85" s="125"/>
      <c r="FOF85" s="125"/>
      <c r="FOG85" s="125"/>
      <c r="FOH85" s="125"/>
      <c r="FOI85" s="125"/>
      <c r="FOJ85" s="125"/>
      <c r="FOK85" s="125"/>
      <c r="FOL85" s="125"/>
      <c r="FOM85" s="125"/>
      <c r="FON85" s="125"/>
      <c r="FOO85" s="125"/>
      <c r="FOP85" s="125"/>
      <c r="FOQ85" s="125"/>
      <c r="FOR85" s="125"/>
      <c r="FOS85" s="125"/>
      <c r="FOT85" s="125"/>
      <c r="FOU85" s="125"/>
      <c r="FOV85" s="125"/>
      <c r="FOW85" s="125"/>
      <c r="FOX85" s="125"/>
      <c r="FOY85" s="125"/>
      <c r="FOZ85" s="125"/>
      <c r="FPA85" s="125"/>
      <c r="FPB85" s="125"/>
      <c r="FPC85" s="125"/>
      <c r="FPD85" s="125"/>
      <c r="FPE85" s="125"/>
      <c r="FPF85" s="125"/>
      <c r="FPG85" s="125"/>
      <c r="FPH85" s="125"/>
      <c r="FPI85" s="125"/>
      <c r="FPJ85" s="125"/>
      <c r="FPK85" s="125"/>
      <c r="FPL85" s="125"/>
      <c r="FPM85" s="125"/>
      <c r="FPN85" s="125"/>
      <c r="FPO85" s="125"/>
      <c r="FPP85" s="125"/>
      <c r="FPQ85" s="125"/>
      <c r="FPR85" s="125"/>
      <c r="FPS85" s="125"/>
      <c r="FPT85" s="125"/>
      <c r="FPU85" s="125"/>
      <c r="FPV85" s="125"/>
      <c r="FPW85" s="125"/>
      <c r="FPX85" s="125"/>
      <c r="FPY85" s="125"/>
      <c r="FPZ85" s="125"/>
      <c r="FQA85" s="125"/>
      <c r="FQB85" s="125"/>
      <c r="FQC85" s="125"/>
      <c r="FQD85" s="125"/>
      <c r="FQE85" s="125"/>
      <c r="FQF85" s="125"/>
      <c r="FQG85" s="125"/>
      <c r="FQH85" s="125"/>
      <c r="FQI85" s="125"/>
      <c r="FQJ85" s="125"/>
      <c r="FQK85" s="125"/>
      <c r="FQL85" s="125"/>
      <c r="FQM85" s="125"/>
      <c r="FQN85" s="125"/>
      <c r="FQO85" s="125"/>
      <c r="FQP85" s="125"/>
      <c r="FQQ85" s="125"/>
      <c r="FQR85" s="125"/>
      <c r="FQS85" s="125"/>
      <c r="FQT85" s="125"/>
      <c r="FQU85" s="125"/>
      <c r="FQV85" s="125"/>
      <c r="FQW85" s="125"/>
      <c r="FQX85" s="125"/>
      <c r="FQY85" s="125"/>
      <c r="FQZ85" s="125"/>
      <c r="FRA85" s="125"/>
      <c r="FRB85" s="125"/>
      <c r="FRC85" s="125"/>
      <c r="FRD85" s="125"/>
      <c r="FRE85" s="125"/>
      <c r="FRF85" s="125"/>
      <c r="FRG85" s="125"/>
      <c r="FRH85" s="125"/>
      <c r="FRI85" s="125"/>
      <c r="FRJ85" s="125"/>
      <c r="FRK85" s="125"/>
      <c r="FRL85" s="125"/>
      <c r="FRM85" s="125"/>
      <c r="FRN85" s="125"/>
      <c r="FRO85" s="125"/>
      <c r="FRP85" s="125"/>
      <c r="FRQ85" s="125"/>
      <c r="FRR85" s="125"/>
      <c r="FRS85" s="125"/>
      <c r="FRT85" s="125"/>
      <c r="FRU85" s="125"/>
      <c r="FRV85" s="125"/>
      <c r="FRW85" s="125"/>
      <c r="FRX85" s="125"/>
      <c r="FRY85" s="125"/>
      <c r="FRZ85" s="125"/>
      <c r="FSA85" s="125"/>
      <c r="FSB85" s="125"/>
      <c r="FSC85" s="125"/>
      <c r="FSD85" s="125"/>
      <c r="FSE85" s="125"/>
      <c r="FSF85" s="125"/>
      <c r="FSG85" s="125"/>
      <c r="FSH85" s="125"/>
      <c r="FSI85" s="125"/>
      <c r="FSJ85" s="125"/>
      <c r="FSK85" s="125"/>
      <c r="FSL85" s="125"/>
      <c r="FSM85" s="125"/>
      <c r="FSN85" s="125"/>
      <c r="FSO85" s="125"/>
      <c r="FSP85" s="125"/>
      <c r="FSQ85" s="125"/>
      <c r="FSR85" s="125"/>
      <c r="FSS85" s="125"/>
      <c r="FST85" s="125"/>
      <c r="FSU85" s="125"/>
      <c r="FSV85" s="125"/>
      <c r="FSW85" s="125"/>
      <c r="FSX85" s="125"/>
      <c r="FSY85" s="125"/>
      <c r="FSZ85" s="125"/>
      <c r="FTA85" s="125"/>
      <c r="FTB85" s="125"/>
      <c r="FTC85" s="125"/>
      <c r="FTD85" s="125"/>
      <c r="FTE85" s="125"/>
      <c r="FTF85" s="125"/>
      <c r="FTG85" s="125"/>
      <c r="FTH85" s="125"/>
      <c r="FTI85" s="125"/>
      <c r="FTJ85" s="125"/>
      <c r="FTK85" s="125"/>
      <c r="FTL85" s="125"/>
      <c r="FTM85" s="125"/>
      <c r="FTN85" s="125"/>
      <c r="FTO85" s="125"/>
      <c r="FTP85" s="125"/>
      <c r="FTQ85" s="125"/>
      <c r="FTR85" s="125"/>
      <c r="FTS85" s="125"/>
      <c r="FTT85" s="125"/>
      <c r="FTU85" s="125"/>
      <c r="FTV85" s="125"/>
      <c r="FTW85" s="125"/>
      <c r="FTX85" s="125"/>
      <c r="FTY85" s="125"/>
      <c r="FTZ85" s="125"/>
      <c r="FUA85" s="125"/>
      <c r="FUB85" s="125"/>
      <c r="FUC85" s="125"/>
      <c r="FUD85" s="125"/>
      <c r="FUE85" s="125"/>
      <c r="FUF85" s="125"/>
      <c r="FUG85" s="125"/>
      <c r="FUH85" s="125"/>
      <c r="FUI85" s="125"/>
      <c r="FUJ85" s="125"/>
      <c r="FUK85" s="125"/>
      <c r="FUL85" s="125"/>
      <c r="FUM85" s="125"/>
      <c r="FUN85" s="125"/>
      <c r="FUO85" s="125"/>
      <c r="FUP85" s="125"/>
      <c r="FUQ85" s="125"/>
      <c r="FUR85" s="125"/>
      <c r="FUS85" s="125"/>
      <c r="FUT85" s="125"/>
      <c r="FUU85" s="125"/>
      <c r="FUV85" s="125"/>
      <c r="FUW85" s="125"/>
      <c r="FUX85" s="125"/>
      <c r="FUY85" s="125"/>
      <c r="FUZ85" s="125"/>
      <c r="FVA85" s="125"/>
      <c r="FVB85" s="125"/>
      <c r="FVC85" s="125"/>
      <c r="FVD85" s="125"/>
      <c r="FVE85" s="125"/>
      <c r="FVF85" s="125"/>
      <c r="FVG85" s="125"/>
      <c r="FVH85" s="125"/>
      <c r="FVI85" s="125"/>
      <c r="FVJ85" s="125"/>
      <c r="FVK85" s="125"/>
      <c r="FVL85" s="125"/>
      <c r="FVM85" s="125"/>
      <c r="FVN85" s="125"/>
      <c r="FVO85" s="125"/>
      <c r="FVP85" s="125"/>
      <c r="FVQ85" s="125"/>
      <c r="FVR85" s="125"/>
      <c r="FVS85" s="125"/>
      <c r="FVT85" s="125"/>
      <c r="FVU85" s="125"/>
      <c r="FVV85" s="125"/>
      <c r="FVW85" s="125"/>
      <c r="FVX85" s="125"/>
      <c r="FVY85" s="125"/>
      <c r="FVZ85" s="125"/>
      <c r="FWA85" s="125"/>
      <c r="FWB85" s="125"/>
      <c r="FWC85" s="125"/>
      <c r="FWD85" s="125"/>
      <c r="FWE85" s="125"/>
      <c r="FWF85" s="125"/>
      <c r="FWG85" s="125"/>
      <c r="FWH85" s="125"/>
      <c r="FWI85" s="125"/>
      <c r="FWJ85" s="125"/>
      <c r="FWK85" s="125"/>
      <c r="FWL85" s="125"/>
      <c r="FWM85" s="125"/>
      <c r="FWN85" s="125"/>
      <c r="FWO85" s="125"/>
      <c r="FWP85" s="125"/>
      <c r="FWQ85" s="125"/>
      <c r="FWR85" s="125"/>
      <c r="FWS85" s="125"/>
      <c r="FWT85" s="125"/>
      <c r="FWU85" s="125"/>
      <c r="FWV85" s="125"/>
      <c r="FWW85" s="125"/>
      <c r="FWX85" s="125"/>
      <c r="FWY85" s="125"/>
      <c r="FWZ85" s="125"/>
      <c r="FXA85" s="125"/>
      <c r="FXB85" s="125"/>
      <c r="FXC85" s="125"/>
      <c r="FXD85" s="125"/>
      <c r="FXE85" s="125"/>
      <c r="FXF85" s="125"/>
      <c r="FXG85" s="125"/>
      <c r="FXH85" s="125"/>
      <c r="FXI85" s="125"/>
      <c r="FXJ85" s="125"/>
      <c r="FXK85" s="125"/>
      <c r="FXL85" s="125"/>
      <c r="FXM85" s="125"/>
      <c r="FXN85" s="125"/>
      <c r="FXO85" s="125"/>
      <c r="FXP85" s="125"/>
      <c r="FXQ85" s="125"/>
      <c r="FXR85" s="125"/>
      <c r="FXS85" s="125"/>
      <c r="FXT85" s="125"/>
      <c r="FXU85" s="125"/>
      <c r="FXV85" s="125"/>
      <c r="FXW85" s="125"/>
      <c r="FXX85" s="125"/>
      <c r="FXY85" s="125"/>
      <c r="FXZ85" s="125"/>
      <c r="FYA85" s="125"/>
      <c r="FYB85" s="125"/>
      <c r="FYC85" s="125"/>
      <c r="FYD85" s="125"/>
      <c r="FYE85" s="125"/>
      <c r="FYF85" s="125"/>
      <c r="FYG85" s="125"/>
      <c r="FYH85" s="125"/>
      <c r="FYI85" s="125"/>
      <c r="FYJ85" s="125"/>
      <c r="FYK85" s="125"/>
      <c r="FYL85" s="125"/>
      <c r="FYM85" s="125"/>
      <c r="FYN85" s="125"/>
      <c r="FYO85" s="125"/>
      <c r="FYP85" s="125"/>
      <c r="FYQ85" s="125"/>
      <c r="FYR85" s="125"/>
      <c r="FYS85" s="125"/>
      <c r="FYT85" s="125"/>
      <c r="FYU85" s="125"/>
      <c r="FYV85" s="125"/>
      <c r="FYW85" s="125"/>
      <c r="FYX85" s="125"/>
      <c r="FYY85" s="125"/>
      <c r="FYZ85" s="125"/>
      <c r="FZA85" s="125"/>
      <c r="FZB85" s="125"/>
      <c r="FZC85" s="125"/>
      <c r="FZD85" s="125"/>
      <c r="FZE85" s="125"/>
      <c r="FZF85" s="125"/>
      <c r="FZG85" s="125"/>
      <c r="FZH85" s="125"/>
      <c r="FZI85" s="125"/>
      <c r="FZJ85" s="125"/>
      <c r="FZK85" s="125"/>
      <c r="FZL85" s="125"/>
      <c r="FZM85" s="125"/>
      <c r="FZN85" s="125"/>
      <c r="FZO85" s="125"/>
      <c r="FZP85" s="125"/>
      <c r="FZQ85" s="125"/>
      <c r="FZR85" s="125"/>
      <c r="FZS85" s="125"/>
      <c r="FZT85" s="125"/>
      <c r="FZU85" s="125"/>
      <c r="FZV85" s="125"/>
      <c r="FZW85" s="125"/>
      <c r="FZX85" s="125"/>
      <c r="FZY85" s="125"/>
      <c r="FZZ85" s="125"/>
      <c r="GAA85" s="125"/>
      <c r="GAB85" s="125"/>
      <c r="GAC85" s="125"/>
      <c r="GAD85" s="125"/>
      <c r="GAE85" s="125"/>
      <c r="GAF85" s="125"/>
      <c r="GAG85" s="125"/>
      <c r="GAH85" s="125"/>
      <c r="GAI85" s="125"/>
      <c r="GAJ85" s="125"/>
      <c r="GAK85" s="125"/>
      <c r="GAL85" s="125"/>
      <c r="GAM85" s="125"/>
      <c r="GAN85" s="125"/>
      <c r="GAO85" s="125"/>
      <c r="GAP85" s="125"/>
      <c r="GAQ85" s="125"/>
      <c r="GAR85" s="125"/>
      <c r="GAS85" s="125"/>
      <c r="GAT85" s="125"/>
      <c r="GAU85" s="125"/>
      <c r="GAV85" s="125"/>
      <c r="GAW85" s="125"/>
      <c r="GAX85" s="125"/>
      <c r="GAY85" s="125"/>
      <c r="GAZ85" s="125"/>
      <c r="GBA85" s="125"/>
      <c r="GBB85" s="125"/>
      <c r="GBC85" s="125"/>
      <c r="GBD85" s="125"/>
      <c r="GBE85" s="125"/>
      <c r="GBF85" s="125"/>
      <c r="GBG85" s="125"/>
      <c r="GBH85" s="125"/>
      <c r="GBI85" s="125"/>
      <c r="GBJ85" s="125"/>
      <c r="GBK85" s="125"/>
      <c r="GBL85" s="125"/>
      <c r="GBM85" s="125"/>
      <c r="GBN85" s="125"/>
      <c r="GBO85" s="125"/>
      <c r="GBP85" s="125"/>
      <c r="GBQ85" s="125"/>
      <c r="GBR85" s="125"/>
      <c r="GBS85" s="125"/>
      <c r="GBT85" s="125"/>
      <c r="GBU85" s="125"/>
      <c r="GBV85" s="125"/>
      <c r="GBW85" s="125"/>
      <c r="GBX85" s="125"/>
      <c r="GBY85" s="125"/>
      <c r="GBZ85" s="125"/>
      <c r="GCA85" s="125"/>
      <c r="GCB85" s="125"/>
      <c r="GCC85" s="125"/>
      <c r="GCD85" s="125"/>
      <c r="GCE85" s="125"/>
      <c r="GCF85" s="125"/>
      <c r="GCG85" s="125"/>
      <c r="GCH85" s="125"/>
      <c r="GCI85" s="125"/>
      <c r="GCJ85" s="125"/>
      <c r="GCK85" s="125"/>
      <c r="GCL85" s="125"/>
      <c r="GCM85" s="125"/>
      <c r="GCN85" s="125"/>
      <c r="GCO85" s="125"/>
      <c r="GCP85" s="125"/>
      <c r="GCQ85" s="125"/>
      <c r="GCR85" s="125"/>
      <c r="GCS85" s="125"/>
      <c r="GCT85" s="125"/>
      <c r="GCU85" s="125"/>
      <c r="GCV85" s="125"/>
      <c r="GCW85" s="125"/>
      <c r="GCX85" s="125"/>
      <c r="GCY85" s="125"/>
      <c r="GCZ85" s="125"/>
      <c r="GDA85" s="125"/>
      <c r="GDB85" s="125"/>
      <c r="GDC85" s="125"/>
      <c r="GDD85" s="125"/>
      <c r="GDE85" s="125"/>
      <c r="GDF85" s="125"/>
      <c r="GDG85" s="125"/>
      <c r="GDH85" s="125"/>
      <c r="GDI85" s="125"/>
      <c r="GDJ85" s="125"/>
      <c r="GDK85" s="125"/>
      <c r="GDL85" s="125"/>
      <c r="GDM85" s="125"/>
      <c r="GDN85" s="125"/>
      <c r="GDO85" s="125"/>
      <c r="GDP85" s="125"/>
      <c r="GDQ85" s="125"/>
      <c r="GDR85" s="125"/>
      <c r="GDS85" s="125"/>
      <c r="GDT85" s="125"/>
      <c r="GDU85" s="125"/>
      <c r="GDV85" s="125"/>
      <c r="GDW85" s="125"/>
      <c r="GDX85" s="125"/>
      <c r="GDY85" s="125"/>
    </row>
    <row r="86" spans="1:4861" s="130" customFormat="1" ht="35.25" customHeight="1">
      <c r="A86" s="101"/>
      <c r="B86" s="127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  <c r="CW86" s="101"/>
      <c r="CX86" s="101"/>
      <c r="CY86" s="101"/>
      <c r="CZ86" s="101"/>
      <c r="DA86" s="101"/>
      <c r="DB86" s="101"/>
      <c r="DC86" s="101"/>
      <c r="DD86" s="101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101"/>
      <c r="FC86" s="101"/>
      <c r="FD86" s="101"/>
      <c r="FE86" s="101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  <c r="FW86" s="125"/>
      <c r="FX86" s="125"/>
      <c r="FY86" s="125"/>
      <c r="FZ86" s="125"/>
      <c r="GA86" s="125"/>
      <c r="GB86" s="125"/>
      <c r="GC86" s="125"/>
      <c r="GD86" s="125"/>
      <c r="GE86" s="125"/>
      <c r="GF86" s="125"/>
      <c r="GG86" s="125"/>
      <c r="GH86" s="125"/>
      <c r="GI86" s="125"/>
      <c r="GJ86" s="125"/>
      <c r="GK86" s="125"/>
      <c r="GL86" s="125"/>
      <c r="GM86" s="125"/>
      <c r="GN86" s="125"/>
      <c r="GO86" s="125"/>
      <c r="GP86" s="125"/>
      <c r="GQ86" s="125"/>
      <c r="GR86" s="125"/>
      <c r="GS86" s="125"/>
      <c r="GT86" s="125"/>
      <c r="GU86" s="125"/>
      <c r="GV86" s="125"/>
      <c r="GW86" s="125"/>
      <c r="GX86" s="125"/>
      <c r="GY86" s="125"/>
      <c r="GZ86" s="125"/>
      <c r="HA86" s="125"/>
      <c r="HB86" s="125"/>
      <c r="HC86" s="125"/>
      <c r="HD86" s="125"/>
      <c r="HE86" s="125"/>
      <c r="HF86" s="125"/>
      <c r="HG86" s="125"/>
      <c r="HH86" s="125"/>
      <c r="HI86" s="125"/>
      <c r="HJ86" s="125"/>
      <c r="HK86" s="125"/>
      <c r="HL86" s="125"/>
      <c r="HM86" s="125"/>
      <c r="HN86" s="125"/>
      <c r="HO86" s="125"/>
      <c r="HP86" s="125"/>
      <c r="HQ86" s="125"/>
      <c r="HR86" s="125"/>
      <c r="HS86" s="125"/>
      <c r="HT86" s="125"/>
      <c r="HU86" s="125"/>
      <c r="HV86" s="125"/>
      <c r="HW86" s="125"/>
      <c r="HX86" s="125"/>
      <c r="HY86" s="125"/>
      <c r="HZ86" s="125"/>
      <c r="IA86" s="125"/>
      <c r="IB86" s="125"/>
      <c r="IC86" s="125"/>
      <c r="ID86" s="125"/>
      <c r="IE86" s="125"/>
      <c r="IF86" s="125"/>
      <c r="IG86" s="125"/>
      <c r="IH86" s="125"/>
      <c r="II86" s="125"/>
      <c r="IJ86" s="125"/>
      <c r="IK86" s="125"/>
      <c r="IL86" s="125"/>
      <c r="IM86" s="125"/>
      <c r="IN86" s="125"/>
      <c r="IO86" s="125"/>
      <c r="IP86" s="125"/>
      <c r="IQ86" s="125"/>
      <c r="IR86" s="125"/>
      <c r="IS86" s="125"/>
      <c r="IT86" s="125"/>
      <c r="IU86" s="125"/>
      <c r="IV86" s="125"/>
      <c r="IW86" s="125"/>
      <c r="IX86" s="125"/>
      <c r="IY86" s="125"/>
      <c r="IZ86" s="125"/>
      <c r="JA86" s="125"/>
      <c r="JB86" s="125"/>
      <c r="JC86" s="125"/>
      <c r="JD86" s="125"/>
      <c r="JE86" s="125"/>
      <c r="JF86" s="125"/>
      <c r="JG86" s="125"/>
      <c r="JH86" s="125"/>
      <c r="JI86" s="125"/>
      <c r="JJ86" s="125"/>
      <c r="JK86" s="125"/>
      <c r="JL86" s="125"/>
      <c r="JM86" s="125"/>
      <c r="JN86" s="125"/>
      <c r="JO86" s="125"/>
      <c r="JP86" s="125"/>
      <c r="JQ86" s="125"/>
      <c r="JR86" s="125"/>
      <c r="JS86" s="125"/>
      <c r="JT86" s="125"/>
      <c r="JU86" s="125"/>
      <c r="JV86" s="125"/>
      <c r="JW86" s="125"/>
      <c r="JX86" s="125"/>
      <c r="JY86" s="125"/>
      <c r="JZ86" s="125"/>
      <c r="KA86" s="125"/>
      <c r="KB86" s="125"/>
      <c r="KC86" s="125"/>
      <c r="KD86" s="125"/>
      <c r="KE86" s="125"/>
      <c r="KF86" s="125"/>
      <c r="KG86" s="125"/>
      <c r="KH86" s="125"/>
      <c r="KI86" s="125"/>
      <c r="KJ86" s="125"/>
      <c r="KK86" s="125"/>
      <c r="KL86" s="125"/>
      <c r="KM86" s="125"/>
      <c r="KN86" s="125"/>
      <c r="KO86" s="125"/>
      <c r="KP86" s="125"/>
      <c r="KQ86" s="125"/>
      <c r="KR86" s="125"/>
      <c r="KS86" s="125"/>
      <c r="KT86" s="125"/>
      <c r="KU86" s="125"/>
      <c r="KV86" s="125"/>
      <c r="KW86" s="125"/>
      <c r="KX86" s="125"/>
      <c r="KY86" s="125"/>
      <c r="KZ86" s="125"/>
      <c r="LA86" s="125"/>
      <c r="LB86" s="125"/>
      <c r="LC86" s="125"/>
      <c r="LD86" s="125"/>
      <c r="LE86" s="125"/>
      <c r="LF86" s="125"/>
      <c r="LG86" s="125"/>
      <c r="LH86" s="125"/>
      <c r="LI86" s="125"/>
      <c r="LJ86" s="125"/>
      <c r="LK86" s="125"/>
      <c r="LL86" s="125"/>
      <c r="LM86" s="125"/>
      <c r="LN86" s="125"/>
      <c r="LO86" s="125"/>
      <c r="LP86" s="125"/>
      <c r="LQ86" s="125"/>
      <c r="LR86" s="125"/>
      <c r="LS86" s="125"/>
      <c r="LT86" s="125"/>
      <c r="LU86" s="125"/>
      <c r="LV86" s="125"/>
      <c r="LW86" s="125"/>
      <c r="LX86" s="125"/>
      <c r="LY86" s="125"/>
      <c r="LZ86" s="125"/>
      <c r="MA86" s="125"/>
      <c r="MB86" s="125"/>
      <c r="MC86" s="125"/>
      <c r="MD86" s="125"/>
      <c r="ME86" s="125"/>
      <c r="MF86" s="125"/>
      <c r="MG86" s="125"/>
      <c r="MH86" s="125"/>
      <c r="MI86" s="125"/>
      <c r="MJ86" s="125"/>
      <c r="MK86" s="125"/>
      <c r="ML86" s="125"/>
      <c r="MM86" s="125"/>
      <c r="MN86" s="125"/>
      <c r="MO86" s="125"/>
      <c r="MP86" s="125"/>
      <c r="MQ86" s="125"/>
      <c r="MR86" s="125"/>
      <c r="MS86" s="125"/>
      <c r="MT86" s="125"/>
      <c r="MU86" s="125"/>
      <c r="MV86" s="125"/>
      <c r="MW86" s="125"/>
      <c r="MX86" s="125"/>
      <c r="MY86" s="125"/>
      <c r="MZ86" s="125"/>
      <c r="NA86" s="125"/>
      <c r="NB86" s="125"/>
      <c r="NC86" s="125"/>
      <c r="ND86" s="125"/>
      <c r="NE86" s="125"/>
      <c r="NF86" s="125"/>
      <c r="NG86" s="125"/>
      <c r="NH86" s="125"/>
      <c r="NI86" s="125"/>
      <c r="NJ86" s="125"/>
      <c r="NK86" s="125"/>
      <c r="NL86" s="125"/>
      <c r="NM86" s="125"/>
      <c r="NN86" s="125"/>
      <c r="NO86" s="125"/>
      <c r="NP86" s="125"/>
      <c r="NQ86" s="125"/>
      <c r="NR86" s="125"/>
      <c r="NS86" s="125"/>
      <c r="NT86" s="125"/>
      <c r="NU86" s="125"/>
      <c r="NV86" s="125"/>
      <c r="NW86" s="125"/>
      <c r="NX86" s="125"/>
      <c r="NY86" s="125"/>
      <c r="NZ86" s="125"/>
      <c r="OA86" s="125"/>
      <c r="OB86" s="125"/>
      <c r="OC86" s="125"/>
      <c r="OD86" s="125"/>
      <c r="OE86" s="125"/>
      <c r="OF86" s="125"/>
      <c r="OG86" s="125"/>
      <c r="OH86" s="125"/>
      <c r="OI86" s="125"/>
      <c r="OJ86" s="125"/>
      <c r="OK86" s="125"/>
      <c r="OL86" s="125"/>
      <c r="OM86" s="125"/>
      <c r="ON86" s="125"/>
      <c r="OO86" s="125"/>
      <c r="OP86" s="125"/>
      <c r="OQ86" s="125"/>
      <c r="OR86" s="125"/>
      <c r="OS86" s="125"/>
      <c r="OT86" s="125"/>
      <c r="OU86" s="125"/>
      <c r="OV86" s="125"/>
      <c r="OW86" s="125"/>
      <c r="OX86" s="125"/>
      <c r="OY86" s="125"/>
      <c r="OZ86" s="125"/>
      <c r="PA86" s="125"/>
      <c r="PB86" s="125"/>
      <c r="PC86" s="125"/>
      <c r="PD86" s="125"/>
      <c r="PE86" s="125"/>
      <c r="PF86" s="125"/>
      <c r="PG86" s="125"/>
      <c r="PH86" s="125"/>
      <c r="PI86" s="125"/>
      <c r="PJ86" s="125"/>
      <c r="PK86" s="125"/>
      <c r="PL86" s="125"/>
      <c r="PM86" s="125"/>
      <c r="PN86" s="125"/>
      <c r="PO86" s="125"/>
      <c r="PP86" s="125"/>
      <c r="PQ86" s="125"/>
      <c r="PR86" s="125"/>
      <c r="PS86" s="125"/>
      <c r="PT86" s="125"/>
      <c r="PU86" s="125"/>
      <c r="PV86" s="125"/>
      <c r="PW86" s="125"/>
      <c r="PX86" s="125"/>
      <c r="PY86" s="125"/>
      <c r="PZ86" s="125"/>
      <c r="QA86" s="125"/>
      <c r="QB86" s="125"/>
      <c r="QC86" s="125"/>
      <c r="QD86" s="125"/>
      <c r="QE86" s="125"/>
      <c r="QF86" s="125"/>
      <c r="QG86" s="125"/>
      <c r="QH86" s="125"/>
      <c r="QI86" s="125"/>
      <c r="QJ86" s="125"/>
      <c r="QK86" s="125"/>
      <c r="QL86" s="125"/>
      <c r="QM86" s="125"/>
      <c r="QN86" s="125"/>
      <c r="QO86" s="125"/>
      <c r="QP86" s="125"/>
      <c r="QQ86" s="125"/>
      <c r="QR86" s="125"/>
      <c r="QS86" s="125"/>
      <c r="QT86" s="125"/>
      <c r="QU86" s="125"/>
      <c r="QV86" s="125"/>
      <c r="QW86" s="125"/>
      <c r="QX86" s="125"/>
      <c r="QY86" s="125"/>
      <c r="QZ86" s="125"/>
      <c r="RA86" s="125"/>
      <c r="RB86" s="125"/>
      <c r="RC86" s="125"/>
      <c r="RD86" s="125"/>
      <c r="RE86" s="125"/>
      <c r="RF86" s="125"/>
      <c r="RG86" s="125"/>
      <c r="RH86" s="125"/>
      <c r="RI86" s="125"/>
      <c r="RJ86" s="125"/>
      <c r="RK86" s="125"/>
      <c r="RL86" s="125"/>
      <c r="RM86" s="125"/>
      <c r="RN86" s="125"/>
      <c r="RO86" s="125"/>
      <c r="RP86" s="125"/>
      <c r="RQ86" s="125"/>
      <c r="RR86" s="125"/>
      <c r="RS86" s="125"/>
      <c r="RT86" s="125"/>
      <c r="RU86" s="125"/>
      <c r="RV86" s="125"/>
      <c r="RW86" s="125"/>
      <c r="RX86" s="125"/>
      <c r="RY86" s="125"/>
      <c r="RZ86" s="125"/>
      <c r="SA86" s="125"/>
      <c r="SB86" s="125"/>
      <c r="SC86" s="125"/>
      <c r="SD86" s="125"/>
      <c r="SE86" s="125"/>
      <c r="SF86" s="125"/>
      <c r="SG86" s="125"/>
      <c r="SH86" s="125"/>
      <c r="SI86" s="125"/>
      <c r="SJ86" s="125"/>
      <c r="SK86" s="125"/>
      <c r="SL86" s="125"/>
      <c r="SM86" s="125"/>
      <c r="SN86" s="125"/>
      <c r="SO86" s="125"/>
      <c r="SP86" s="125"/>
      <c r="SQ86" s="125"/>
      <c r="SR86" s="125"/>
      <c r="SS86" s="125"/>
      <c r="ST86" s="125"/>
      <c r="SU86" s="125"/>
      <c r="SV86" s="125"/>
      <c r="SW86" s="125"/>
      <c r="SX86" s="125"/>
      <c r="SY86" s="125"/>
      <c r="SZ86" s="125"/>
      <c r="TA86" s="125"/>
      <c r="TB86" s="125"/>
      <c r="TC86" s="125"/>
      <c r="TD86" s="125"/>
      <c r="TE86" s="125"/>
      <c r="TF86" s="125"/>
      <c r="TG86" s="125"/>
      <c r="TH86" s="125"/>
      <c r="TI86" s="125"/>
      <c r="TJ86" s="125"/>
      <c r="TK86" s="125"/>
      <c r="TL86" s="125"/>
      <c r="TM86" s="125"/>
      <c r="TN86" s="125"/>
      <c r="TO86" s="125"/>
      <c r="TP86" s="125"/>
      <c r="TQ86" s="125"/>
      <c r="TR86" s="125"/>
      <c r="TS86" s="125"/>
      <c r="TT86" s="125"/>
      <c r="TU86" s="125"/>
      <c r="TV86" s="125"/>
      <c r="TW86" s="125"/>
      <c r="TX86" s="125"/>
      <c r="TY86" s="125"/>
      <c r="TZ86" s="125"/>
      <c r="UA86" s="125"/>
      <c r="UB86" s="125"/>
      <c r="UC86" s="125"/>
      <c r="UD86" s="125"/>
      <c r="UE86" s="125"/>
      <c r="UF86" s="125"/>
      <c r="UG86" s="125"/>
      <c r="UH86" s="125"/>
      <c r="UI86" s="125"/>
      <c r="UJ86" s="125"/>
      <c r="UK86" s="125"/>
      <c r="UL86" s="125"/>
      <c r="UM86" s="125"/>
      <c r="UN86" s="125"/>
      <c r="UO86" s="125"/>
      <c r="UP86" s="125"/>
      <c r="UQ86" s="125"/>
      <c r="UR86" s="125"/>
      <c r="US86" s="125"/>
      <c r="UT86" s="125"/>
      <c r="UU86" s="125"/>
      <c r="UV86" s="125"/>
      <c r="UW86" s="125"/>
      <c r="UX86" s="125"/>
      <c r="UY86" s="125"/>
      <c r="UZ86" s="125"/>
      <c r="VA86" s="125"/>
      <c r="VB86" s="125"/>
      <c r="VC86" s="125"/>
      <c r="VD86" s="125"/>
      <c r="VE86" s="125"/>
      <c r="VF86" s="125"/>
      <c r="VG86" s="125"/>
      <c r="VH86" s="125"/>
      <c r="VI86" s="125"/>
      <c r="VJ86" s="125"/>
      <c r="VK86" s="125"/>
      <c r="VL86" s="125"/>
      <c r="VM86" s="125"/>
      <c r="VN86" s="125"/>
      <c r="VO86" s="125"/>
      <c r="VP86" s="125"/>
      <c r="VQ86" s="125"/>
      <c r="VR86" s="125"/>
      <c r="VS86" s="125"/>
      <c r="VT86" s="125"/>
      <c r="VU86" s="125"/>
      <c r="VV86" s="125"/>
      <c r="VW86" s="125"/>
      <c r="VX86" s="125"/>
      <c r="VY86" s="125"/>
      <c r="VZ86" s="125"/>
      <c r="WA86" s="125"/>
      <c r="WB86" s="125"/>
      <c r="WC86" s="125"/>
      <c r="WD86" s="125"/>
      <c r="WE86" s="125"/>
      <c r="WF86" s="125"/>
      <c r="WG86" s="125"/>
      <c r="WH86" s="125"/>
      <c r="WI86" s="125"/>
      <c r="WJ86" s="125"/>
      <c r="WK86" s="125"/>
      <c r="WL86" s="125"/>
      <c r="WM86" s="125"/>
      <c r="WN86" s="125"/>
      <c r="WO86" s="125"/>
      <c r="WP86" s="125"/>
      <c r="WQ86" s="125"/>
      <c r="WR86" s="125"/>
      <c r="WS86" s="125"/>
      <c r="WT86" s="125"/>
      <c r="WU86" s="125"/>
      <c r="WV86" s="125"/>
      <c r="WW86" s="125"/>
      <c r="WX86" s="125"/>
      <c r="WY86" s="125"/>
      <c r="WZ86" s="125"/>
      <c r="XA86" s="125"/>
      <c r="XB86" s="125"/>
      <c r="XC86" s="125"/>
      <c r="XD86" s="125"/>
      <c r="XE86" s="125"/>
      <c r="XF86" s="125"/>
      <c r="XG86" s="125"/>
      <c r="XH86" s="125"/>
      <c r="XI86" s="125"/>
      <c r="XJ86" s="125"/>
      <c r="XK86" s="125"/>
      <c r="XL86" s="125"/>
      <c r="XM86" s="125"/>
      <c r="XN86" s="125"/>
      <c r="XO86" s="125"/>
      <c r="XP86" s="125"/>
      <c r="XQ86" s="125"/>
      <c r="XR86" s="125"/>
      <c r="XS86" s="125"/>
      <c r="XT86" s="125"/>
      <c r="XU86" s="125"/>
      <c r="XV86" s="125"/>
      <c r="XW86" s="125"/>
      <c r="XX86" s="125"/>
      <c r="XY86" s="125"/>
      <c r="XZ86" s="125"/>
      <c r="YA86" s="125"/>
      <c r="YB86" s="125"/>
      <c r="YC86" s="125"/>
      <c r="YD86" s="125"/>
      <c r="YE86" s="125"/>
      <c r="YF86" s="125"/>
      <c r="YG86" s="125"/>
      <c r="YH86" s="125"/>
      <c r="YI86" s="125"/>
      <c r="YJ86" s="125"/>
      <c r="YK86" s="125"/>
      <c r="YL86" s="125"/>
      <c r="YM86" s="125"/>
      <c r="YN86" s="125"/>
      <c r="YO86" s="125"/>
      <c r="YP86" s="125"/>
      <c r="YQ86" s="125"/>
      <c r="YR86" s="125"/>
      <c r="YS86" s="125"/>
      <c r="YT86" s="125"/>
      <c r="YU86" s="125"/>
      <c r="YV86" s="125"/>
      <c r="YW86" s="125"/>
      <c r="YX86" s="125"/>
      <c r="YY86" s="125"/>
      <c r="YZ86" s="125"/>
      <c r="ZA86" s="125"/>
      <c r="ZB86" s="125"/>
      <c r="ZC86" s="125"/>
      <c r="ZD86" s="125"/>
      <c r="ZE86" s="125"/>
      <c r="ZF86" s="125"/>
      <c r="ZG86" s="125"/>
      <c r="ZH86" s="125"/>
      <c r="ZI86" s="125"/>
      <c r="ZJ86" s="125"/>
      <c r="ZK86" s="125"/>
      <c r="ZL86" s="125"/>
      <c r="ZM86" s="125"/>
      <c r="ZN86" s="125"/>
      <c r="ZO86" s="125"/>
      <c r="ZP86" s="125"/>
      <c r="ZQ86" s="125"/>
      <c r="ZR86" s="125"/>
      <c r="ZS86" s="125"/>
      <c r="ZT86" s="125"/>
      <c r="ZU86" s="125"/>
      <c r="ZV86" s="125"/>
      <c r="ZW86" s="125"/>
      <c r="ZX86" s="125"/>
      <c r="ZY86" s="125"/>
      <c r="ZZ86" s="125"/>
      <c r="AAA86" s="125"/>
      <c r="AAB86" s="125"/>
      <c r="AAC86" s="125"/>
      <c r="AAD86" s="125"/>
      <c r="AAE86" s="125"/>
      <c r="AAF86" s="125"/>
      <c r="AAG86" s="125"/>
      <c r="AAH86" s="125"/>
      <c r="AAI86" s="125"/>
      <c r="AAJ86" s="125"/>
      <c r="AAK86" s="125"/>
      <c r="AAL86" s="125"/>
      <c r="AAM86" s="125"/>
      <c r="AAN86" s="125"/>
      <c r="AAO86" s="125"/>
      <c r="AAP86" s="125"/>
      <c r="AAQ86" s="125"/>
      <c r="AAR86" s="125"/>
      <c r="AAS86" s="125"/>
      <c r="AAT86" s="125"/>
      <c r="AAU86" s="125"/>
      <c r="AAV86" s="125"/>
      <c r="AAW86" s="125"/>
      <c r="AAX86" s="125"/>
      <c r="AAY86" s="125"/>
      <c r="AAZ86" s="125"/>
      <c r="ABA86" s="125"/>
      <c r="ABB86" s="125"/>
      <c r="ABC86" s="125"/>
      <c r="ABD86" s="125"/>
      <c r="ABE86" s="125"/>
      <c r="ABF86" s="125"/>
      <c r="ABG86" s="125"/>
      <c r="ABH86" s="125"/>
      <c r="ABI86" s="125"/>
      <c r="ABJ86" s="125"/>
      <c r="ABK86" s="125"/>
      <c r="ABL86" s="125"/>
      <c r="ABM86" s="125"/>
      <c r="ABN86" s="125"/>
      <c r="ABO86" s="125"/>
      <c r="ABP86" s="125"/>
      <c r="ABQ86" s="125"/>
      <c r="ABR86" s="125"/>
      <c r="ABS86" s="125"/>
      <c r="ABT86" s="125"/>
      <c r="ABU86" s="125"/>
      <c r="ABV86" s="125"/>
      <c r="ABW86" s="125"/>
      <c r="ABX86" s="125"/>
      <c r="ABY86" s="125"/>
      <c r="ABZ86" s="125"/>
      <c r="ACA86" s="125"/>
      <c r="ACB86" s="125"/>
      <c r="ACC86" s="125"/>
      <c r="ACD86" s="125"/>
      <c r="ACE86" s="125"/>
      <c r="ACF86" s="125"/>
      <c r="ACG86" s="125"/>
      <c r="ACH86" s="125"/>
      <c r="ACI86" s="125"/>
      <c r="ACJ86" s="125"/>
      <c r="ACK86" s="125"/>
      <c r="ACL86" s="125"/>
      <c r="ACM86" s="125"/>
      <c r="ACN86" s="125"/>
      <c r="ACO86" s="125"/>
      <c r="ACP86" s="125"/>
      <c r="ACQ86" s="125"/>
      <c r="ACR86" s="125"/>
      <c r="ACS86" s="125"/>
      <c r="ACT86" s="125"/>
      <c r="ACU86" s="125"/>
      <c r="ACV86" s="125"/>
      <c r="ACW86" s="125"/>
      <c r="ACX86" s="125"/>
      <c r="ACY86" s="125"/>
      <c r="ACZ86" s="125"/>
      <c r="ADA86" s="125"/>
      <c r="ADB86" s="125"/>
      <c r="ADC86" s="125"/>
      <c r="ADD86" s="125"/>
      <c r="ADE86" s="125"/>
      <c r="ADF86" s="125"/>
      <c r="ADG86" s="125"/>
      <c r="ADH86" s="125"/>
      <c r="ADI86" s="125"/>
      <c r="ADJ86" s="125"/>
      <c r="ADK86" s="125"/>
      <c r="ADL86" s="125"/>
      <c r="ADM86" s="125"/>
      <c r="ADN86" s="125"/>
      <c r="ADO86" s="125"/>
      <c r="ADP86" s="125"/>
      <c r="ADQ86" s="125"/>
      <c r="ADR86" s="125"/>
      <c r="ADS86" s="125"/>
      <c r="ADT86" s="125"/>
      <c r="ADU86" s="125"/>
      <c r="ADV86" s="125"/>
      <c r="ADW86" s="125"/>
      <c r="ADX86" s="125"/>
      <c r="ADY86" s="125"/>
      <c r="ADZ86" s="125"/>
      <c r="AEA86" s="125"/>
      <c r="AEB86" s="125"/>
      <c r="AEC86" s="125"/>
      <c r="AED86" s="125"/>
      <c r="AEE86" s="125"/>
      <c r="AEF86" s="125"/>
      <c r="AEG86" s="125"/>
      <c r="AEH86" s="125"/>
      <c r="AEI86" s="125"/>
      <c r="AEJ86" s="125"/>
      <c r="AEK86" s="125"/>
      <c r="AEL86" s="125"/>
      <c r="AEM86" s="125"/>
      <c r="AEN86" s="125"/>
      <c r="AEO86" s="125"/>
      <c r="AEP86" s="125"/>
      <c r="AEQ86" s="125"/>
      <c r="AER86" s="125"/>
      <c r="AES86" s="125"/>
      <c r="AET86" s="125"/>
      <c r="AEU86" s="125"/>
      <c r="AEV86" s="125"/>
      <c r="AEW86" s="125"/>
      <c r="AEX86" s="125"/>
      <c r="AEY86" s="125"/>
      <c r="AEZ86" s="125"/>
      <c r="AFA86" s="125"/>
      <c r="AFB86" s="125"/>
      <c r="AFC86" s="125"/>
      <c r="AFD86" s="125"/>
      <c r="AFE86" s="125"/>
      <c r="AFF86" s="125"/>
      <c r="AFG86" s="125"/>
      <c r="AFH86" s="125"/>
      <c r="AFI86" s="125"/>
      <c r="AFJ86" s="125"/>
      <c r="AFK86" s="125"/>
      <c r="AFL86" s="125"/>
      <c r="AFM86" s="125"/>
      <c r="AFN86" s="125"/>
      <c r="AFO86" s="125"/>
      <c r="AFP86" s="125"/>
      <c r="AFQ86" s="125"/>
      <c r="AFR86" s="125"/>
      <c r="AFS86" s="125"/>
      <c r="AFT86" s="125"/>
      <c r="AFU86" s="125"/>
      <c r="AFV86" s="125"/>
      <c r="AFW86" s="125"/>
      <c r="AFX86" s="125"/>
      <c r="AFY86" s="125"/>
      <c r="AFZ86" s="125"/>
      <c r="AGA86" s="125"/>
      <c r="AGB86" s="125"/>
      <c r="AGC86" s="125"/>
      <c r="AGD86" s="125"/>
      <c r="AGE86" s="125"/>
      <c r="AGF86" s="125"/>
      <c r="AGG86" s="125"/>
      <c r="AGH86" s="125"/>
      <c r="AGI86" s="125"/>
      <c r="AGJ86" s="125"/>
      <c r="AGK86" s="125"/>
      <c r="AGL86" s="125"/>
      <c r="AGM86" s="125"/>
      <c r="AGN86" s="125"/>
      <c r="AGO86" s="125"/>
      <c r="AGP86" s="125"/>
      <c r="AGQ86" s="125"/>
      <c r="AGR86" s="125"/>
      <c r="AGS86" s="125"/>
      <c r="AGT86" s="125"/>
      <c r="AGU86" s="125"/>
      <c r="AGV86" s="125"/>
      <c r="AGW86" s="125"/>
      <c r="AGX86" s="125"/>
      <c r="AGY86" s="125"/>
      <c r="AGZ86" s="125"/>
      <c r="AHA86" s="125"/>
      <c r="AHB86" s="125"/>
      <c r="AHC86" s="125"/>
      <c r="AHD86" s="125"/>
      <c r="AHE86" s="125"/>
      <c r="AHF86" s="125"/>
      <c r="AHG86" s="125"/>
      <c r="AHH86" s="125"/>
      <c r="AHI86" s="125"/>
      <c r="AHJ86" s="125"/>
      <c r="AHK86" s="125"/>
      <c r="AHL86" s="125"/>
      <c r="AHM86" s="125"/>
      <c r="AHN86" s="125"/>
      <c r="AHO86" s="125"/>
      <c r="AHP86" s="125"/>
      <c r="AHQ86" s="125"/>
      <c r="AHR86" s="125"/>
      <c r="AHS86" s="125"/>
      <c r="AHT86" s="125"/>
      <c r="AHU86" s="125"/>
      <c r="AHV86" s="125"/>
      <c r="AHW86" s="125"/>
      <c r="AHX86" s="125"/>
      <c r="AHY86" s="125"/>
      <c r="AHZ86" s="125"/>
      <c r="AIA86" s="125"/>
      <c r="AIB86" s="125"/>
      <c r="AIC86" s="125"/>
      <c r="AID86" s="125"/>
      <c r="AIE86" s="125"/>
      <c r="AIF86" s="125"/>
      <c r="AIG86" s="125"/>
      <c r="AIH86" s="125"/>
      <c r="AII86" s="125"/>
      <c r="AIJ86" s="125"/>
      <c r="AIK86" s="125"/>
      <c r="AIL86" s="125"/>
      <c r="AIM86" s="125"/>
      <c r="AIN86" s="125"/>
      <c r="AIO86" s="125"/>
      <c r="AIP86" s="125"/>
      <c r="AIQ86" s="125"/>
      <c r="AIR86" s="125"/>
      <c r="AIS86" s="125"/>
      <c r="AIT86" s="125"/>
      <c r="AIU86" s="125"/>
      <c r="AIV86" s="125"/>
      <c r="AIW86" s="125"/>
      <c r="AIX86" s="125"/>
      <c r="AIY86" s="125"/>
      <c r="AIZ86" s="125"/>
      <c r="AJA86" s="125"/>
      <c r="AJB86" s="125"/>
      <c r="AJC86" s="125"/>
      <c r="AJD86" s="125"/>
      <c r="AJE86" s="125"/>
      <c r="AJF86" s="125"/>
      <c r="AJG86" s="125"/>
      <c r="AJH86" s="125"/>
      <c r="AJI86" s="125"/>
      <c r="AJJ86" s="125"/>
      <c r="AJK86" s="125"/>
      <c r="AJL86" s="125"/>
      <c r="AJM86" s="125"/>
      <c r="AJN86" s="125"/>
      <c r="AJO86" s="125"/>
      <c r="AJP86" s="125"/>
      <c r="AJQ86" s="125"/>
      <c r="AJR86" s="125"/>
      <c r="AJS86" s="125"/>
      <c r="AJT86" s="125"/>
      <c r="AJU86" s="125"/>
      <c r="AJV86" s="125"/>
      <c r="AJW86" s="125"/>
      <c r="AJX86" s="125"/>
      <c r="AJY86" s="125"/>
      <c r="AJZ86" s="125"/>
      <c r="AKA86" s="125"/>
      <c r="AKB86" s="125"/>
      <c r="AKC86" s="125"/>
      <c r="AKD86" s="125"/>
      <c r="AKE86" s="125"/>
      <c r="AKF86" s="125"/>
      <c r="AKG86" s="125"/>
      <c r="AKH86" s="125"/>
      <c r="AKI86" s="125"/>
      <c r="AKJ86" s="125"/>
      <c r="AKK86" s="125"/>
      <c r="AKL86" s="125"/>
      <c r="AKM86" s="125"/>
      <c r="AKN86" s="125"/>
      <c r="AKO86" s="125"/>
      <c r="AKP86" s="125"/>
      <c r="AKQ86" s="125"/>
      <c r="AKR86" s="125"/>
      <c r="AKS86" s="125"/>
      <c r="AKT86" s="125"/>
      <c r="AKU86" s="125"/>
      <c r="AKV86" s="125"/>
      <c r="AKW86" s="125"/>
      <c r="AKX86" s="125"/>
      <c r="AKY86" s="125"/>
      <c r="AKZ86" s="125"/>
      <c r="ALA86" s="125"/>
      <c r="ALB86" s="125"/>
      <c r="ALC86" s="125"/>
      <c r="ALD86" s="125"/>
      <c r="ALE86" s="125"/>
      <c r="ALF86" s="125"/>
      <c r="ALG86" s="125"/>
      <c r="ALH86" s="125"/>
      <c r="ALI86" s="125"/>
      <c r="ALJ86" s="125"/>
      <c r="ALK86" s="125"/>
      <c r="ALL86" s="125"/>
      <c r="ALM86" s="125"/>
      <c r="ALN86" s="125"/>
      <c r="ALO86" s="125"/>
      <c r="ALP86" s="125"/>
      <c r="ALQ86" s="125"/>
      <c r="ALR86" s="125"/>
      <c r="ALS86" s="125"/>
      <c r="ALT86" s="125"/>
      <c r="ALU86" s="125"/>
      <c r="ALV86" s="125"/>
      <c r="ALW86" s="125"/>
      <c r="ALX86" s="125"/>
      <c r="ALY86" s="125"/>
      <c r="ALZ86" s="125"/>
      <c r="AMA86" s="125"/>
      <c r="AMB86" s="125"/>
      <c r="AMC86" s="125"/>
      <c r="AMD86" s="125"/>
      <c r="AME86" s="125"/>
      <c r="AMF86" s="125"/>
      <c r="AMG86" s="125"/>
      <c r="AMH86" s="125"/>
      <c r="AMI86" s="125"/>
      <c r="AMJ86" s="125"/>
      <c r="AMK86" s="125"/>
      <c r="AML86" s="125"/>
      <c r="AMM86" s="125"/>
      <c r="AMN86" s="125"/>
      <c r="AMO86" s="125"/>
      <c r="AMP86" s="125"/>
      <c r="AMQ86" s="125"/>
      <c r="AMR86" s="125"/>
      <c r="AMS86" s="125"/>
      <c r="AMT86" s="125"/>
      <c r="AMU86" s="125"/>
      <c r="AMV86" s="125"/>
      <c r="AMW86" s="125"/>
      <c r="AMX86" s="125"/>
      <c r="AMY86" s="125"/>
      <c r="AMZ86" s="125"/>
      <c r="ANA86" s="125"/>
      <c r="ANB86" s="125"/>
      <c r="ANC86" s="125"/>
      <c r="AND86" s="125"/>
      <c r="ANE86" s="125"/>
      <c r="ANF86" s="125"/>
      <c r="ANG86" s="125"/>
      <c r="ANH86" s="125"/>
      <c r="ANI86" s="125"/>
      <c r="ANJ86" s="125"/>
      <c r="ANK86" s="125"/>
      <c r="ANL86" s="125"/>
      <c r="ANM86" s="125"/>
      <c r="ANN86" s="125"/>
      <c r="ANO86" s="125"/>
      <c r="ANP86" s="125"/>
      <c r="ANQ86" s="125"/>
      <c r="ANR86" s="125"/>
      <c r="ANS86" s="125"/>
      <c r="ANT86" s="125"/>
      <c r="ANU86" s="125"/>
      <c r="ANV86" s="125"/>
      <c r="ANW86" s="125"/>
      <c r="ANX86" s="125"/>
      <c r="ANY86" s="125"/>
      <c r="ANZ86" s="125"/>
      <c r="AOA86" s="125"/>
      <c r="AOB86" s="125"/>
      <c r="AOC86" s="125"/>
      <c r="AOD86" s="125"/>
      <c r="AOE86" s="125"/>
      <c r="AOF86" s="125"/>
      <c r="AOG86" s="125"/>
      <c r="AOH86" s="125"/>
      <c r="AOI86" s="125"/>
      <c r="AOJ86" s="125"/>
      <c r="AOK86" s="125"/>
      <c r="AOL86" s="125"/>
      <c r="AOM86" s="125"/>
      <c r="AON86" s="125"/>
      <c r="AOO86" s="125"/>
      <c r="AOP86" s="125"/>
      <c r="AOQ86" s="125"/>
      <c r="AOR86" s="125"/>
      <c r="AOS86" s="125"/>
      <c r="AOT86" s="125"/>
      <c r="AOU86" s="125"/>
      <c r="AOV86" s="125"/>
      <c r="AOW86" s="125"/>
      <c r="AOX86" s="125"/>
      <c r="AOY86" s="125"/>
      <c r="AOZ86" s="125"/>
      <c r="APA86" s="125"/>
      <c r="APB86" s="125"/>
      <c r="APC86" s="125"/>
      <c r="APD86" s="125"/>
      <c r="APE86" s="125"/>
      <c r="APF86" s="125"/>
      <c r="APG86" s="125"/>
      <c r="APH86" s="125"/>
      <c r="API86" s="125"/>
      <c r="APJ86" s="125"/>
      <c r="APK86" s="125"/>
      <c r="APL86" s="125"/>
      <c r="APM86" s="125"/>
      <c r="APN86" s="125"/>
      <c r="APO86" s="125"/>
      <c r="APP86" s="125"/>
      <c r="APQ86" s="125"/>
      <c r="APR86" s="125"/>
      <c r="APS86" s="125"/>
      <c r="APT86" s="125"/>
      <c r="APU86" s="125"/>
      <c r="APV86" s="125"/>
      <c r="APW86" s="125"/>
      <c r="APX86" s="125"/>
      <c r="APY86" s="125"/>
      <c r="APZ86" s="125"/>
      <c r="AQA86" s="125"/>
      <c r="AQB86" s="125"/>
      <c r="AQC86" s="125"/>
      <c r="AQD86" s="125"/>
      <c r="AQE86" s="125"/>
      <c r="AQF86" s="125"/>
      <c r="AQG86" s="125"/>
      <c r="AQH86" s="125"/>
      <c r="AQI86" s="125"/>
      <c r="AQJ86" s="125"/>
      <c r="AQK86" s="125"/>
      <c r="AQL86" s="125"/>
      <c r="AQM86" s="125"/>
      <c r="AQN86" s="125"/>
      <c r="AQO86" s="125"/>
      <c r="AQP86" s="125"/>
      <c r="AQQ86" s="125"/>
      <c r="AQR86" s="125"/>
      <c r="AQS86" s="125"/>
      <c r="AQT86" s="125"/>
      <c r="AQU86" s="125"/>
      <c r="AQV86" s="125"/>
      <c r="AQW86" s="125"/>
      <c r="AQX86" s="125"/>
      <c r="AQY86" s="125"/>
      <c r="AQZ86" s="125"/>
      <c r="ARA86" s="125"/>
      <c r="ARB86" s="125"/>
      <c r="ARC86" s="125"/>
      <c r="ARD86" s="125"/>
      <c r="ARE86" s="125"/>
      <c r="ARF86" s="125"/>
      <c r="ARG86" s="125"/>
      <c r="ARH86" s="125"/>
      <c r="ARI86" s="125"/>
      <c r="ARJ86" s="125"/>
      <c r="ARK86" s="125"/>
      <c r="ARL86" s="125"/>
      <c r="ARM86" s="125"/>
      <c r="ARN86" s="125"/>
      <c r="ARO86" s="125"/>
      <c r="ARP86" s="125"/>
      <c r="ARQ86" s="125"/>
      <c r="ARR86" s="125"/>
      <c r="ARS86" s="125"/>
      <c r="ART86" s="125"/>
      <c r="ARU86" s="125"/>
      <c r="ARV86" s="125"/>
      <c r="ARW86" s="125"/>
      <c r="ARX86" s="125"/>
      <c r="ARY86" s="125"/>
      <c r="ARZ86" s="125"/>
      <c r="ASA86" s="125"/>
      <c r="ASB86" s="125"/>
      <c r="ASC86" s="125"/>
      <c r="ASD86" s="125"/>
      <c r="ASE86" s="125"/>
      <c r="ASF86" s="125"/>
      <c r="ASG86" s="125"/>
      <c r="ASH86" s="125"/>
      <c r="ASI86" s="125"/>
      <c r="ASJ86" s="125"/>
      <c r="ASK86" s="125"/>
      <c r="ASL86" s="125"/>
      <c r="ASM86" s="125"/>
      <c r="ASN86" s="125"/>
      <c r="ASO86" s="125"/>
      <c r="ASP86" s="125"/>
      <c r="ASQ86" s="125"/>
      <c r="ASR86" s="125"/>
      <c r="ASS86" s="125"/>
      <c r="AST86" s="125"/>
      <c r="ASU86" s="125"/>
      <c r="ASV86" s="125"/>
      <c r="ASW86" s="125"/>
      <c r="ASX86" s="125"/>
      <c r="ASY86" s="125"/>
      <c r="ASZ86" s="125"/>
      <c r="ATA86" s="125"/>
      <c r="ATB86" s="125"/>
      <c r="ATC86" s="125"/>
      <c r="ATD86" s="125"/>
      <c r="ATE86" s="125"/>
      <c r="ATF86" s="125"/>
      <c r="ATG86" s="125"/>
      <c r="ATH86" s="125"/>
      <c r="ATI86" s="125"/>
      <c r="ATJ86" s="125"/>
      <c r="ATK86" s="125"/>
      <c r="ATL86" s="125"/>
      <c r="ATM86" s="125"/>
      <c r="ATN86" s="125"/>
      <c r="ATO86" s="125"/>
      <c r="ATP86" s="125"/>
      <c r="ATQ86" s="125"/>
      <c r="ATR86" s="125"/>
      <c r="ATS86" s="125"/>
      <c r="ATT86" s="125"/>
      <c r="ATU86" s="125"/>
      <c r="ATV86" s="125"/>
      <c r="ATW86" s="125"/>
      <c r="ATX86" s="125"/>
      <c r="ATY86" s="125"/>
      <c r="ATZ86" s="125"/>
      <c r="AUA86" s="125"/>
      <c r="AUB86" s="125"/>
      <c r="AUC86" s="125"/>
      <c r="AUD86" s="125"/>
      <c r="AUE86" s="125"/>
      <c r="AUF86" s="125"/>
      <c r="AUG86" s="125"/>
      <c r="AUH86" s="125"/>
      <c r="AUI86" s="125"/>
      <c r="AUJ86" s="125"/>
      <c r="AUK86" s="125"/>
      <c r="AUL86" s="125"/>
      <c r="AUM86" s="125"/>
      <c r="AUN86" s="125"/>
      <c r="AUO86" s="125"/>
      <c r="AUP86" s="125"/>
      <c r="AUQ86" s="125"/>
      <c r="AUR86" s="125"/>
      <c r="AUS86" s="125"/>
      <c r="AUT86" s="125"/>
      <c r="AUU86" s="125"/>
      <c r="AUV86" s="125"/>
      <c r="AUW86" s="125"/>
      <c r="AUX86" s="125"/>
      <c r="AUY86" s="125"/>
      <c r="AUZ86" s="125"/>
      <c r="AVA86" s="125"/>
      <c r="AVB86" s="125"/>
      <c r="AVC86" s="125"/>
      <c r="AVD86" s="125"/>
      <c r="AVE86" s="125"/>
      <c r="AVF86" s="125"/>
      <c r="AVG86" s="125"/>
      <c r="AVH86" s="125"/>
      <c r="AVI86" s="125"/>
      <c r="AVJ86" s="125"/>
      <c r="AVK86" s="125"/>
      <c r="AVL86" s="125"/>
      <c r="AVM86" s="125"/>
      <c r="AVN86" s="125"/>
      <c r="AVO86" s="125"/>
      <c r="AVP86" s="125"/>
      <c r="AVQ86" s="125"/>
      <c r="AVR86" s="125"/>
      <c r="AVS86" s="125"/>
      <c r="AVT86" s="125"/>
      <c r="AVU86" s="125"/>
      <c r="AVV86" s="125"/>
      <c r="AVW86" s="125"/>
      <c r="AVX86" s="125"/>
      <c r="AVY86" s="125"/>
      <c r="AVZ86" s="125"/>
      <c r="AWA86" s="125"/>
      <c r="AWB86" s="125"/>
      <c r="AWC86" s="125"/>
      <c r="AWD86" s="125"/>
      <c r="AWE86" s="125"/>
      <c r="AWF86" s="125"/>
      <c r="AWG86" s="125"/>
      <c r="AWH86" s="125"/>
      <c r="AWI86" s="125"/>
      <c r="AWJ86" s="125"/>
      <c r="AWK86" s="125"/>
      <c r="AWL86" s="125"/>
      <c r="AWM86" s="125"/>
      <c r="AWN86" s="125"/>
      <c r="AWO86" s="125"/>
      <c r="AWP86" s="125"/>
      <c r="AWQ86" s="125"/>
      <c r="AWR86" s="125"/>
      <c r="AWS86" s="125"/>
      <c r="AWT86" s="125"/>
      <c r="AWU86" s="125"/>
      <c r="AWV86" s="125"/>
      <c r="AWW86" s="125"/>
      <c r="AWX86" s="125"/>
      <c r="AWY86" s="125"/>
      <c r="AWZ86" s="125"/>
      <c r="AXA86" s="125"/>
      <c r="AXB86" s="125"/>
      <c r="AXC86" s="125"/>
      <c r="AXD86" s="125"/>
      <c r="AXE86" s="125"/>
      <c r="AXF86" s="125"/>
      <c r="AXG86" s="125"/>
      <c r="AXH86" s="125"/>
      <c r="AXI86" s="125"/>
      <c r="AXJ86" s="125"/>
      <c r="AXK86" s="125"/>
      <c r="AXL86" s="125"/>
      <c r="AXM86" s="125"/>
      <c r="AXN86" s="125"/>
      <c r="AXO86" s="125"/>
      <c r="AXP86" s="125"/>
      <c r="AXQ86" s="125"/>
      <c r="AXR86" s="125"/>
      <c r="AXS86" s="125"/>
      <c r="AXT86" s="125"/>
      <c r="AXU86" s="125"/>
      <c r="AXV86" s="125"/>
      <c r="AXW86" s="125"/>
      <c r="AXX86" s="125"/>
      <c r="AXY86" s="125"/>
      <c r="AXZ86" s="125"/>
      <c r="AYA86" s="125"/>
      <c r="AYB86" s="125"/>
      <c r="AYC86" s="125"/>
      <c r="AYD86" s="125"/>
      <c r="AYE86" s="125"/>
      <c r="AYF86" s="125"/>
      <c r="AYG86" s="125"/>
      <c r="AYH86" s="125"/>
      <c r="AYI86" s="125"/>
      <c r="AYJ86" s="125"/>
      <c r="AYK86" s="125"/>
      <c r="AYL86" s="125"/>
      <c r="AYM86" s="125"/>
      <c r="AYN86" s="125"/>
      <c r="AYO86" s="125"/>
      <c r="AYP86" s="125"/>
      <c r="AYQ86" s="125"/>
      <c r="AYR86" s="125"/>
      <c r="AYS86" s="125"/>
      <c r="AYT86" s="125"/>
      <c r="AYU86" s="125"/>
      <c r="AYV86" s="125"/>
      <c r="AYW86" s="125"/>
      <c r="AYX86" s="125"/>
      <c r="AYY86" s="125"/>
      <c r="AYZ86" s="125"/>
      <c r="AZA86" s="125"/>
      <c r="AZB86" s="125"/>
      <c r="AZC86" s="125"/>
      <c r="AZD86" s="125"/>
      <c r="AZE86" s="125"/>
      <c r="AZF86" s="125"/>
      <c r="AZG86" s="125"/>
      <c r="AZH86" s="125"/>
      <c r="AZI86" s="125"/>
      <c r="AZJ86" s="125"/>
      <c r="AZK86" s="125"/>
      <c r="AZL86" s="125"/>
      <c r="AZM86" s="125"/>
      <c r="AZN86" s="125"/>
      <c r="AZO86" s="125"/>
      <c r="AZP86" s="125"/>
      <c r="AZQ86" s="125"/>
      <c r="AZR86" s="125"/>
      <c r="AZS86" s="125"/>
      <c r="AZT86" s="125"/>
      <c r="AZU86" s="125"/>
      <c r="AZV86" s="125"/>
      <c r="AZW86" s="125"/>
      <c r="AZX86" s="125"/>
      <c r="AZY86" s="125"/>
      <c r="AZZ86" s="125"/>
      <c r="BAA86" s="125"/>
      <c r="BAB86" s="125"/>
      <c r="BAC86" s="125"/>
      <c r="BAD86" s="125"/>
      <c r="BAE86" s="125"/>
      <c r="BAF86" s="125"/>
      <c r="BAG86" s="125"/>
      <c r="BAH86" s="125"/>
      <c r="BAI86" s="125"/>
      <c r="BAJ86" s="125"/>
      <c r="BAK86" s="125"/>
      <c r="BAL86" s="125"/>
      <c r="BAM86" s="125"/>
      <c r="BAN86" s="125"/>
      <c r="BAO86" s="125"/>
      <c r="BAP86" s="125"/>
      <c r="BAQ86" s="125"/>
      <c r="BAR86" s="125"/>
      <c r="BAS86" s="125"/>
      <c r="BAT86" s="125"/>
      <c r="BAU86" s="125"/>
      <c r="BAV86" s="125"/>
      <c r="BAW86" s="125"/>
      <c r="BAX86" s="125"/>
      <c r="BAY86" s="125"/>
      <c r="BAZ86" s="125"/>
      <c r="BBA86" s="125"/>
      <c r="BBB86" s="125"/>
      <c r="BBC86" s="125"/>
      <c r="BBD86" s="125"/>
      <c r="BBE86" s="125"/>
      <c r="BBF86" s="125"/>
      <c r="BBG86" s="125"/>
      <c r="BBH86" s="125"/>
      <c r="BBI86" s="125"/>
      <c r="BBJ86" s="125"/>
      <c r="BBK86" s="125"/>
      <c r="BBL86" s="125"/>
      <c r="BBM86" s="125"/>
      <c r="BBN86" s="125"/>
      <c r="BBO86" s="125"/>
      <c r="BBP86" s="125"/>
      <c r="BBQ86" s="125"/>
      <c r="BBR86" s="125"/>
      <c r="BBS86" s="125"/>
      <c r="BBT86" s="125"/>
      <c r="BBU86" s="125"/>
      <c r="BBV86" s="125"/>
      <c r="BBW86" s="125"/>
      <c r="BBX86" s="125"/>
      <c r="BBY86" s="125"/>
      <c r="BBZ86" s="125"/>
      <c r="BCA86" s="125"/>
      <c r="BCB86" s="125"/>
      <c r="BCC86" s="125"/>
      <c r="BCD86" s="125"/>
      <c r="BCE86" s="125"/>
      <c r="BCF86" s="125"/>
      <c r="BCG86" s="125"/>
      <c r="BCH86" s="125"/>
      <c r="BCI86" s="125"/>
      <c r="BCJ86" s="125"/>
      <c r="BCK86" s="125"/>
      <c r="BCL86" s="125"/>
      <c r="BCM86" s="125"/>
      <c r="BCN86" s="125"/>
      <c r="BCO86" s="125"/>
      <c r="BCP86" s="125"/>
      <c r="BCQ86" s="125"/>
      <c r="BCR86" s="125"/>
      <c r="BCS86" s="125"/>
      <c r="BCT86" s="125"/>
      <c r="BCU86" s="125"/>
      <c r="BCV86" s="125"/>
      <c r="BCW86" s="125"/>
      <c r="BCX86" s="125"/>
      <c r="BCY86" s="125"/>
      <c r="BCZ86" s="125"/>
      <c r="BDA86" s="125"/>
      <c r="BDB86" s="125"/>
      <c r="BDC86" s="125"/>
      <c r="BDD86" s="125"/>
      <c r="BDE86" s="125"/>
      <c r="BDF86" s="125"/>
      <c r="BDG86" s="125"/>
      <c r="BDH86" s="125"/>
      <c r="BDI86" s="125"/>
      <c r="BDJ86" s="125"/>
      <c r="BDK86" s="125"/>
      <c r="BDL86" s="125"/>
      <c r="BDM86" s="125"/>
      <c r="BDN86" s="125"/>
      <c r="BDO86" s="125"/>
      <c r="BDP86" s="125"/>
      <c r="BDQ86" s="125"/>
      <c r="BDR86" s="125"/>
      <c r="BDS86" s="125"/>
      <c r="BDT86" s="125"/>
      <c r="BDU86" s="125"/>
      <c r="BDV86" s="125"/>
      <c r="BDW86" s="125"/>
      <c r="BDX86" s="125"/>
      <c r="BDY86" s="125"/>
      <c r="BDZ86" s="125"/>
      <c r="BEA86" s="125"/>
      <c r="BEB86" s="125"/>
      <c r="BEC86" s="125"/>
      <c r="BED86" s="125"/>
      <c r="BEE86" s="125"/>
      <c r="BEF86" s="125"/>
      <c r="BEG86" s="125"/>
      <c r="BEH86" s="125"/>
      <c r="BEI86" s="125"/>
      <c r="BEJ86" s="125"/>
      <c r="BEK86" s="125"/>
      <c r="BEL86" s="125"/>
      <c r="BEM86" s="125"/>
      <c r="BEN86" s="125"/>
      <c r="BEO86" s="125"/>
      <c r="BEP86" s="125"/>
      <c r="BEQ86" s="125"/>
      <c r="BER86" s="125"/>
      <c r="BES86" s="125"/>
      <c r="BET86" s="125"/>
      <c r="BEU86" s="125"/>
      <c r="BEV86" s="125"/>
      <c r="BEW86" s="125"/>
      <c r="BEX86" s="125"/>
      <c r="BEY86" s="125"/>
      <c r="BEZ86" s="125"/>
      <c r="BFA86" s="125"/>
      <c r="BFB86" s="125"/>
      <c r="BFC86" s="125"/>
      <c r="BFD86" s="125"/>
      <c r="BFE86" s="125"/>
      <c r="BFF86" s="125"/>
      <c r="BFG86" s="125"/>
      <c r="BFH86" s="125"/>
      <c r="BFI86" s="125"/>
      <c r="BFJ86" s="125"/>
      <c r="BFK86" s="125"/>
      <c r="BFL86" s="125"/>
      <c r="BFM86" s="125"/>
      <c r="BFN86" s="125"/>
      <c r="BFO86" s="125"/>
      <c r="BFP86" s="125"/>
      <c r="BFQ86" s="125"/>
      <c r="BFR86" s="125"/>
      <c r="BFS86" s="125"/>
      <c r="BFT86" s="125"/>
      <c r="BFU86" s="125"/>
      <c r="BFV86" s="125"/>
      <c r="BFW86" s="125"/>
      <c r="BFX86" s="125"/>
      <c r="BFY86" s="125"/>
      <c r="BFZ86" s="125"/>
      <c r="BGA86" s="125"/>
      <c r="BGB86" s="125"/>
      <c r="BGC86" s="125"/>
      <c r="BGD86" s="125"/>
      <c r="BGE86" s="125"/>
      <c r="BGF86" s="125"/>
      <c r="BGG86" s="125"/>
      <c r="BGH86" s="125"/>
      <c r="BGI86" s="125"/>
      <c r="BGJ86" s="125"/>
      <c r="BGK86" s="125"/>
      <c r="BGL86" s="125"/>
      <c r="BGM86" s="125"/>
      <c r="BGN86" s="125"/>
      <c r="BGO86" s="125"/>
      <c r="BGP86" s="125"/>
      <c r="BGQ86" s="125"/>
      <c r="BGR86" s="125"/>
      <c r="BGS86" s="125"/>
      <c r="BGT86" s="125"/>
      <c r="BGU86" s="125"/>
      <c r="BGV86" s="125"/>
      <c r="BGW86" s="125"/>
      <c r="BGX86" s="125"/>
      <c r="BGY86" s="125"/>
      <c r="BGZ86" s="125"/>
      <c r="BHA86" s="125"/>
      <c r="BHB86" s="125"/>
      <c r="BHC86" s="125"/>
      <c r="BHD86" s="125"/>
      <c r="BHE86" s="125"/>
      <c r="BHF86" s="125"/>
      <c r="BHG86" s="125"/>
      <c r="BHH86" s="125"/>
      <c r="BHI86" s="125"/>
      <c r="BHJ86" s="125"/>
      <c r="BHK86" s="125"/>
      <c r="BHL86" s="125"/>
      <c r="BHM86" s="125"/>
      <c r="BHN86" s="125"/>
      <c r="BHO86" s="125"/>
      <c r="BHP86" s="125"/>
      <c r="BHQ86" s="125"/>
      <c r="BHR86" s="125"/>
      <c r="BHS86" s="125"/>
      <c r="BHT86" s="125"/>
      <c r="BHU86" s="125"/>
      <c r="BHV86" s="125"/>
      <c r="BHW86" s="125"/>
      <c r="BHX86" s="125"/>
      <c r="BHY86" s="125"/>
      <c r="BHZ86" s="125"/>
      <c r="BIA86" s="125"/>
      <c r="BIB86" s="125"/>
      <c r="BIC86" s="125"/>
      <c r="BID86" s="125"/>
      <c r="BIE86" s="125"/>
      <c r="BIF86" s="125"/>
      <c r="BIG86" s="125"/>
      <c r="BIH86" s="125"/>
      <c r="BII86" s="125"/>
      <c r="BIJ86" s="125"/>
      <c r="BIK86" s="125"/>
      <c r="BIL86" s="125"/>
      <c r="BIM86" s="125"/>
      <c r="BIN86" s="125"/>
      <c r="BIO86" s="125"/>
      <c r="BIP86" s="125"/>
      <c r="BIQ86" s="125"/>
      <c r="BIR86" s="125"/>
      <c r="BIS86" s="125"/>
      <c r="BIT86" s="125"/>
      <c r="BIU86" s="125"/>
      <c r="BIV86" s="125"/>
      <c r="BIW86" s="125"/>
      <c r="BIX86" s="125"/>
      <c r="BIY86" s="125"/>
      <c r="BIZ86" s="125"/>
      <c r="BJA86" s="125"/>
      <c r="BJB86" s="125"/>
      <c r="BJC86" s="125"/>
      <c r="BJD86" s="125"/>
      <c r="BJE86" s="125"/>
      <c r="BJF86" s="125"/>
      <c r="BJG86" s="125"/>
      <c r="BJH86" s="125"/>
      <c r="BJI86" s="125"/>
      <c r="BJJ86" s="125"/>
      <c r="BJK86" s="125"/>
      <c r="BJL86" s="125"/>
      <c r="BJM86" s="125"/>
      <c r="BJN86" s="125"/>
      <c r="BJO86" s="125"/>
      <c r="BJP86" s="125"/>
      <c r="BJQ86" s="125"/>
      <c r="BJR86" s="125"/>
      <c r="BJS86" s="125"/>
      <c r="BJT86" s="125"/>
      <c r="BJU86" s="125"/>
      <c r="BJV86" s="125"/>
      <c r="BJW86" s="125"/>
      <c r="BJX86" s="125"/>
      <c r="BJY86" s="125"/>
      <c r="BJZ86" s="125"/>
      <c r="BKA86" s="125"/>
      <c r="BKB86" s="125"/>
      <c r="BKC86" s="125"/>
      <c r="BKD86" s="125"/>
      <c r="BKE86" s="125"/>
      <c r="BKF86" s="125"/>
      <c r="BKG86" s="125"/>
      <c r="BKH86" s="125"/>
      <c r="BKI86" s="125"/>
      <c r="BKJ86" s="125"/>
      <c r="BKK86" s="125"/>
      <c r="BKL86" s="125"/>
      <c r="BKM86" s="125"/>
      <c r="BKN86" s="125"/>
      <c r="BKO86" s="125"/>
      <c r="BKP86" s="125"/>
      <c r="BKQ86" s="125"/>
      <c r="BKR86" s="125"/>
      <c r="BKS86" s="125"/>
      <c r="BKT86" s="125"/>
      <c r="BKU86" s="125"/>
      <c r="BKV86" s="125"/>
      <c r="BKW86" s="125"/>
      <c r="BKX86" s="125"/>
      <c r="BKY86" s="125"/>
      <c r="BKZ86" s="125"/>
      <c r="BLA86" s="125"/>
      <c r="BLB86" s="125"/>
      <c r="BLC86" s="125"/>
      <c r="BLD86" s="125"/>
      <c r="BLE86" s="125"/>
      <c r="BLF86" s="125"/>
      <c r="BLG86" s="125"/>
      <c r="BLH86" s="125"/>
      <c r="BLI86" s="125"/>
      <c r="BLJ86" s="125"/>
      <c r="BLK86" s="125"/>
      <c r="BLL86" s="125"/>
      <c r="BLM86" s="125"/>
      <c r="BLN86" s="125"/>
      <c r="BLO86" s="125"/>
      <c r="BLP86" s="125"/>
      <c r="BLQ86" s="125"/>
      <c r="BLR86" s="125"/>
      <c r="BLS86" s="125"/>
      <c r="BLT86" s="125"/>
      <c r="BLU86" s="125"/>
      <c r="BLV86" s="125"/>
      <c r="BLW86" s="125"/>
      <c r="BLX86" s="125"/>
      <c r="BLY86" s="125"/>
      <c r="BLZ86" s="125"/>
      <c r="BMA86" s="125"/>
      <c r="BMB86" s="125"/>
      <c r="BMC86" s="125"/>
      <c r="BMD86" s="125"/>
      <c r="BME86" s="125"/>
      <c r="BMF86" s="125"/>
      <c r="BMG86" s="125"/>
      <c r="BMH86" s="125"/>
      <c r="BMI86" s="125"/>
      <c r="BMJ86" s="125"/>
      <c r="BMK86" s="125"/>
      <c r="BML86" s="125"/>
      <c r="BMM86" s="125"/>
      <c r="BMN86" s="125"/>
      <c r="BMO86" s="125"/>
      <c r="BMP86" s="125"/>
      <c r="BMQ86" s="125"/>
      <c r="BMR86" s="125"/>
      <c r="BMS86" s="125"/>
      <c r="BMT86" s="125"/>
      <c r="BMU86" s="125"/>
      <c r="BMV86" s="125"/>
      <c r="BMW86" s="125"/>
      <c r="BMX86" s="125"/>
      <c r="BMY86" s="125"/>
      <c r="BMZ86" s="125"/>
      <c r="BNA86" s="125"/>
      <c r="BNB86" s="125"/>
      <c r="BNC86" s="125"/>
      <c r="BND86" s="125"/>
      <c r="BNE86" s="125"/>
      <c r="BNF86" s="125"/>
      <c r="BNG86" s="125"/>
      <c r="BNH86" s="125"/>
      <c r="BNI86" s="125"/>
      <c r="BNJ86" s="125"/>
      <c r="BNK86" s="125"/>
      <c r="BNL86" s="125"/>
      <c r="BNM86" s="125"/>
      <c r="BNN86" s="125"/>
      <c r="BNO86" s="125"/>
      <c r="BNP86" s="125"/>
      <c r="BNQ86" s="125"/>
      <c r="BNR86" s="125"/>
      <c r="BNS86" s="125"/>
      <c r="BNT86" s="125"/>
      <c r="BNU86" s="125"/>
      <c r="BNV86" s="125"/>
      <c r="BNW86" s="125"/>
      <c r="BNX86" s="125"/>
      <c r="BNY86" s="125"/>
      <c r="BNZ86" s="125"/>
      <c r="BOA86" s="125"/>
      <c r="BOB86" s="125"/>
      <c r="BOC86" s="125"/>
      <c r="BOD86" s="125"/>
      <c r="BOE86" s="125"/>
      <c r="BOF86" s="125"/>
      <c r="BOG86" s="125"/>
      <c r="BOH86" s="125"/>
      <c r="BOI86" s="125"/>
      <c r="BOJ86" s="125"/>
      <c r="BOK86" s="125"/>
      <c r="BOL86" s="125"/>
      <c r="BOM86" s="125"/>
      <c r="BON86" s="125"/>
      <c r="BOO86" s="125"/>
      <c r="BOP86" s="125"/>
      <c r="BOQ86" s="125"/>
      <c r="BOR86" s="125"/>
      <c r="BOS86" s="125"/>
      <c r="BOT86" s="125"/>
      <c r="BOU86" s="125"/>
      <c r="BOV86" s="125"/>
      <c r="BOW86" s="125"/>
      <c r="BOX86" s="125"/>
      <c r="BOY86" s="125"/>
      <c r="BOZ86" s="125"/>
      <c r="BPA86" s="125"/>
      <c r="BPB86" s="125"/>
      <c r="BPC86" s="125"/>
      <c r="BPD86" s="125"/>
      <c r="BPE86" s="125"/>
      <c r="BPF86" s="125"/>
      <c r="BPG86" s="125"/>
      <c r="BPH86" s="125"/>
      <c r="BPI86" s="125"/>
      <c r="BPJ86" s="125"/>
      <c r="BPK86" s="125"/>
      <c r="BPL86" s="125"/>
      <c r="BPM86" s="125"/>
      <c r="BPN86" s="125"/>
      <c r="BPO86" s="125"/>
      <c r="BPP86" s="125"/>
      <c r="BPQ86" s="125"/>
      <c r="BPR86" s="125"/>
      <c r="BPS86" s="125"/>
      <c r="BPT86" s="125"/>
      <c r="BPU86" s="125"/>
      <c r="BPV86" s="125"/>
      <c r="BPW86" s="125"/>
      <c r="BPX86" s="125"/>
      <c r="BPY86" s="125"/>
      <c r="BPZ86" s="125"/>
      <c r="BQA86" s="125"/>
      <c r="BQB86" s="125"/>
      <c r="BQC86" s="125"/>
      <c r="BQD86" s="125"/>
      <c r="BQE86" s="125"/>
      <c r="BQF86" s="125"/>
      <c r="BQG86" s="125"/>
      <c r="BQH86" s="125"/>
      <c r="BQI86" s="125"/>
      <c r="BQJ86" s="125"/>
      <c r="BQK86" s="125"/>
      <c r="BQL86" s="125"/>
      <c r="BQM86" s="125"/>
      <c r="BQN86" s="125"/>
      <c r="BQO86" s="125"/>
      <c r="BQP86" s="125"/>
      <c r="BQQ86" s="125"/>
      <c r="BQR86" s="125"/>
      <c r="BQS86" s="125"/>
      <c r="BQT86" s="125"/>
      <c r="BQU86" s="125"/>
      <c r="BQV86" s="125"/>
      <c r="BQW86" s="125"/>
      <c r="BQX86" s="125"/>
      <c r="BQY86" s="125"/>
      <c r="BQZ86" s="125"/>
      <c r="BRA86" s="125"/>
      <c r="BRB86" s="125"/>
      <c r="BRC86" s="125"/>
      <c r="BRD86" s="125"/>
      <c r="BRE86" s="125"/>
      <c r="BRF86" s="125"/>
      <c r="BRG86" s="125"/>
      <c r="BRH86" s="125"/>
      <c r="BRI86" s="125"/>
      <c r="BRJ86" s="125"/>
      <c r="BRK86" s="125"/>
      <c r="BRL86" s="125"/>
      <c r="BRM86" s="125"/>
      <c r="BRN86" s="125"/>
      <c r="BRO86" s="125"/>
      <c r="BRP86" s="125"/>
      <c r="BRQ86" s="125"/>
      <c r="BRR86" s="125"/>
      <c r="BRS86" s="125"/>
      <c r="BRT86" s="125"/>
      <c r="BRU86" s="125"/>
      <c r="BRV86" s="125"/>
      <c r="BRW86" s="125"/>
      <c r="BRX86" s="125"/>
      <c r="BRY86" s="125"/>
      <c r="BRZ86" s="125"/>
      <c r="BSA86" s="125"/>
      <c r="BSB86" s="125"/>
      <c r="BSC86" s="125"/>
      <c r="BSD86" s="125"/>
      <c r="BSE86" s="125"/>
      <c r="BSF86" s="125"/>
      <c r="BSG86" s="125"/>
      <c r="BSH86" s="125"/>
      <c r="BSI86" s="125"/>
      <c r="BSJ86" s="125"/>
      <c r="BSK86" s="125"/>
      <c r="BSL86" s="125"/>
      <c r="BSM86" s="125"/>
      <c r="BSN86" s="125"/>
      <c r="BSO86" s="125"/>
      <c r="BSP86" s="125"/>
      <c r="BSQ86" s="125"/>
      <c r="BSR86" s="125"/>
      <c r="BSS86" s="125"/>
      <c r="BST86" s="125"/>
      <c r="BSU86" s="125"/>
      <c r="BSV86" s="125"/>
      <c r="BSW86" s="125"/>
      <c r="BSX86" s="125"/>
      <c r="BSY86" s="125"/>
      <c r="BSZ86" s="125"/>
      <c r="BTA86" s="125"/>
      <c r="BTB86" s="125"/>
      <c r="BTC86" s="125"/>
      <c r="BTD86" s="125"/>
      <c r="BTE86" s="125"/>
      <c r="BTF86" s="125"/>
      <c r="BTG86" s="125"/>
      <c r="BTH86" s="125"/>
      <c r="BTI86" s="125"/>
      <c r="BTJ86" s="125"/>
      <c r="BTK86" s="125"/>
      <c r="BTL86" s="125"/>
      <c r="BTM86" s="125"/>
      <c r="BTN86" s="125"/>
      <c r="BTO86" s="125"/>
      <c r="BTP86" s="125"/>
      <c r="BTQ86" s="125"/>
      <c r="BTR86" s="125"/>
      <c r="BTS86" s="125"/>
      <c r="BTT86" s="125"/>
      <c r="BTU86" s="125"/>
      <c r="BTV86" s="125"/>
      <c r="BTW86" s="125"/>
      <c r="BTX86" s="125"/>
      <c r="BTY86" s="125"/>
      <c r="BTZ86" s="125"/>
      <c r="BUA86" s="125"/>
      <c r="BUB86" s="125"/>
      <c r="BUC86" s="125"/>
      <c r="BUD86" s="125"/>
      <c r="BUE86" s="125"/>
      <c r="BUF86" s="125"/>
      <c r="BUG86" s="125"/>
      <c r="BUH86" s="125"/>
      <c r="BUI86" s="125"/>
      <c r="BUJ86" s="125"/>
      <c r="BUK86" s="125"/>
      <c r="BUL86" s="125"/>
      <c r="BUM86" s="125"/>
      <c r="BUN86" s="125"/>
      <c r="BUO86" s="125"/>
      <c r="BUP86" s="125"/>
      <c r="BUQ86" s="125"/>
      <c r="BUR86" s="125"/>
      <c r="BUS86" s="125"/>
      <c r="BUT86" s="125"/>
      <c r="BUU86" s="125"/>
      <c r="BUV86" s="125"/>
      <c r="BUW86" s="125"/>
      <c r="BUX86" s="125"/>
      <c r="BUY86" s="125"/>
      <c r="BUZ86" s="125"/>
      <c r="BVA86" s="125"/>
      <c r="BVB86" s="125"/>
      <c r="BVC86" s="125"/>
      <c r="BVD86" s="125"/>
      <c r="BVE86" s="125"/>
      <c r="BVF86" s="125"/>
      <c r="BVG86" s="125"/>
      <c r="BVH86" s="125"/>
      <c r="BVI86" s="125"/>
      <c r="BVJ86" s="125"/>
      <c r="BVK86" s="125"/>
      <c r="BVL86" s="125"/>
      <c r="BVM86" s="125"/>
      <c r="BVN86" s="125"/>
      <c r="BVO86" s="125"/>
      <c r="BVP86" s="125"/>
      <c r="BVQ86" s="125"/>
      <c r="BVR86" s="125"/>
      <c r="BVS86" s="125"/>
      <c r="BVT86" s="125"/>
      <c r="BVU86" s="125"/>
      <c r="BVV86" s="125"/>
      <c r="BVW86" s="125"/>
      <c r="BVX86" s="125"/>
      <c r="BVY86" s="125"/>
      <c r="BVZ86" s="125"/>
      <c r="BWA86" s="125"/>
      <c r="BWB86" s="125"/>
      <c r="BWC86" s="125"/>
      <c r="BWD86" s="125"/>
      <c r="BWE86" s="125"/>
      <c r="BWF86" s="125"/>
      <c r="BWG86" s="125"/>
      <c r="BWH86" s="125"/>
      <c r="BWI86" s="125"/>
      <c r="BWJ86" s="125"/>
      <c r="BWK86" s="125"/>
      <c r="BWL86" s="125"/>
      <c r="BWM86" s="125"/>
      <c r="BWN86" s="125"/>
      <c r="BWO86" s="125"/>
      <c r="BWP86" s="125"/>
      <c r="BWQ86" s="125"/>
      <c r="BWR86" s="125"/>
      <c r="BWS86" s="125"/>
      <c r="BWT86" s="125"/>
      <c r="BWU86" s="125"/>
      <c r="BWV86" s="125"/>
      <c r="BWW86" s="125"/>
      <c r="BWX86" s="125"/>
      <c r="BWY86" s="125"/>
      <c r="BWZ86" s="125"/>
      <c r="BXA86" s="125"/>
      <c r="BXB86" s="125"/>
      <c r="BXC86" s="125"/>
      <c r="BXD86" s="125"/>
      <c r="BXE86" s="125"/>
      <c r="BXF86" s="125"/>
      <c r="BXG86" s="125"/>
      <c r="BXH86" s="125"/>
      <c r="BXI86" s="125"/>
      <c r="BXJ86" s="125"/>
      <c r="BXK86" s="125"/>
      <c r="BXL86" s="125"/>
      <c r="BXM86" s="125"/>
      <c r="BXN86" s="125"/>
      <c r="BXO86" s="125"/>
      <c r="BXP86" s="125"/>
      <c r="BXQ86" s="125"/>
      <c r="BXR86" s="125"/>
      <c r="BXS86" s="125"/>
      <c r="BXT86" s="125"/>
      <c r="BXU86" s="125"/>
      <c r="BXV86" s="125"/>
      <c r="BXW86" s="125"/>
      <c r="BXX86" s="125"/>
      <c r="BXY86" s="125"/>
      <c r="BXZ86" s="125"/>
      <c r="BYA86" s="125"/>
      <c r="BYB86" s="125"/>
      <c r="BYC86" s="125"/>
      <c r="BYD86" s="125"/>
      <c r="BYE86" s="125"/>
      <c r="BYF86" s="125"/>
      <c r="BYG86" s="125"/>
      <c r="BYH86" s="125"/>
      <c r="BYI86" s="125"/>
      <c r="BYJ86" s="125"/>
      <c r="BYK86" s="125"/>
      <c r="BYL86" s="125"/>
      <c r="BYM86" s="125"/>
      <c r="BYN86" s="125"/>
      <c r="BYO86" s="125"/>
      <c r="BYP86" s="125"/>
      <c r="BYQ86" s="125"/>
      <c r="BYR86" s="125"/>
      <c r="BYS86" s="125"/>
      <c r="BYT86" s="125"/>
      <c r="BYU86" s="125"/>
      <c r="BYV86" s="125"/>
      <c r="BYW86" s="125"/>
      <c r="BYX86" s="125"/>
      <c r="BYY86" s="125"/>
      <c r="BYZ86" s="125"/>
      <c r="BZA86" s="125"/>
      <c r="BZB86" s="125"/>
      <c r="BZC86" s="125"/>
      <c r="BZD86" s="125"/>
      <c r="BZE86" s="125"/>
      <c r="BZF86" s="125"/>
      <c r="BZG86" s="125"/>
      <c r="BZH86" s="125"/>
      <c r="BZI86" s="125"/>
      <c r="BZJ86" s="125"/>
      <c r="BZK86" s="125"/>
      <c r="BZL86" s="125"/>
      <c r="BZM86" s="125"/>
      <c r="BZN86" s="125"/>
      <c r="BZO86" s="125"/>
      <c r="BZP86" s="125"/>
      <c r="BZQ86" s="125"/>
      <c r="BZR86" s="125"/>
      <c r="BZS86" s="125"/>
      <c r="BZT86" s="125"/>
      <c r="BZU86" s="125"/>
      <c r="BZV86" s="125"/>
      <c r="BZW86" s="125"/>
      <c r="BZX86" s="125"/>
      <c r="BZY86" s="125"/>
      <c r="BZZ86" s="125"/>
      <c r="CAA86" s="125"/>
      <c r="CAB86" s="125"/>
      <c r="CAC86" s="125"/>
      <c r="CAD86" s="125"/>
      <c r="CAE86" s="125"/>
      <c r="CAF86" s="125"/>
      <c r="CAG86" s="125"/>
      <c r="CAH86" s="125"/>
      <c r="CAI86" s="125"/>
      <c r="CAJ86" s="125"/>
      <c r="CAK86" s="125"/>
      <c r="CAL86" s="125"/>
      <c r="CAM86" s="125"/>
      <c r="CAN86" s="125"/>
      <c r="CAO86" s="125"/>
      <c r="CAP86" s="125"/>
      <c r="CAQ86" s="125"/>
      <c r="CAR86" s="125"/>
      <c r="CAS86" s="125"/>
      <c r="CAT86" s="125"/>
      <c r="CAU86" s="125"/>
      <c r="CAV86" s="125"/>
      <c r="CAW86" s="125"/>
      <c r="CAX86" s="125"/>
      <c r="CAY86" s="125"/>
      <c r="CAZ86" s="125"/>
      <c r="CBA86" s="125"/>
      <c r="CBB86" s="125"/>
      <c r="CBC86" s="125"/>
      <c r="CBD86" s="125"/>
      <c r="CBE86" s="125"/>
      <c r="CBF86" s="125"/>
      <c r="CBG86" s="125"/>
      <c r="CBH86" s="125"/>
      <c r="CBI86" s="125"/>
      <c r="CBJ86" s="125"/>
      <c r="CBK86" s="125"/>
      <c r="CBL86" s="125"/>
      <c r="CBM86" s="125"/>
      <c r="CBN86" s="125"/>
      <c r="CBO86" s="125"/>
      <c r="CBP86" s="125"/>
      <c r="CBQ86" s="125"/>
      <c r="CBR86" s="125"/>
      <c r="CBS86" s="125"/>
      <c r="CBT86" s="125"/>
      <c r="CBU86" s="125"/>
      <c r="CBV86" s="125"/>
      <c r="CBW86" s="125"/>
      <c r="CBX86" s="125"/>
      <c r="CBY86" s="125"/>
      <c r="CBZ86" s="125"/>
      <c r="CCA86" s="125"/>
      <c r="CCB86" s="125"/>
      <c r="CCC86" s="125"/>
      <c r="CCD86" s="125"/>
      <c r="CCE86" s="125"/>
      <c r="CCF86" s="125"/>
      <c r="CCG86" s="125"/>
      <c r="CCH86" s="125"/>
      <c r="CCI86" s="125"/>
      <c r="CCJ86" s="125"/>
      <c r="CCK86" s="125"/>
      <c r="CCL86" s="125"/>
      <c r="CCM86" s="125"/>
      <c r="CCN86" s="125"/>
      <c r="CCO86" s="125"/>
      <c r="CCP86" s="125"/>
      <c r="CCQ86" s="125"/>
      <c r="CCR86" s="125"/>
      <c r="CCS86" s="125"/>
      <c r="CCT86" s="125"/>
      <c r="CCU86" s="125"/>
      <c r="CCV86" s="125"/>
      <c r="CCW86" s="125"/>
      <c r="CCX86" s="125"/>
      <c r="CCY86" s="125"/>
      <c r="CCZ86" s="125"/>
      <c r="CDA86" s="125"/>
      <c r="CDB86" s="125"/>
      <c r="CDC86" s="125"/>
      <c r="CDD86" s="125"/>
      <c r="CDE86" s="125"/>
      <c r="CDF86" s="125"/>
      <c r="CDG86" s="125"/>
      <c r="CDH86" s="125"/>
      <c r="CDI86" s="125"/>
      <c r="CDJ86" s="125"/>
      <c r="CDK86" s="125"/>
      <c r="CDL86" s="125"/>
      <c r="CDM86" s="125"/>
      <c r="CDN86" s="125"/>
      <c r="CDO86" s="125"/>
      <c r="CDP86" s="125"/>
      <c r="CDQ86" s="125"/>
      <c r="CDR86" s="125"/>
      <c r="CDS86" s="125"/>
      <c r="CDT86" s="125"/>
      <c r="CDU86" s="125"/>
      <c r="CDV86" s="125"/>
      <c r="CDW86" s="125"/>
      <c r="CDX86" s="125"/>
      <c r="CDY86" s="125"/>
      <c r="CDZ86" s="125"/>
      <c r="CEA86" s="125"/>
      <c r="CEB86" s="125"/>
      <c r="CEC86" s="125"/>
      <c r="CED86" s="125"/>
      <c r="CEE86" s="125"/>
      <c r="CEF86" s="125"/>
      <c r="CEG86" s="125"/>
      <c r="CEH86" s="125"/>
      <c r="CEI86" s="125"/>
      <c r="CEJ86" s="125"/>
      <c r="CEK86" s="125"/>
      <c r="CEL86" s="125"/>
      <c r="CEM86" s="125"/>
      <c r="CEN86" s="125"/>
      <c r="CEO86" s="125"/>
      <c r="CEP86" s="125"/>
      <c r="CEQ86" s="125"/>
      <c r="CER86" s="125"/>
      <c r="CES86" s="125"/>
      <c r="CET86" s="125"/>
      <c r="CEU86" s="125"/>
      <c r="CEV86" s="125"/>
      <c r="CEW86" s="125"/>
      <c r="CEX86" s="125"/>
      <c r="CEY86" s="125"/>
      <c r="CEZ86" s="125"/>
      <c r="CFA86" s="125"/>
      <c r="CFB86" s="125"/>
      <c r="CFC86" s="125"/>
      <c r="CFD86" s="125"/>
      <c r="CFE86" s="125"/>
      <c r="CFF86" s="125"/>
      <c r="CFG86" s="125"/>
      <c r="CFH86" s="125"/>
      <c r="CFI86" s="125"/>
      <c r="CFJ86" s="125"/>
      <c r="CFK86" s="125"/>
      <c r="CFL86" s="125"/>
      <c r="CFM86" s="125"/>
      <c r="CFN86" s="125"/>
      <c r="CFO86" s="125"/>
      <c r="CFP86" s="125"/>
      <c r="CFQ86" s="125"/>
      <c r="CFR86" s="125"/>
      <c r="CFS86" s="125"/>
      <c r="CFT86" s="125"/>
      <c r="CFU86" s="125"/>
      <c r="CFV86" s="125"/>
      <c r="CFW86" s="125"/>
      <c r="CFX86" s="125"/>
      <c r="CFY86" s="125"/>
      <c r="CFZ86" s="125"/>
      <c r="CGA86" s="125"/>
      <c r="CGB86" s="125"/>
      <c r="CGC86" s="125"/>
      <c r="CGD86" s="125"/>
      <c r="CGE86" s="125"/>
      <c r="CGF86" s="125"/>
      <c r="CGG86" s="125"/>
      <c r="CGH86" s="125"/>
      <c r="CGI86" s="125"/>
      <c r="CGJ86" s="125"/>
      <c r="CGK86" s="125"/>
      <c r="CGL86" s="125"/>
      <c r="CGM86" s="125"/>
      <c r="CGN86" s="125"/>
      <c r="CGO86" s="125"/>
      <c r="CGP86" s="125"/>
      <c r="CGQ86" s="125"/>
      <c r="CGR86" s="125"/>
      <c r="CGS86" s="125"/>
      <c r="CGT86" s="125"/>
      <c r="CGU86" s="125"/>
      <c r="CGV86" s="125"/>
      <c r="CGW86" s="125"/>
      <c r="CGX86" s="125"/>
      <c r="CGY86" s="125"/>
      <c r="CGZ86" s="125"/>
      <c r="CHA86" s="125"/>
      <c r="CHB86" s="125"/>
      <c r="CHC86" s="125"/>
      <c r="CHD86" s="125"/>
      <c r="CHE86" s="125"/>
      <c r="CHF86" s="125"/>
      <c r="CHG86" s="125"/>
      <c r="CHH86" s="125"/>
      <c r="CHI86" s="125"/>
      <c r="CHJ86" s="125"/>
      <c r="CHK86" s="125"/>
      <c r="CHL86" s="125"/>
      <c r="CHM86" s="125"/>
      <c r="CHN86" s="125"/>
      <c r="CHO86" s="125"/>
      <c r="CHP86" s="125"/>
      <c r="CHQ86" s="125"/>
      <c r="CHR86" s="125"/>
      <c r="CHS86" s="125"/>
      <c r="CHT86" s="125"/>
      <c r="CHU86" s="125"/>
      <c r="CHV86" s="125"/>
      <c r="CHW86" s="125"/>
      <c r="CHX86" s="125"/>
      <c r="CHY86" s="125"/>
      <c r="CHZ86" s="125"/>
      <c r="CIA86" s="125"/>
      <c r="CIB86" s="125"/>
      <c r="CIC86" s="125"/>
      <c r="CID86" s="125"/>
      <c r="CIE86" s="125"/>
      <c r="CIF86" s="125"/>
      <c r="CIG86" s="125"/>
      <c r="CIH86" s="125"/>
      <c r="CII86" s="125"/>
      <c r="CIJ86" s="125"/>
      <c r="CIK86" s="125"/>
      <c r="CIL86" s="125"/>
      <c r="CIM86" s="125"/>
      <c r="CIN86" s="125"/>
      <c r="CIO86" s="125"/>
      <c r="CIP86" s="125"/>
      <c r="CIQ86" s="125"/>
      <c r="CIR86" s="125"/>
      <c r="CIS86" s="125"/>
      <c r="CIT86" s="125"/>
      <c r="CIU86" s="125"/>
      <c r="CIV86" s="125"/>
      <c r="CIW86" s="125"/>
      <c r="CIX86" s="125"/>
      <c r="CIY86" s="125"/>
      <c r="CIZ86" s="125"/>
      <c r="CJA86" s="125"/>
      <c r="CJB86" s="125"/>
      <c r="CJC86" s="125"/>
      <c r="CJD86" s="125"/>
      <c r="CJE86" s="125"/>
      <c r="CJF86" s="125"/>
      <c r="CJG86" s="125"/>
      <c r="CJH86" s="125"/>
      <c r="CJI86" s="125"/>
      <c r="CJJ86" s="125"/>
      <c r="CJK86" s="125"/>
      <c r="CJL86" s="125"/>
      <c r="CJM86" s="125"/>
      <c r="CJN86" s="125"/>
      <c r="CJO86" s="125"/>
      <c r="CJP86" s="125"/>
      <c r="CJQ86" s="125"/>
      <c r="CJR86" s="125"/>
      <c r="CJS86" s="125"/>
      <c r="CJT86" s="125"/>
      <c r="CJU86" s="125"/>
      <c r="CJV86" s="125"/>
      <c r="CJW86" s="125"/>
      <c r="CJX86" s="125"/>
      <c r="CJY86" s="125"/>
      <c r="CJZ86" s="125"/>
      <c r="CKA86" s="125"/>
      <c r="CKB86" s="125"/>
      <c r="CKC86" s="125"/>
      <c r="CKD86" s="125"/>
      <c r="CKE86" s="125"/>
      <c r="CKF86" s="125"/>
      <c r="CKG86" s="125"/>
      <c r="CKH86" s="125"/>
      <c r="CKI86" s="125"/>
      <c r="CKJ86" s="125"/>
      <c r="CKK86" s="125"/>
      <c r="CKL86" s="125"/>
      <c r="CKM86" s="125"/>
      <c r="CKN86" s="125"/>
      <c r="CKO86" s="125"/>
      <c r="CKP86" s="125"/>
      <c r="CKQ86" s="125"/>
      <c r="CKR86" s="125"/>
      <c r="CKS86" s="125"/>
      <c r="CKT86" s="125"/>
      <c r="CKU86" s="125"/>
      <c r="CKV86" s="125"/>
      <c r="CKW86" s="125"/>
      <c r="CKX86" s="125"/>
      <c r="CKY86" s="125"/>
      <c r="CKZ86" s="125"/>
      <c r="CLA86" s="125"/>
      <c r="CLB86" s="125"/>
      <c r="CLC86" s="125"/>
      <c r="CLD86" s="125"/>
      <c r="CLE86" s="125"/>
      <c r="CLF86" s="125"/>
      <c r="CLG86" s="125"/>
      <c r="CLH86" s="125"/>
      <c r="CLI86" s="125"/>
      <c r="CLJ86" s="125"/>
      <c r="CLK86" s="125"/>
      <c r="CLL86" s="125"/>
      <c r="CLM86" s="125"/>
      <c r="CLN86" s="125"/>
      <c r="CLO86" s="125"/>
      <c r="CLP86" s="125"/>
      <c r="CLQ86" s="125"/>
      <c r="CLR86" s="125"/>
      <c r="CLS86" s="125"/>
      <c r="CLT86" s="125"/>
      <c r="CLU86" s="125"/>
      <c r="CLV86" s="125"/>
      <c r="CLW86" s="125"/>
      <c r="CLX86" s="125"/>
      <c r="CLY86" s="125"/>
      <c r="CLZ86" s="125"/>
      <c r="CMA86" s="125"/>
      <c r="CMB86" s="125"/>
      <c r="CMC86" s="125"/>
      <c r="CMD86" s="125"/>
      <c r="CME86" s="125"/>
      <c r="CMF86" s="125"/>
      <c r="CMG86" s="125"/>
      <c r="CMH86" s="125"/>
      <c r="CMI86" s="125"/>
      <c r="CMJ86" s="125"/>
      <c r="CMK86" s="125"/>
      <c r="CML86" s="125"/>
      <c r="CMM86" s="125"/>
      <c r="CMN86" s="125"/>
      <c r="CMO86" s="125"/>
      <c r="CMP86" s="125"/>
      <c r="CMQ86" s="125"/>
      <c r="CMR86" s="125"/>
      <c r="CMS86" s="125"/>
      <c r="CMT86" s="125"/>
      <c r="CMU86" s="125"/>
      <c r="CMV86" s="125"/>
      <c r="CMW86" s="125"/>
      <c r="CMX86" s="125"/>
      <c r="CMY86" s="125"/>
      <c r="CMZ86" s="125"/>
      <c r="CNA86" s="125"/>
      <c r="CNB86" s="125"/>
      <c r="CNC86" s="125"/>
      <c r="CND86" s="125"/>
      <c r="CNE86" s="125"/>
      <c r="CNF86" s="125"/>
      <c r="CNG86" s="125"/>
      <c r="CNH86" s="125"/>
      <c r="CNI86" s="125"/>
      <c r="CNJ86" s="125"/>
      <c r="CNK86" s="125"/>
      <c r="CNL86" s="125"/>
      <c r="CNM86" s="125"/>
      <c r="CNN86" s="125"/>
      <c r="CNO86" s="125"/>
      <c r="CNP86" s="125"/>
      <c r="CNQ86" s="125"/>
      <c r="CNR86" s="125"/>
      <c r="CNS86" s="125"/>
      <c r="CNT86" s="125"/>
      <c r="CNU86" s="125"/>
      <c r="CNV86" s="125"/>
      <c r="CNW86" s="125"/>
      <c r="CNX86" s="125"/>
      <c r="CNY86" s="125"/>
      <c r="CNZ86" s="125"/>
      <c r="COA86" s="125"/>
      <c r="COB86" s="125"/>
      <c r="COC86" s="125"/>
      <c r="COD86" s="125"/>
      <c r="COE86" s="125"/>
      <c r="COF86" s="125"/>
      <c r="COG86" s="125"/>
      <c r="COH86" s="125"/>
      <c r="COI86" s="125"/>
      <c r="COJ86" s="125"/>
      <c r="COK86" s="125"/>
      <c r="COL86" s="125"/>
      <c r="COM86" s="125"/>
      <c r="CON86" s="125"/>
      <c r="COO86" s="125"/>
      <c r="COP86" s="125"/>
      <c r="COQ86" s="125"/>
      <c r="COR86" s="125"/>
      <c r="COS86" s="125"/>
      <c r="COT86" s="125"/>
      <c r="COU86" s="125"/>
      <c r="COV86" s="125"/>
      <c r="COW86" s="125"/>
      <c r="COX86" s="125"/>
      <c r="COY86" s="125"/>
      <c r="COZ86" s="125"/>
      <c r="CPA86" s="125"/>
      <c r="CPB86" s="125"/>
      <c r="CPC86" s="125"/>
      <c r="CPD86" s="125"/>
      <c r="CPE86" s="125"/>
      <c r="CPF86" s="125"/>
      <c r="CPG86" s="125"/>
      <c r="CPH86" s="125"/>
      <c r="CPI86" s="125"/>
      <c r="CPJ86" s="125"/>
      <c r="CPK86" s="125"/>
      <c r="CPL86" s="125"/>
      <c r="CPM86" s="125"/>
      <c r="CPN86" s="125"/>
      <c r="CPO86" s="125"/>
      <c r="CPP86" s="125"/>
      <c r="CPQ86" s="125"/>
      <c r="CPR86" s="125"/>
      <c r="CPS86" s="125"/>
      <c r="CPT86" s="125"/>
      <c r="CPU86" s="125"/>
      <c r="CPV86" s="125"/>
      <c r="CPW86" s="125"/>
      <c r="CPX86" s="125"/>
      <c r="CPY86" s="125"/>
      <c r="CPZ86" s="125"/>
      <c r="CQA86" s="125"/>
      <c r="CQB86" s="125"/>
      <c r="CQC86" s="125"/>
      <c r="CQD86" s="125"/>
      <c r="CQE86" s="125"/>
      <c r="CQF86" s="125"/>
      <c r="CQG86" s="125"/>
      <c r="CQH86" s="125"/>
      <c r="CQI86" s="125"/>
      <c r="CQJ86" s="125"/>
      <c r="CQK86" s="125"/>
      <c r="CQL86" s="125"/>
      <c r="CQM86" s="125"/>
      <c r="CQN86" s="125"/>
      <c r="CQO86" s="125"/>
      <c r="CQP86" s="125"/>
      <c r="CQQ86" s="125"/>
      <c r="CQR86" s="125"/>
      <c r="CQS86" s="125"/>
      <c r="CQT86" s="125"/>
      <c r="CQU86" s="125"/>
      <c r="CQV86" s="125"/>
      <c r="CQW86" s="125"/>
      <c r="CQX86" s="125"/>
      <c r="CQY86" s="125"/>
      <c r="CQZ86" s="125"/>
      <c r="CRA86" s="125"/>
      <c r="CRB86" s="125"/>
      <c r="CRC86" s="125"/>
      <c r="CRD86" s="125"/>
      <c r="CRE86" s="125"/>
      <c r="CRF86" s="125"/>
      <c r="CRG86" s="125"/>
      <c r="CRH86" s="125"/>
      <c r="CRI86" s="125"/>
      <c r="CRJ86" s="125"/>
      <c r="CRK86" s="125"/>
      <c r="CRL86" s="125"/>
      <c r="CRM86" s="125"/>
      <c r="CRN86" s="125"/>
      <c r="CRO86" s="125"/>
      <c r="CRP86" s="125"/>
      <c r="CRQ86" s="125"/>
      <c r="CRR86" s="125"/>
      <c r="CRS86" s="125"/>
      <c r="CRT86" s="125"/>
      <c r="CRU86" s="125"/>
      <c r="CRV86" s="125"/>
      <c r="CRW86" s="125"/>
      <c r="CRX86" s="125"/>
      <c r="CRY86" s="125"/>
      <c r="CRZ86" s="125"/>
      <c r="CSA86" s="125"/>
      <c r="CSB86" s="125"/>
      <c r="CSC86" s="125"/>
      <c r="CSD86" s="125"/>
      <c r="CSE86" s="125"/>
      <c r="CSF86" s="125"/>
      <c r="CSG86" s="125"/>
      <c r="CSH86" s="125"/>
      <c r="CSI86" s="125"/>
      <c r="CSJ86" s="125"/>
      <c r="CSK86" s="125"/>
      <c r="CSL86" s="125"/>
      <c r="CSM86" s="125"/>
      <c r="CSN86" s="125"/>
      <c r="CSO86" s="125"/>
      <c r="CSP86" s="125"/>
      <c r="CSQ86" s="125"/>
      <c r="CSR86" s="125"/>
      <c r="CSS86" s="125"/>
      <c r="CST86" s="125"/>
      <c r="CSU86" s="125"/>
      <c r="CSV86" s="125"/>
      <c r="CSW86" s="125"/>
      <c r="CSX86" s="125"/>
      <c r="CSY86" s="125"/>
      <c r="CSZ86" s="125"/>
      <c r="CTA86" s="125"/>
      <c r="CTB86" s="125"/>
      <c r="CTC86" s="125"/>
      <c r="CTD86" s="125"/>
      <c r="CTE86" s="125"/>
      <c r="CTF86" s="125"/>
      <c r="CTG86" s="125"/>
      <c r="CTH86" s="125"/>
      <c r="CTI86" s="125"/>
      <c r="CTJ86" s="125"/>
      <c r="CTK86" s="125"/>
      <c r="CTL86" s="125"/>
      <c r="CTM86" s="125"/>
      <c r="CTN86" s="125"/>
      <c r="CTO86" s="125"/>
      <c r="CTP86" s="125"/>
      <c r="CTQ86" s="125"/>
      <c r="CTR86" s="125"/>
      <c r="CTS86" s="125"/>
      <c r="CTT86" s="125"/>
      <c r="CTU86" s="125"/>
      <c r="CTV86" s="125"/>
      <c r="CTW86" s="125"/>
      <c r="CTX86" s="125"/>
      <c r="CTY86" s="125"/>
      <c r="CTZ86" s="125"/>
      <c r="CUA86" s="125"/>
      <c r="CUB86" s="125"/>
      <c r="CUC86" s="125"/>
      <c r="CUD86" s="125"/>
      <c r="CUE86" s="125"/>
      <c r="CUF86" s="125"/>
      <c r="CUG86" s="125"/>
      <c r="CUH86" s="125"/>
      <c r="CUI86" s="125"/>
      <c r="CUJ86" s="125"/>
      <c r="CUK86" s="125"/>
      <c r="CUL86" s="125"/>
      <c r="CUM86" s="125"/>
      <c r="CUN86" s="125"/>
      <c r="CUO86" s="125"/>
      <c r="CUP86" s="125"/>
      <c r="CUQ86" s="125"/>
      <c r="CUR86" s="125"/>
      <c r="CUS86" s="125"/>
      <c r="CUT86" s="125"/>
      <c r="CUU86" s="125"/>
      <c r="CUV86" s="125"/>
      <c r="CUW86" s="125"/>
      <c r="CUX86" s="125"/>
      <c r="CUY86" s="125"/>
      <c r="CUZ86" s="125"/>
      <c r="CVA86" s="125"/>
      <c r="CVB86" s="125"/>
      <c r="CVC86" s="125"/>
      <c r="CVD86" s="125"/>
      <c r="CVE86" s="125"/>
      <c r="CVF86" s="125"/>
      <c r="CVG86" s="125"/>
      <c r="CVH86" s="125"/>
      <c r="CVI86" s="125"/>
      <c r="CVJ86" s="125"/>
      <c r="CVK86" s="125"/>
      <c r="CVL86" s="125"/>
      <c r="CVM86" s="125"/>
      <c r="CVN86" s="125"/>
      <c r="CVO86" s="125"/>
      <c r="CVP86" s="125"/>
      <c r="CVQ86" s="125"/>
      <c r="CVR86" s="125"/>
      <c r="CVS86" s="125"/>
      <c r="CVT86" s="125"/>
      <c r="CVU86" s="125"/>
      <c r="CVV86" s="125"/>
      <c r="CVW86" s="125"/>
      <c r="CVX86" s="125"/>
      <c r="CVY86" s="125"/>
      <c r="CVZ86" s="125"/>
      <c r="CWA86" s="125"/>
      <c r="CWB86" s="125"/>
      <c r="CWC86" s="125"/>
      <c r="CWD86" s="125"/>
      <c r="CWE86" s="125"/>
      <c r="CWF86" s="125"/>
      <c r="CWG86" s="125"/>
      <c r="CWH86" s="125"/>
      <c r="CWI86" s="125"/>
      <c r="CWJ86" s="125"/>
      <c r="CWK86" s="125"/>
      <c r="CWL86" s="125"/>
      <c r="CWM86" s="125"/>
      <c r="CWN86" s="125"/>
      <c r="CWO86" s="125"/>
      <c r="CWP86" s="125"/>
      <c r="CWQ86" s="125"/>
      <c r="CWR86" s="125"/>
      <c r="CWS86" s="125"/>
      <c r="CWT86" s="125"/>
      <c r="CWU86" s="125"/>
      <c r="CWV86" s="125"/>
      <c r="CWW86" s="125"/>
      <c r="CWX86" s="125"/>
      <c r="CWY86" s="125"/>
      <c r="CWZ86" s="125"/>
      <c r="CXA86" s="125"/>
      <c r="CXB86" s="125"/>
      <c r="CXC86" s="125"/>
      <c r="CXD86" s="125"/>
      <c r="CXE86" s="125"/>
      <c r="CXF86" s="125"/>
      <c r="CXG86" s="125"/>
      <c r="CXH86" s="125"/>
      <c r="CXI86" s="125"/>
      <c r="CXJ86" s="125"/>
      <c r="CXK86" s="125"/>
      <c r="CXL86" s="125"/>
      <c r="CXM86" s="125"/>
      <c r="CXN86" s="125"/>
      <c r="CXO86" s="125"/>
      <c r="CXP86" s="125"/>
      <c r="CXQ86" s="125"/>
      <c r="CXR86" s="125"/>
      <c r="CXS86" s="125"/>
      <c r="CXT86" s="125"/>
      <c r="CXU86" s="125"/>
      <c r="CXV86" s="125"/>
      <c r="CXW86" s="125"/>
      <c r="CXX86" s="125"/>
      <c r="CXY86" s="125"/>
      <c r="CXZ86" s="125"/>
      <c r="CYA86" s="125"/>
      <c r="CYB86" s="125"/>
      <c r="CYC86" s="125"/>
      <c r="CYD86" s="125"/>
      <c r="CYE86" s="125"/>
      <c r="CYF86" s="125"/>
      <c r="CYG86" s="125"/>
      <c r="CYH86" s="125"/>
      <c r="CYI86" s="125"/>
      <c r="CYJ86" s="125"/>
      <c r="CYK86" s="125"/>
      <c r="CYL86" s="125"/>
      <c r="CYM86" s="125"/>
      <c r="CYN86" s="125"/>
      <c r="CYO86" s="125"/>
      <c r="CYP86" s="125"/>
      <c r="CYQ86" s="125"/>
      <c r="CYR86" s="125"/>
      <c r="CYS86" s="125"/>
      <c r="CYT86" s="125"/>
      <c r="CYU86" s="125"/>
      <c r="CYV86" s="125"/>
      <c r="CYW86" s="125"/>
      <c r="CYX86" s="125"/>
      <c r="CYY86" s="125"/>
      <c r="CYZ86" s="125"/>
      <c r="CZA86" s="125"/>
      <c r="CZB86" s="125"/>
      <c r="CZC86" s="125"/>
      <c r="CZD86" s="125"/>
      <c r="CZE86" s="125"/>
      <c r="CZF86" s="125"/>
      <c r="CZG86" s="125"/>
      <c r="CZH86" s="125"/>
      <c r="CZI86" s="125"/>
      <c r="CZJ86" s="125"/>
      <c r="CZK86" s="125"/>
      <c r="CZL86" s="125"/>
      <c r="CZM86" s="125"/>
      <c r="CZN86" s="125"/>
      <c r="CZO86" s="125"/>
      <c r="CZP86" s="125"/>
      <c r="CZQ86" s="125"/>
      <c r="CZR86" s="125"/>
      <c r="CZS86" s="125"/>
      <c r="CZT86" s="125"/>
      <c r="CZU86" s="125"/>
      <c r="CZV86" s="125"/>
      <c r="CZW86" s="125"/>
      <c r="CZX86" s="125"/>
      <c r="CZY86" s="125"/>
      <c r="CZZ86" s="125"/>
      <c r="DAA86" s="125"/>
      <c r="DAB86" s="125"/>
      <c r="DAC86" s="125"/>
      <c r="DAD86" s="125"/>
      <c r="DAE86" s="125"/>
      <c r="DAF86" s="125"/>
      <c r="DAG86" s="125"/>
      <c r="DAH86" s="125"/>
      <c r="DAI86" s="125"/>
      <c r="DAJ86" s="125"/>
      <c r="DAK86" s="125"/>
      <c r="DAL86" s="125"/>
      <c r="DAM86" s="125"/>
      <c r="DAN86" s="125"/>
      <c r="DAO86" s="125"/>
      <c r="DAP86" s="125"/>
      <c r="DAQ86" s="125"/>
      <c r="DAR86" s="125"/>
      <c r="DAS86" s="125"/>
      <c r="DAT86" s="125"/>
      <c r="DAU86" s="125"/>
      <c r="DAV86" s="125"/>
      <c r="DAW86" s="125"/>
      <c r="DAX86" s="125"/>
      <c r="DAY86" s="125"/>
      <c r="DAZ86" s="125"/>
      <c r="DBA86" s="125"/>
      <c r="DBB86" s="125"/>
      <c r="DBC86" s="125"/>
      <c r="DBD86" s="125"/>
      <c r="DBE86" s="125"/>
      <c r="DBF86" s="125"/>
      <c r="DBG86" s="125"/>
      <c r="DBH86" s="125"/>
      <c r="DBI86" s="125"/>
      <c r="DBJ86" s="125"/>
      <c r="DBK86" s="125"/>
      <c r="DBL86" s="125"/>
      <c r="DBM86" s="125"/>
      <c r="DBN86" s="125"/>
      <c r="DBO86" s="125"/>
      <c r="DBP86" s="125"/>
      <c r="DBQ86" s="125"/>
      <c r="DBR86" s="125"/>
      <c r="DBS86" s="125"/>
      <c r="DBT86" s="125"/>
      <c r="DBU86" s="125"/>
      <c r="DBV86" s="125"/>
      <c r="DBW86" s="125"/>
      <c r="DBX86" s="125"/>
      <c r="DBY86" s="125"/>
      <c r="DBZ86" s="125"/>
      <c r="DCA86" s="125"/>
      <c r="DCB86" s="125"/>
      <c r="DCC86" s="125"/>
      <c r="DCD86" s="125"/>
      <c r="DCE86" s="125"/>
      <c r="DCF86" s="125"/>
      <c r="DCG86" s="125"/>
      <c r="DCH86" s="125"/>
      <c r="DCI86" s="125"/>
      <c r="DCJ86" s="125"/>
      <c r="DCK86" s="125"/>
      <c r="DCL86" s="125"/>
      <c r="DCM86" s="125"/>
      <c r="DCN86" s="125"/>
      <c r="DCO86" s="125"/>
      <c r="DCP86" s="125"/>
      <c r="DCQ86" s="125"/>
      <c r="DCR86" s="125"/>
      <c r="DCS86" s="125"/>
      <c r="DCT86" s="125"/>
      <c r="DCU86" s="125"/>
      <c r="DCV86" s="125"/>
      <c r="DCW86" s="125"/>
      <c r="DCX86" s="125"/>
      <c r="DCY86" s="125"/>
      <c r="DCZ86" s="125"/>
      <c r="DDA86" s="125"/>
      <c r="DDB86" s="125"/>
      <c r="DDC86" s="125"/>
      <c r="DDD86" s="125"/>
      <c r="DDE86" s="125"/>
      <c r="DDF86" s="125"/>
      <c r="DDG86" s="125"/>
      <c r="DDH86" s="125"/>
      <c r="DDI86" s="125"/>
      <c r="DDJ86" s="125"/>
      <c r="DDK86" s="125"/>
      <c r="DDL86" s="125"/>
      <c r="DDM86" s="125"/>
      <c r="DDN86" s="125"/>
      <c r="DDO86" s="125"/>
      <c r="DDP86" s="125"/>
      <c r="DDQ86" s="125"/>
      <c r="DDR86" s="125"/>
      <c r="DDS86" s="125"/>
      <c r="DDT86" s="125"/>
      <c r="DDU86" s="125"/>
      <c r="DDV86" s="125"/>
      <c r="DDW86" s="125"/>
      <c r="DDX86" s="125"/>
      <c r="DDY86" s="125"/>
      <c r="DDZ86" s="125"/>
      <c r="DEA86" s="125"/>
      <c r="DEB86" s="125"/>
      <c r="DEC86" s="125"/>
      <c r="DED86" s="125"/>
      <c r="DEE86" s="125"/>
      <c r="DEF86" s="125"/>
      <c r="DEG86" s="125"/>
      <c r="DEH86" s="125"/>
      <c r="DEI86" s="125"/>
      <c r="DEJ86" s="125"/>
      <c r="DEK86" s="125"/>
      <c r="DEL86" s="125"/>
      <c r="DEM86" s="125"/>
      <c r="DEN86" s="125"/>
      <c r="DEO86" s="125"/>
      <c r="DEP86" s="125"/>
      <c r="DEQ86" s="125"/>
      <c r="DER86" s="125"/>
      <c r="DES86" s="125"/>
      <c r="DET86" s="125"/>
      <c r="DEU86" s="125"/>
      <c r="DEV86" s="125"/>
      <c r="DEW86" s="125"/>
      <c r="DEX86" s="125"/>
      <c r="DEY86" s="125"/>
      <c r="DEZ86" s="125"/>
      <c r="DFA86" s="125"/>
      <c r="DFB86" s="125"/>
      <c r="DFC86" s="125"/>
      <c r="DFD86" s="125"/>
      <c r="DFE86" s="125"/>
      <c r="DFF86" s="125"/>
      <c r="DFG86" s="125"/>
      <c r="DFH86" s="125"/>
      <c r="DFI86" s="125"/>
      <c r="DFJ86" s="125"/>
      <c r="DFK86" s="125"/>
      <c r="DFL86" s="125"/>
      <c r="DFM86" s="125"/>
      <c r="DFN86" s="125"/>
      <c r="DFO86" s="125"/>
      <c r="DFP86" s="125"/>
      <c r="DFQ86" s="125"/>
      <c r="DFR86" s="125"/>
      <c r="DFS86" s="125"/>
      <c r="DFT86" s="125"/>
      <c r="DFU86" s="125"/>
      <c r="DFV86" s="125"/>
      <c r="DFW86" s="125"/>
      <c r="DFX86" s="125"/>
      <c r="DFY86" s="125"/>
      <c r="DFZ86" s="125"/>
      <c r="DGA86" s="125"/>
      <c r="DGB86" s="125"/>
      <c r="DGC86" s="125"/>
      <c r="DGD86" s="125"/>
      <c r="DGE86" s="125"/>
      <c r="DGF86" s="125"/>
      <c r="DGG86" s="125"/>
      <c r="DGH86" s="125"/>
      <c r="DGI86" s="125"/>
      <c r="DGJ86" s="125"/>
      <c r="DGK86" s="125"/>
      <c r="DGL86" s="125"/>
      <c r="DGM86" s="125"/>
      <c r="DGN86" s="125"/>
      <c r="DGO86" s="125"/>
      <c r="DGP86" s="125"/>
      <c r="DGQ86" s="125"/>
      <c r="DGR86" s="125"/>
      <c r="DGS86" s="125"/>
      <c r="DGT86" s="125"/>
      <c r="DGU86" s="125"/>
      <c r="DGV86" s="125"/>
      <c r="DGW86" s="125"/>
      <c r="DGX86" s="125"/>
      <c r="DGY86" s="125"/>
      <c r="DGZ86" s="125"/>
      <c r="DHA86" s="125"/>
      <c r="DHB86" s="125"/>
      <c r="DHC86" s="125"/>
      <c r="DHD86" s="125"/>
      <c r="DHE86" s="125"/>
      <c r="DHF86" s="125"/>
      <c r="DHG86" s="125"/>
      <c r="DHH86" s="125"/>
      <c r="DHI86" s="125"/>
      <c r="DHJ86" s="125"/>
      <c r="DHK86" s="125"/>
      <c r="DHL86" s="125"/>
      <c r="DHM86" s="125"/>
      <c r="DHN86" s="125"/>
      <c r="DHO86" s="125"/>
      <c r="DHP86" s="125"/>
      <c r="DHQ86" s="125"/>
      <c r="DHR86" s="125"/>
      <c r="DHS86" s="125"/>
      <c r="DHT86" s="125"/>
      <c r="DHU86" s="125"/>
      <c r="DHV86" s="125"/>
      <c r="DHW86" s="125"/>
      <c r="DHX86" s="125"/>
      <c r="DHY86" s="125"/>
      <c r="DHZ86" s="125"/>
      <c r="DIA86" s="125"/>
      <c r="DIB86" s="125"/>
      <c r="DIC86" s="125"/>
      <c r="DID86" s="125"/>
      <c r="DIE86" s="125"/>
      <c r="DIF86" s="125"/>
      <c r="DIG86" s="125"/>
      <c r="DIH86" s="125"/>
      <c r="DII86" s="125"/>
      <c r="DIJ86" s="125"/>
      <c r="DIK86" s="125"/>
      <c r="DIL86" s="125"/>
      <c r="DIM86" s="125"/>
      <c r="DIN86" s="125"/>
      <c r="DIO86" s="125"/>
      <c r="DIP86" s="125"/>
      <c r="DIQ86" s="125"/>
      <c r="DIR86" s="125"/>
      <c r="DIS86" s="125"/>
      <c r="DIT86" s="125"/>
      <c r="DIU86" s="125"/>
      <c r="DIV86" s="125"/>
      <c r="DIW86" s="125"/>
      <c r="DIX86" s="125"/>
      <c r="DIY86" s="125"/>
      <c r="DIZ86" s="125"/>
      <c r="DJA86" s="125"/>
      <c r="DJB86" s="125"/>
      <c r="DJC86" s="125"/>
      <c r="DJD86" s="125"/>
      <c r="DJE86" s="125"/>
      <c r="DJF86" s="125"/>
      <c r="DJG86" s="125"/>
      <c r="DJH86" s="125"/>
      <c r="DJI86" s="125"/>
      <c r="DJJ86" s="125"/>
      <c r="DJK86" s="125"/>
      <c r="DJL86" s="125"/>
      <c r="DJM86" s="125"/>
      <c r="DJN86" s="125"/>
      <c r="DJO86" s="125"/>
      <c r="DJP86" s="125"/>
      <c r="DJQ86" s="125"/>
      <c r="DJR86" s="125"/>
      <c r="DJS86" s="125"/>
      <c r="DJT86" s="125"/>
      <c r="DJU86" s="125"/>
      <c r="DJV86" s="125"/>
      <c r="DJW86" s="125"/>
      <c r="DJX86" s="125"/>
      <c r="DJY86" s="125"/>
      <c r="DJZ86" s="125"/>
      <c r="DKA86" s="125"/>
      <c r="DKB86" s="125"/>
      <c r="DKC86" s="125"/>
      <c r="DKD86" s="125"/>
      <c r="DKE86" s="125"/>
      <c r="DKF86" s="125"/>
      <c r="DKG86" s="125"/>
      <c r="DKH86" s="125"/>
      <c r="DKI86" s="125"/>
      <c r="DKJ86" s="125"/>
      <c r="DKK86" s="125"/>
      <c r="DKL86" s="125"/>
      <c r="DKM86" s="125"/>
      <c r="DKN86" s="125"/>
      <c r="DKO86" s="125"/>
      <c r="DKP86" s="125"/>
      <c r="DKQ86" s="125"/>
      <c r="DKR86" s="125"/>
      <c r="DKS86" s="125"/>
      <c r="DKT86" s="125"/>
      <c r="DKU86" s="125"/>
      <c r="DKV86" s="125"/>
      <c r="DKW86" s="125"/>
      <c r="DKX86" s="125"/>
      <c r="DKY86" s="125"/>
      <c r="DKZ86" s="125"/>
      <c r="DLA86" s="125"/>
      <c r="DLB86" s="125"/>
      <c r="DLC86" s="125"/>
      <c r="DLD86" s="125"/>
      <c r="DLE86" s="125"/>
      <c r="DLF86" s="125"/>
      <c r="DLG86" s="125"/>
      <c r="DLH86" s="125"/>
      <c r="DLI86" s="125"/>
      <c r="DLJ86" s="125"/>
      <c r="DLK86" s="125"/>
      <c r="DLL86" s="125"/>
      <c r="DLM86" s="125"/>
      <c r="DLN86" s="125"/>
      <c r="DLO86" s="125"/>
      <c r="DLP86" s="125"/>
      <c r="DLQ86" s="125"/>
      <c r="DLR86" s="125"/>
      <c r="DLS86" s="125"/>
      <c r="DLT86" s="125"/>
      <c r="DLU86" s="125"/>
      <c r="DLV86" s="125"/>
      <c r="DLW86" s="125"/>
      <c r="DLX86" s="125"/>
      <c r="DLY86" s="125"/>
      <c r="DLZ86" s="125"/>
      <c r="DMA86" s="125"/>
      <c r="DMB86" s="125"/>
      <c r="DMC86" s="125"/>
      <c r="DMD86" s="125"/>
      <c r="DME86" s="125"/>
      <c r="DMF86" s="125"/>
      <c r="DMG86" s="125"/>
      <c r="DMH86" s="125"/>
      <c r="DMI86" s="125"/>
      <c r="DMJ86" s="125"/>
      <c r="DMK86" s="125"/>
      <c r="DML86" s="125"/>
      <c r="DMM86" s="125"/>
      <c r="DMN86" s="125"/>
      <c r="DMO86" s="125"/>
      <c r="DMP86" s="125"/>
      <c r="DMQ86" s="125"/>
      <c r="DMR86" s="125"/>
      <c r="DMS86" s="125"/>
      <c r="DMT86" s="125"/>
      <c r="DMU86" s="125"/>
      <c r="DMV86" s="125"/>
      <c r="DMW86" s="125"/>
      <c r="DMX86" s="125"/>
      <c r="DMY86" s="125"/>
      <c r="DMZ86" s="125"/>
      <c r="DNA86" s="125"/>
      <c r="DNB86" s="125"/>
      <c r="DNC86" s="125"/>
      <c r="DND86" s="125"/>
      <c r="DNE86" s="125"/>
      <c r="DNF86" s="125"/>
      <c r="DNG86" s="125"/>
      <c r="DNH86" s="125"/>
      <c r="DNI86" s="125"/>
      <c r="DNJ86" s="125"/>
      <c r="DNK86" s="125"/>
      <c r="DNL86" s="125"/>
      <c r="DNM86" s="125"/>
      <c r="DNN86" s="125"/>
      <c r="DNO86" s="125"/>
      <c r="DNP86" s="125"/>
      <c r="DNQ86" s="125"/>
      <c r="DNR86" s="125"/>
      <c r="DNS86" s="125"/>
      <c r="DNT86" s="125"/>
      <c r="DNU86" s="125"/>
      <c r="DNV86" s="125"/>
      <c r="DNW86" s="125"/>
      <c r="DNX86" s="125"/>
      <c r="DNY86" s="125"/>
      <c r="DNZ86" s="125"/>
      <c r="DOA86" s="125"/>
      <c r="DOB86" s="125"/>
      <c r="DOC86" s="125"/>
      <c r="DOD86" s="125"/>
      <c r="DOE86" s="125"/>
      <c r="DOF86" s="125"/>
      <c r="DOG86" s="125"/>
      <c r="DOH86" s="125"/>
      <c r="DOI86" s="125"/>
      <c r="DOJ86" s="125"/>
      <c r="DOK86" s="125"/>
      <c r="DOL86" s="125"/>
      <c r="DOM86" s="125"/>
      <c r="DON86" s="125"/>
      <c r="DOO86" s="125"/>
      <c r="DOP86" s="125"/>
      <c r="DOQ86" s="125"/>
      <c r="DOR86" s="125"/>
      <c r="DOS86" s="125"/>
      <c r="DOT86" s="125"/>
      <c r="DOU86" s="125"/>
      <c r="DOV86" s="125"/>
      <c r="DOW86" s="125"/>
      <c r="DOX86" s="125"/>
      <c r="DOY86" s="125"/>
      <c r="DOZ86" s="125"/>
      <c r="DPA86" s="125"/>
      <c r="DPB86" s="125"/>
      <c r="DPC86" s="125"/>
      <c r="DPD86" s="125"/>
      <c r="DPE86" s="125"/>
      <c r="DPF86" s="125"/>
      <c r="DPG86" s="125"/>
      <c r="DPH86" s="125"/>
      <c r="DPI86" s="125"/>
      <c r="DPJ86" s="125"/>
      <c r="DPK86" s="125"/>
      <c r="DPL86" s="125"/>
      <c r="DPM86" s="125"/>
      <c r="DPN86" s="125"/>
      <c r="DPO86" s="125"/>
      <c r="DPP86" s="125"/>
      <c r="DPQ86" s="125"/>
      <c r="DPR86" s="125"/>
      <c r="DPS86" s="125"/>
      <c r="DPT86" s="125"/>
      <c r="DPU86" s="125"/>
      <c r="DPV86" s="125"/>
      <c r="DPW86" s="125"/>
      <c r="DPX86" s="125"/>
      <c r="DPY86" s="125"/>
      <c r="DPZ86" s="125"/>
      <c r="DQA86" s="125"/>
      <c r="DQB86" s="125"/>
      <c r="DQC86" s="125"/>
      <c r="DQD86" s="125"/>
      <c r="DQE86" s="125"/>
      <c r="DQF86" s="125"/>
      <c r="DQG86" s="125"/>
      <c r="DQH86" s="125"/>
      <c r="DQI86" s="125"/>
      <c r="DQJ86" s="125"/>
      <c r="DQK86" s="125"/>
      <c r="DQL86" s="125"/>
      <c r="DQM86" s="125"/>
      <c r="DQN86" s="125"/>
      <c r="DQO86" s="125"/>
      <c r="DQP86" s="125"/>
      <c r="DQQ86" s="125"/>
      <c r="DQR86" s="125"/>
      <c r="DQS86" s="125"/>
      <c r="DQT86" s="125"/>
      <c r="DQU86" s="125"/>
      <c r="DQV86" s="125"/>
      <c r="DQW86" s="125"/>
      <c r="DQX86" s="125"/>
      <c r="DQY86" s="125"/>
      <c r="DQZ86" s="125"/>
      <c r="DRA86" s="125"/>
      <c r="DRB86" s="125"/>
      <c r="DRC86" s="125"/>
      <c r="DRD86" s="125"/>
      <c r="DRE86" s="125"/>
      <c r="DRF86" s="125"/>
      <c r="DRG86" s="125"/>
      <c r="DRH86" s="125"/>
      <c r="DRI86" s="125"/>
      <c r="DRJ86" s="125"/>
      <c r="DRK86" s="125"/>
      <c r="DRL86" s="125"/>
      <c r="DRM86" s="125"/>
      <c r="DRN86" s="125"/>
      <c r="DRO86" s="125"/>
      <c r="DRP86" s="125"/>
      <c r="DRQ86" s="125"/>
      <c r="DRR86" s="125"/>
      <c r="DRS86" s="125"/>
      <c r="DRT86" s="125"/>
      <c r="DRU86" s="125"/>
      <c r="DRV86" s="125"/>
      <c r="DRW86" s="125"/>
      <c r="DRX86" s="125"/>
      <c r="DRY86" s="125"/>
      <c r="DRZ86" s="125"/>
      <c r="DSA86" s="125"/>
      <c r="DSB86" s="125"/>
      <c r="DSC86" s="125"/>
      <c r="DSD86" s="125"/>
      <c r="DSE86" s="125"/>
      <c r="DSF86" s="125"/>
      <c r="DSG86" s="125"/>
      <c r="DSH86" s="125"/>
      <c r="DSI86" s="125"/>
      <c r="DSJ86" s="125"/>
      <c r="DSK86" s="125"/>
      <c r="DSL86" s="125"/>
      <c r="DSM86" s="125"/>
      <c r="DSN86" s="125"/>
      <c r="DSO86" s="125"/>
      <c r="DSP86" s="125"/>
      <c r="DSQ86" s="125"/>
      <c r="DSR86" s="125"/>
      <c r="DSS86" s="125"/>
      <c r="DST86" s="125"/>
      <c r="DSU86" s="125"/>
      <c r="DSV86" s="125"/>
      <c r="DSW86" s="125"/>
      <c r="DSX86" s="125"/>
      <c r="DSY86" s="125"/>
      <c r="DSZ86" s="125"/>
      <c r="DTA86" s="125"/>
      <c r="DTB86" s="125"/>
      <c r="DTC86" s="125"/>
      <c r="DTD86" s="125"/>
      <c r="DTE86" s="125"/>
      <c r="DTF86" s="125"/>
      <c r="DTG86" s="125"/>
      <c r="DTH86" s="125"/>
      <c r="DTI86" s="125"/>
      <c r="DTJ86" s="125"/>
      <c r="DTK86" s="125"/>
      <c r="DTL86" s="125"/>
      <c r="DTM86" s="125"/>
      <c r="DTN86" s="125"/>
      <c r="DTO86" s="125"/>
      <c r="DTP86" s="125"/>
      <c r="DTQ86" s="125"/>
      <c r="DTR86" s="125"/>
      <c r="DTS86" s="125"/>
      <c r="DTT86" s="125"/>
      <c r="DTU86" s="125"/>
      <c r="DTV86" s="125"/>
      <c r="DTW86" s="125"/>
      <c r="DTX86" s="125"/>
      <c r="DTY86" s="125"/>
      <c r="DTZ86" s="125"/>
      <c r="DUA86" s="125"/>
      <c r="DUB86" s="125"/>
      <c r="DUC86" s="125"/>
      <c r="DUD86" s="125"/>
      <c r="DUE86" s="125"/>
      <c r="DUF86" s="125"/>
      <c r="DUG86" s="125"/>
      <c r="DUH86" s="125"/>
      <c r="DUI86" s="125"/>
      <c r="DUJ86" s="125"/>
      <c r="DUK86" s="125"/>
      <c r="DUL86" s="125"/>
      <c r="DUM86" s="125"/>
      <c r="DUN86" s="125"/>
      <c r="DUO86" s="125"/>
      <c r="DUP86" s="125"/>
      <c r="DUQ86" s="125"/>
      <c r="DUR86" s="125"/>
      <c r="DUS86" s="125"/>
      <c r="DUT86" s="125"/>
      <c r="DUU86" s="125"/>
      <c r="DUV86" s="125"/>
      <c r="DUW86" s="125"/>
      <c r="DUX86" s="125"/>
      <c r="DUY86" s="125"/>
      <c r="DUZ86" s="125"/>
      <c r="DVA86" s="125"/>
      <c r="DVB86" s="125"/>
      <c r="DVC86" s="125"/>
      <c r="DVD86" s="125"/>
      <c r="DVE86" s="125"/>
      <c r="DVF86" s="125"/>
      <c r="DVG86" s="125"/>
      <c r="DVH86" s="125"/>
      <c r="DVI86" s="125"/>
      <c r="DVJ86" s="125"/>
      <c r="DVK86" s="125"/>
      <c r="DVL86" s="125"/>
      <c r="DVM86" s="125"/>
      <c r="DVN86" s="125"/>
      <c r="DVO86" s="125"/>
      <c r="DVP86" s="125"/>
      <c r="DVQ86" s="125"/>
      <c r="DVR86" s="125"/>
      <c r="DVS86" s="125"/>
      <c r="DVT86" s="125"/>
      <c r="DVU86" s="125"/>
      <c r="DVV86" s="125"/>
      <c r="DVW86" s="125"/>
      <c r="DVX86" s="125"/>
      <c r="DVY86" s="125"/>
      <c r="DVZ86" s="125"/>
      <c r="DWA86" s="125"/>
      <c r="DWB86" s="125"/>
      <c r="DWC86" s="125"/>
      <c r="DWD86" s="125"/>
      <c r="DWE86" s="125"/>
      <c r="DWF86" s="125"/>
      <c r="DWG86" s="125"/>
      <c r="DWH86" s="125"/>
      <c r="DWI86" s="125"/>
      <c r="DWJ86" s="125"/>
      <c r="DWK86" s="125"/>
      <c r="DWL86" s="125"/>
      <c r="DWM86" s="125"/>
      <c r="DWN86" s="125"/>
      <c r="DWO86" s="125"/>
      <c r="DWP86" s="125"/>
      <c r="DWQ86" s="125"/>
      <c r="DWR86" s="125"/>
      <c r="DWS86" s="125"/>
      <c r="DWT86" s="125"/>
      <c r="DWU86" s="125"/>
      <c r="DWV86" s="125"/>
      <c r="DWW86" s="125"/>
      <c r="DWX86" s="125"/>
      <c r="DWY86" s="125"/>
      <c r="DWZ86" s="125"/>
      <c r="DXA86" s="125"/>
      <c r="DXB86" s="125"/>
      <c r="DXC86" s="125"/>
      <c r="DXD86" s="125"/>
      <c r="DXE86" s="125"/>
      <c r="DXF86" s="125"/>
      <c r="DXG86" s="125"/>
      <c r="DXH86" s="125"/>
      <c r="DXI86" s="125"/>
      <c r="DXJ86" s="125"/>
      <c r="DXK86" s="125"/>
      <c r="DXL86" s="125"/>
      <c r="DXM86" s="125"/>
      <c r="DXN86" s="125"/>
      <c r="DXO86" s="125"/>
      <c r="DXP86" s="125"/>
      <c r="DXQ86" s="125"/>
      <c r="DXR86" s="125"/>
      <c r="DXS86" s="125"/>
      <c r="DXT86" s="125"/>
      <c r="DXU86" s="125"/>
      <c r="DXV86" s="125"/>
      <c r="DXW86" s="125"/>
      <c r="DXX86" s="125"/>
      <c r="DXY86" s="125"/>
      <c r="DXZ86" s="125"/>
      <c r="DYA86" s="125"/>
      <c r="DYB86" s="125"/>
      <c r="DYC86" s="125"/>
      <c r="DYD86" s="125"/>
      <c r="DYE86" s="125"/>
      <c r="DYF86" s="125"/>
      <c r="DYG86" s="125"/>
      <c r="DYH86" s="125"/>
      <c r="DYI86" s="125"/>
      <c r="DYJ86" s="125"/>
      <c r="DYK86" s="125"/>
      <c r="DYL86" s="125"/>
      <c r="DYM86" s="125"/>
      <c r="DYN86" s="125"/>
      <c r="DYO86" s="125"/>
      <c r="DYP86" s="125"/>
      <c r="DYQ86" s="125"/>
      <c r="DYR86" s="125"/>
      <c r="DYS86" s="125"/>
      <c r="DYT86" s="125"/>
      <c r="DYU86" s="125"/>
      <c r="DYV86" s="125"/>
      <c r="DYW86" s="125"/>
      <c r="DYX86" s="125"/>
      <c r="DYY86" s="125"/>
      <c r="DYZ86" s="125"/>
      <c r="DZA86" s="125"/>
      <c r="DZB86" s="125"/>
      <c r="DZC86" s="125"/>
      <c r="DZD86" s="125"/>
      <c r="DZE86" s="125"/>
      <c r="DZF86" s="125"/>
      <c r="DZG86" s="125"/>
      <c r="DZH86" s="125"/>
      <c r="DZI86" s="125"/>
      <c r="DZJ86" s="125"/>
      <c r="DZK86" s="125"/>
      <c r="DZL86" s="125"/>
      <c r="DZM86" s="125"/>
      <c r="DZN86" s="125"/>
      <c r="DZO86" s="125"/>
      <c r="DZP86" s="125"/>
      <c r="DZQ86" s="125"/>
      <c r="DZR86" s="125"/>
      <c r="DZS86" s="125"/>
      <c r="DZT86" s="125"/>
      <c r="DZU86" s="125"/>
      <c r="DZV86" s="125"/>
      <c r="DZW86" s="125"/>
      <c r="DZX86" s="125"/>
      <c r="DZY86" s="125"/>
      <c r="DZZ86" s="125"/>
      <c r="EAA86" s="125"/>
      <c r="EAB86" s="125"/>
      <c r="EAC86" s="125"/>
      <c r="EAD86" s="125"/>
      <c r="EAE86" s="125"/>
      <c r="EAF86" s="125"/>
      <c r="EAG86" s="125"/>
      <c r="EAH86" s="125"/>
      <c r="EAI86" s="125"/>
      <c r="EAJ86" s="125"/>
      <c r="EAK86" s="125"/>
      <c r="EAL86" s="125"/>
      <c r="EAM86" s="125"/>
      <c r="EAN86" s="125"/>
      <c r="EAO86" s="125"/>
      <c r="EAP86" s="125"/>
      <c r="EAQ86" s="125"/>
      <c r="EAR86" s="125"/>
      <c r="EAS86" s="125"/>
      <c r="EAT86" s="125"/>
      <c r="EAU86" s="125"/>
      <c r="EAV86" s="125"/>
      <c r="EAW86" s="125"/>
      <c r="EAX86" s="125"/>
      <c r="EAY86" s="125"/>
      <c r="EAZ86" s="125"/>
      <c r="EBA86" s="125"/>
      <c r="EBB86" s="125"/>
      <c r="EBC86" s="125"/>
      <c r="EBD86" s="125"/>
      <c r="EBE86" s="125"/>
      <c r="EBF86" s="125"/>
      <c r="EBG86" s="125"/>
      <c r="EBH86" s="125"/>
      <c r="EBI86" s="125"/>
      <c r="EBJ86" s="125"/>
      <c r="EBK86" s="125"/>
      <c r="EBL86" s="125"/>
      <c r="EBM86" s="125"/>
      <c r="EBN86" s="125"/>
      <c r="EBO86" s="125"/>
      <c r="EBP86" s="125"/>
      <c r="EBQ86" s="125"/>
      <c r="EBR86" s="125"/>
      <c r="EBS86" s="125"/>
      <c r="EBT86" s="125"/>
      <c r="EBU86" s="125"/>
      <c r="EBV86" s="125"/>
      <c r="EBW86" s="125"/>
      <c r="EBX86" s="125"/>
      <c r="EBY86" s="125"/>
      <c r="EBZ86" s="125"/>
      <c r="ECA86" s="125"/>
      <c r="ECB86" s="125"/>
      <c r="ECC86" s="125"/>
      <c r="ECD86" s="125"/>
      <c r="ECE86" s="125"/>
      <c r="ECF86" s="125"/>
      <c r="ECG86" s="125"/>
      <c r="ECH86" s="125"/>
      <c r="ECI86" s="125"/>
      <c r="ECJ86" s="125"/>
      <c r="ECK86" s="125"/>
      <c r="ECL86" s="125"/>
      <c r="ECM86" s="125"/>
      <c r="ECN86" s="125"/>
      <c r="ECO86" s="125"/>
      <c r="ECP86" s="125"/>
      <c r="ECQ86" s="125"/>
      <c r="ECR86" s="125"/>
      <c r="ECS86" s="125"/>
      <c r="ECT86" s="125"/>
      <c r="ECU86" s="125"/>
      <c r="ECV86" s="125"/>
      <c r="ECW86" s="125"/>
      <c r="ECX86" s="125"/>
      <c r="ECY86" s="125"/>
      <c r="ECZ86" s="125"/>
      <c r="EDA86" s="125"/>
      <c r="EDB86" s="125"/>
      <c r="EDC86" s="125"/>
      <c r="EDD86" s="125"/>
      <c r="EDE86" s="125"/>
      <c r="EDF86" s="125"/>
      <c r="EDG86" s="125"/>
      <c r="EDH86" s="125"/>
      <c r="EDI86" s="125"/>
      <c r="EDJ86" s="125"/>
      <c r="EDK86" s="125"/>
      <c r="EDL86" s="125"/>
      <c r="EDM86" s="125"/>
      <c r="EDN86" s="125"/>
      <c r="EDO86" s="125"/>
      <c r="EDP86" s="125"/>
      <c r="EDQ86" s="125"/>
      <c r="EDR86" s="125"/>
      <c r="EDS86" s="125"/>
      <c r="EDT86" s="125"/>
      <c r="EDU86" s="125"/>
      <c r="EDV86" s="125"/>
      <c r="EDW86" s="125"/>
      <c r="EDX86" s="125"/>
      <c r="EDY86" s="125"/>
      <c r="EDZ86" s="125"/>
      <c r="EEA86" s="125"/>
      <c r="EEB86" s="125"/>
      <c r="EEC86" s="125"/>
      <c r="EED86" s="125"/>
      <c r="EEE86" s="125"/>
      <c r="EEF86" s="125"/>
      <c r="EEG86" s="125"/>
      <c r="EEH86" s="125"/>
      <c r="EEI86" s="125"/>
      <c r="EEJ86" s="125"/>
      <c r="EEK86" s="125"/>
      <c r="EEL86" s="125"/>
      <c r="EEM86" s="125"/>
      <c r="EEN86" s="125"/>
      <c r="EEO86" s="125"/>
      <c r="EEP86" s="125"/>
      <c r="EEQ86" s="125"/>
      <c r="EER86" s="125"/>
      <c r="EES86" s="125"/>
      <c r="EET86" s="125"/>
      <c r="EEU86" s="125"/>
      <c r="EEV86" s="125"/>
      <c r="EEW86" s="125"/>
      <c r="EEX86" s="125"/>
      <c r="EEY86" s="125"/>
      <c r="EEZ86" s="125"/>
      <c r="EFA86" s="125"/>
      <c r="EFB86" s="125"/>
      <c r="EFC86" s="125"/>
      <c r="EFD86" s="125"/>
      <c r="EFE86" s="125"/>
      <c r="EFF86" s="125"/>
      <c r="EFG86" s="125"/>
      <c r="EFH86" s="125"/>
      <c r="EFI86" s="125"/>
      <c r="EFJ86" s="125"/>
      <c r="EFK86" s="125"/>
      <c r="EFL86" s="125"/>
      <c r="EFM86" s="125"/>
      <c r="EFN86" s="125"/>
      <c r="EFO86" s="125"/>
      <c r="EFP86" s="125"/>
      <c r="EFQ86" s="125"/>
      <c r="EFR86" s="125"/>
      <c r="EFS86" s="125"/>
      <c r="EFT86" s="125"/>
      <c r="EFU86" s="125"/>
      <c r="EFV86" s="125"/>
      <c r="EFW86" s="125"/>
      <c r="EFX86" s="125"/>
      <c r="EFY86" s="125"/>
      <c r="EFZ86" s="125"/>
      <c r="EGA86" s="125"/>
      <c r="EGB86" s="125"/>
      <c r="EGC86" s="125"/>
      <c r="EGD86" s="125"/>
      <c r="EGE86" s="125"/>
      <c r="EGF86" s="125"/>
      <c r="EGG86" s="125"/>
      <c r="EGH86" s="125"/>
      <c r="EGI86" s="125"/>
      <c r="EGJ86" s="125"/>
      <c r="EGK86" s="125"/>
      <c r="EGL86" s="125"/>
      <c r="EGM86" s="125"/>
      <c r="EGN86" s="125"/>
      <c r="EGO86" s="125"/>
      <c r="EGP86" s="125"/>
      <c r="EGQ86" s="125"/>
      <c r="EGR86" s="125"/>
      <c r="EGS86" s="125"/>
      <c r="EGT86" s="125"/>
      <c r="EGU86" s="125"/>
      <c r="EGV86" s="125"/>
      <c r="EGW86" s="125"/>
      <c r="EGX86" s="125"/>
      <c r="EGY86" s="125"/>
      <c r="EGZ86" s="125"/>
      <c r="EHA86" s="125"/>
      <c r="EHB86" s="125"/>
      <c r="EHC86" s="125"/>
      <c r="EHD86" s="125"/>
      <c r="EHE86" s="125"/>
      <c r="EHF86" s="125"/>
      <c r="EHG86" s="125"/>
      <c r="EHH86" s="125"/>
      <c r="EHI86" s="125"/>
      <c r="EHJ86" s="125"/>
      <c r="EHK86" s="125"/>
      <c r="EHL86" s="125"/>
      <c r="EHM86" s="125"/>
      <c r="EHN86" s="125"/>
      <c r="EHO86" s="125"/>
      <c r="EHP86" s="125"/>
      <c r="EHQ86" s="125"/>
      <c r="EHR86" s="125"/>
      <c r="EHS86" s="125"/>
      <c r="EHT86" s="125"/>
      <c r="EHU86" s="125"/>
      <c r="EHV86" s="125"/>
      <c r="EHW86" s="125"/>
      <c r="EHX86" s="125"/>
      <c r="EHY86" s="125"/>
      <c r="EHZ86" s="125"/>
      <c r="EIA86" s="125"/>
      <c r="EIB86" s="125"/>
      <c r="EIC86" s="125"/>
      <c r="EID86" s="125"/>
      <c r="EIE86" s="125"/>
      <c r="EIF86" s="125"/>
      <c r="EIG86" s="125"/>
      <c r="EIH86" s="125"/>
      <c r="EII86" s="125"/>
      <c r="EIJ86" s="125"/>
      <c r="EIK86" s="125"/>
      <c r="EIL86" s="125"/>
      <c r="EIM86" s="125"/>
      <c r="EIN86" s="125"/>
      <c r="EIO86" s="125"/>
      <c r="EIP86" s="125"/>
      <c r="EIQ86" s="125"/>
      <c r="EIR86" s="125"/>
      <c r="EIS86" s="125"/>
      <c r="EIT86" s="125"/>
      <c r="EIU86" s="125"/>
      <c r="EIV86" s="125"/>
      <c r="EIW86" s="125"/>
      <c r="EIX86" s="125"/>
      <c r="EIY86" s="125"/>
      <c r="EIZ86" s="125"/>
      <c r="EJA86" s="125"/>
      <c r="EJB86" s="125"/>
      <c r="EJC86" s="125"/>
      <c r="EJD86" s="125"/>
      <c r="EJE86" s="125"/>
      <c r="EJF86" s="125"/>
      <c r="EJG86" s="125"/>
      <c r="EJH86" s="125"/>
      <c r="EJI86" s="125"/>
      <c r="EJJ86" s="125"/>
      <c r="EJK86" s="125"/>
      <c r="EJL86" s="125"/>
      <c r="EJM86" s="125"/>
      <c r="EJN86" s="125"/>
      <c r="EJO86" s="125"/>
      <c r="EJP86" s="125"/>
      <c r="EJQ86" s="125"/>
      <c r="EJR86" s="125"/>
      <c r="EJS86" s="125"/>
      <c r="EJT86" s="125"/>
      <c r="EJU86" s="125"/>
      <c r="EJV86" s="125"/>
      <c r="EJW86" s="125"/>
      <c r="EJX86" s="125"/>
      <c r="EJY86" s="125"/>
      <c r="EJZ86" s="125"/>
      <c r="EKA86" s="125"/>
      <c r="EKB86" s="125"/>
      <c r="EKC86" s="125"/>
      <c r="EKD86" s="125"/>
      <c r="EKE86" s="125"/>
      <c r="EKF86" s="125"/>
      <c r="EKG86" s="125"/>
      <c r="EKH86" s="125"/>
      <c r="EKI86" s="125"/>
      <c r="EKJ86" s="125"/>
      <c r="EKK86" s="125"/>
      <c r="EKL86" s="125"/>
      <c r="EKM86" s="125"/>
      <c r="EKN86" s="125"/>
      <c r="EKO86" s="125"/>
      <c r="EKP86" s="125"/>
      <c r="EKQ86" s="125"/>
      <c r="EKR86" s="125"/>
      <c r="EKS86" s="125"/>
      <c r="EKT86" s="125"/>
      <c r="EKU86" s="125"/>
      <c r="EKV86" s="125"/>
      <c r="EKW86" s="125"/>
      <c r="EKX86" s="125"/>
      <c r="EKY86" s="125"/>
      <c r="EKZ86" s="125"/>
      <c r="ELA86" s="125"/>
      <c r="ELB86" s="125"/>
      <c r="ELC86" s="125"/>
      <c r="ELD86" s="125"/>
      <c r="ELE86" s="125"/>
      <c r="ELF86" s="125"/>
      <c r="ELG86" s="125"/>
      <c r="ELH86" s="125"/>
      <c r="ELI86" s="125"/>
      <c r="ELJ86" s="125"/>
      <c r="ELK86" s="125"/>
      <c r="ELL86" s="125"/>
      <c r="ELM86" s="125"/>
      <c r="ELN86" s="125"/>
      <c r="ELO86" s="125"/>
      <c r="ELP86" s="125"/>
      <c r="ELQ86" s="125"/>
      <c r="ELR86" s="125"/>
      <c r="ELS86" s="125"/>
      <c r="ELT86" s="125"/>
      <c r="ELU86" s="125"/>
      <c r="ELV86" s="125"/>
      <c r="ELW86" s="125"/>
      <c r="ELX86" s="125"/>
      <c r="ELY86" s="125"/>
      <c r="ELZ86" s="125"/>
      <c r="EMA86" s="125"/>
      <c r="EMB86" s="125"/>
      <c r="EMC86" s="125"/>
      <c r="EMD86" s="125"/>
      <c r="EME86" s="125"/>
      <c r="EMF86" s="125"/>
      <c r="EMG86" s="125"/>
      <c r="EMH86" s="125"/>
      <c r="EMI86" s="125"/>
      <c r="EMJ86" s="125"/>
      <c r="EMK86" s="125"/>
      <c r="EML86" s="125"/>
      <c r="EMM86" s="125"/>
      <c r="EMN86" s="125"/>
      <c r="EMO86" s="125"/>
      <c r="EMP86" s="125"/>
      <c r="EMQ86" s="125"/>
      <c r="EMR86" s="125"/>
      <c r="EMS86" s="125"/>
      <c r="EMT86" s="125"/>
      <c r="EMU86" s="125"/>
      <c r="EMV86" s="125"/>
      <c r="EMW86" s="125"/>
      <c r="EMX86" s="125"/>
      <c r="EMY86" s="125"/>
      <c r="EMZ86" s="125"/>
      <c r="ENA86" s="125"/>
      <c r="ENB86" s="125"/>
      <c r="ENC86" s="125"/>
      <c r="END86" s="125"/>
      <c r="ENE86" s="125"/>
      <c r="ENF86" s="125"/>
      <c r="ENG86" s="125"/>
      <c r="ENH86" s="125"/>
      <c r="ENI86" s="125"/>
      <c r="ENJ86" s="125"/>
      <c r="ENK86" s="125"/>
      <c r="ENL86" s="125"/>
      <c r="ENM86" s="125"/>
      <c r="ENN86" s="125"/>
      <c r="ENO86" s="125"/>
      <c r="ENP86" s="125"/>
      <c r="ENQ86" s="125"/>
      <c r="ENR86" s="125"/>
      <c r="ENS86" s="125"/>
      <c r="ENT86" s="125"/>
      <c r="ENU86" s="125"/>
      <c r="ENV86" s="125"/>
      <c r="ENW86" s="125"/>
      <c r="ENX86" s="125"/>
      <c r="ENY86" s="125"/>
      <c r="ENZ86" s="125"/>
      <c r="EOA86" s="125"/>
      <c r="EOB86" s="125"/>
      <c r="EOC86" s="125"/>
      <c r="EOD86" s="125"/>
      <c r="EOE86" s="125"/>
      <c r="EOF86" s="125"/>
      <c r="EOG86" s="125"/>
      <c r="EOH86" s="125"/>
      <c r="EOI86" s="125"/>
      <c r="EOJ86" s="125"/>
      <c r="EOK86" s="125"/>
      <c r="EOL86" s="125"/>
      <c r="EOM86" s="125"/>
      <c r="EON86" s="125"/>
      <c r="EOO86" s="125"/>
      <c r="EOP86" s="125"/>
      <c r="EOQ86" s="125"/>
      <c r="EOR86" s="125"/>
      <c r="EOS86" s="125"/>
      <c r="EOT86" s="125"/>
      <c r="EOU86" s="125"/>
      <c r="EOV86" s="125"/>
      <c r="EOW86" s="125"/>
      <c r="EOX86" s="125"/>
      <c r="EOY86" s="125"/>
      <c r="EOZ86" s="125"/>
      <c r="EPA86" s="125"/>
      <c r="EPB86" s="125"/>
      <c r="EPC86" s="125"/>
      <c r="EPD86" s="125"/>
      <c r="EPE86" s="125"/>
      <c r="EPF86" s="125"/>
      <c r="EPG86" s="125"/>
      <c r="EPH86" s="125"/>
      <c r="EPI86" s="125"/>
      <c r="EPJ86" s="125"/>
      <c r="EPK86" s="125"/>
      <c r="EPL86" s="125"/>
      <c r="EPM86" s="125"/>
      <c r="EPN86" s="125"/>
      <c r="EPO86" s="125"/>
      <c r="EPP86" s="125"/>
      <c r="EPQ86" s="125"/>
      <c r="EPR86" s="125"/>
      <c r="EPS86" s="125"/>
      <c r="EPT86" s="125"/>
      <c r="EPU86" s="125"/>
      <c r="EPV86" s="125"/>
      <c r="EPW86" s="125"/>
      <c r="EPX86" s="125"/>
      <c r="EPY86" s="125"/>
      <c r="EPZ86" s="125"/>
      <c r="EQA86" s="125"/>
      <c r="EQB86" s="125"/>
      <c r="EQC86" s="125"/>
      <c r="EQD86" s="125"/>
      <c r="EQE86" s="125"/>
      <c r="EQF86" s="125"/>
      <c r="EQG86" s="125"/>
      <c r="EQH86" s="125"/>
      <c r="EQI86" s="125"/>
      <c r="EQJ86" s="125"/>
      <c r="EQK86" s="125"/>
      <c r="EQL86" s="125"/>
      <c r="EQM86" s="125"/>
      <c r="EQN86" s="125"/>
      <c r="EQO86" s="125"/>
      <c r="EQP86" s="125"/>
      <c r="EQQ86" s="125"/>
      <c r="EQR86" s="125"/>
      <c r="EQS86" s="125"/>
      <c r="EQT86" s="125"/>
      <c r="EQU86" s="125"/>
      <c r="EQV86" s="125"/>
      <c r="EQW86" s="125"/>
      <c r="EQX86" s="125"/>
      <c r="EQY86" s="125"/>
      <c r="EQZ86" s="125"/>
      <c r="ERA86" s="125"/>
      <c r="ERB86" s="125"/>
      <c r="ERC86" s="125"/>
      <c r="ERD86" s="125"/>
      <c r="ERE86" s="125"/>
      <c r="ERF86" s="125"/>
      <c r="ERG86" s="125"/>
      <c r="ERH86" s="125"/>
      <c r="ERI86" s="125"/>
      <c r="ERJ86" s="125"/>
      <c r="ERK86" s="125"/>
      <c r="ERL86" s="125"/>
      <c r="ERM86" s="125"/>
      <c r="ERN86" s="125"/>
      <c r="ERO86" s="125"/>
      <c r="ERP86" s="125"/>
      <c r="ERQ86" s="125"/>
      <c r="ERR86" s="125"/>
      <c r="ERS86" s="125"/>
      <c r="ERT86" s="125"/>
      <c r="ERU86" s="125"/>
      <c r="ERV86" s="125"/>
      <c r="ERW86" s="125"/>
      <c r="ERX86" s="125"/>
      <c r="ERY86" s="125"/>
      <c r="ERZ86" s="125"/>
      <c r="ESA86" s="125"/>
      <c r="ESB86" s="125"/>
      <c r="ESC86" s="125"/>
      <c r="ESD86" s="125"/>
      <c r="ESE86" s="125"/>
      <c r="ESF86" s="125"/>
      <c r="ESG86" s="125"/>
      <c r="ESH86" s="125"/>
      <c r="ESI86" s="125"/>
      <c r="ESJ86" s="125"/>
      <c r="ESK86" s="125"/>
      <c r="ESL86" s="125"/>
      <c r="ESM86" s="125"/>
      <c r="ESN86" s="125"/>
      <c r="ESO86" s="125"/>
      <c r="ESP86" s="125"/>
      <c r="ESQ86" s="125"/>
      <c r="ESR86" s="125"/>
      <c r="ESS86" s="125"/>
      <c r="EST86" s="125"/>
      <c r="ESU86" s="125"/>
      <c r="ESV86" s="125"/>
      <c r="ESW86" s="125"/>
      <c r="ESX86" s="125"/>
      <c r="ESY86" s="125"/>
      <c r="ESZ86" s="125"/>
      <c r="ETA86" s="125"/>
      <c r="ETB86" s="125"/>
      <c r="ETC86" s="125"/>
      <c r="ETD86" s="125"/>
      <c r="ETE86" s="125"/>
      <c r="ETF86" s="125"/>
      <c r="ETG86" s="125"/>
      <c r="ETH86" s="125"/>
      <c r="ETI86" s="125"/>
      <c r="ETJ86" s="125"/>
      <c r="ETK86" s="125"/>
      <c r="ETL86" s="125"/>
      <c r="ETM86" s="125"/>
      <c r="ETN86" s="125"/>
      <c r="ETO86" s="125"/>
      <c r="ETP86" s="125"/>
      <c r="ETQ86" s="125"/>
      <c r="ETR86" s="125"/>
      <c r="ETS86" s="125"/>
      <c r="ETT86" s="125"/>
      <c r="ETU86" s="125"/>
      <c r="ETV86" s="125"/>
      <c r="ETW86" s="125"/>
      <c r="ETX86" s="125"/>
      <c r="ETY86" s="125"/>
      <c r="ETZ86" s="125"/>
      <c r="EUA86" s="125"/>
      <c r="EUB86" s="125"/>
      <c r="EUC86" s="125"/>
      <c r="EUD86" s="125"/>
      <c r="EUE86" s="125"/>
      <c r="EUF86" s="125"/>
      <c r="EUG86" s="125"/>
      <c r="EUH86" s="125"/>
      <c r="EUI86" s="125"/>
      <c r="EUJ86" s="125"/>
      <c r="EUK86" s="125"/>
      <c r="EUL86" s="125"/>
      <c r="EUM86" s="125"/>
      <c r="EUN86" s="125"/>
      <c r="EUO86" s="125"/>
      <c r="EUP86" s="125"/>
      <c r="EUQ86" s="125"/>
      <c r="EUR86" s="125"/>
      <c r="EUS86" s="125"/>
      <c r="EUT86" s="125"/>
      <c r="EUU86" s="125"/>
      <c r="EUV86" s="125"/>
      <c r="EUW86" s="125"/>
      <c r="EUX86" s="125"/>
      <c r="EUY86" s="125"/>
      <c r="EUZ86" s="125"/>
      <c r="EVA86" s="125"/>
      <c r="EVB86" s="125"/>
      <c r="EVC86" s="125"/>
      <c r="EVD86" s="125"/>
      <c r="EVE86" s="125"/>
      <c r="EVF86" s="125"/>
      <c r="EVG86" s="125"/>
      <c r="EVH86" s="125"/>
      <c r="EVI86" s="125"/>
      <c r="EVJ86" s="125"/>
      <c r="EVK86" s="125"/>
      <c r="EVL86" s="125"/>
      <c r="EVM86" s="125"/>
      <c r="EVN86" s="125"/>
      <c r="EVO86" s="125"/>
      <c r="EVP86" s="125"/>
      <c r="EVQ86" s="125"/>
      <c r="EVR86" s="125"/>
      <c r="EVS86" s="125"/>
      <c r="EVT86" s="125"/>
      <c r="EVU86" s="125"/>
      <c r="EVV86" s="125"/>
      <c r="EVW86" s="125"/>
      <c r="EVX86" s="125"/>
      <c r="EVY86" s="125"/>
      <c r="EVZ86" s="125"/>
      <c r="EWA86" s="125"/>
      <c r="EWB86" s="125"/>
      <c r="EWC86" s="125"/>
      <c r="EWD86" s="125"/>
      <c r="EWE86" s="125"/>
      <c r="EWF86" s="125"/>
      <c r="EWG86" s="125"/>
      <c r="EWH86" s="125"/>
      <c r="EWI86" s="125"/>
      <c r="EWJ86" s="125"/>
      <c r="EWK86" s="125"/>
      <c r="EWL86" s="125"/>
      <c r="EWM86" s="125"/>
      <c r="EWN86" s="125"/>
      <c r="EWO86" s="125"/>
      <c r="EWP86" s="125"/>
      <c r="EWQ86" s="125"/>
      <c r="EWR86" s="125"/>
      <c r="EWS86" s="125"/>
      <c r="EWT86" s="125"/>
      <c r="EWU86" s="125"/>
      <c r="EWV86" s="125"/>
      <c r="EWW86" s="125"/>
      <c r="EWX86" s="125"/>
      <c r="EWY86" s="125"/>
      <c r="EWZ86" s="125"/>
      <c r="EXA86" s="125"/>
      <c r="EXB86" s="125"/>
      <c r="EXC86" s="125"/>
      <c r="EXD86" s="125"/>
      <c r="EXE86" s="125"/>
      <c r="EXF86" s="125"/>
      <c r="EXG86" s="125"/>
      <c r="EXH86" s="125"/>
      <c r="EXI86" s="125"/>
      <c r="EXJ86" s="125"/>
      <c r="EXK86" s="125"/>
      <c r="EXL86" s="125"/>
      <c r="EXM86" s="125"/>
      <c r="EXN86" s="125"/>
      <c r="EXO86" s="125"/>
      <c r="EXP86" s="125"/>
      <c r="EXQ86" s="125"/>
      <c r="EXR86" s="125"/>
      <c r="EXS86" s="125"/>
      <c r="EXT86" s="125"/>
      <c r="EXU86" s="125"/>
      <c r="EXV86" s="125"/>
      <c r="EXW86" s="125"/>
      <c r="EXX86" s="125"/>
      <c r="EXY86" s="125"/>
      <c r="EXZ86" s="125"/>
      <c r="EYA86" s="125"/>
      <c r="EYB86" s="125"/>
      <c r="EYC86" s="125"/>
      <c r="EYD86" s="125"/>
      <c r="EYE86" s="125"/>
      <c r="EYF86" s="125"/>
      <c r="EYG86" s="125"/>
      <c r="EYH86" s="125"/>
      <c r="EYI86" s="125"/>
      <c r="EYJ86" s="125"/>
      <c r="EYK86" s="125"/>
      <c r="EYL86" s="125"/>
      <c r="EYM86" s="125"/>
      <c r="EYN86" s="125"/>
      <c r="EYO86" s="125"/>
      <c r="EYP86" s="125"/>
      <c r="EYQ86" s="125"/>
      <c r="EYR86" s="125"/>
      <c r="EYS86" s="125"/>
      <c r="EYT86" s="125"/>
      <c r="EYU86" s="125"/>
      <c r="EYV86" s="125"/>
      <c r="EYW86" s="125"/>
      <c r="EYX86" s="125"/>
      <c r="EYY86" s="125"/>
      <c r="EYZ86" s="125"/>
      <c r="EZA86" s="125"/>
      <c r="EZB86" s="125"/>
      <c r="EZC86" s="125"/>
      <c r="EZD86" s="125"/>
      <c r="EZE86" s="125"/>
      <c r="EZF86" s="125"/>
      <c r="EZG86" s="125"/>
      <c r="EZH86" s="125"/>
      <c r="EZI86" s="125"/>
      <c r="EZJ86" s="125"/>
      <c r="EZK86" s="125"/>
      <c r="EZL86" s="125"/>
      <c r="EZM86" s="125"/>
      <c r="EZN86" s="125"/>
      <c r="EZO86" s="125"/>
      <c r="EZP86" s="125"/>
      <c r="EZQ86" s="125"/>
      <c r="EZR86" s="125"/>
      <c r="EZS86" s="125"/>
      <c r="EZT86" s="125"/>
      <c r="EZU86" s="125"/>
      <c r="EZV86" s="125"/>
      <c r="EZW86" s="125"/>
      <c r="EZX86" s="125"/>
      <c r="EZY86" s="125"/>
      <c r="EZZ86" s="125"/>
      <c r="FAA86" s="125"/>
      <c r="FAB86" s="125"/>
      <c r="FAC86" s="125"/>
      <c r="FAD86" s="125"/>
      <c r="FAE86" s="125"/>
      <c r="FAF86" s="125"/>
      <c r="FAG86" s="125"/>
      <c r="FAH86" s="125"/>
      <c r="FAI86" s="125"/>
      <c r="FAJ86" s="125"/>
      <c r="FAK86" s="125"/>
      <c r="FAL86" s="125"/>
      <c r="FAM86" s="125"/>
      <c r="FAN86" s="125"/>
      <c r="FAO86" s="125"/>
      <c r="FAP86" s="125"/>
      <c r="FAQ86" s="125"/>
      <c r="FAR86" s="125"/>
      <c r="FAS86" s="125"/>
      <c r="FAT86" s="125"/>
      <c r="FAU86" s="125"/>
      <c r="FAV86" s="125"/>
      <c r="FAW86" s="125"/>
      <c r="FAX86" s="125"/>
      <c r="FAY86" s="125"/>
      <c r="FAZ86" s="125"/>
      <c r="FBA86" s="125"/>
      <c r="FBB86" s="125"/>
      <c r="FBC86" s="125"/>
      <c r="FBD86" s="125"/>
      <c r="FBE86" s="125"/>
      <c r="FBF86" s="125"/>
      <c r="FBG86" s="125"/>
      <c r="FBH86" s="125"/>
      <c r="FBI86" s="125"/>
      <c r="FBJ86" s="125"/>
      <c r="FBK86" s="125"/>
      <c r="FBL86" s="125"/>
      <c r="FBM86" s="125"/>
      <c r="FBN86" s="125"/>
      <c r="FBO86" s="125"/>
      <c r="FBP86" s="125"/>
      <c r="FBQ86" s="125"/>
      <c r="FBR86" s="125"/>
      <c r="FBS86" s="125"/>
      <c r="FBT86" s="125"/>
      <c r="FBU86" s="125"/>
      <c r="FBV86" s="125"/>
      <c r="FBW86" s="125"/>
      <c r="FBX86" s="125"/>
      <c r="FBY86" s="125"/>
      <c r="FBZ86" s="125"/>
      <c r="FCA86" s="125"/>
      <c r="FCB86" s="125"/>
      <c r="FCC86" s="125"/>
      <c r="FCD86" s="125"/>
      <c r="FCE86" s="125"/>
      <c r="FCF86" s="125"/>
      <c r="FCG86" s="125"/>
      <c r="FCH86" s="125"/>
      <c r="FCI86" s="125"/>
      <c r="FCJ86" s="125"/>
      <c r="FCK86" s="125"/>
      <c r="FCL86" s="125"/>
      <c r="FCM86" s="125"/>
      <c r="FCN86" s="125"/>
      <c r="FCO86" s="125"/>
      <c r="FCP86" s="125"/>
      <c r="FCQ86" s="125"/>
      <c r="FCR86" s="125"/>
      <c r="FCS86" s="125"/>
      <c r="FCT86" s="125"/>
      <c r="FCU86" s="125"/>
      <c r="FCV86" s="125"/>
      <c r="FCW86" s="125"/>
      <c r="FCX86" s="125"/>
      <c r="FCY86" s="125"/>
      <c r="FCZ86" s="125"/>
      <c r="FDA86" s="125"/>
      <c r="FDB86" s="125"/>
      <c r="FDC86" s="125"/>
      <c r="FDD86" s="125"/>
      <c r="FDE86" s="125"/>
      <c r="FDF86" s="125"/>
      <c r="FDG86" s="125"/>
      <c r="FDH86" s="125"/>
      <c r="FDI86" s="125"/>
      <c r="FDJ86" s="125"/>
      <c r="FDK86" s="125"/>
      <c r="FDL86" s="125"/>
      <c r="FDM86" s="125"/>
      <c r="FDN86" s="125"/>
      <c r="FDO86" s="125"/>
      <c r="FDP86" s="125"/>
      <c r="FDQ86" s="125"/>
      <c r="FDR86" s="125"/>
      <c r="FDS86" s="125"/>
      <c r="FDT86" s="125"/>
      <c r="FDU86" s="125"/>
      <c r="FDV86" s="125"/>
      <c r="FDW86" s="125"/>
      <c r="FDX86" s="125"/>
      <c r="FDY86" s="125"/>
      <c r="FDZ86" s="125"/>
      <c r="FEA86" s="125"/>
      <c r="FEB86" s="125"/>
      <c r="FEC86" s="125"/>
      <c r="FED86" s="125"/>
      <c r="FEE86" s="125"/>
      <c r="FEF86" s="125"/>
      <c r="FEG86" s="125"/>
      <c r="FEH86" s="125"/>
      <c r="FEI86" s="125"/>
      <c r="FEJ86" s="125"/>
      <c r="FEK86" s="125"/>
      <c r="FEL86" s="125"/>
      <c r="FEM86" s="125"/>
      <c r="FEN86" s="125"/>
      <c r="FEO86" s="125"/>
      <c r="FEP86" s="125"/>
      <c r="FEQ86" s="125"/>
      <c r="FER86" s="125"/>
      <c r="FES86" s="125"/>
      <c r="FET86" s="125"/>
      <c r="FEU86" s="125"/>
      <c r="FEV86" s="125"/>
      <c r="FEW86" s="125"/>
      <c r="FEX86" s="125"/>
      <c r="FEY86" s="125"/>
      <c r="FEZ86" s="125"/>
      <c r="FFA86" s="125"/>
      <c r="FFB86" s="125"/>
      <c r="FFC86" s="125"/>
      <c r="FFD86" s="125"/>
      <c r="FFE86" s="125"/>
      <c r="FFF86" s="125"/>
      <c r="FFG86" s="125"/>
      <c r="FFH86" s="125"/>
      <c r="FFI86" s="125"/>
      <c r="FFJ86" s="125"/>
      <c r="FFK86" s="125"/>
      <c r="FFL86" s="125"/>
      <c r="FFM86" s="125"/>
      <c r="FFN86" s="125"/>
      <c r="FFO86" s="125"/>
      <c r="FFP86" s="125"/>
      <c r="FFQ86" s="125"/>
      <c r="FFR86" s="125"/>
      <c r="FFS86" s="125"/>
      <c r="FFT86" s="125"/>
      <c r="FFU86" s="125"/>
      <c r="FFV86" s="125"/>
      <c r="FFW86" s="125"/>
      <c r="FFX86" s="125"/>
      <c r="FFY86" s="125"/>
      <c r="FFZ86" s="125"/>
      <c r="FGA86" s="125"/>
      <c r="FGB86" s="125"/>
      <c r="FGC86" s="125"/>
      <c r="FGD86" s="125"/>
      <c r="FGE86" s="125"/>
      <c r="FGF86" s="125"/>
      <c r="FGG86" s="125"/>
      <c r="FGH86" s="125"/>
      <c r="FGI86" s="125"/>
      <c r="FGJ86" s="125"/>
      <c r="FGK86" s="125"/>
      <c r="FGL86" s="125"/>
      <c r="FGM86" s="125"/>
      <c r="FGN86" s="125"/>
      <c r="FGO86" s="125"/>
      <c r="FGP86" s="125"/>
      <c r="FGQ86" s="125"/>
      <c r="FGR86" s="125"/>
      <c r="FGS86" s="125"/>
      <c r="FGT86" s="125"/>
      <c r="FGU86" s="125"/>
      <c r="FGV86" s="125"/>
      <c r="FGW86" s="125"/>
      <c r="FGX86" s="125"/>
      <c r="FGY86" s="125"/>
      <c r="FGZ86" s="125"/>
      <c r="FHA86" s="125"/>
      <c r="FHB86" s="125"/>
      <c r="FHC86" s="125"/>
      <c r="FHD86" s="125"/>
      <c r="FHE86" s="125"/>
      <c r="FHF86" s="125"/>
      <c r="FHG86" s="125"/>
      <c r="FHH86" s="125"/>
      <c r="FHI86" s="125"/>
      <c r="FHJ86" s="125"/>
      <c r="FHK86" s="125"/>
      <c r="FHL86" s="125"/>
      <c r="FHM86" s="125"/>
      <c r="FHN86" s="125"/>
      <c r="FHO86" s="125"/>
      <c r="FHP86" s="125"/>
      <c r="FHQ86" s="125"/>
      <c r="FHR86" s="125"/>
      <c r="FHS86" s="125"/>
      <c r="FHT86" s="125"/>
      <c r="FHU86" s="125"/>
      <c r="FHV86" s="125"/>
      <c r="FHW86" s="125"/>
      <c r="FHX86" s="125"/>
      <c r="FHY86" s="125"/>
      <c r="FHZ86" s="125"/>
      <c r="FIA86" s="125"/>
      <c r="FIB86" s="125"/>
      <c r="FIC86" s="125"/>
      <c r="FID86" s="125"/>
      <c r="FIE86" s="125"/>
      <c r="FIF86" s="125"/>
      <c r="FIG86" s="125"/>
      <c r="FIH86" s="125"/>
      <c r="FII86" s="125"/>
      <c r="FIJ86" s="125"/>
      <c r="FIK86" s="125"/>
      <c r="FIL86" s="125"/>
      <c r="FIM86" s="125"/>
      <c r="FIN86" s="125"/>
      <c r="FIO86" s="125"/>
      <c r="FIP86" s="125"/>
      <c r="FIQ86" s="125"/>
      <c r="FIR86" s="125"/>
      <c r="FIS86" s="125"/>
      <c r="FIT86" s="125"/>
      <c r="FIU86" s="125"/>
      <c r="FIV86" s="125"/>
      <c r="FIW86" s="125"/>
      <c r="FIX86" s="125"/>
      <c r="FIY86" s="125"/>
      <c r="FIZ86" s="125"/>
      <c r="FJA86" s="125"/>
      <c r="FJB86" s="125"/>
      <c r="FJC86" s="125"/>
      <c r="FJD86" s="125"/>
      <c r="FJE86" s="125"/>
      <c r="FJF86" s="125"/>
      <c r="FJG86" s="125"/>
      <c r="FJH86" s="125"/>
      <c r="FJI86" s="125"/>
      <c r="FJJ86" s="125"/>
      <c r="FJK86" s="125"/>
      <c r="FJL86" s="125"/>
      <c r="FJM86" s="125"/>
      <c r="FJN86" s="125"/>
      <c r="FJO86" s="125"/>
      <c r="FJP86" s="125"/>
      <c r="FJQ86" s="125"/>
      <c r="FJR86" s="125"/>
      <c r="FJS86" s="125"/>
      <c r="FJT86" s="125"/>
      <c r="FJU86" s="125"/>
      <c r="FJV86" s="125"/>
      <c r="FJW86" s="125"/>
      <c r="FJX86" s="125"/>
      <c r="FJY86" s="125"/>
      <c r="FJZ86" s="125"/>
      <c r="FKA86" s="125"/>
      <c r="FKB86" s="125"/>
      <c r="FKC86" s="125"/>
      <c r="FKD86" s="125"/>
      <c r="FKE86" s="125"/>
      <c r="FKF86" s="125"/>
      <c r="FKG86" s="125"/>
      <c r="FKH86" s="125"/>
      <c r="FKI86" s="125"/>
      <c r="FKJ86" s="125"/>
      <c r="FKK86" s="125"/>
      <c r="FKL86" s="125"/>
      <c r="FKM86" s="125"/>
      <c r="FKN86" s="125"/>
      <c r="FKO86" s="125"/>
      <c r="FKP86" s="125"/>
      <c r="FKQ86" s="125"/>
      <c r="FKR86" s="125"/>
      <c r="FKS86" s="125"/>
      <c r="FKT86" s="125"/>
      <c r="FKU86" s="125"/>
      <c r="FKV86" s="125"/>
      <c r="FKW86" s="125"/>
      <c r="FKX86" s="125"/>
      <c r="FKY86" s="125"/>
      <c r="FKZ86" s="125"/>
      <c r="FLA86" s="125"/>
      <c r="FLB86" s="125"/>
      <c r="FLC86" s="125"/>
      <c r="FLD86" s="125"/>
      <c r="FLE86" s="125"/>
      <c r="FLF86" s="125"/>
      <c r="FLG86" s="125"/>
      <c r="FLH86" s="125"/>
      <c r="FLI86" s="125"/>
      <c r="FLJ86" s="125"/>
      <c r="FLK86" s="125"/>
      <c r="FLL86" s="125"/>
      <c r="FLM86" s="125"/>
      <c r="FLN86" s="125"/>
      <c r="FLO86" s="125"/>
      <c r="FLP86" s="125"/>
      <c r="FLQ86" s="125"/>
      <c r="FLR86" s="125"/>
      <c r="FLS86" s="125"/>
      <c r="FLT86" s="125"/>
      <c r="FLU86" s="125"/>
      <c r="FLV86" s="125"/>
      <c r="FLW86" s="125"/>
      <c r="FLX86" s="125"/>
      <c r="FLY86" s="125"/>
      <c r="FLZ86" s="125"/>
      <c r="FMA86" s="125"/>
      <c r="FMB86" s="125"/>
      <c r="FMC86" s="125"/>
      <c r="FMD86" s="125"/>
      <c r="FME86" s="125"/>
      <c r="FMF86" s="125"/>
      <c r="FMG86" s="125"/>
      <c r="FMH86" s="125"/>
      <c r="FMI86" s="125"/>
      <c r="FMJ86" s="125"/>
      <c r="FMK86" s="125"/>
      <c r="FML86" s="125"/>
      <c r="FMM86" s="125"/>
      <c r="FMN86" s="125"/>
      <c r="FMO86" s="125"/>
      <c r="FMP86" s="125"/>
      <c r="FMQ86" s="125"/>
      <c r="FMR86" s="125"/>
      <c r="FMS86" s="125"/>
      <c r="FMT86" s="125"/>
      <c r="FMU86" s="125"/>
      <c r="FMV86" s="125"/>
      <c r="FMW86" s="125"/>
      <c r="FMX86" s="125"/>
      <c r="FMY86" s="125"/>
      <c r="FMZ86" s="125"/>
      <c r="FNA86" s="125"/>
      <c r="FNB86" s="125"/>
      <c r="FNC86" s="125"/>
      <c r="FND86" s="125"/>
      <c r="FNE86" s="125"/>
      <c r="FNF86" s="125"/>
      <c r="FNG86" s="125"/>
      <c r="FNH86" s="125"/>
      <c r="FNI86" s="125"/>
      <c r="FNJ86" s="125"/>
      <c r="FNK86" s="125"/>
      <c r="FNL86" s="125"/>
      <c r="FNM86" s="125"/>
      <c r="FNN86" s="125"/>
      <c r="FNO86" s="125"/>
      <c r="FNP86" s="125"/>
      <c r="FNQ86" s="125"/>
      <c r="FNR86" s="125"/>
      <c r="FNS86" s="125"/>
      <c r="FNT86" s="125"/>
      <c r="FNU86" s="125"/>
      <c r="FNV86" s="125"/>
      <c r="FNW86" s="125"/>
      <c r="FNX86" s="125"/>
      <c r="FNY86" s="125"/>
      <c r="FNZ86" s="125"/>
      <c r="FOA86" s="125"/>
      <c r="FOB86" s="125"/>
      <c r="FOC86" s="125"/>
      <c r="FOD86" s="125"/>
      <c r="FOE86" s="125"/>
      <c r="FOF86" s="125"/>
      <c r="FOG86" s="125"/>
      <c r="FOH86" s="125"/>
      <c r="FOI86" s="125"/>
      <c r="FOJ86" s="125"/>
      <c r="FOK86" s="125"/>
      <c r="FOL86" s="125"/>
      <c r="FOM86" s="125"/>
      <c r="FON86" s="125"/>
      <c r="FOO86" s="125"/>
      <c r="FOP86" s="125"/>
      <c r="FOQ86" s="125"/>
      <c r="FOR86" s="125"/>
      <c r="FOS86" s="125"/>
      <c r="FOT86" s="125"/>
      <c r="FOU86" s="125"/>
      <c r="FOV86" s="125"/>
      <c r="FOW86" s="125"/>
      <c r="FOX86" s="125"/>
      <c r="FOY86" s="125"/>
      <c r="FOZ86" s="125"/>
      <c r="FPA86" s="125"/>
      <c r="FPB86" s="125"/>
      <c r="FPC86" s="125"/>
      <c r="FPD86" s="125"/>
      <c r="FPE86" s="125"/>
      <c r="FPF86" s="125"/>
      <c r="FPG86" s="125"/>
      <c r="FPH86" s="125"/>
      <c r="FPI86" s="125"/>
      <c r="FPJ86" s="125"/>
      <c r="FPK86" s="125"/>
      <c r="FPL86" s="125"/>
      <c r="FPM86" s="125"/>
      <c r="FPN86" s="125"/>
      <c r="FPO86" s="125"/>
      <c r="FPP86" s="125"/>
      <c r="FPQ86" s="125"/>
      <c r="FPR86" s="125"/>
      <c r="FPS86" s="125"/>
      <c r="FPT86" s="125"/>
      <c r="FPU86" s="125"/>
      <c r="FPV86" s="125"/>
      <c r="FPW86" s="125"/>
      <c r="FPX86" s="125"/>
      <c r="FPY86" s="125"/>
      <c r="FPZ86" s="125"/>
      <c r="FQA86" s="125"/>
      <c r="FQB86" s="125"/>
      <c r="FQC86" s="125"/>
      <c r="FQD86" s="125"/>
      <c r="FQE86" s="125"/>
      <c r="FQF86" s="125"/>
      <c r="FQG86" s="125"/>
      <c r="FQH86" s="125"/>
      <c r="FQI86" s="125"/>
      <c r="FQJ86" s="125"/>
      <c r="FQK86" s="125"/>
      <c r="FQL86" s="125"/>
      <c r="FQM86" s="125"/>
      <c r="FQN86" s="125"/>
      <c r="FQO86" s="125"/>
      <c r="FQP86" s="125"/>
      <c r="FQQ86" s="125"/>
      <c r="FQR86" s="125"/>
      <c r="FQS86" s="125"/>
      <c r="FQT86" s="125"/>
      <c r="FQU86" s="125"/>
      <c r="FQV86" s="125"/>
      <c r="FQW86" s="125"/>
      <c r="FQX86" s="125"/>
      <c r="FQY86" s="125"/>
      <c r="FQZ86" s="125"/>
      <c r="FRA86" s="125"/>
      <c r="FRB86" s="125"/>
      <c r="FRC86" s="125"/>
      <c r="FRD86" s="125"/>
      <c r="FRE86" s="125"/>
      <c r="FRF86" s="125"/>
      <c r="FRG86" s="125"/>
      <c r="FRH86" s="125"/>
      <c r="FRI86" s="125"/>
      <c r="FRJ86" s="125"/>
      <c r="FRK86" s="125"/>
      <c r="FRL86" s="125"/>
      <c r="FRM86" s="125"/>
      <c r="FRN86" s="125"/>
      <c r="FRO86" s="125"/>
      <c r="FRP86" s="125"/>
      <c r="FRQ86" s="125"/>
      <c r="FRR86" s="125"/>
      <c r="FRS86" s="125"/>
      <c r="FRT86" s="125"/>
      <c r="FRU86" s="125"/>
      <c r="FRV86" s="125"/>
      <c r="FRW86" s="125"/>
      <c r="FRX86" s="125"/>
      <c r="FRY86" s="125"/>
      <c r="FRZ86" s="125"/>
      <c r="FSA86" s="125"/>
      <c r="FSB86" s="125"/>
      <c r="FSC86" s="125"/>
      <c r="FSD86" s="125"/>
      <c r="FSE86" s="125"/>
      <c r="FSF86" s="125"/>
      <c r="FSG86" s="125"/>
      <c r="FSH86" s="125"/>
      <c r="FSI86" s="125"/>
      <c r="FSJ86" s="125"/>
      <c r="FSK86" s="125"/>
      <c r="FSL86" s="125"/>
      <c r="FSM86" s="125"/>
      <c r="FSN86" s="125"/>
      <c r="FSO86" s="125"/>
      <c r="FSP86" s="125"/>
      <c r="FSQ86" s="125"/>
      <c r="FSR86" s="125"/>
      <c r="FSS86" s="125"/>
      <c r="FST86" s="125"/>
      <c r="FSU86" s="125"/>
      <c r="FSV86" s="125"/>
      <c r="FSW86" s="125"/>
      <c r="FSX86" s="125"/>
      <c r="FSY86" s="125"/>
      <c r="FSZ86" s="125"/>
      <c r="FTA86" s="125"/>
      <c r="FTB86" s="125"/>
      <c r="FTC86" s="125"/>
      <c r="FTD86" s="125"/>
      <c r="FTE86" s="125"/>
      <c r="FTF86" s="125"/>
      <c r="FTG86" s="125"/>
      <c r="FTH86" s="125"/>
      <c r="FTI86" s="125"/>
      <c r="FTJ86" s="125"/>
      <c r="FTK86" s="125"/>
      <c r="FTL86" s="125"/>
      <c r="FTM86" s="125"/>
      <c r="FTN86" s="125"/>
      <c r="FTO86" s="125"/>
      <c r="FTP86" s="125"/>
      <c r="FTQ86" s="125"/>
      <c r="FTR86" s="125"/>
      <c r="FTS86" s="125"/>
      <c r="FTT86" s="125"/>
      <c r="FTU86" s="125"/>
      <c r="FTV86" s="125"/>
      <c r="FTW86" s="125"/>
      <c r="FTX86" s="125"/>
      <c r="FTY86" s="125"/>
      <c r="FTZ86" s="125"/>
      <c r="FUA86" s="125"/>
      <c r="FUB86" s="125"/>
      <c r="FUC86" s="125"/>
      <c r="FUD86" s="125"/>
      <c r="FUE86" s="125"/>
      <c r="FUF86" s="125"/>
      <c r="FUG86" s="125"/>
      <c r="FUH86" s="125"/>
      <c r="FUI86" s="125"/>
      <c r="FUJ86" s="125"/>
      <c r="FUK86" s="125"/>
      <c r="FUL86" s="125"/>
      <c r="FUM86" s="125"/>
      <c r="FUN86" s="125"/>
      <c r="FUO86" s="125"/>
      <c r="FUP86" s="125"/>
      <c r="FUQ86" s="125"/>
      <c r="FUR86" s="125"/>
      <c r="FUS86" s="125"/>
      <c r="FUT86" s="125"/>
      <c r="FUU86" s="125"/>
      <c r="FUV86" s="125"/>
      <c r="FUW86" s="125"/>
      <c r="FUX86" s="125"/>
      <c r="FUY86" s="125"/>
      <c r="FUZ86" s="125"/>
      <c r="FVA86" s="125"/>
      <c r="FVB86" s="125"/>
      <c r="FVC86" s="125"/>
      <c r="FVD86" s="125"/>
      <c r="FVE86" s="125"/>
      <c r="FVF86" s="125"/>
      <c r="FVG86" s="125"/>
      <c r="FVH86" s="125"/>
      <c r="FVI86" s="125"/>
      <c r="FVJ86" s="125"/>
      <c r="FVK86" s="125"/>
      <c r="FVL86" s="125"/>
      <c r="FVM86" s="125"/>
      <c r="FVN86" s="125"/>
      <c r="FVO86" s="125"/>
      <c r="FVP86" s="125"/>
      <c r="FVQ86" s="125"/>
      <c r="FVR86" s="125"/>
      <c r="FVS86" s="125"/>
      <c r="FVT86" s="125"/>
      <c r="FVU86" s="125"/>
      <c r="FVV86" s="125"/>
      <c r="FVW86" s="125"/>
      <c r="FVX86" s="125"/>
      <c r="FVY86" s="125"/>
      <c r="FVZ86" s="125"/>
      <c r="FWA86" s="125"/>
      <c r="FWB86" s="125"/>
      <c r="FWC86" s="125"/>
      <c r="FWD86" s="125"/>
      <c r="FWE86" s="125"/>
      <c r="FWF86" s="125"/>
      <c r="FWG86" s="125"/>
      <c r="FWH86" s="125"/>
      <c r="FWI86" s="125"/>
      <c r="FWJ86" s="125"/>
      <c r="FWK86" s="125"/>
      <c r="FWL86" s="125"/>
      <c r="FWM86" s="125"/>
      <c r="FWN86" s="125"/>
      <c r="FWO86" s="125"/>
      <c r="FWP86" s="125"/>
      <c r="FWQ86" s="125"/>
      <c r="FWR86" s="125"/>
      <c r="FWS86" s="125"/>
      <c r="FWT86" s="125"/>
      <c r="FWU86" s="125"/>
      <c r="FWV86" s="125"/>
      <c r="FWW86" s="125"/>
      <c r="FWX86" s="125"/>
      <c r="FWY86" s="125"/>
      <c r="FWZ86" s="125"/>
      <c r="FXA86" s="125"/>
      <c r="FXB86" s="125"/>
      <c r="FXC86" s="125"/>
      <c r="FXD86" s="125"/>
      <c r="FXE86" s="125"/>
      <c r="FXF86" s="125"/>
      <c r="FXG86" s="125"/>
      <c r="FXH86" s="125"/>
      <c r="FXI86" s="125"/>
      <c r="FXJ86" s="125"/>
      <c r="FXK86" s="125"/>
      <c r="FXL86" s="125"/>
      <c r="FXM86" s="125"/>
      <c r="FXN86" s="125"/>
      <c r="FXO86" s="125"/>
      <c r="FXP86" s="125"/>
      <c r="FXQ86" s="125"/>
      <c r="FXR86" s="125"/>
      <c r="FXS86" s="125"/>
      <c r="FXT86" s="125"/>
      <c r="FXU86" s="125"/>
      <c r="FXV86" s="125"/>
      <c r="FXW86" s="125"/>
      <c r="FXX86" s="125"/>
      <c r="FXY86" s="125"/>
      <c r="FXZ86" s="125"/>
      <c r="FYA86" s="125"/>
      <c r="FYB86" s="125"/>
      <c r="FYC86" s="125"/>
      <c r="FYD86" s="125"/>
      <c r="FYE86" s="125"/>
      <c r="FYF86" s="125"/>
      <c r="FYG86" s="125"/>
      <c r="FYH86" s="125"/>
      <c r="FYI86" s="125"/>
      <c r="FYJ86" s="125"/>
      <c r="FYK86" s="125"/>
      <c r="FYL86" s="125"/>
      <c r="FYM86" s="125"/>
      <c r="FYN86" s="125"/>
      <c r="FYO86" s="125"/>
      <c r="FYP86" s="125"/>
      <c r="FYQ86" s="125"/>
      <c r="FYR86" s="125"/>
      <c r="FYS86" s="125"/>
      <c r="FYT86" s="125"/>
      <c r="FYU86" s="125"/>
      <c r="FYV86" s="125"/>
      <c r="FYW86" s="125"/>
      <c r="FYX86" s="125"/>
      <c r="FYY86" s="125"/>
      <c r="FYZ86" s="125"/>
      <c r="FZA86" s="125"/>
      <c r="FZB86" s="125"/>
      <c r="FZC86" s="125"/>
      <c r="FZD86" s="125"/>
      <c r="FZE86" s="125"/>
      <c r="FZF86" s="125"/>
      <c r="FZG86" s="125"/>
      <c r="FZH86" s="125"/>
      <c r="FZI86" s="125"/>
      <c r="FZJ86" s="125"/>
      <c r="FZK86" s="125"/>
      <c r="FZL86" s="125"/>
      <c r="FZM86" s="125"/>
      <c r="FZN86" s="125"/>
      <c r="FZO86" s="125"/>
      <c r="FZP86" s="125"/>
      <c r="FZQ86" s="125"/>
      <c r="FZR86" s="125"/>
      <c r="FZS86" s="125"/>
      <c r="FZT86" s="125"/>
      <c r="FZU86" s="125"/>
      <c r="FZV86" s="125"/>
      <c r="FZW86" s="125"/>
      <c r="FZX86" s="125"/>
      <c r="FZY86" s="125"/>
      <c r="FZZ86" s="125"/>
      <c r="GAA86" s="125"/>
      <c r="GAB86" s="125"/>
      <c r="GAC86" s="125"/>
      <c r="GAD86" s="125"/>
      <c r="GAE86" s="125"/>
      <c r="GAF86" s="125"/>
      <c r="GAG86" s="125"/>
      <c r="GAH86" s="125"/>
      <c r="GAI86" s="125"/>
      <c r="GAJ86" s="125"/>
      <c r="GAK86" s="125"/>
      <c r="GAL86" s="125"/>
      <c r="GAM86" s="125"/>
      <c r="GAN86" s="125"/>
      <c r="GAO86" s="125"/>
      <c r="GAP86" s="125"/>
      <c r="GAQ86" s="125"/>
      <c r="GAR86" s="125"/>
      <c r="GAS86" s="125"/>
      <c r="GAT86" s="125"/>
      <c r="GAU86" s="125"/>
      <c r="GAV86" s="125"/>
      <c r="GAW86" s="125"/>
      <c r="GAX86" s="125"/>
      <c r="GAY86" s="125"/>
      <c r="GAZ86" s="125"/>
      <c r="GBA86" s="125"/>
      <c r="GBB86" s="125"/>
      <c r="GBC86" s="125"/>
      <c r="GBD86" s="125"/>
      <c r="GBE86" s="125"/>
      <c r="GBF86" s="125"/>
      <c r="GBG86" s="125"/>
      <c r="GBH86" s="125"/>
      <c r="GBI86" s="125"/>
      <c r="GBJ86" s="125"/>
      <c r="GBK86" s="125"/>
      <c r="GBL86" s="125"/>
      <c r="GBM86" s="125"/>
      <c r="GBN86" s="125"/>
      <c r="GBO86" s="125"/>
      <c r="GBP86" s="125"/>
      <c r="GBQ86" s="125"/>
      <c r="GBR86" s="125"/>
      <c r="GBS86" s="125"/>
      <c r="GBT86" s="125"/>
      <c r="GBU86" s="125"/>
      <c r="GBV86" s="125"/>
      <c r="GBW86" s="125"/>
      <c r="GBX86" s="125"/>
      <c r="GBY86" s="125"/>
      <c r="GBZ86" s="125"/>
      <c r="GCA86" s="125"/>
      <c r="GCB86" s="125"/>
      <c r="GCC86" s="125"/>
      <c r="GCD86" s="125"/>
      <c r="GCE86" s="125"/>
      <c r="GCF86" s="125"/>
      <c r="GCG86" s="125"/>
      <c r="GCH86" s="125"/>
      <c r="GCI86" s="125"/>
      <c r="GCJ86" s="125"/>
      <c r="GCK86" s="125"/>
      <c r="GCL86" s="125"/>
      <c r="GCM86" s="125"/>
      <c r="GCN86" s="125"/>
      <c r="GCO86" s="125"/>
      <c r="GCP86" s="125"/>
      <c r="GCQ86" s="125"/>
      <c r="GCR86" s="125"/>
      <c r="GCS86" s="125"/>
      <c r="GCT86" s="125"/>
      <c r="GCU86" s="125"/>
      <c r="GCV86" s="125"/>
      <c r="GCW86" s="125"/>
      <c r="GCX86" s="125"/>
      <c r="GCY86" s="125"/>
      <c r="GCZ86" s="125"/>
      <c r="GDA86" s="125"/>
      <c r="GDB86" s="125"/>
      <c r="GDC86" s="125"/>
      <c r="GDD86" s="125"/>
      <c r="GDE86" s="125"/>
      <c r="GDF86" s="125"/>
      <c r="GDG86" s="125"/>
      <c r="GDH86" s="125"/>
      <c r="GDI86" s="125"/>
      <c r="GDJ86" s="125"/>
      <c r="GDK86" s="125"/>
      <c r="GDL86" s="125"/>
      <c r="GDM86" s="125"/>
      <c r="GDN86" s="125"/>
      <c r="GDO86" s="125"/>
      <c r="GDP86" s="125"/>
      <c r="GDQ86" s="125"/>
      <c r="GDR86" s="125"/>
      <c r="GDS86" s="125"/>
      <c r="GDT86" s="125"/>
      <c r="GDU86" s="125"/>
      <c r="GDV86" s="125"/>
      <c r="GDW86" s="125"/>
      <c r="GDX86" s="125"/>
      <c r="GDY86" s="125"/>
    </row>
    <row r="87" spans="1:4861" s="130" customFormat="1" ht="35.25" customHeight="1">
      <c r="A87" s="101"/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  <c r="CW87" s="101"/>
      <c r="CX87" s="101"/>
      <c r="CY87" s="101"/>
      <c r="CZ87" s="101"/>
      <c r="DA87" s="101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  <c r="FE87" s="101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  <c r="GF87" s="125"/>
      <c r="GG87" s="125"/>
      <c r="GH87" s="125"/>
      <c r="GI87" s="125"/>
      <c r="GJ87" s="125"/>
      <c r="GK87" s="125"/>
      <c r="GL87" s="125"/>
      <c r="GM87" s="125"/>
      <c r="GN87" s="125"/>
      <c r="GO87" s="125"/>
      <c r="GP87" s="125"/>
      <c r="GQ87" s="125"/>
      <c r="GR87" s="125"/>
      <c r="GS87" s="125"/>
      <c r="GT87" s="125"/>
      <c r="GU87" s="125"/>
      <c r="GV87" s="125"/>
      <c r="GW87" s="125"/>
      <c r="GX87" s="125"/>
      <c r="GY87" s="125"/>
      <c r="GZ87" s="125"/>
      <c r="HA87" s="125"/>
      <c r="HB87" s="125"/>
      <c r="HC87" s="125"/>
      <c r="HD87" s="125"/>
      <c r="HE87" s="125"/>
      <c r="HF87" s="125"/>
      <c r="HG87" s="125"/>
      <c r="HH87" s="125"/>
      <c r="HI87" s="125"/>
      <c r="HJ87" s="125"/>
      <c r="HK87" s="125"/>
      <c r="HL87" s="125"/>
      <c r="HM87" s="125"/>
      <c r="HN87" s="125"/>
      <c r="HO87" s="125"/>
      <c r="HP87" s="125"/>
      <c r="HQ87" s="125"/>
      <c r="HR87" s="125"/>
      <c r="HS87" s="125"/>
      <c r="HT87" s="125"/>
      <c r="HU87" s="125"/>
      <c r="HV87" s="125"/>
      <c r="HW87" s="125"/>
      <c r="HX87" s="125"/>
      <c r="HY87" s="125"/>
      <c r="HZ87" s="125"/>
      <c r="IA87" s="125"/>
      <c r="IB87" s="125"/>
      <c r="IC87" s="125"/>
      <c r="ID87" s="125"/>
      <c r="IE87" s="125"/>
      <c r="IF87" s="125"/>
      <c r="IG87" s="125"/>
      <c r="IH87" s="125"/>
      <c r="II87" s="125"/>
      <c r="IJ87" s="125"/>
      <c r="IK87" s="125"/>
      <c r="IL87" s="125"/>
      <c r="IM87" s="125"/>
      <c r="IN87" s="125"/>
      <c r="IO87" s="125"/>
      <c r="IP87" s="125"/>
      <c r="IQ87" s="125"/>
      <c r="IR87" s="125"/>
      <c r="IS87" s="125"/>
      <c r="IT87" s="125"/>
      <c r="IU87" s="125"/>
      <c r="IV87" s="125"/>
      <c r="IW87" s="125"/>
      <c r="IX87" s="125"/>
      <c r="IY87" s="125"/>
      <c r="IZ87" s="125"/>
      <c r="JA87" s="125"/>
      <c r="JB87" s="125"/>
      <c r="JC87" s="125"/>
      <c r="JD87" s="125"/>
      <c r="JE87" s="125"/>
      <c r="JF87" s="125"/>
      <c r="JG87" s="125"/>
      <c r="JH87" s="125"/>
      <c r="JI87" s="125"/>
      <c r="JJ87" s="125"/>
      <c r="JK87" s="125"/>
      <c r="JL87" s="125"/>
      <c r="JM87" s="125"/>
      <c r="JN87" s="125"/>
      <c r="JO87" s="125"/>
      <c r="JP87" s="125"/>
      <c r="JQ87" s="125"/>
      <c r="JR87" s="125"/>
      <c r="JS87" s="125"/>
      <c r="JT87" s="125"/>
      <c r="JU87" s="125"/>
      <c r="JV87" s="125"/>
      <c r="JW87" s="125"/>
      <c r="JX87" s="125"/>
      <c r="JY87" s="125"/>
      <c r="JZ87" s="125"/>
      <c r="KA87" s="125"/>
      <c r="KB87" s="125"/>
      <c r="KC87" s="125"/>
      <c r="KD87" s="125"/>
      <c r="KE87" s="125"/>
      <c r="KF87" s="125"/>
      <c r="KG87" s="125"/>
      <c r="KH87" s="125"/>
      <c r="KI87" s="125"/>
      <c r="KJ87" s="125"/>
      <c r="KK87" s="125"/>
      <c r="KL87" s="125"/>
      <c r="KM87" s="125"/>
      <c r="KN87" s="125"/>
      <c r="KO87" s="125"/>
      <c r="KP87" s="125"/>
      <c r="KQ87" s="125"/>
      <c r="KR87" s="125"/>
      <c r="KS87" s="125"/>
      <c r="KT87" s="125"/>
      <c r="KU87" s="125"/>
      <c r="KV87" s="125"/>
      <c r="KW87" s="125"/>
      <c r="KX87" s="125"/>
      <c r="KY87" s="125"/>
      <c r="KZ87" s="125"/>
      <c r="LA87" s="125"/>
      <c r="LB87" s="125"/>
      <c r="LC87" s="125"/>
      <c r="LD87" s="125"/>
      <c r="LE87" s="125"/>
      <c r="LF87" s="125"/>
      <c r="LG87" s="125"/>
      <c r="LH87" s="125"/>
      <c r="LI87" s="125"/>
      <c r="LJ87" s="125"/>
      <c r="LK87" s="125"/>
      <c r="LL87" s="125"/>
      <c r="LM87" s="125"/>
      <c r="LN87" s="125"/>
      <c r="LO87" s="125"/>
      <c r="LP87" s="125"/>
      <c r="LQ87" s="125"/>
      <c r="LR87" s="125"/>
      <c r="LS87" s="125"/>
      <c r="LT87" s="125"/>
      <c r="LU87" s="125"/>
      <c r="LV87" s="125"/>
      <c r="LW87" s="125"/>
      <c r="LX87" s="125"/>
      <c r="LY87" s="125"/>
      <c r="LZ87" s="125"/>
      <c r="MA87" s="125"/>
      <c r="MB87" s="125"/>
      <c r="MC87" s="125"/>
      <c r="MD87" s="125"/>
      <c r="ME87" s="125"/>
      <c r="MF87" s="125"/>
      <c r="MG87" s="125"/>
      <c r="MH87" s="125"/>
      <c r="MI87" s="125"/>
      <c r="MJ87" s="125"/>
      <c r="MK87" s="125"/>
      <c r="ML87" s="125"/>
      <c r="MM87" s="125"/>
      <c r="MN87" s="125"/>
      <c r="MO87" s="125"/>
      <c r="MP87" s="125"/>
      <c r="MQ87" s="125"/>
      <c r="MR87" s="125"/>
      <c r="MS87" s="125"/>
      <c r="MT87" s="125"/>
      <c r="MU87" s="125"/>
      <c r="MV87" s="125"/>
      <c r="MW87" s="125"/>
      <c r="MX87" s="125"/>
      <c r="MY87" s="125"/>
      <c r="MZ87" s="125"/>
      <c r="NA87" s="125"/>
      <c r="NB87" s="125"/>
      <c r="NC87" s="125"/>
      <c r="ND87" s="125"/>
      <c r="NE87" s="125"/>
      <c r="NF87" s="125"/>
      <c r="NG87" s="125"/>
      <c r="NH87" s="125"/>
      <c r="NI87" s="125"/>
      <c r="NJ87" s="125"/>
      <c r="NK87" s="125"/>
      <c r="NL87" s="125"/>
      <c r="NM87" s="125"/>
      <c r="NN87" s="125"/>
      <c r="NO87" s="125"/>
      <c r="NP87" s="125"/>
      <c r="NQ87" s="125"/>
      <c r="NR87" s="125"/>
      <c r="NS87" s="125"/>
      <c r="NT87" s="125"/>
      <c r="NU87" s="125"/>
      <c r="NV87" s="125"/>
      <c r="NW87" s="125"/>
      <c r="NX87" s="125"/>
      <c r="NY87" s="125"/>
      <c r="NZ87" s="125"/>
      <c r="OA87" s="125"/>
      <c r="OB87" s="125"/>
      <c r="OC87" s="125"/>
      <c r="OD87" s="125"/>
      <c r="OE87" s="125"/>
      <c r="OF87" s="125"/>
      <c r="OG87" s="125"/>
      <c r="OH87" s="125"/>
      <c r="OI87" s="125"/>
      <c r="OJ87" s="125"/>
      <c r="OK87" s="125"/>
      <c r="OL87" s="125"/>
      <c r="OM87" s="125"/>
      <c r="ON87" s="125"/>
      <c r="OO87" s="125"/>
      <c r="OP87" s="125"/>
      <c r="OQ87" s="125"/>
      <c r="OR87" s="125"/>
      <c r="OS87" s="125"/>
      <c r="OT87" s="125"/>
      <c r="OU87" s="125"/>
      <c r="OV87" s="125"/>
      <c r="OW87" s="125"/>
      <c r="OX87" s="125"/>
      <c r="OY87" s="125"/>
      <c r="OZ87" s="125"/>
      <c r="PA87" s="125"/>
      <c r="PB87" s="125"/>
      <c r="PC87" s="125"/>
      <c r="PD87" s="125"/>
      <c r="PE87" s="125"/>
      <c r="PF87" s="125"/>
      <c r="PG87" s="125"/>
      <c r="PH87" s="125"/>
      <c r="PI87" s="125"/>
      <c r="PJ87" s="125"/>
      <c r="PK87" s="125"/>
      <c r="PL87" s="125"/>
      <c r="PM87" s="125"/>
      <c r="PN87" s="125"/>
      <c r="PO87" s="125"/>
      <c r="PP87" s="125"/>
      <c r="PQ87" s="125"/>
      <c r="PR87" s="125"/>
      <c r="PS87" s="125"/>
      <c r="PT87" s="125"/>
      <c r="PU87" s="125"/>
      <c r="PV87" s="125"/>
      <c r="PW87" s="125"/>
      <c r="PX87" s="125"/>
      <c r="PY87" s="125"/>
      <c r="PZ87" s="125"/>
      <c r="QA87" s="125"/>
      <c r="QB87" s="125"/>
      <c r="QC87" s="125"/>
      <c r="QD87" s="125"/>
      <c r="QE87" s="125"/>
      <c r="QF87" s="125"/>
      <c r="QG87" s="125"/>
      <c r="QH87" s="125"/>
      <c r="QI87" s="125"/>
      <c r="QJ87" s="125"/>
      <c r="QK87" s="125"/>
      <c r="QL87" s="125"/>
      <c r="QM87" s="125"/>
      <c r="QN87" s="125"/>
      <c r="QO87" s="125"/>
      <c r="QP87" s="125"/>
      <c r="QQ87" s="125"/>
      <c r="QR87" s="125"/>
      <c r="QS87" s="125"/>
      <c r="QT87" s="125"/>
      <c r="QU87" s="125"/>
      <c r="QV87" s="125"/>
      <c r="QW87" s="125"/>
      <c r="QX87" s="125"/>
      <c r="QY87" s="125"/>
      <c r="QZ87" s="125"/>
      <c r="RA87" s="125"/>
      <c r="RB87" s="125"/>
      <c r="RC87" s="125"/>
      <c r="RD87" s="125"/>
      <c r="RE87" s="125"/>
      <c r="RF87" s="125"/>
      <c r="RG87" s="125"/>
      <c r="RH87" s="125"/>
      <c r="RI87" s="125"/>
      <c r="RJ87" s="125"/>
      <c r="RK87" s="125"/>
      <c r="RL87" s="125"/>
      <c r="RM87" s="125"/>
      <c r="RN87" s="125"/>
      <c r="RO87" s="125"/>
      <c r="RP87" s="125"/>
      <c r="RQ87" s="125"/>
      <c r="RR87" s="125"/>
      <c r="RS87" s="125"/>
      <c r="RT87" s="125"/>
      <c r="RU87" s="125"/>
      <c r="RV87" s="125"/>
      <c r="RW87" s="125"/>
      <c r="RX87" s="125"/>
      <c r="RY87" s="125"/>
      <c r="RZ87" s="125"/>
      <c r="SA87" s="125"/>
      <c r="SB87" s="125"/>
      <c r="SC87" s="125"/>
      <c r="SD87" s="125"/>
      <c r="SE87" s="125"/>
      <c r="SF87" s="125"/>
      <c r="SG87" s="125"/>
      <c r="SH87" s="125"/>
      <c r="SI87" s="125"/>
      <c r="SJ87" s="125"/>
      <c r="SK87" s="125"/>
      <c r="SL87" s="125"/>
      <c r="SM87" s="125"/>
      <c r="SN87" s="125"/>
      <c r="SO87" s="125"/>
      <c r="SP87" s="125"/>
      <c r="SQ87" s="125"/>
      <c r="SR87" s="125"/>
      <c r="SS87" s="125"/>
      <c r="ST87" s="125"/>
      <c r="SU87" s="125"/>
      <c r="SV87" s="125"/>
      <c r="SW87" s="125"/>
      <c r="SX87" s="125"/>
      <c r="SY87" s="125"/>
      <c r="SZ87" s="125"/>
      <c r="TA87" s="125"/>
      <c r="TB87" s="125"/>
      <c r="TC87" s="125"/>
      <c r="TD87" s="125"/>
      <c r="TE87" s="125"/>
      <c r="TF87" s="125"/>
      <c r="TG87" s="125"/>
      <c r="TH87" s="125"/>
      <c r="TI87" s="125"/>
      <c r="TJ87" s="125"/>
      <c r="TK87" s="125"/>
      <c r="TL87" s="125"/>
      <c r="TM87" s="125"/>
      <c r="TN87" s="125"/>
      <c r="TO87" s="125"/>
      <c r="TP87" s="125"/>
      <c r="TQ87" s="125"/>
      <c r="TR87" s="125"/>
      <c r="TS87" s="125"/>
      <c r="TT87" s="125"/>
      <c r="TU87" s="125"/>
      <c r="TV87" s="125"/>
      <c r="TW87" s="125"/>
      <c r="TX87" s="125"/>
      <c r="TY87" s="125"/>
      <c r="TZ87" s="125"/>
      <c r="UA87" s="125"/>
      <c r="UB87" s="125"/>
      <c r="UC87" s="125"/>
      <c r="UD87" s="125"/>
      <c r="UE87" s="125"/>
      <c r="UF87" s="125"/>
      <c r="UG87" s="125"/>
      <c r="UH87" s="125"/>
      <c r="UI87" s="125"/>
      <c r="UJ87" s="125"/>
      <c r="UK87" s="125"/>
      <c r="UL87" s="125"/>
      <c r="UM87" s="125"/>
      <c r="UN87" s="125"/>
      <c r="UO87" s="125"/>
      <c r="UP87" s="125"/>
      <c r="UQ87" s="125"/>
      <c r="UR87" s="125"/>
      <c r="US87" s="125"/>
      <c r="UT87" s="125"/>
      <c r="UU87" s="125"/>
      <c r="UV87" s="125"/>
      <c r="UW87" s="125"/>
      <c r="UX87" s="125"/>
      <c r="UY87" s="125"/>
      <c r="UZ87" s="125"/>
      <c r="VA87" s="125"/>
      <c r="VB87" s="125"/>
      <c r="VC87" s="125"/>
      <c r="VD87" s="125"/>
      <c r="VE87" s="125"/>
      <c r="VF87" s="125"/>
      <c r="VG87" s="125"/>
      <c r="VH87" s="125"/>
      <c r="VI87" s="125"/>
      <c r="VJ87" s="125"/>
      <c r="VK87" s="125"/>
      <c r="VL87" s="125"/>
      <c r="VM87" s="125"/>
      <c r="VN87" s="125"/>
      <c r="VO87" s="125"/>
      <c r="VP87" s="125"/>
      <c r="VQ87" s="125"/>
      <c r="VR87" s="125"/>
      <c r="VS87" s="125"/>
      <c r="VT87" s="125"/>
      <c r="VU87" s="125"/>
      <c r="VV87" s="125"/>
      <c r="VW87" s="125"/>
      <c r="VX87" s="125"/>
      <c r="VY87" s="125"/>
      <c r="VZ87" s="125"/>
      <c r="WA87" s="125"/>
      <c r="WB87" s="125"/>
      <c r="WC87" s="125"/>
      <c r="WD87" s="125"/>
      <c r="WE87" s="125"/>
      <c r="WF87" s="125"/>
      <c r="WG87" s="125"/>
      <c r="WH87" s="125"/>
      <c r="WI87" s="125"/>
      <c r="WJ87" s="125"/>
      <c r="WK87" s="125"/>
      <c r="WL87" s="125"/>
      <c r="WM87" s="125"/>
      <c r="WN87" s="125"/>
      <c r="WO87" s="125"/>
      <c r="WP87" s="125"/>
      <c r="WQ87" s="125"/>
      <c r="WR87" s="125"/>
      <c r="WS87" s="125"/>
      <c r="WT87" s="125"/>
      <c r="WU87" s="125"/>
      <c r="WV87" s="125"/>
      <c r="WW87" s="125"/>
      <c r="WX87" s="125"/>
      <c r="WY87" s="125"/>
      <c r="WZ87" s="125"/>
      <c r="XA87" s="125"/>
      <c r="XB87" s="125"/>
      <c r="XC87" s="125"/>
      <c r="XD87" s="125"/>
      <c r="XE87" s="125"/>
      <c r="XF87" s="125"/>
      <c r="XG87" s="125"/>
      <c r="XH87" s="125"/>
      <c r="XI87" s="125"/>
      <c r="XJ87" s="125"/>
      <c r="XK87" s="125"/>
      <c r="XL87" s="125"/>
      <c r="XM87" s="125"/>
      <c r="XN87" s="125"/>
      <c r="XO87" s="125"/>
      <c r="XP87" s="125"/>
      <c r="XQ87" s="125"/>
      <c r="XR87" s="125"/>
      <c r="XS87" s="125"/>
      <c r="XT87" s="125"/>
      <c r="XU87" s="125"/>
      <c r="XV87" s="125"/>
      <c r="XW87" s="125"/>
      <c r="XX87" s="125"/>
      <c r="XY87" s="125"/>
      <c r="XZ87" s="125"/>
      <c r="YA87" s="125"/>
      <c r="YB87" s="125"/>
      <c r="YC87" s="125"/>
      <c r="YD87" s="125"/>
      <c r="YE87" s="125"/>
      <c r="YF87" s="125"/>
      <c r="YG87" s="125"/>
      <c r="YH87" s="125"/>
      <c r="YI87" s="125"/>
      <c r="YJ87" s="125"/>
      <c r="YK87" s="125"/>
      <c r="YL87" s="125"/>
      <c r="YM87" s="125"/>
      <c r="YN87" s="125"/>
      <c r="YO87" s="125"/>
      <c r="YP87" s="125"/>
      <c r="YQ87" s="125"/>
      <c r="YR87" s="125"/>
      <c r="YS87" s="125"/>
      <c r="YT87" s="125"/>
      <c r="YU87" s="125"/>
      <c r="YV87" s="125"/>
      <c r="YW87" s="125"/>
      <c r="YX87" s="125"/>
      <c r="YY87" s="125"/>
      <c r="YZ87" s="125"/>
      <c r="ZA87" s="125"/>
      <c r="ZB87" s="125"/>
      <c r="ZC87" s="125"/>
      <c r="ZD87" s="125"/>
      <c r="ZE87" s="125"/>
      <c r="ZF87" s="125"/>
      <c r="ZG87" s="125"/>
      <c r="ZH87" s="125"/>
      <c r="ZI87" s="125"/>
      <c r="ZJ87" s="125"/>
      <c r="ZK87" s="125"/>
      <c r="ZL87" s="125"/>
      <c r="ZM87" s="125"/>
      <c r="ZN87" s="125"/>
      <c r="ZO87" s="125"/>
      <c r="ZP87" s="125"/>
      <c r="ZQ87" s="125"/>
      <c r="ZR87" s="125"/>
      <c r="ZS87" s="125"/>
      <c r="ZT87" s="125"/>
      <c r="ZU87" s="125"/>
      <c r="ZV87" s="125"/>
      <c r="ZW87" s="125"/>
      <c r="ZX87" s="125"/>
      <c r="ZY87" s="125"/>
      <c r="ZZ87" s="125"/>
      <c r="AAA87" s="125"/>
      <c r="AAB87" s="125"/>
      <c r="AAC87" s="125"/>
      <c r="AAD87" s="125"/>
      <c r="AAE87" s="125"/>
      <c r="AAF87" s="125"/>
      <c r="AAG87" s="125"/>
      <c r="AAH87" s="125"/>
      <c r="AAI87" s="125"/>
      <c r="AAJ87" s="125"/>
      <c r="AAK87" s="125"/>
      <c r="AAL87" s="125"/>
      <c r="AAM87" s="125"/>
      <c r="AAN87" s="125"/>
      <c r="AAO87" s="125"/>
      <c r="AAP87" s="125"/>
      <c r="AAQ87" s="125"/>
      <c r="AAR87" s="125"/>
      <c r="AAS87" s="125"/>
      <c r="AAT87" s="125"/>
      <c r="AAU87" s="125"/>
      <c r="AAV87" s="125"/>
      <c r="AAW87" s="125"/>
      <c r="AAX87" s="125"/>
      <c r="AAY87" s="125"/>
      <c r="AAZ87" s="125"/>
      <c r="ABA87" s="125"/>
      <c r="ABB87" s="125"/>
      <c r="ABC87" s="125"/>
      <c r="ABD87" s="125"/>
      <c r="ABE87" s="125"/>
      <c r="ABF87" s="125"/>
      <c r="ABG87" s="125"/>
      <c r="ABH87" s="125"/>
      <c r="ABI87" s="125"/>
      <c r="ABJ87" s="125"/>
      <c r="ABK87" s="125"/>
      <c r="ABL87" s="125"/>
      <c r="ABM87" s="125"/>
      <c r="ABN87" s="125"/>
      <c r="ABO87" s="125"/>
      <c r="ABP87" s="125"/>
      <c r="ABQ87" s="125"/>
      <c r="ABR87" s="125"/>
      <c r="ABS87" s="125"/>
      <c r="ABT87" s="125"/>
      <c r="ABU87" s="125"/>
      <c r="ABV87" s="125"/>
      <c r="ABW87" s="125"/>
      <c r="ABX87" s="125"/>
      <c r="ABY87" s="125"/>
      <c r="ABZ87" s="125"/>
      <c r="ACA87" s="125"/>
      <c r="ACB87" s="125"/>
      <c r="ACC87" s="125"/>
      <c r="ACD87" s="125"/>
      <c r="ACE87" s="125"/>
      <c r="ACF87" s="125"/>
      <c r="ACG87" s="125"/>
      <c r="ACH87" s="125"/>
      <c r="ACI87" s="125"/>
      <c r="ACJ87" s="125"/>
      <c r="ACK87" s="125"/>
      <c r="ACL87" s="125"/>
      <c r="ACM87" s="125"/>
      <c r="ACN87" s="125"/>
      <c r="ACO87" s="125"/>
      <c r="ACP87" s="125"/>
      <c r="ACQ87" s="125"/>
      <c r="ACR87" s="125"/>
      <c r="ACS87" s="125"/>
      <c r="ACT87" s="125"/>
      <c r="ACU87" s="125"/>
      <c r="ACV87" s="125"/>
      <c r="ACW87" s="125"/>
      <c r="ACX87" s="125"/>
      <c r="ACY87" s="125"/>
      <c r="ACZ87" s="125"/>
      <c r="ADA87" s="125"/>
      <c r="ADB87" s="125"/>
      <c r="ADC87" s="125"/>
      <c r="ADD87" s="125"/>
      <c r="ADE87" s="125"/>
      <c r="ADF87" s="125"/>
      <c r="ADG87" s="125"/>
      <c r="ADH87" s="125"/>
      <c r="ADI87" s="125"/>
      <c r="ADJ87" s="125"/>
      <c r="ADK87" s="125"/>
      <c r="ADL87" s="125"/>
      <c r="ADM87" s="125"/>
      <c r="ADN87" s="125"/>
      <c r="ADO87" s="125"/>
      <c r="ADP87" s="125"/>
      <c r="ADQ87" s="125"/>
      <c r="ADR87" s="125"/>
      <c r="ADS87" s="125"/>
      <c r="ADT87" s="125"/>
      <c r="ADU87" s="125"/>
      <c r="ADV87" s="125"/>
      <c r="ADW87" s="125"/>
      <c r="ADX87" s="125"/>
      <c r="ADY87" s="125"/>
      <c r="ADZ87" s="125"/>
      <c r="AEA87" s="125"/>
      <c r="AEB87" s="125"/>
      <c r="AEC87" s="125"/>
      <c r="AED87" s="125"/>
      <c r="AEE87" s="125"/>
      <c r="AEF87" s="125"/>
      <c r="AEG87" s="125"/>
      <c r="AEH87" s="125"/>
      <c r="AEI87" s="125"/>
      <c r="AEJ87" s="125"/>
      <c r="AEK87" s="125"/>
      <c r="AEL87" s="125"/>
      <c r="AEM87" s="125"/>
      <c r="AEN87" s="125"/>
      <c r="AEO87" s="125"/>
      <c r="AEP87" s="125"/>
      <c r="AEQ87" s="125"/>
      <c r="AER87" s="125"/>
      <c r="AES87" s="125"/>
      <c r="AET87" s="125"/>
      <c r="AEU87" s="125"/>
      <c r="AEV87" s="125"/>
      <c r="AEW87" s="125"/>
      <c r="AEX87" s="125"/>
      <c r="AEY87" s="125"/>
      <c r="AEZ87" s="125"/>
      <c r="AFA87" s="125"/>
      <c r="AFB87" s="125"/>
      <c r="AFC87" s="125"/>
      <c r="AFD87" s="125"/>
      <c r="AFE87" s="125"/>
      <c r="AFF87" s="125"/>
      <c r="AFG87" s="125"/>
      <c r="AFH87" s="125"/>
      <c r="AFI87" s="125"/>
      <c r="AFJ87" s="125"/>
      <c r="AFK87" s="125"/>
      <c r="AFL87" s="125"/>
      <c r="AFM87" s="125"/>
      <c r="AFN87" s="125"/>
      <c r="AFO87" s="125"/>
      <c r="AFP87" s="125"/>
      <c r="AFQ87" s="125"/>
      <c r="AFR87" s="125"/>
      <c r="AFS87" s="125"/>
      <c r="AFT87" s="125"/>
      <c r="AFU87" s="125"/>
      <c r="AFV87" s="125"/>
      <c r="AFW87" s="125"/>
      <c r="AFX87" s="125"/>
      <c r="AFY87" s="125"/>
      <c r="AFZ87" s="125"/>
      <c r="AGA87" s="125"/>
      <c r="AGB87" s="125"/>
      <c r="AGC87" s="125"/>
      <c r="AGD87" s="125"/>
      <c r="AGE87" s="125"/>
      <c r="AGF87" s="125"/>
      <c r="AGG87" s="125"/>
      <c r="AGH87" s="125"/>
      <c r="AGI87" s="125"/>
      <c r="AGJ87" s="125"/>
      <c r="AGK87" s="125"/>
      <c r="AGL87" s="125"/>
      <c r="AGM87" s="125"/>
      <c r="AGN87" s="125"/>
      <c r="AGO87" s="125"/>
      <c r="AGP87" s="125"/>
      <c r="AGQ87" s="125"/>
      <c r="AGR87" s="125"/>
      <c r="AGS87" s="125"/>
      <c r="AGT87" s="125"/>
      <c r="AGU87" s="125"/>
      <c r="AGV87" s="125"/>
      <c r="AGW87" s="125"/>
      <c r="AGX87" s="125"/>
      <c r="AGY87" s="125"/>
      <c r="AGZ87" s="125"/>
      <c r="AHA87" s="125"/>
      <c r="AHB87" s="125"/>
      <c r="AHC87" s="125"/>
      <c r="AHD87" s="125"/>
      <c r="AHE87" s="125"/>
      <c r="AHF87" s="125"/>
      <c r="AHG87" s="125"/>
      <c r="AHH87" s="125"/>
      <c r="AHI87" s="125"/>
      <c r="AHJ87" s="125"/>
      <c r="AHK87" s="125"/>
      <c r="AHL87" s="125"/>
      <c r="AHM87" s="125"/>
      <c r="AHN87" s="125"/>
      <c r="AHO87" s="125"/>
      <c r="AHP87" s="125"/>
      <c r="AHQ87" s="125"/>
      <c r="AHR87" s="125"/>
      <c r="AHS87" s="125"/>
      <c r="AHT87" s="125"/>
      <c r="AHU87" s="125"/>
      <c r="AHV87" s="125"/>
      <c r="AHW87" s="125"/>
      <c r="AHX87" s="125"/>
      <c r="AHY87" s="125"/>
      <c r="AHZ87" s="125"/>
      <c r="AIA87" s="125"/>
      <c r="AIB87" s="125"/>
      <c r="AIC87" s="125"/>
      <c r="AID87" s="125"/>
      <c r="AIE87" s="125"/>
      <c r="AIF87" s="125"/>
      <c r="AIG87" s="125"/>
      <c r="AIH87" s="125"/>
      <c r="AII87" s="125"/>
      <c r="AIJ87" s="125"/>
      <c r="AIK87" s="125"/>
      <c r="AIL87" s="125"/>
      <c r="AIM87" s="125"/>
      <c r="AIN87" s="125"/>
      <c r="AIO87" s="125"/>
      <c r="AIP87" s="125"/>
      <c r="AIQ87" s="125"/>
      <c r="AIR87" s="125"/>
      <c r="AIS87" s="125"/>
      <c r="AIT87" s="125"/>
      <c r="AIU87" s="125"/>
      <c r="AIV87" s="125"/>
      <c r="AIW87" s="125"/>
      <c r="AIX87" s="125"/>
      <c r="AIY87" s="125"/>
      <c r="AIZ87" s="125"/>
      <c r="AJA87" s="125"/>
      <c r="AJB87" s="125"/>
      <c r="AJC87" s="125"/>
      <c r="AJD87" s="125"/>
      <c r="AJE87" s="125"/>
      <c r="AJF87" s="125"/>
      <c r="AJG87" s="125"/>
      <c r="AJH87" s="125"/>
      <c r="AJI87" s="125"/>
      <c r="AJJ87" s="125"/>
      <c r="AJK87" s="125"/>
      <c r="AJL87" s="125"/>
      <c r="AJM87" s="125"/>
      <c r="AJN87" s="125"/>
      <c r="AJO87" s="125"/>
      <c r="AJP87" s="125"/>
      <c r="AJQ87" s="125"/>
      <c r="AJR87" s="125"/>
      <c r="AJS87" s="125"/>
      <c r="AJT87" s="125"/>
      <c r="AJU87" s="125"/>
      <c r="AJV87" s="125"/>
      <c r="AJW87" s="125"/>
      <c r="AJX87" s="125"/>
      <c r="AJY87" s="125"/>
      <c r="AJZ87" s="125"/>
      <c r="AKA87" s="125"/>
      <c r="AKB87" s="125"/>
      <c r="AKC87" s="125"/>
      <c r="AKD87" s="125"/>
      <c r="AKE87" s="125"/>
      <c r="AKF87" s="125"/>
      <c r="AKG87" s="125"/>
      <c r="AKH87" s="125"/>
      <c r="AKI87" s="125"/>
      <c r="AKJ87" s="125"/>
      <c r="AKK87" s="125"/>
      <c r="AKL87" s="125"/>
      <c r="AKM87" s="125"/>
      <c r="AKN87" s="125"/>
      <c r="AKO87" s="125"/>
      <c r="AKP87" s="125"/>
      <c r="AKQ87" s="125"/>
      <c r="AKR87" s="125"/>
      <c r="AKS87" s="125"/>
      <c r="AKT87" s="125"/>
      <c r="AKU87" s="125"/>
      <c r="AKV87" s="125"/>
      <c r="AKW87" s="125"/>
      <c r="AKX87" s="125"/>
      <c r="AKY87" s="125"/>
      <c r="AKZ87" s="125"/>
      <c r="ALA87" s="125"/>
      <c r="ALB87" s="125"/>
      <c r="ALC87" s="125"/>
      <c r="ALD87" s="125"/>
      <c r="ALE87" s="125"/>
      <c r="ALF87" s="125"/>
      <c r="ALG87" s="125"/>
      <c r="ALH87" s="125"/>
      <c r="ALI87" s="125"/>
      <c r="ALJ87" s="125"/>
      <c r="ALK87" s="125"/>
      <c r="ALL87" s="125"/>
      <c r="ALM87" s="125"/>
      <c r="ALN87" s="125"/>
      <c r="ALO87" s="125"/>
      <c r="ALP87" s="125"/>
      <c r="ALQ87" s="125"/>
      <c r="ALR87" s="125"/>
      <c r="ALS87" s="125"/>
      <c r="ALT87" s="125"/>
      <c r="ALU87" s="125"/>
      <c r="ALV87" s="125"/>
      <c r="ALW87" s="125"/>
      <c r="ALX87" s="125"/>
      <c r="ALY87" s="125"/>
      <c r="ALZ87" s="125"/>
      <c r="AMA87" s="125"/>
      <c r="AMB87" s="125"/>
      <c r="AMC87" s="125"/>
      <c r="AMD87" s="125"/>
      <c r="AME87" s="125"/>
      <c r="AMF87" s="125"/>
      <c r="AMG87" s="125"/>
      <c r="AMH87" s="125"/>
      <c r="AMI87" s="125"/>
      <c r="AMJ87" s="125"/>
      <c r="AMK87" s="125"/>
      <c r="AML87" s="125"/>
      <c r="AMM87" s="125"/>
      <c r="AMN87" s="125"/>
      <c r="AMO87" s="125"/>
      <c r="AMP87" s="125"/>
      <c r="AMQ87" s="125"/>
      <c r="AMR87" s="125"/>
      <c r="AMS87" s="125"/>
      <c r="AMT87" s="125"/>
      <c r="AMU87" s="125"/>
      <c r="AMV87" s="125"/>
      <c r="AMW87" s="125"/>
      <c r="AMX87" s="125"/>
      <c r="AMY87" s="125"/>
      <c r="AMZ87" s="125"/>
      <c r="ANA87" s="125"/>
      <c r="ANB87" s="125"/>
      <c r="ANC87" s="125"/>
      <c r="AND87" s="125"/>
      <c r="ANE87" s="125"/>
      <c r="ANF87" s="125"/>
      <c r="ANG87" s="125"/>
      <c r="ANH87" s="125"/>
      <c r="ANI87" s="125"/>
      <c r="ANJ87" s="125"/>
      <c r="ANK87" s="125"/>
      <c r="ANL87" s="125"/>
      <c r="ANM87" s="125"/>
      <c r="ANN87" s="125"/>
      <c r="ANO87" s="125"/>
      <c r="ANP87" s="125"/>
      <c r="ANQ87" s="125"/>
      <c r="ANR87" s="125"/>
      <c r="ANS87" s="125"/>
      <c r="ANT87" s="125"/>
      <c r="ANU87" s="125"/>
      <c r="ANV87" s="125"/>
      <c r="ANW87" s="125"/>
      <c r="ANX87" s="125"/>
      <c r="ANY87" s="125"/>
      <c r="ANZ87" s="125"/>
      <c r="AOA87" s="125"/>
      <c r="AOB87" s="125"/>
      <c r="AOC87" s="125"/>
      <c r="AOD87" s="125"/>
      <c r="AOE87" s="125"/>
      <c r="AOF87" s="125"/>
      <c r="AOG87" s="125"/>
      <c r="AOH87" s="125"/>
      <c r="AOI87" s="125"/>
      <c r="AOJ87" s="125"/>
      <c r="AOK87" s="125"/>
      <c r="AOL87" s="125"/>
      <c r="AOM87" s="125"/>
      <c r="AON87" s="125"/>
      <c r="AOO87" s="125"/>
      <c r="AOP87" s="125"/>
      <c r="AOQ87" s="125"/>
      <c r="AOR87" s="125"/>
      <c r="AOS87" s="125"/>
      <c r="AOT87" s="125"/>
      <c r="AOU87" s="125"/>
      <c r="AOV87" s="125"/>
      <c r="AOW87" s="125"/>
      <c r="AOX87" s="125"/>
      <c r="AOY87" s="125"/>
      <c r="AOZ87" s="125"/>
      <c r="APA87" s="125"/>
      <c r="APB87" s="125"/>
      <c r="APC87" s="125"/>
      <c r="APD87" s="125"/>
      <c r="APE87" s="125"/>
      <c r="APF87" s="125"/>
      <c r="APG87" s="125"/>
      <c r="APH87" s="125"/>
      <c r="API87" s="125"/>
      <c r="APJ87" s="125"/>
      <c r="APK87" s="125"/>
      <c r="APL87" s="125"/>
      <c r="APM87" s="125"/>
      <c r="APN87" s="125"/>
      <c r="APO87" s="125"/>
      <c r="APP87" s="125"/>
      <c r="APQ87" s="125"/>
      <c r="APR87" s="125"/>
      <c r="APS87" s="125"/>
      <c r="APT87" s="125"/>
      <c r="APU87" s="125"/>
      <c r="APV87" s="125"/>
      <c r="APW87" s="125"/>
      <c r="APX87" s="125"/>
      <c r="APY87" s="125"/>
      <c r="APZ87" s="125"/>
      <c r="AQA87" s="125"/>
      <c r="AQB87" s="125"/>
      <c r="AQC87" s="125"/>
      <c r="AQD87" s="125"/>
      <c r="AQE87" s="125"/>
      <c r="AQF87" s="125"/>
      <c r="AQG87" s="125"/>
      <c r="AQH87" s="125"/>
      <c r="AQI87" s="125"/>
      <c r="AQJ87" s="125"/>
      <c r="AQK87" s="125"/>
      <c r="AQL87" s="125"/>
      <c r="AQM87" s="125"/>
      <c r="AQN87" s="125"/>
      <c r="AQO87" s="125"/>
      <c r="AQP87" s="125"/>
      <c r="AQQ87" s="125"/>
      <c r="AQR87" s="125"/>
      <c r="AQS87" s="125"/>
      <c r="AQT87" s="125"/>
      <c r="AQU87" s="125"/>
      <c r="AQV87" s="125"/>
      <c r="AQW87" s="125"/>
      <c r="AQX87" s="125"/>
      <c r="AQY87" s="125"/>
      <c r="AQZ87" s="125"/>
      <c r="ARA87" s="125"/>
      <c r="ARB87" s="125"/>
      <c r="ARC87" s="125"/>
      <c r="ARD87" s="125"/>
      <c r="ARE87" s="125"/>
      <c r="ARF87" s="125"/>
      <c r="ARG87" s="125"/>
      <c r="ARH87" s="125"/>
      <c r="ARI87" s="125"/>
      <c r="ARJ87" s="125"/>
      <c r="ARK87" s="125"/>
      <c r="ARL87" s="125"/>
      <c r="ARM87" s="125"/>
      <c r="ARN87" s="125"/>
      <c r="ARO87" s="125"/>
      <c r="ARP87" s="125"/>
      <c r="ARQ87" s="125"/>
      <c r="ARR87" s="125"/>
      <c r="ARS87" s="125"/>
      <c r="ART87" s="125"/>
      <c r="ARU87" s="125"/>
      <c r="ARV87" s="125"/>
      <c r="ARW87" s="125"/>
      <c r="ARX87" s="125"/>
      <c r="ARY87" s="125"/>
      <c r="ARZ87" s="125"/>
      <c r="ASA87" s="125"/>
      <c r="ASB87" s="125"/>
      <c r="ASC87" s="125"/>
      <c r="ASD87" s="125"/>
      <c r="ASE87" s="125"/>
      <c r="ASF87" s="125"/>
      <c r="ASG87" s="125"/>
      <c r="ASH87" s="125"/>
      <c r="ASI87" s="125"/>
      <c r="ASJ87" s="125"/>
      <c r="ASK87" s="125"/>
      <c r="ASL87" s="125"/>
      <c r="ASM87" s="125"/>
      <c r="ASN87" s="125"/>
      <c r="ASO87" s="125"/>
      <c r="ASP87" s="125"/>
      <c r="ASQ87" s="125"/>
      <c r="ASR87" s="125"/>
      <c r="ASS87" s="125"/>
      <c r="AST87" s="125"/>
      <c r="ASU87" s="125"/>
      <c r="ASV87" s="125"/>
      <c r="ASW87" s="125"/>
      <c r="ASX87" s="125"/>
      <c r="ASY87" s="125"/>
      <c r="ASZ87" s="125"/>
      <c r="ATA87" s="125"/>
      <c r="ATB87" s="125"/>
      <c r="ATC87" s="125"/>
      <c r="ATD87" s="125"/>
      <c r="ATE87" s="125"/>
      <c r="ATF87" s="125"/>
      <c r="ATG87" s="125"/>
      <c r="ATH87" s="125"/>
      <c r="ATI87" s="125"/>
      <c r="ATJ87" s="125"/>
      <c r="ATK87" s="125"/>
      <c r="ATL87" s="125"/>
      <c r="ATM87" s="125"/>
      <c r="ATN87" s="125"/>
      <c r="ATO87" s="125"/>
      <c r="ATP87" s="125"/>
      <c r="ATQ87" s="125"/>
      <c r="ATR87" s="125"/>
      <c r="ATS87" s="125"/>
      <c r="ATT87" s="125"/>
      <c r="ATU87" s="125"/>
      <c r="ATV87" s="125"/>
      <c r="ATW87" s="125"/>
      <c r="ATX87" s="125"/>
      <c r="ATY87" s="125"/>
      <c r="ATZ87" s="125"/>
      <c r="AUA87" s="125"/>
      <c r="AUB87" s="125"/>
      <c r="AUC87" s="125"/>
      <c r="AUD87" s="125"/>
      <c r="AUE87" s="125"/>
      <c r="AUF87" s="125"/>
      <c r="AUG87" s="125"/>
      <c r="AUH87" s="125"/>
      <c r="AUI87" s="125"/>
      <c r="AUJ87" s="125"/>
      <c r="AUK87" s="125"/>
      <c r="AUL87" s="125"/>
      <c r="AUM87" s="125"/>
      <c r="AUN87" s="125"/>
      <c r="AUO87" s="125"/>
      <c r="AUP87" s="125"/>
      <c r="AUQ87" s="125"/>
      <c r="AUR87" s="125"/>
      <c r="AUS87" s="125"/>
      <c r="AUT87" s="125"/>
      <c r="AUU87" s="125"/>
      <c r="AUV87" s="125"/>
      <c r="AUW87" s="125"/>
      <c r="AUX87" s="125"/>
      <c r="AUY87" s="125"/>
      <c r="AUZ87" s="125"/>
      <c r="AVA87" s="125"/>
      <c r="AVB87" s="125"/>
      <c r="AVC87" s="125"/>
      <c r="AVD87" s="125"/>
      <c r="AVE87" s="125"/>
      <c r="AVF87" s="125"/>
      <c r="AVG87" s="125"/>
      <c r="AVH87" s="125"/>
      <c r="AVI87" s="125"/>
      <c r="AVJ87" s="125"/>
      <c r="AVK87" s="125"/>
      <c r="AVL87" s="125"/>
      <c r="AVM87" s="125"/>
      <c r="AVN87" s="125"/>
      <c r="AVO87" s="125"/>
      <c r="AVP87" s="125"/>
      <c r="AVQ87" s="125"/>
      <c r="AVR87" s="125"/>
      <c r="AVS87" s="125"/>
      <c r="AVT87" s="125"/>
      <c r="AVU87" s="125"/>
      <c r="AVV87" s="125"/>
      <c r="AVW87" s="125"/>
      <c r="AVX87" s="125"/>
      <c r="AVY87" s="125"/>
      <c r="AVZ87" s="125"/>
      <c r="AWA87" s="125"/>
      <c r="AWB87" s="125"/>
      <c r="AWC87" s="125"/>
      <c r="AWD87" s="125"/>
      <c r="AWE87" s="125"/>
      <c r="AWF87" s="125"/>
      <c r="AWG87" s="125"/>
      <c r="AWH87" s="125"/>
      <c r="AWI87" s="125"/>
      <c r="AWJ87" s="125"/>
      <c r="AWK87" s="125"/>
      <c r="AWL87" s="125"/>
      <c r="AWM87" s="125"/>
      <c r="AWN87" s="125"/>
      <c r="AWO87" s="125"/>
      <c r="AWP87" s="125"/>
      <c r="AWQ87" s="125"/>
      <c r="AWR87" s="125"/>
      <c r="AWS87" s="125"/>
      <c r="AWT87" s="125"/>
      <c r="AWU87" s="125"/>
      <c r="AWV87" s="125"/>
      <c r="AWW87" s="125"/>
      <c r="AWX87" s="125"/>
      <c r="AWY87" s="125"/>
      <c r="AWZ87" s="125"/>
      <c r="AXA87" s="125"/>
      <c r="AXB87" s="125"/>
      <c r="AXC87" s="125"/>
      <c r="AXD87" s="125"/>
      <c r="AXE87" s="125"/>
      <c r="AXF87" s="125"/>
      <c r="AXG87" s="125"/>
      <c r="AXH87" s="125"/>
      <c r="AXI87" s="125"/>
      <c r="AXJ87" s="125"/>
      <c r="AXK87" s="125"/>
      <c r="AXL87" s="125"/>
      <c r="AXM87" s="125"/>
      <c r="AXN87" s="125"/>
      <c r="AXO87" s="125"/>
      <c r="AXP87" s="125"/>
      <c r="AXQ87" s="125"/>
      <c r="AXR87" s="125"/>
      <c r="AXS87" s="125"/>
      <c r="AXT87" s="125"/>
      <c r="AXU87" s="125"/>
      <c r="AXV87" s="125"/>
      <c r="AXW87" s="125"/>
      <c r="AXX87" s="125"/>
      <c r="AXY87" s="125"/>
      <c r="AXZ87" s="125"/>
      <c r="AYA87" s="125"/>
      <c r="AYB87" s="125"/>
      <c r="AYC87" s="125"/>
      <c r="AYD87" s="125"/>
      <c r="AYE87" s="125"/>
      <c r="AYF87" s="125"/>
      <c r="AYG87" s="125"/>
      <c r="AYH87" s="125"/>
      <c r="AYI87" s="125"/>
      <c r="AYJ87" s="125"/>
      <c r="AYK87" s="125"/>
      <c r="AYL87" s="125"/>
      <c r="AYM87" s="125"/>
      <c r="AYN87" s="125"/>
      <c r="AYO87" s="125"/>
      <c r="AYP87" s="125"/>
      <c r="AYQ87" s="125"/>
      <c r="AYR87" s="125"/>
      <c r="AYS87" s="125"/>
      <c r="AYT87" s="125"/>
      <c r="AYU87" s="125"/>
      <c r="AYV87" s="125"/>
      <c r="AYW87" s="125"/>
      <c r="AYX87" s="125"/>
      <c r="AYY87" s="125"/>
      <c r="AYZ87" s="125"/>
      <c r="AZA87" s="125"/>
      <c r="AZB87" s="125"/>
      <c r="AZC87" s="125"/>
      <c r="AZD87" s="125"/>
      <c r="AZE87" s="125"/>
      <c r="AZF87" s="125"/>
      <c r="AZG87" s="125"/>
      <c r="AZH87" s="125"/>
      <c r="AZI87" s="125"/>
      <c r="AZJ87" s="125"/>
      <c r="AZK87" s="125"/>
      <c r="AZL87" s="125"/>
      <c r="AZM87" s="125"/>
      <c r="AZN87" s="125"/>
      <c r="AZO87" s="125"/>
      <c r="AZP87" s="125"/>
      <c r="AZQ87" s="125"/>
      <c r="AZR87" s="125"/>
      <c r="AZS87" s="125"/>
      <c r="AZT87" s="125"/>
      <c r="AZU87" s="125"/>
      <c r="AZV87" s="125"/>
      <c r="AZW87" s="125"/>
      <c r="AZX87" s="125"/>
      <c r="AZY87" s="125"/>
      <c r="AZZ87" s="125"/>
      <c r="BAA87" s="125"/>
      <c r="BAB87" s="125"/>
      <c r="BAC87" s="125"/>
      <c r="BAD87" s="125"/>
      <c r="BAE87" s="125"/>
      <c r="BAF87" s="125"/>
      <c r="BAG87" s="125"/>
      <c r="BAH87" s="125"/>
      <c r="BAI87" s="125"/>
      <c r="BAJ87" s="125"/>
      <c r="BAK87" s="125"/>
      <c r="BAL87" s="125"/>
      <c r="BAM87" s="125"/>
      <c r="BAN87" s="125"/>
      <c r="BAO87" s="125"/>
      <c r="BAP87" s="125"/>
      <c r="BAQ87" s="125"/>
      <c r="BAR87" s="125"/>
      <c r="BAS87" s="125"/>
      <c r="BAT87" s="125"/>
      <c r="BAU87" s="125"/>
      <c r="BAV87" s="125"/>
      <c r="BAW87" s="125"/>
      <c r="BAX87" s="125"/>
      <c r="BAY87" s="125"/>
      <c r="BAZ87" s="125"/>
      <c r="BBA87" s="125"/>
      <c r="BBB87" s="125"/>
      <c r="BBC87" s="125"/>
      <c r="BBD87" s="125"/>
      <c r="BBE87" s="125"/>
      <c r="BBF87" s="125"/>
      <c r="BBG87" s="125"/>
      <c r="BBH87" s="125"/>
      <c r="BBI87" s="125"/>
      <c r="BBJ87" s="125"/>
      <c r="BBK87" s="125"/>
      <c r="BBL87" s="125"/>
      <c r="BBM87" s="125"/>
      <c r="BBN87" s="125"/>
      <c r="BBO87" s="125"/>
      <c r="BBP87" s="125"/>
      <c r="BBQ87" s="125"/>
      <c r="BBR87" s="125"/>
      <c r="BBS87" s="125"/>
      <c r="BBT87" s="125"/>
      <c r="BBU87" s="125"/>
      <c r="BBV87" s="125"/>
      <c r="BBW87" s="125"/>
      <c r="BBX87" s="125"/>
      <c r="BBY87" s="125"/>
      <c r="BBZ87" s="125"/>
      <c r="BCA87" s="125"/>
      <c r="BCB87" s="125"/>
      <c r="BCC87" s="125"/>
      <c r="BCD87" s="125"/>
      <c r="BCE87" s="125"/>
      <c r="BCF87" s="125"/>
      <c r="BCG87" s="125"/>
      <c r="BCH87" s="125"/>
      <c r="BCI87" s="125"/>
      <c r="BCJ87" s="125"/>
      <c r="BCK87" s="125"/>
      <c r="BCL87" s="125"/>
      <c r="BCM87" s="125"/>
      <c r="BCN87" s="125"/>
      <c r="BCO87" s="125"/>
      <c r="BCP87" s="125"/>
      <c r="BCQ87" s="125"/>
      <c r="BCR87" s="125"/>
      <c r="BCS87" s="125"/>
      <c r="BCT87" s="125"/>
      <c r="BCU87" s="125"/>
      <c r="BCV87" s="125"/>
      <c r="BCW87" s="125"/>
      <c r="BCX87" s="125"/>
      <c r="BCY87" s="125"/>
      <c r="BCZ87" s="125"/>
      <c r="BDA87" s="125"/>
      <c r="BDB87" s="125"/>
      <c r="BDC87" s="125"/>
      <c r="BDD87" s="125"/>
      <c r="BDE87" s="125"/>
      <c r="BDF87" s="125"/>
      <c r="BDG87" s="125"/>
      <c r="BDH87" s="125"/>
      <c r="BDI87" s="125"/>
      <c r="BDJ87" s="125"/>
      <c r="BDK87" s="125"/>
      <c r="BDL87" s="125"/>
      <c r="BDM87" s="125"/>
      <c r="BDN87" s="125"/>
      <c r="BDO87" s="125"/>
      <c r="BDP87" s="125"/>
      <c r="BDQ87" s="125"/>
      <c r="BDR87" s="125"/>
      <c r="BDS87" s="125"/>
      <c r="BDT87" s="125"/>
      <c r="BDU87" s="125"/>
      <c r="BDV87" s="125"/>
      <c r="BDW87" s="125"/>
      <c r="BDX87" s="125"/>
      <c r="BDY87" s="125"/>
      <c r="BDZ87" s="125"/>
      <c r="BEA87" s="125"/>
      <c r="BEB87" s="125"/>
      <c r="BEC87" s="125"/>
      <c r="BED87" s="125"/>
      <c r="BEE87" s="125"/>
      <c r="BEF87" s="125"/>
      <c r="BEG87" s="125"/>
      <c r="BEH87" s="125"/>
      <c r="BEI87" s="125"/>
      <c r="BEJ87" s="125"/>
      <c r="BEK87" s="125"/>
      <c r="BEL87" s="125"/>
      <c r="BEM87" s="125"/>
      <c r="BEN87" s="125"/>
      <c r="BEO87" s="125"/>
      <c r="BEP87" s="125"/>
      <c r="BEQ87" s="125"/>
      <c r="BER87" s="125"/>
      <c r="BES87" s="125"/>
      <c r="BET87" s="125"/>
      <c r="BEU87" s="125"/>
      <c r="BEV87" s="125"/>
      <c r="BEW87" s="125"/>
      <c r="BEX87" s="125"/>
      <c r="BEY87" s="125"/>
      <c r="BEZ87" s="125"/>
      <c r="BFA87" s="125"/>
      <c r="BFB87" s="125"/>
      <c r="BFC87" s="125"/>
      <c r="BFD87" s="125"/>
      <c r="BFE87" s="125"/>
      <c r="BFF87" s="125"/>
      <c r="BFG87" s="125"/>
      <c r="BFH87" s="125"/>
      <c r="BFI87" s="125"/>
      <c r="BFJ87" s="125"/>
      <c r="BFK87" s="125"/>
      <c r="BFL87" s="125"/>
      <c r="BFM87" s="125"/>
      <c r="BFN87" s="125"/>
      <c r="BFO87" s="125"/>
      <c r="BFP87" s="125"/>
      <c r="BFQ87" s="125"/>
      <c r="BFR87" s="125"/>
      <c r="BFS87" s="125"/>
      <c r="BFT87" s="125"/>
      <c r="BFU87" s="125"/>
      <c r="BFV87" s="125"/>
      <c r="BFW87" s="125"/>
      <c r="BFX87" s="125"/>
      <c r="BFY87" s="125"/>
      <c r="BFZ87" s="125"/>
      <c r="BGA87" s="125"/>
      <c r="BGB87" s="125"/>
      <c r="BGC87" s="125"/>
      <c r="BGD87" s="125"/>
      <c r="BGE87" s="125"/>
      <c r="BGF87" s="125"/>
      <c r="BGG87" s="125"/>
      <c r="BGH87" s="125"/>
      <c r="BGI87" s="125"/>
      <c r="BGJ87" s="125"/>
      <c r="BGK87" s="125"/>
      <c r="BGL87" s="125"/>
      <c r="BGM87" s="125"/>
      <c r="BGN87" s="125"/>
      <c r="BGO87" s="125"/>
      <c r="BGP87" s="125"/>
      <c r="BGQ87" s="125"/>
      <c r="BGR87" s="125"/>
      <c r="BGS87" s="125"/>
      <c r="BGT87" s="125"/>
      <c r="BGU87" s="125"/>
      <c r="BGV87" s="125"/>
      <c r="BGW87" s="125"/>
      <c r="BGX87" s="125"/>
      <c r="BGY87" s="125"/>
      <c r="BGZ87" s="125"/>
      <c r="BHA87" s="125"/>
      <c r="BHB87" s="125"/>
      <c r="BHC87" s="125"/>
      <c r="BHD87" s="125"/>
      <c r="BHE87" s="125"/>
      <c r="BHF87" s="125"/>
      <c r="BHG87" s="125"/>
      <c r="BHH87" s="125"/>
      <c r="BHI87" s="125"/>
      <c r="BHJ87" s="125"/>
      <c r="BHK87" s="125"/>
      <c r="BHL87" s="125"/>
      <c r="BHM87" s="125"/>
      <c r="BHN87" s="125"/>
      <c r="BHO87" s="125"/>
      <c r="BHP87" s="125"/>
      <c r="BHQ87" s="125"/>
      <c r="BHR87" s="125"/>
      <c r="BHS87" s="125"/>
      <c r="BHT87" s="125"/>
      <c r="BHU87" s="125"/>
      <c r="BHV87" s="125"/>
      <c r="BHW87" s="125"/>
      <c r="BHX87" s="125"/>
      <c r="BHY87" s="125"/>
      <c r="BHZ87" s="125"/>
      <c r="BIA87" s="125"/>
      <c r="BIB87" s="125"/>
      <c r="BIC87" s="125"/>
      <c r="BID87" s="125"/>
      <c r="BIE87" s="125"/>
      <c r="BIF87" s="125"/>
      <c r="BIG87" s="125"/>
      <c r="BIH87" s="125"/>
      <c r="BII87" s="125"/>
      <c r="BIJ87" s="125"/>
      <c r="BIK87" s="125"/>
      <c r="BIL87" s="125"/>
      <c r="BIM87" s="125"/>
      <c r="BIN87" s="125"/>
      <c r="BIO87" s="125"/>
      <c r="BIP87" s="125"/>
      <c r="BIQ87" s="125"/>
      <c r="BIR87" s="125"/>
      <c r="BIS87" s="125"/>
      <c r="BIT87" s="125"/>
      <c r="BIU87" s="125"/>
      <c r="BIV87" s="125"/>
      <c r="BIW87" s="125"/>
      <c r="BIX87" s="125"/>
      <c r="BIY87" s="125"/>
      <c r="BIZ87" s="125"/>
      <c r="BJA87" s="125"/>
      <c r="BJB87" s="125"/>
      <c r="BJC87" s="125"/>
      <c r="BJD87" s="125"/>
      <c r="BJE87" s="125"/>
      <c r="BJF87" s="125"/>
      <c r="BJG87" s="125"/>
      <c r="BJH87" s="125"/>
      <c r="BJI87" s="125"/>
      <c r="BJJ87" s="125"/>
      <c r="BJK87" s="125"/>
      <c r="BJL87" s="125"/>
      <c r="BJM87" s="125"/>
      <c r="BJN87" s="125"/>
      <c r="BJO87" s="125"/>
      <c r="BJP87" s="125"/>
      <c r="BJQ87" s="125"/>
      <c r="BJR87" s="125"/>
      <c r="BJS87" s="125"/>
      <c r="BJT87" s="125"/>
      <c r="BJU87" s="125"/>
      <c r="BJV87" s="125"/>
      <c r="BJW87" s="125"/>
      <c r="BJX87" s="125"/>
      <c r="BJY87" s="125"/>
      <c r="BJZ87" s="125"/>
      <c r="BKA87" s="125"/>
      <c r="BKB87" s="125"/>
      <c r="BKC87" s="125"/>
      <c r="BKD87" s="125"/>
      <c r="BKE87" s="125"/>
      <c r="BKF87" s="125"/>
      <c r="BKG87" s="125"/>
      <c r="BKH87" s="125"/>
      <c r="BKI87" s="125"/>
      <c r="BKJ87" s="125"/>
      <c r="BKK87" s="125"/>
      <c r="BKL87" s="125"/>
      <c r="BKM87" s="125"/>
      <c r="BKN87" s="125"/>
      <c r="BKO87" s="125"/>
      <c r="BKP87" s="125"/>
      <c r="BKQ87" s="125"/>
      <c r="BKR87" s="125"/>
      <c r="BKS87" s="125"/>
      <c r="BKT87" s="125"/>
      <c r="BKU87" s="125"/>
      <c r="BKV87" s="125"/>
      <c r="BKW87" s="125"/>
      <c r="BKX87" s="125"/>
      <c r="BKY87" s="125"/>
      <c r="BKZ87" s="125"/>
      <c r="BLA87" s="125"/>
      <c r="BLB87" s="125"/>
      <c r="BLC87" s="125"/>
      <c r="BLD87" s="125"/>
      <c r="BLE87" s="125"/>
      <c r="BLF87" s="125"/>
      <c r="BLG87" s="125"/>
      <c r="BLH87" s="125"/>
      <c r="BLI87" s="125"/>
      <c r="BLJ87" s="125"/>
      <c r="BLK87" s="125"/>
      <c r="BLL87" s="125"/>
      <c r="BLM87" s="125"/>
      <c r="BLN87" s="125"/>
      <c r="BLO87" s="125"/>
      <c r="BLP87" s="125"/>
      <c r="BLQ87" s="125"/>
      <c r="BLR87" s="125"/>
      <c r="BLS87" s="125"/>
      <c r="BLT87" s="125"/>
      <c r="BLU87" s="125"/>
      <c r="BLV87" s="125"/>
      <c r="BLW87" s="125"/>
      <c r="BLX87" s="125"/>
      <c r="BLY87" s="125"/>
      <c r="BLZ87" s="125"/>
      <c r="BMA87" s="125"/>
      <c r="BMB87" s="125"/>
      <c r="BMC87" s="125"/>
      <c r="BMD87" s="125"/>
      <c r="BME87" s="125"/>
      <c r="BMF87" s="125"/>
      <c r="BMG87" s="125"/>
      <c r="BMH87" s="125"/>
      <c r="BMI87" s="125"/>
      <c r="BMJ87" s="125"/>
      <c r="BMK87" s="125"/>
      <c r="BML87" s="125"/>
      <c r="BMM87" s="125"/>
      <c r="BMN87" s="125"/>
      <c r="BMO87" s="125"/>
      <c r="BMP87" s="125"/>
      <c r="BMQ87" s="125"/>
      <c r="BMR87" s="125"/>
      <c r="BMS87" s="125"/>
      <c r="BMT87" s="125"/>
      <c r="BMU87" s="125"/>
      <c r="BMV87" s="125"/>
      <c r="BMW87" s="125"/>
      <c r="BMX87" s="125"/>
      <c r="BMY87" s="125"/>
      <c r="BMZ87" s="125"/>
      <c r="BNA87" s="125"/>
      <c r="BNB87" s="125"/>
      <c r="BNC87" s="125"/>
      <c r="BND87" s="125"/>
      <c r="BNE87" s="125"/>
      <c r="BNF87" s="125"/>
      <c r="BNG87" s="125"/>
      <c r="BNH87" s="125"/>
      <c r="BNI87" s="125"/>
      <c r="BNJ87" s="125"/>
      <c r="BNK87" s="125"/>
      <c r="BNL87" s="125"/>
      <c r="BNM87" s="125"/>
      <c r="BNN87" s="125"/>
      <c r="BNO87" s="125"/>
      <c r="BNP87" s="125"/>
      <c r="BNQ87" s="125"/>
      <c r="BNR87" s="125"/>
      <c r="BNS87" s="125"/>
      <c r="BNT87" s="125"/>
      <c r="BNU87" s="125"/>
      <c r="BNV87" s="125"/>
      <c r="BNW87" s="125"/>
      <c r="BNX87" s="125"/>
      <c r="BNY87" s="125"/>
      <c r="BNZ87" s="125"/>
      <c r="BOA87" s="125"/>
      <c r="BOB87" s="125"/>
      <c r="BOC87" s="125"/>
      <c r="BOD87" s="125"/>
      <c r="BOE87" s="125"/>
      <c r="BOF87" s="125"/>
      <c r="BOG87" s="125"/>
      <c r="BOH87" s="125"/>
      <c r="BOI87" s="125"/>
      <c r="BOJ87" s="125"/>
      <c r="BOK87" s="125"/>
      <c r="BOL87" s="125"/>
      <c r="BOM87" s="125"/>
      <c r="BON87" s="125"/>
      <c r="BOO87" s="125"/>
      <c r="BOP87" s="125"/>
      <c r="BOQ87" s="125"/>
      <c r="BOR87" s="125"/>
      <c r="BOS87" s="125"/>
      <c r="BOT87" s="125"/>
      <c r="BOU87" s="125"/>
      <c r="BOV87" s="125"/>
      <c r="BOW87" s="125"/>
      <c r="BOX87" s="125"/>
      <c r="BOY87" s="125"/>
      <c r="BOZ87" s="125"/>
      <c r="BPA87" s="125"/>
      <c r="BPB87" s="125"/>
      <c r="BPC87" s="125"/>
      <c r="BPD87" s="125"/>
      <c r="BPE87" s="125"/>
      <c r="BPF87" s="125"/>
      <c r="BPG87" s="125"/>
      <c r="BPH87" s="125"/>
      <c r="BPI87" s="125"/>
      <c r="BPJ87" s="125"/>
      <c r="BPK87" s="125"/>
      <c r="BPL87" s="125"/>
      <c r="BPM87" s="125"/>
      <c r="BPN87" s="125"/>
      <c r="BPO87" s="125"/>
      <c r="BPP87" s="125"/>
      <c r="BPQ87" s="125"/>
      <c r="BPR87" s="125"/>
      <c r="BPS87" s="125"/>
      <c r="BPT87" s="125"/>
      <c r="BPU87" s="125"/>
      <c r="BPV87" s="125"/>
      <c r="BPW87" s="125"/>
      <c r="BPX87" s="125"/>
      <c r="BPY87" s="125"/>
      <c r="BPZ87" s="125"/>
      <c r="BQA87" s="125"/>
      <c r="BQB87" s="125"/>
      <c r="BQC87" s="125"/>
      <c r="BQD87" s="125"/>
      <c r="BQE87" s="125"/>
      <c r="BQF87" s="125"/>
      <c r="BQG87" s="125"/>
      <c r="BQH87" s="125"/>
      <c r="BQI87" s="125"/>
      <c r="BQJ87" s="125"/>
      <c r="BQK87" s="125"/>
      <c r="BQL87" s="125"/>
      <c r="BQM87" s="125"/>
      <c r="BQN87" s="125"/>
      <c r="BQO87" s="125"/>
      <c r="BQP87" s="125"/>
      <c r="BQQ87" s="125"/>
      <c r="BQR87" s="125"/>
      <c r="BQS87" s="125"/>
      <c r="BQT87" s="125"/>
      <c r="BQU87" s="125"/>
      <c r="BQV87" s="125"/>
      <c r="BQW87" s="125"/>
      <c r="BQX87" s="125"/>
      <c r="BQY87" s="125"/>
      <c r="BQZ87" s="125"/>
      <c r="BRA87" s="125"/>
      <c r="BRB87" s="125"/>
      <c r="BRC87" s="125"/>
      <c r="BRD87" s="125"/>
      <c r="BRE87" s="125"/>
      <c r="BRF87" s="125"/>
      <c r="BRG87" s="125"/>
      <c r="BRH87" s="125"/>
      <c r="BRI87" s="125"/>
      <c r="BRJ87" s="125"/>
      <c r="BRK87" s="125"/>
      <c r="BRL87" s="125"/>
      <c r="BRM87" s="125"/>
      <c r="BRN87" s="125"/>
      <c r="BRO87" s="125"/>
      <c r="BRP87" s="125"/>
      <c r="BRQ87" s="125"/>
      <c r="BRR87" s="125"/>
      <c r="BRS87" s="125"/>
      <c r="BRT87" s="125"/>
      <c r="BRU87" s="125"/>
      <c r="BRV87" s="125"/>
      <c r="BRW87" s="125"/>
      <c r="BRX87" s="125"/>
      <c r="BRY87" s="125"/>
      <c r="BRZ87" s="125"/>
      <c r="BSA87" s="125"/>
      <c r="BSB87" s="125"/>
      <c r="BSC87" s="125"/>
      <c r="BSD87" s="125"/>
      <c r="BSE87" s="125"/>
      <c r="BSF87" s="125"/>
      <c r="BSG87" s="125"/>
      <c r="BSH87" s="125"/>
      <c r="BSI87" s="125"/>
      <c r="BSJ87" s="125"/>
      <c r="BSK87" s="125"/>
      <c r="BSL87" s="125"/>
      <c r="BSM87" s="125"/>
      <c r="BSN87" s="125"/>
      <c r="BSO87" s="125"/>
      <c r="BSP87" s="125"/>
      <c r="BSQ87" s="125"/>
      <c r="BSR87" s="125"/>
      <c r="BSS87" s="125"/>
      <c r="BST87" s="125"/>
      <c r="BSU87" s="125"/>
      <c r="BSV87" s="125"/>
      <c r="BSW87" s="125"/>
      <c r="BSX87" s="125"/>
      <c r="BSY87" s="125"/>
      <c r="BSZ87" s="125"/>
      <c r="BTA87" s="125"/>
      <c r="BTB87" s="125"/>
      <c r="BTC87" s="125"/>
      <c r="BTD87" s="125"/>
      <c r="BTE87" s="125"/>
      <c r="BTF87" s="125"/>
      <c r="BTG87" s="125"/>
      <c r="BTH87" s="125"/>
      <c r="BTI87" s="125"/>
      <c r="BTJ87" s="125"/>
      <c r="BTK87" s="125"/>
      <c r="BTL87" s="125"/>
      <c r="BTM87" s="125"/>
      <c r="BTN87" s="125"/>
      <c r="BTO87" s="125"/>
      <c r="BTP87" s="125"/>
      <c r="BTQ87" s="125"/>
      <c r="BTR87" s="125"/>
      <c r="BTS87" s="125"/>
      <c r="BTT87" s="125"/>
      <c r="BTU87" s="125"/>
      <c r="BTV87" s="125"/>
      <c r="BTW87" s="125"/>
      <c r="BTX87" s="125"/>
      <c r="BTY87" s="125"/>
      <c r="BTZ87" s="125"/>
      <c r="BUA87" s="125"/>
      <c r="BUB87" s="125"/>
      <c r="BUC87" s="125"/>
      <c r="BUD87" s="125"/>
      <c r="BUE87" s="125"/>
      <c r="BUF87" s="125"/>
      <c r="BUG87" s="125"/>
      <c r="BUH87" s="125"/>
      <c r="BUI87" s="125"/>
      <c r="BUJ87" s="125"/>
      <c r="BUK87" s="125"/>
      <c r="BUL87" s="125"/>
      <c r="BUM87" s="125"/>
      <c r="BUN87" s="125"/>
      <c r="BUO87" s="125"/>
      <c r="BUP87" s="125"/>
      <c r="BUQ87" s="125"/>
      <c r="BUR87" s="125"/>
      <c r="BUS87" s="125"/>
      <c r="BUT87" s="125"/>
      <c r="BUU87" s="125"/>
      <c r="BUV87" s="125"/>
      <c r="BUW87" s="125"/>
      <c r="BUX87" s="125"/>
      <c r="BUY87" s="125"/>
      <c r="BUZ87" s="125"/>
      <c r="BVA87" s="125"/>
      <c r="BVB87" s="125"/>
      <c r="BVC87" s="125"/>
      <c r="BVD87" s="125"/>
      <c r="BVE87" s="125"/>
      <c r="BVF87" s="125"/>
      <c r="BVG87" s="125"/>
      <c r="BVH87" s="125"/>
      <c r="BVI87" s="125"/>
      <c r="BVJ87" s="125"/>
      <c r="BVK87" s="125"/>
      <c r="BVL87" s="125"/>
      <c r="BVM87" s="125"/>
      <c r="BVN87" s="125"/>
      <c r="BVO87" s="125"/>
      <c r="BVP87" s="125"/>
      <c r="BVQ87" s="125"/>
      <c r="BVR87" s="125"/>
      <c r="BVS87" s="125"/>
      <c r="BVT87" s="125"/>
      <c r="BVU87" s="125"/>
      <c r="BVV87" s="125"/>
      <c r="BVW87" s="125"/>
      <c r="BVX87" s="125"/>
      <c r="BVY87" s="125"/>
      <c r="BVZ87" s="125"/>
      <c r="BWA87" s="125"/>
      <c r="BWB87" s="125"/>
      <c r="BWC87" s="125"/>
      <c r="BWD87" s="125"/>
      <c r="BWE87" s="125"/>
      <c r="BWF87" s="125"/>
      <c r="BWG87" s="125"/>
      <c r="BWH87" s="125"/>
      <c r="BWI87" s="125"/>
      <c r="BWJ87" s="125"/>
      <c r="BWK87" s="125"/>
      <c r="BWL87" s="125"/>
      <c r="BWM87" s="125"/>
      <c r="BWN87" s="125"/>
      <c r="BWO87" s="125"/>
      <c r="BWP87" s="125"/>
      <c r="BWQ87" s="125"/>
      <c r="BWR87" s="125"/>
      <c r="BWS87" s="125"/>
      <c r="BWT87" s="125"/>
      <c r="BWU87" s="125"/>
      <c r="BWV87" s="125"/>
      <c r="BWW87" s="125"/>
      <c r="BWX87" s="125"/>
      <c r="BWY87" s="125"/>
      <c r="BWZ87" s="125"/>
      <c r="BXA87" s="125"/>
      <c r="BXB87" s="125"/>
      <c r="BXC87" s="125"/>
      <c r="BXD87" s="125"/>
      <c r="BXE87" s="125"/>
      <c r="BXF87" s="125"/>
      <c r="BXG87" s="125"/>
      <c r="BXH87" s="125"/>
      <c r="BXI87" s="125"/>
      <c r="BXJ87" s="125"/>
      <c r="BXK87" s="125"/>
      <c r="BXL87" s="125"/>
      <c r="BXM87" s="125"/>
      <c r="BXN87" s="125"/>
      <c r="BXO87" s="125"/>
      <c r="BXP87" s="125"/>
      <c r="BXQ87" s="125"/>
      <c r="BXR87" s="125"/>
      <c r="BXS87" s="125"/>
      <c r="BXT87" s="125"/>
      <c r="BXU87" s="125"/>
      <c r="BXV87" s="125"/>
      <c r="BXW87" s="125"/>
      <c r="BXX87" s="125"/>
      <c r="BXY87" s="125"/>
      <c r="BXZ87" s="125"/>
      <c r="BYA87" s="125"/>
      <c r="BYB87" s="125"/>
      <c r="BYC87" s="125"/>
      <c r="BYD87" s="125"/>
      <c r="BYE87" s="125"/>
      <c r="BYF87" s="125"/>
      <c r="BYG87" s="125"/>
      <c r="BYH87" s="125"/>
      <c r="BYI87" s="125"/>
      <c r="BYJ87" s="125"/>
      <c r="BYK87" s="125"/>
      <c r="BYL87" s="125"/>
      <c r="BYM87" s="125"/>
      <c r="BYN87" s="125"/>
      <c r="BYO87" s="125"/>
      <c r="BYP87" s="125"/>
      <c r="BYQ87" s="125"/>
      <c r="BYR87" s="125"/>
      <c r="BYS87" s="125"/>
      <c r="BYT87" s="125"/>
      <c r="BYU87" s="125"/>
      <c r="BYV87" s="125"/>
      <c r="BYW87" s="125"/>
      <c r="BYX87" s="125"/>
      <c r="BYY87" s="125"/>
      <c r="BYZ87" s="125"/>
      <c r="BZA87" s="125"/>
      <c r="BZB87" s="125"/>
      <c r="BZC87" s="125"/>
      <c r="BZD87" s="125"/>
      <c r="BZE87" s="125"/>
      <c r="BZF87" s="125"/>
      <c r="BZG87" s="125"/>
      <c r="BZH87" s="125"/>
      <c r="BZI87" s="125"/>
      <c r="BZJ87" s="125"/>
      <c r="BZK87" s="125"/>
      <c r="BZL87" s="125"/>
      <c r="BZM87" s="125"/>
      <c r="BZN87" s="125"/>
      <c r="BZO87" s="125"/>
      <c r="BZP87" s="125"/>
      <c r="BZQ87" s="125"/>
      <c r="BZR87" s="125"/>
      <c r="BZS87" s="125"/>
      <c r="BZT87" s="125"/>
      <c r="BZU87" s="125"/>
      <c r="BZV87" s="125"/>
      <c r="BZW87" s="125"/>
      <c r="BZX87" s="125"/>
      <c r="BZY87" s="125"/>
      <c r="BZZ87" s="125"/>
      <c r="CAA87" s="125"/>
      <c r="CAB87" s="125"/>
      <c r="CAC87" s="125"/>
      <c r="CAD87" s="125"/>
      <c r="CAE87" s="125"/>
      <c r="CAF87" s="125"/>
      <c r="CAG87" s="125"/>
      <c r="CAH87" s="125"/>
      <c r="CAI87" s="125"/>
      <c r="CAJ87" s="125"/>
      <c r="CAK87" s="125"/>
      <c r="CAL87" s="125"/>
      <c r="CAM87" s="125"/>
      <c r="CAN87" s="125"/>
      <c r="CAO87" s="125"/>
      <c r="CAP87" s="125"/>
      <c r="CAQ87" s="125"/>
      <c r="CAR87" s="125"/>
      <c r="CAS87" s="125"/>
      <c r="CAT87" s="125"/>
      <c r="CAU87" s="125"/>
      <c r="CAV87" s="125"/>
      <c r="CAW87" s="125"/>
      <c r="CAX87" s="125"/>
      <c r="CAY87" s="125"/>
      <c r="CAZ87" s="125"/>
      <c r="CBA87" s="125"/>
      <c r="CBB87" s="125"/>
      <c r="CBC87" s="125"/>
      <c r="CBD87" s="125"/>
      <c r="CBE87" s="125"/>
      <c r="CBF87" s="125"/>
      <c r="CBG87" s="125"/>
      <c r="CBH87" s="125"/>
      <c r="CBI87" s="125"/>
      <c r="CBJ87" s="125"/>
      <c r="CBK87" s="125"/>
      <c r="CBL87" s="125"/>
      <c r="CBM87" s="125"/>
      <c r="CBN87" s="125"/>
      <c r="CBO87" s="125"/>
      <c r="CBP87" s="125"/>
      <c r="CBQ87" s="125"/>
      <c r="CBR87" s="125"/>
      <c r="CBS87" s="125"/>
      <c r="CBT87" s="125"/>
      <c r="CBU87" s="125"/>
      <c r="CBV87" s="125"/>
      <c r="CBW87" s="125"/>
      <c r="CBX87" s="125"/>
      <c r="CBY87" s="125"/>
      <c r="CBZ87" s="125"/>
      <c r="CCA87" s="125"/>
      <c r="CCB87" s="125"/>
      <c r="CCC87" s="125"/>
      <c r="CCD87" s="125"/>
      <c r="CCE87" s="125"/>
      <c r="CCF87" s="125"/>
      <c r="CCG87" s="125"/>
      <c r="CCH87" s="125"/>
      <c r="CCI87" s="125"/>
      <c r="CCJ87" s="125"/>
      <c r="CCK87" s="125"/>
      <c r="CCL87" s="125"/>
      <c r="CCM87" s="125"/>
      <c r="CCN87" s="125"/>
      <c r="CCO87" s="125"/>
      <c r="CCP87" s="125"/>
      <c r="CCQ87" s="125"/>
      <c r="CCR87" s="125"/>
      <c r="CCS87" s="125"/>
      <c r="CCT87" s="125"/>
      <c r="CCU87" s="125"/>
      <c r="CCV87" s="125"/>
      <c r="CCW87" s="125"/>
      <c r="CCX87" s="125"/>
      <c r="CCY87" s="125"/>
      <c r="CCZ87" s="125"/>
      <c r="CDA87" s="125"/>
      <c r="CDB87" s="125"/>
      <c r="CDC87" s="125"/>
      <c r="CDD87" s="125"/>
      <c r="CDE87" s="125"/>
      <c r="CDF87" s="125"/>
      <c r="CDG87" s="125"/>
      <c r="CDH87" s="125"/>
      <c r="CDI87" s="125"/>
      <c r="CDJ87" s="125"/>
      <c r="CDK87" s="125"/>
      <c r="CDL87" s="125"/>
      <c r="CDM87" s="125"/>
      <c r="CDN87" s="125"/>
      <c r="CDO87" s="125"/>
      <c r="CDP87" s="125"/>
      <c r="CDQ87" s="125"/>
      <c r="CDR87" s="125"/>
      <c r="CDS87" s="125"/>
      <c r="CDT87" s="125"/>
      <c r="CDU87" s="125"/>
      <c r="CDV87" s="125"/>
      <c r="CDW87" s="125"/>
      <c r="CDX87" s="125"/>
      <c r="CDY87" s="125"/>
      <c r="CDZ87" s="125"/>
      <c r="CEA87" s="125"/>
      <c r="CEB87" s="125"/>
      <c r="CEC87" s="125"/>
      <c r="CED87" s="125"/>
      <c r="CEE87" s="125"/>
      <c r="CEF87" s="125"/>
      <c r="CEG87" s="125"/>
      <c r="CEH87" s="125"/>
      <c r="CEI87" s="125"/>
      <c r="CEJ87" s="125"/>
      <c r="CEK87" s="125"/>
      <c r="CEL87" s="125"/>
      <c r="CEM87" s="125"/>
      <c r="CEN87" s="125"/>
      <c r="CEO87" s="125"/>
      <c r="CEP87" s="125"/>
      <c r="CEQ87" s="125"/>
      <c r="CER87" s="125"/>
      <c r="CES87" s="125"/>
      <c r="CET87" s="125"/>
      <c r="CEU87" s="125"/>
      <c r="CEV87" s="125"/>
      <c r="CEW87" s="125"/>
      <c r="CEX87" s="125"/>
      <c r="CEY87" s="125"/>
      <c r="CEZ87" s="125"/>
      <c r="CFA87" s="125"/>
      <c r="CFB87" s="125"/>
      <c r="CFC87" s="125"/>
      <c r="CFD87" s="125"/>
      <c r="CFE87" s="125"/>
      <c r="CFF87" s="125"/>
      <c r="CFG87" s="125"/>
      <c r="CFH87" s="125"/>
      <c r="CFI87" s="125"/>
      <c r="CFJ87" s="125"/>
      <c r="CFK87" s="125"/>
      <c r="CFL87" s="125"/>
      <c r="CFM87" s="125"/>
      <c r="CFN87" s="125"/>
      <c r="CFO87" s="125"/>
      <c r="CFP87" s="125"/>
      <c r="CFQ87" s="125"/>
      <c r="CFR87" s="125"/>
      <c r="CFS87" s="125"/>
      <c r="CFT87" s="125"/>
      <c r="CFU87" s="125"/>
      <c r="CFV87" s="125"/>
      <c r="CFW87" s="125"/>
      <c r="CFX87" s="125"/>
      <c r="CFY87" s="125"/>
      <c r="CFZ87" s="125"/>
      <c r="CGA87" s="125"/>
      <c r="CGB87" s="125"/>
      <c r="CGC87" s="125"/>
      <c r="CGD87" s="125"/>
      <c r="CGE87" s="125"/>
      <c r="CGF87" s="125"/>
      <c r="CGG87" s="125"/>
      <c r="CGH87" s="125"/>
      <c r="CGI87" s="125"/>
      <c r="CGJ87" s="125"/>
      <c r="CGK87" s="125"/>
      <c r="CGL87" s="125"/>
      <c r="CGM87" s="125"/>
      <c r="CGN87" s="125"/>
      <c r="CGO87" s="125"/>
      <c r="CGP87" s="125"/>
      <c r="CGQ87" s="125"/>
      <c r="CGR87" s="125"/>
      <c r="CGS87" s="125"/>
      <c r="CGT87" s="125"/>
      <c r="CGU87" s="125"/>
      <c r="CGV87" s="125"/>
      <c r="CGW87" s="125"/>
      <c r="CGX87" s="125"/>
      <c r="CGY87" s="125"/>
      <c r="CGZ87" s="125"/>
      <c r="CHA87" s="125"/>
      <c r="CHB87" s="125"/>
      <c r="CHC87" s="125"/>
      <c r="CHD87" s="125"/>
      <c r="CHE87" s="125"/>
      <c r="CHF87" s="125"/>
      <c r="CHG87" s="125"/>
      <c r="CHH87" s="125"/>
      <c r="CHI87" s="125"/>
      <c r="CHJ87" s="125"/>
      <c r="CHK87" s="125"/>
      <c r="CHL87" s="125"/>
      <c r="CHM87" s="125"/>
      <c r="CHN87" s="125"/>
      <c r="CHO87" s="125"/>
      <c r="CHP87" s="125"/>
      <c r="CHQ87" s="125"/>
      <c r="CHR87" s="125"/>
      <c r="CHS87" s="125"/>
      <c r="CHT87" s="125"/>
      <c r="CHU87" s="125"/>
      <c r="CHV87" s="125"/>
      <c r="CHW87" s="125"/>
      <c r="CHX87" s="125"/>
      <c r="CHY87" s="125"/>
      <c r="CHZ87" s="125"/>
      <c r="CIA87" s="125"/>
      <c r="CIB87" s="125"/>
      <c r="CIC87" s="125"/>
      <c r="CID87" s="125"/>
      <c r="CIE87" s="125"/>
      <c r="CIF87" s="125"/>
      <c r="CIG87" s="125"/>
      <c r="CIH87" s="125"/>
      <c r="CII87" s="125"/>
      <c r="CIJ87" s="125"/>
      <c r="CIK87" s="125"/>
      <c r="CIL87" s="125"/>
      <c r="CIM87" s="125"/>
      <c r="CIN87" s="125"/>
      <c r="CIO87" s="125"/>
      <c r="CIP87" s="125"/>
      <c r="CIQ87" s="125"/>
      <c r="CIR87" s="125"/>
      <c r="CIS87" s="125"/>
      <c r="CIT87" s="125"/>
      <c r="CIU87" s="125"/>
      <c r="CIV87" s="125"/>
      <c r="CIW87" s="125"/>
      <c r="CIX87" s="125"/>
      <c r="CIY87" s="125"/>
      <c r="CIZ87" s="125"/>
      <c r="CJA87" s="125"/>
      <c r="CJB87" s="125"/>
      <c r="CJC87" s="125"/>
      <c r="CJD87" s="125"/>
      <c r="CJE87" s="125"/>
      <c r="CJF87" s="125"/>
      <c r="CJG87" s="125"/>
      <c r="CJH87" s="125"/>
      <c r="CJI87" s="125"/>
      <c r="CJJ87" s="125"/>
      <c r="CJK87" s="125"/>
      <c r="CJL87" s="125"/>
      <c r="CJM87" s="125"/>
      <c r="CJN87" s="125"/>
      <c r="CJO87" s="125"/>
      <c r="CJP87" s="125"/>
      <c r="CJQ87" s="125"/>
      <c r="CJR87" s="125"/>
      <c r="CJS87" s="125"/>
      <c r="CJT87" s="125"/>
      <c r="CJU87" s="125"/>
      <c r="CJV87" s="125"/>
      <c r="CJW87" s="125"/>
      <c r="CJX87" s="125"/>
      <c r="CJY87" s="125"/>
      <c r="CJZ87" s="125"/>
      <c r="CKA87" s="125"/>
      <c r="CKB87" s="125"/>
      <c r="CKC87" s="125"/>
      <c r="CKD87" s="125"/>
      <c r="CKE87" s="125"/>
      <c r="CKF87" s="125"/>
      <c r="CKG87" s="125"/>
      <c r="CKH87" s="125"/>
      <c r="CKI87" s="125"/>
      <c r="CKJ87" s="125"/>
      <c r="CKK87" s="125"/>
      <c r="CKL87" s="125"/>
      <c r="CKM87" s="125"/>
      <c r="CKN87" s="125"/>
      <c r="CKO87" s="125"/>
      <c r="CKP87" s="125"/>
      <c r="CKQ87" s="125"/>
      <c r="CKR87" s="125"/>
      <c r="CKS87" s="125"/>
      <c r="CKT87" s="125"/>
      <c r="CKU87" s="125"/>
      <c r="CKV87" s="125"/>
      <c r="CKW87" s="125"/>
      <c r="CKX87" s="125"/>
      <c r="CKY87" s="125"/>
      <c r="CKZ87" s="125"/>
      <c r="CLA87" s="125"/>
      <c r="CLB87" s="125"/>
      <c r="CLC87" s="125"/>
      <c r="CLD87" s="125"/>
      <c r="CLE87" s="125"/>
      <c r="CLF87" s="125"/>
      <c r="CLG87" s="125"/>
      <c r="CLH87" s="125"/>
      <c r="CLI87" s="125"/>
      <c r="CLJ87" s="125"/>
      <c r="CLK87" s="125"/>
      <c r="CLL87" s="125"/>
      <c r="CLM87" s="125"/>
      <c r="CLN87" s="125"/>
      <c r="CLO87" s="125"/>
      <c r="CLP87" s="125"/>
      <c r="CLQ87" s="125"/>
      <c r="CLR87" s="125"/>
      <c r="CLS87" s="125"/>
      <c r="CLT87" s="125"/>
      <c r="CLU87" s="125"/>
      <c r="CLV87" s="125"/>
      <c r="CLW87" s="125"/>
      <c r="CLX87" s="125"/>
      <c r="CLY87" s="125"/>
      <c r="CLZ87" s="125"/>
      <c r="CMA87" s="125"/>
      <c r="CMB87" s="125"/>
      <c r="CMC87" s="125"/>
      <c r="CMD87" s="125"/>
      <c r="CME87" s="125"/>
      <c r="CMF87" s="125"/>
      <c r="CMG87" s="125"/>
      <c r="CMH87" s="125"/>
      <c r="CMI87" s="125"/>
      <c r="CMJ87" s="125"/>
      <c r="CMK87" s="125"/>
      <c r="CML87" s="125"/>
      <c r="CMM87" s="125"/>
      <c r="CMN87" s="125"/>
      <c r="CMO87" s="125"/>
      <c r="CMP87" s="125"/>
      <c r="CMQ87" s="125"/>
      <c r="CMR87" s="125"/>
      <c r="CMS87" s="125"/>
      <c r="CMT87" s="125"/>
      <c r="CMU87" s="125"/>
      <c r="CMV87" s="125"/>
      <c r="CMW87" s="125"/>
      <c r="CMX87" s="125"/>
      <c r="CMY87" s="125"/>
      <c r="CMZ87" s="125"/>
      <c r="CNA87" s="125"/>
      <c r="CNB87" s="125"/>
      <c r="CNC87" s="125"/>
      <c r="CND87" s="125"/>
      <c r="CNE87" s="125"/>
      <c r="CNF87" s="125"/>
      <c r="CNG87" s="125"/>
      <c r="CNH87" s="125"/>
      <c r="CNI87" s="125"/>
      <c r="CNJ87" s="125"/>
      <c r="CNK87" s="125"/>
      <c r="CNL87" s="125"/>
      <c r="CNM87" s="125"/>
      <c r="CNN87" s="125"/>
      <c r="CNO87" s="125"/>
      <c r="CNP87" s="125"/>
      <c r="CNQ87" s="125"/>
      <c r="CNR87" s="125"/>
      <c r="CNS87" s="125"/>
      <c r="CNT87" s="125"/>
      <c r="CNU87" s="125"/>
      <c r="CNV87" s="125"/>
      <c r="CNW87" s="125"/>
      <c r="CNX87" s="125"/>
      <c r="CNY87" s="125"/>
      <c r="CNZ87" s="125"/>
      <c r="COA87" s="125"/>
      <c r="COB87" s="125"/>
      <c r="COC87" s="125"/>
      <c r="COD87" s="125"/>
      <c r="COE87" s="125"/>
      <c r="COF87" s="125"/>
      <c r="COG87" s="125"/>
      <c r="COH87" s="125"/>
      <c r="COI87" s="125"/>
      <c r="COJ87" s="125"/>
      <c r="COK87" s="125"/>
      <c r="COL87" s="125"/>
      <c r="COM87" s="125"/>
      <c r="CON87" s="125"/>
      <c r="COO87" s="125"/>
      <c r="COP87" s="125"/>
      <c r="COQ87" s="125"/>
      <c r="COR87" s="125"/>
      <c r="COS87" s="125"/>
      <c r="COT87" s="125"/>
      <c r="COU87" s="125"/>
      <c r="COV87" s="125"/>
      <c r="COW87" s="125"/>
      <c r="COX87" s="125"/>
      <c r="COY87" s="125"/>
      <c r="COZ87" s="125"/>
      <c r="CPA87" s="125"/>
      <c r="CPB87" s="125"/>
      <c r="CPC87" s="125"/>
      <c r="CPD87" s="125"/>
      <c r="CPE87" s="125"/>
      <c r="CPF87" s="125"/>
      <c r="CPG87" s="125"/>
      <c r="CPH87" s="125"/>
      <c r="CPI87" s="125"/>
      <c r="CPJ87" s="125"/>
      <c r="CPK87" s="125"/>
      <c r="CPL87" s="125"/>
      <c r="CPM87" s="125"/>
      <c r="CPN87" s="125"/>
      <c r="CPO87" s="125"/>
      <c r="CPP87" s="125"/>
      <c r="CPQ87" s="125"/>
      <c r="CPR87" s="125"/>
      <c r="CPS87" s="125"/>
      <c r="CPT87" s="125"/>
      <c r="CPU87" s="125"/>
      <c r="CPV87" s="125"/>
      <c r="CPW87" s="125"/>
      <c r="CPX87" s="125"/>
      <c r="CPY87" s="125"/>
      <c r="CPZ87" s="125"/>
      <c r="CQA87" s="125"/>
      <c r="CQB87" s="125"/>
      <c r="CQC87" s="125"/>
      <c r="CQD87" s="125"/>
      <c r="CQE87" s="125"/>
      <c r="CQF87" s="125"/>
      <c r="CQG87" s="125"/>
      <c r="CQH87" s="125"/>
      <c r="CQI87" s="125"/>
      <c r="CQJ87" s="125"/>
      <c r="CQK87" s="125"/>
      <c r="CQL87" s="125"/>
      <c r="CQM87" s="125"/>
      <c r="CQN87" s="125"/>
      <c r="CQO87" s="125"/>
      <c r="CQP87" s="125"/>
      <c r="CQQ87" s="125"/>
      <c r="CQR87" s="125"/>
      <c r="CQS87" s="125"/>
      <c r="CQT87" s="125"/>
      <c r="CQU87" s="125"/>
      <c r="CQV87" s="125"/>
      <c r="CQW87" s="125"/>
      <c r="CQX87" s="125"/>
      <c r="CQY87" s="125"/>
      <c r="CQZ87" s="125"/>
      <c r="CRA87" s="125"/>
      <c r="CRB87" s="125"/>
      <c r="CRC87" s="125"/>
      <c r="CRD87" s="125"/>
      <c r="CRE87" s="125"/>
      <c r="CRF87" s="125"/>
      <c r="CRG87" s="125"/>
      <c r="CRH87" s="125"/>
      <c r="CRI87" s="125"/>
      <c r="CRJ87" s="125"/>
      <c r="CRK87" s="125"/>
      <c r="CRL87" s="125"/>
      <c r="CRM87" s="125"/>
      <c r="CRN87" s="125"/>
      <c r="CRO87" s="125"/>
      <c r="CRP87" s="125"/>
      <c r="CRQ87" s="125"/>
      <c r="CRR87" s="125"/>
      <c r="CRS87" s="125"/>
      <c r="CRT87" s="125"/>
      <c r="CRU87" s="125"/>
      <c r="CRV87" s="125"/>
      <c r="CRW87" s="125"/>
      <c r="CRX87" s="125"/>
      <c r="CRY87" s="125"/>
      <c r="CRZ87" s="125"/>
      <c r="CSA87" s="125"/>
      <c r="CSB87" s="125"/>
      <c r="CSC87" s="125"/>
      <c r="CSD87" s="125"/>
      <c r="CSE87" s="125"/>
      <c r="CSF87" s="125"/>
      <c r="CSG87" s="125"/>
      <c r="CSH87" s="125"/>
      <c r="CSI87" s="125"/>
      <c r="CSJ87" s="125"/>
      <c r="CSK87" s="125"/>
      <c r="CSL87" s="125"/>
      <c r="CSM87" s="125"/>
      <c r="CSN87" s="125"/>
      <c r="CSO87" s="125"/>
      <c r="CSP87" s="125"/>
      <c r="CSQ87" s="125"/>
      <c r="CSR87" s="125"/>
      <c r="CSS87" s="125"/>
      <c r="CST87" s="125"/>
      <c r="CSU87" s="125"/>
      <c r="CSV87" s="125"/>
      <c r="CSW87" s="125"/>
      <c r="CSX87" s="125"/>
      <c r="CSY87" s="125"/>
      <c r="CSZ87" s="125"/>
      <c r="CTA87" s="125"/>
      <c r="CTB87" s="125"/>
      <c r="CTC87" s="125"/>
      <c r="CTD87" s="125"/>
      <c r="CTE87" s="125"/>
      <c r="CTF87" s="125"/>
      <c r="CTG87" s="125"/>
      <c r="CTH87" s="125"/>
      <c r="CTI87" s="125"/>
      <c r="CTJ87" s="125"/>
      <c r="CTK87" s="125"/>
      <c r="CTL87" s="125"/>
      <c r="CTM87" s="125"/>
      <c r="CTN87" s="125"/>
      <c r="CTO87" s="125"/>
      <c r="CTP87" s="125"/>
      <c r="CTQ87" s="125"/>
      <c r="CTR87" s="125"/>
      <c r="CTS87" s="125"/>
      <c r="CTT87" s="125"/>
      <c r="CTU87" s="125"/>
      <c r="CTV87" s="125"/>
      <c r="CTW87" s="125"/>
      <c r="CTX87" s="125"/>
      <c r="CTY87" s="125"/>
      <c r="CTZ87" s="125"/>
      <c r="CUA87" s="125"/>
      <c r="CUB87" s="125"/>
      <c r="CUC87" s="125"/>
      <c r="CUD87" s="125"/>
      <c r="CUE87" s="125"/>
      <c r="CUF87" s="125"/>
      <c r="CUG87" s="125"/>
      <c r="CUH87" s="125"/>
      <c r="CUI87" s="125"/>
      <c r="CUJ87" s="125"/>
      <c r="CUK87" s="125"/>
      <c r="CUL87" s="125"/>
      <c r="CUM87" s="125"/>
      <c r="CUN87" s="125"/>
      <c r="CUO87" s="125"/>
      <c r="CUP87" s="125"/>
      <c r="CUQ87" s="125"/>
      <c r="CUR87" s="125"/>
      <c r="CUS87" s="125"/>
      <c r="CUT87" s="125"/>
      <c r="CUU87" s="125"/>
      <c r="CUV87" s="125"/>
      <c r="CUW87" s="125"/>
      <c r="CUX87" s="125"/>
      <c r="CUY87" s="125"/>
      <c r="CUZ87" s="125"/>
      <c r="CVA87" s="125"/>
      <c r="CVB87" s="125"/>
      <c r="CVC87" s="125"/>
      <c r="CVD87" s="125"/>
      <c r="CVE87" s="125"/>
      <c r="CVF87" s="125"/>
      <c r="CVG87" s="125"/>
      <c r="CVH87" s="125"/>
      <c r="CVI87" s="125"/>
      <c r="CVJ87" s="125"/>
      <c r="CVK87" s="125"/>
      <c r="CVL87" s="125"/>
      <c r="CVM87" s="125"/>
      <c r="CVN87" s="125"/>
      <c r="CVO87" s="125"/>
      <c r="CVP87" s="125"/>
      <c r="CVQ87" s="125"/>
      <c r="CVR87" s="125"/>
      <c r="CVS87" s="125"/>
      <c r="CVT87" s="125"/>
      <c r="CVU87" s="125"/>
      <c r="CVV87" s="125"/>
      <c r="CVW87" s="125"/>
      <c r="CVX87" s="125"/>
      <c r="CVY87" s="125"/>
      <c r="CVZ87" s="125"/>
      <c r="CWA87" s="125"/>
      <c r="CWB87" s="125"/>
      <c r="CWC87" s="125"/>
      <c r="CWD87" s="125"/>
      <c r="CWE87" s="125"/>
      <c r="CWF87" s="125"/>
      <c r="CWG87" s="125"/>
      <c r="CWH87" s="125"/>
      <c r="CWI87" s="125"/>
      <c r="CWJ87" s="125"/>
      <c r="CWK87" s="125"/>
      <c r="CWL87" s="125"/>
      <c r="CWM87" s="125"/>
      <c r="CWN87" s="125"/>
      <c r="CWO87" s="125"/>
      <c r="CWP87" s="125"/>
      <c r="CWQ87" s="125"/>
      <c r="CWR87" s="125"/>
      <c r="CWS87" s="125"/>
      <c r="CWT87" s="125"/>
      <c r="CWU87" s="125"/>
      <c r="CWV87" s="125"/>
      <c r="CWW87" s="125"/>
      <c r="CWX87" s="125"/>
      <c r="CWY87" s="125"/>
      <c r="CWZ87" s="125"/>
      <c r="CXA87" s="125"/>
      <c r="CXB87" s="125"/>
      <c r="CXC87" s="125"/>
      <c r="CXD87" s="125"/>
      <c r="CXE87" s="125"/>
      <c r="CXF87" s="125"/>
      <c r="CXG87" s="125"/>
      <c r="CXH87" s="125"/>
      <c r="CXI87" s="125"/>
      <c r="CXJ87" s="125"/>
      <c r="CXK87" s="125"/>
      <c r="CXL87" s="125"/>
      <c r="CXM87" s="125"/>
      <c r="CXN87" s="125"/>
      <c r="CXO87" s="125"/>
      <c r="CXP87" s="125"/>
      <c r="CXQ87" s="125"/>
      <c r="CXR87" s="125"/>
      <c r="CXS87" s="125"/>
      <c r="CXT87" s="125"/>
      <c r="CXU87" s="125"/>
      <c r="CXV87" s="125"/>
      <c r="CXW87" s="125"/>
      <c r="CXX87" s="125"/>
      <c r="CXY87" s="125"/>
      <c r="CXZ87" s="125"/>
      <c r="CYA87" s="125"/>
      <c r="CYB87" s="125"/>
      <c r="CYC87" s="125"/>
      <c r="CYD87" s="125"/>
      <c r="CYE87" s="125"/>
      <c r="CYF87" s="125"/>
      <c r="CYG87" s="125"/>
      <c r="CYH87" s="125"/>
      <c r="CYI87" s="125"/>
      <c r="CYJ87" s="125"/>
      <c r="CYK87" s="125"/>
      <c r="CYL87" s="125"/>
      <c r="CYM87" s="125"/>
      <c r="CYN87" s="125"/>
      <c r="CYO87" s="125"/>
      <c r="CYP87" s="125"/>
      <c r="CYQ87" s="125"/>
      <c r="CYR87" s="125"/>
      <c r="CYS87" s="125"/>
      <c r="CYT87" s="125"/>
      <c r="CYU87" s="125"/>
      <c r="CYV87" s="125"/>
      <c r="CYW87" s="125"/>
      <c r="CYX87" s="125"/>
      <c r="CYY87" s="125"/>
      <c r="CYZ87" s="125"/>
      <c r="CZA87" s="125"/>
      <c r="CZB87" s="125"/>
      <c r="CZC87" s="125"/>
      <c r="CZD87" s="125"/>
      <c r="CZE87" s="125"/>
      <c r="CZF87" s="125"/>
      <c r="CZG87" s="125"/>
      <c r="CZH87" s="125"/>
      <c r="CZI87" s="125"/>
      <c r="CZJ87" s="125"/>
      <c r="CZK87" s="125"/>
      <c r="CZL87" s="125"/>
      <c r="CZM87" s="125"/>
      <c r="CZN87" s="125"/>
      <c r="CZO87" s="125"/>
      <c r="CZP87" s="125"/>
      <c r="CZQ87" s="125"/>
      <c r="CZR87" s="125"/>
      <c r="CZS87" s="125"/>
      <c r="CZT87" s="125"/>
      <c r="CZU87" s="125"/>
      <c r="CZV87" s="125"/>
      <c r="CZW87" s="125"/>
      <c r="CZX87" s="125"/>
      <c r="CZY87" s="125"/>
      <c r="CZZ87" s="125"/>
      <c r="DAA87" s="125"/>
      <c r="DAB87" s="125"/>
      <c r="DAC87" s="125"/>
      <c r="DAD87" s="125"/>
      <c r="DAE87" s="125"/>
      <c r="DAF87" s="125"/>
      <c r="DAG87" s="125"/>
      <c r="DAH87" s="125"/>
      <c r="DAI87" s="125"/>
      <c r="DAJ87" s="125"/>
      <c r="DAK87" s="125"/>
      <c r="DAL87" s="125"/>
      <c r="DAM87" s="125"/>
      <c r="DAN87" s="125"/>
      <c r="DAO87" s="125"/>
      <c r="DAP87" s="125"/>
      <c r="DAQ87" s="125"/>
      <c r="DAR87" s="125"/>
      <c r="DAS87" s="125"/>
      <c r="DAT87" s="125"/>
      <c r="DAU87" s="125"/>
      <c r="DAV87" s="125"/>
      <c r="DAW87" s="125"/>
      <c r="DAX87" s="125"/>
      <c r="DAY87" s="125"/>
      <c r="DAZ87" s="125"/>
      <c r="DBA87" s="125"/>
      <c r="DBB87" s="125"/>
      <c r="DBC87" s="125"/>
      <c r="DBD87" s="125"/>
      <c r="DBE87" s="125"/>
      <c r="DBF87" s="125"/>
      <c r="DBG87" s="125"/>
      <c r="DBH87" s="125"/>
      <c r="DBI87" s="125"/>
      <c r="DBJ87" s="125"/>
      <c r="DBK87" s="125"/>
      <c r="DBL87" s="125"/>
      <c r="DBM87" s="125"/>
      <c r="DBN87" s="125"/>
      <c r="DBO87" s="125"/>
      <c r="DBP87" s="125"/>
      <c r="DBQ87" s="125"/>
      <c r="DBR87" s="125"/>
      <c r="DBS87" s="125"/>
      <c r="DBT87" s="125"/>
      <c r="DBU87" s="125"/>
      <c r="DBV87" s="125"/>
      <c r="DBW87" s="125"/>
      <c r="DBX87" s="125"/>
      <c r="DBY87" s="125"/>
      <c r="DBZ87" s="125"/>
      <c r="DCA87" s="125"/>
      <c r="DCB87" s="125"/>
      <c r="DCC87" s="125"/>
      <c r="DCD87" s="125"/>
      <c r="DCE87" s="125"/>
      <c r="DCF87" s="125"/>
      <c r="DCG87" s="125"/>
      <c r="DCH87" s="125"/>
      <c r="DCI87" s="125"/>
      <c r="DCJ87" s="125"/>
      <c r="DCK87" s="125"/>
      <c r="DCL87" s="125"/>
      <c r="DCM87" s="125"/>
      <c r="DCN87" s="125"/>
      <c r="DCO87" s="125"/>
      <c r="DCP87" s="125"/>
      <c r="DCQ87" s="125"/>
      <c r="DCR87" s="125"/>
      <c r="DCS87" s="125"/>
      <c r="DCT87" s="125"/>
      <c r="DCU87" s="125"/>
      <c r="DCV87" s="125"/>
      <c r="DCW87" s="125"/>
      <c r="DCX87" s="125"/>
      <c r="DCY87" s="125"/>
      <c r="DCZ87" s="125"/>
      <c r="DDA87" s="125"/>
      <c r="DDB87" s="125"/>
      <c r="DDC87" s="125"/>
      <c r="DDD87" s="125"/>
      <c r="DDE87" s="125"/>
      <c r="DDF87" s="125"/>
      <c r="DDG87" s="125"/>
      <c r="DDH87" s="125"/>
      <c r="DDI87" s="125"/>
      <c r="DDJ87" s="125"/>
      <c r="DDK87" s="125"/>
      <c r="DDL87" s="125"/>
      <c r="DDM87" s="125"/>
      <c r="DDN87" s="125"/>
      <c r="DDO87" s="125"/>
      <c r="DDP87" s="125"/>
      <c r="DDQ87" s="125"/>
      <c r="DDR87" s="125"/>
      <c r="DDS87" s="125"/>
      <c r="DDT87" s="125"/>
      <c r="DDU87" s="125"/>
      <c r="DDV87" s="125"/>
      <c r="DDW87" s="125"/>
      <c r="DDX87" s="125"/>
      <c r="DDY87" s="125"/>
      <c r="DDZ87" s="125"/>
      <c r="DEA87" s="125"/>
      <c r="DEB87" s="125"/>
      <c r="DEC87" s="125"/>
      <c r="DED87" s="125"/>
      <c r="DEE87" s="125"/>
      <c r="DEF87" s="125"/>
      <c r="DEG87" s="125"/>
      <c r="DEH87" s="125"/>
      <c r="DEI87" s="125"/>
      <c r="DEJ87" s="125"/>
      <c r="DEK87" s="125"/>
      <c r="DEL87" s="125"/>
      <c r="DEM87" s="125"/>
      <c r="DEN87" s="125"/>
      <c r="DEO87" s="125"/>
      <c r="DEP87" s="125"/>
      <c r="DEQ87" s="125"/>
      <c r="DER87" s="125"/>
      <c r="DES87" s="125"/>
      <c r="DET87" s="125"/>
      <c r="DEU87" s="125"/>
      <c r="DEV87" s="125"/>
      <c r="DEW87" s="125"/>
      <c r="DEX87" s="125"/>
      <c r="DEY87" s="125"/>
      <c r="DEZ87" s="125"/>
      <c r="DFA87" s="125"/>
      <c r="DFB87" s="125"/>
      <c r="DFC87" s="125"/>
      <c r="DFD87" s="125"/>
      <c r="DFE87" s="125"/>
      <c r="DFF87" s="125"/>
      <c r="DFG87" s="125"/>
      <c r="DFH87" s="125"/>
      <c r="DFI87" s="125"/>
      <c r="DFJ87" s="125"/>
      <c r="DFK87" s="125"/>
      <c r="DFL87" s="125"/>
      <c r="DFM87" s="125"/>
      <c r="DFN87" s="125"/>
      <c r="DFO87" s="125"/>
      <c r="DFP87" s="125"/>
      <c r="DFQ87" s="125"/>
      <c r="DFR87" s="125"/>
      <c r="DFS87" s="125"/>
      <c r="DFT87" s="125"/>
      <c r="DFU87" s="125"/>
      <c r="DFV87" s="125"/>
      <c r="DFW87" s="125"/>
      <c r="DFX87" s="125"/>
      <c r="DFY87" s="125"/>
      <c r="DFZ87" s="125"/>
      <c r="DGA87" s="125"/>
      <c r="DGB87" s="125"/>
      <c r="DGC87" s="125"/>
      <c r="DGD87" s="125"/>
      <c r="DGE87" s="125"/>
      <c r="DGF87" s="125"/>
      <c r="DGG87" s="125"/>
      <c r="DGH87" s="125"/>
      <c r="DGI87" s="125"/>
      <c r="DGJ87" s="125"/>
      <c r="DGK87" s="125"/>
      <c r="DGL87" s="125"/>
      <c r="DGM87" s="125"/>
      <c r="DGN87" s="125"/>
      <c r="DGO87" s="125"/>
      <c r="DGP87" s="125"/>
      <c r="DGQ87" s="125"/>
      <c r="DGR87" s="125"/>
      <c r="DGS87" s="125"/>
      <c r="DGT87" s="125"/>
      <c r="DGU87" s="125"/>
      <c r="DGV87" s="125"/>
      <c r="DGW87" s="125"/>
      <c r="DGX87" s="125"/>
      <c r="DGY87" s="125"/>
      <c r="DGZ87" s="125"/>
      <c r="DHA87" s="125"/>
      <c r="DHB87" s="125"/>
      <c r="DHC87" s="125"/>
      <c r="DHD87" s="125"/>
      <c r="DHE87" s="125"/>
      <c r="DHF87" s="125"/>
      <c r="DHG87" s="125"/>
      <c r="DHH87" s="125"/>
      <c r="DHI87" s="125"/>
      <c r="DHJ87" s="125"/>
      <c r="DHK87" s="125"/>
      <c r="DHL87" s="125"/>
      <c r="DHM87" s="125"/>
      <c r="DHN87" s="125"/>
      <c r="DHO87" s="125"/>
      <c r="DHP87" s="125"/>
      <c r="DHQ87" s="125"/>
      <c r="DHR87" s="125"/>
      <c r="DHS87" s="125"/>
      <c r="DHT87" s="125"/>
      <c r="DHU87" s="125"/>
      <c r="DHV87" s="125"/>
      <c r="DHW87" s="125"/>
      <c r="DHX87" s="125"/>
      <c r="DHY87" s="125"/>
      <c r="DHZ87" s="125"/>
      <c r="DIA87" s="125"/>
      <c r="DIB87" s="125"/>
      <c r="DIC87" s="125"/>
      <c r="DID87" s="125"/>
      <c r="DIE87" s="125"/>
      <c r="DIF87" s="125"/>
      <c r="DIG87" s="125"/>
      <c r="DIH87" s="125"/>
      <c r="DII87" s="125"/>
      <c r="DIJ87" s="125"/>
      <c r="DIK87" s="125"/>
      <c r="DIL87" s="125"/>
      <c r="DIM87" s="125"/>
      <c r="DIN87" s="125"/>
      <c r="DIO87" s="125"/>
      <c r="DIP87" s="125"/>
      <c r="DIQ87" s="125"/>
      <c r="DIR87" s="125"/>
      <c r="DIS87" s="125"/>
      <c r="DIT87" s="125"/>
      <c r="DIU87" s="125"/>
      <c r="DIV87" s="125"/>
      <c r="DIW87" s="125"/>
      <c r="DIX87" s="125"/>
      <c r="DIY87" s="125"/>
      <c r="DIZ87" s="125"/>
      <c r="DJA87" s="125"/>
      <c r="DJB87" s="125"/>
      <c r="DJC87" s="125"/>
      <c r="DJD87" s="125"/>
      <c r="DJE87" s="125"/>
      <c r="DJF87" s="125"/>
      <c r="DJG87" s="125"/>
      <c r="DJH87" s="125"/>
      <c r="DJI87" s="125"/>
      <c r="DJJ87" s="125"/>
      <c r="DJK87" s="125"/>
      <c r="DJL87" s="125"/>
      <c r="DJM87" s="125"/>
      <c r="DJN87" s="125"/>
      <c r="DJO87" s="125"/>
      <c r="DJP87" s="125"/>
      <c r="DJQ87" s="125"/>
      <c r="DJR87" s="125"/>
      <c r="DJS87" s="125"/>
      <c r="DJT87" s="125"/>
      <c r="DJU87" s="125"/>
      <c r="DJV87" s="125"/>
      <c r="DJW87" s="125"/>
      <c r="DJX87" s="125"/>
      <c r="DJY87" s="125"/>
      <c r="DJZ87" s="125"/>
      <c r="DKA87" s="125"/>
      <c r="DKB87" s="125"/>
      <c r="DKC87" s="125"/>
      <c r="DKD87" s="125"/>
      <c r="DKE87" s="125"/>
      <c r="DKF87" s="125"/>
      <c r="DKG87" s="125"/>
      <c r="DKH87" s="125"/>
      <c r="DKI87" s="125"/>
      <c r="DKJ87" s="125"/>
      <c r="DKK87" s="125"/>
      <c r="DKL87" s="125"/>
      <c r="DKM87" s="125"/>
      <c r="DKN87" s="125"/>
      <c r="DKO87" s="125"/>
      <c r="DKP87" s="125"/>
      <c r="DKQ87" s="125"/>
      <c r="DKR87" s="125"/>
      <c r="DKS87" s="125"/>
      <c r="DKT87" s="125"/>
      <c r="DKU87" s="125"/>
      <c r="DKV87" s="125"/>
      <c r="DKW87" s="125"/>
      <c r="DKX87" s="125"/>
      <c r="DKY87" s="125"/>
      <c r="DKZ87" s="125"/>
      <c r="DLA87" s="125"/>
      <c r="DLB87" s="125"/>
      <c r="DLC87" s="125"/>
      <c r="DLD87" s="125"/>
      <c r="DLE87" s="125"/>
      <c r="DLF87" s="125"/>
      <c r="DLG87" s="125"/>
      <c r="DLH87" s="125"/>
      <c r="DLI87" s="125"/>
      <c r="DLJ87" s="125"/>
      <c r="DLK87" s="125"/>
      <c r="DLL87" s="125"/>
      <c r="DLM87" s="125"/>
      <c r="DLN87" s="125"/>
      <c r="DLO87" s="125"/>
      <c r="DLP87" s="125"/>
      <c r="DLQ87" s="125"/>
      <c r="DLR87" s="125"/>
      <c r="DLS87" s="125"/>
      <c r="DLT87" s="125"/>
      <c r="DLU87" s="125"/>
      <c r="DLV87" s="125"/>
      <c r="DLW87" s="125"/>
      <c r="DLX87" s="125"/>
      <c r="DLY87" s="125"/>
      <c r="DLZ87" s="125"/>
      <c r="DMA87" s="125"/>
      <c r="DMB87" s="125"/>
      <c r="DMC87" s="125"/>
      <c r="DMD87" s="125"/>
      <c r="DME87" s="125"/>
      <c r="DMF87" s="125"/>
      <c r="DMG87" s="125"/>
      <c r="DMH87" s="125"/>
      <c r="DMI87" s="125"/>
      <c r="DMJ87" s="125"/>
      <c r="DMK87" s="125"/>
      <c r="DML87" s="125"/>
      <c r="DMM87" s="125"/>
      <c r="DMN87" s="125"/>
      <c r="DMO87" s="125"/>
      <c r="DMP87" s="125"/>
      <c r="DMQ87" s="125"/>
      <c r="DMR87" s="125"/>
      <c r="DMS87" s="125"/>
      <c r="DMT87" s="125"/>
      <c r="DMU87" s="125"/>
      <c r="DMV87" s="125"/>
      <c r="DMW87" s="125"/>
      <c r="DMX87" s="125"/>
      <c r="DMY87" s="125"/>
      <c r="DMZ87" s="125"/>
      <c r="DNA87" s="125"/>
      <c r="DNB87" s="125"/>
      <c r="DNC87" s="125"/>
      <c r="DND87" s="125"/>
      <c r="DNE87" s="125"/>
      <c r="DNF87" s="125"/>
      <c r="DNG87" s="125"/>
      <c r="DNH87" s="125"/>
      <c r="DNI87" s="125"/>
      <c r="DNJ87" s="125"/>
      <c r="DNK87" s="125"/>
      <c r="DNL87" s="125"/>
      <c r="DNM87" s="125"/>
      <c r="DNN87" s="125"/>
      <c r="DNO87" s="125"/>
      <c r="DNP87" s="125"/>
      <c r="DNQ87" s="125"/>
      <c r="DNR87" s="125"/>
      <c r="DNS87" s="125"/>
      <c r="DNT87" s="125"/>
      <c r="DNU87" s="125"/>
      <c r="DNV87" s="125"/>
      <c r="DNW87" s="125"/>
      <c r="DNX87" s="125"/>
      <c r="DNY87" s="125"/>
      <c r="DNZ87" s="125"/>
      <c r="DOA87" s="125"/>
      <c r="DOB87" s="125"/>
      <c r="DOC87" s="125"/>
      <c r="DOD87" s="125"/>
      <c r="DOE87" s="125"/>
      <c r="DOF87" s="125"/>
      <c r="DOG87" s="125"/>
      <c r="DOH87" s="125"/>
      <c r="DOI87" s="125"/>
      <c r="DOJ87" s="125"/>
      <c r="DOK87" s="125"/>
      <c r="DOL87" s="125"/>
      <c r="DOM87" s="125"/>
      <c r="DON87" s="125"/>
      <c r="DOO87" s="125"/>
      <c r="DOP87" s="125"/>
      <c r="DOQ87" s="125"/>
      <c r="DOR87" s="125"/>
      <c r="DOS87" s="125"/>
      <c r="DOT87" s="125"/>
      <c r="DOU87" s="125"/>
      <c r="DOV87" s="125"/>
      <c r="DOW87" s="125"/>
      <c r="DOX87" s="125"/>
      <c r="DOY87" s="125"/>
      <c r="DOZ87" s="125"/>
      <c r="DPA87" s="125"/>
      <c r="DPB87" s="125"/>
      <c r="DPC87" s="125"/>
      <c r="DPD87" s="125"/>
      <c r="DPE87" s="125"/>
      <c r="DPF87" s="125"/>
      <c r="DPG87" s="125"/>
      <c r="DPH87" s="125"/>
      <c r="DPI87" s="125"/>
      <c r="DPJ87" s="125"/>
      <c r="DPK87" s="125"/>
      <c r="DPL87" s="125"/>
      <c r="DPM87" s="125"/>
      <c r="DPN87" s="125"/>
      <c r="DPO87" s="125"/>
      <c r="DPP87" s="125"/>
      <c r="DPQ87" s="125"/>
      <c r="DPR87" s="125"/>
      <c r="DPS87" s="125"/>
      <c r="DPT87" s="125"/>
      <c r="DPU87" s="125"/>
      <c r="DPV87" s="125"/>
      <c r="DPW87" s="125"/>
      <c r="DPX87" s="125"/>
      <c r="DPY87" s="125"/>
      <c r="DPZ87" s="125"/>
      <c r="DQA87" s="125"/>
      <c r="DQB87" s="125"/>
      <c r="DQC87" s="125"/>
      <c r="DQD87" s="125"/>
      <c r="DQE87" s="125"/>
      <c r="DQF87" s="125"/>
      <c r="DQG87" s="125"/>
      <c r="DQH87" s="125"/>
      <c r="DQI87" s="125"/>
      <c r="DQJ87" s="125"/>
      <c r="DQK87" s="125"/>
      <c r="DQL87" s="125"/>
      <c r="DQM87" s="125"/>
      <c r="DQN87" s="125"/>
      <c r="DQO87" s="125"/>
      <c r="DQP87" s="125"/>
      <c r="DQQ87" s="125"/>
      <c r="DQR87" s="125"/>
      <c r="DQS87" s="125"/>
      <c r="DQT87" s="125"/>
      <c r="DQU87" s="125"/>
      <c r="DQV87" s="125"/>
      <c r="DQW87" s="125"/>
      <c r="DQX87" s="125"/>
      <c r="DQY87" s="125"/>
      <c r="DQZ87" s="125"/>
      <c r="DRA87" s="125"/>
      <c r="DRB87" s="125"/>
      <c r="DRC87" s="125"/>
      <c r="DRD87" s="125"/>
      <c r="DRE87" s="125"/>
      <c r="DRF87" s="125"/>
      <c r="DRG87" s="125"/>
      <c r="DRH87" s="125"/>
      <c r="DRI87" s="125"/>
      <c r="DRJ87" s="125"/>
      <c r="DRK87" s="125"/>
      <c r="DRL87" s="125"/>
      <c r="DRM87" s="125"/>
      <c r="DRN87" s="125"/>
      <c r="DRO87" s="125"/>
      <c r="DRP87" s="125"/>
      <c r="DRQ87" s="125"/>
      <c r="DRR87" s="125"/>
      <c r="DRS87" s="125"/>
      <c r="DRT87" s="125"/>
      <c r="DRU87" s="125"/>
      <c r="DRV87" s="125"/>
      <c r="DRW87" s="125"/>
      <c r="DRX87" s="125"/>
      <c r="DRY87" s="125"/>
      <c r="DRZ87" s="125"/>
      <c r="DSA87" s="125"/>
      <c r="DSB87" s="125"/>
      <c r="DSC87" s="125"/>
      <c r="DSD87" s="125"/>
      <c r="DSE87" s="125"/>
      <c r="DSF87" s="125"/>
      <c r="DSG87" s="125"/>
      <c r="DSH87" s="125"/>
      <c r="DSI87" s="125"/>
      <c r="DSJ87" s="125"/>
      <c r="DSK87" s="125"/>
      <c r="DSL87" s="125"/>
      <c r="DSM87" s="125"/>
      <c r="DSN87" s="125"/>
      <c r="DSO87" s="125"/>
      <c r="DSP87" s="125"/>
      <c r="DSQ87" s="125"/>
      <c r="DSR87" s="125"/>
      <c r="DSS87" s="125"/>
      <c r="DST87" s="125"/>
      <c r="DSU87" s="125"/>
      <c r="DSV87" s="125"/>
      <c r="DSW87" s="125"/>
      <c r="DSX87" s="125"/>
      <c r="DSY87" s="125"/>
      <c r="DSZ87" s="125"/>
      <c r="DTA87" s="125"/>
      <c r="DTB87" s="125"/>
      <c r="DTC87" s="125"/>
      <c r="DTD87" s="125"/>
      <c r="DTE87" s="125"/>
      <c r="DTF87" s="125"/>
      <c r="DTG87" s="125"/>
      <c r="DTH87" s="125"/>
      <c r="DTI87" s="125"/>
      <c r="DTJ87" s="125"/>
      <c r="DTK87" s="125"/>
      <c r="DTL87" s="125"/>
      <c r="DTM87" s="125"/>
      <c r="DTN87" s="125"/>
      <c r="DTO87" s="125"/>
      <c r="DTP87" s="125"/>
      <c r="DTQ87" s="125"/>
      <c r="DTR87" s="125"/>
      <c r="DTS87" s="125"/>
      <c r="DTT87" s="125"/>
      <c r="DTU87" s="125"/>
      <c r="DTV87" s="125"/>
      <c r="DTW87" s="125"/>
      <c r="DTX87" s="125"/>
      <c r="DTY87" s="125"/>
      <c r="DTZ87" s="125"/>
      <c r="DUA87" s="125"/>
      <c r="DUB87" s="125"/>
      <c r="DUC87" s="125"/>
      <c r="DUD87" s="125"/>
      <c r="DUE87" s="125"/>
      <c r="DUF87" s="125"/>
      <c r="DUG87" s="125"/>
      <c r="DUH87" s="125"/>
      <c r="DUI87" s="125"/>
      <c r="DUJ87" s="125"/>
      <c r="DUK87" s="125"/>
      <c r="DUL87" s="125"/>
      <c r="DUM87" s="125"/>
      <c r="DUN87" s="125"/>
      <c r="DUO87" s="125"/>
      <c r="DUP87" s="125"/>
      <c r="DUQ87" s="125"/>
      <c r="DUR87" s="125"/>
      <c r="DUS87" s="125"/>
      <c r="DUT87" s="125"/>
      <c r="DUU87" s="125"/>
      <c r="DUV87" s="125"/>
      <c r="DUW87" s="125"/>
      <c r="DUX87" s="125"/>
      <c r="DUY87" s="125"/>
      <c r="DUZ87" s="125"/>
      <c r="DVA87" s="125"/>
      <c r="DVB87" s="125"/>
      <c r="DVC87" s="125"/>
      <c r="DVD87" s="125"/>
      <c r="DVE87" s="125"/>
      <c r="DVF87" s="125"/>
      <c r="DVG87" s="125"/>
      <c r="DVH87" s="125"/>
      <c r="DVI87" s="125"/>
      <c r="DVJ87" s="125"/>
      <c r="DVK87" s="125"/>
      <c r="DVL87" s="125"/>
      <c r="DVM87" s="125"/>
      <c r="DVN87" s="125"/>
      <c r="DVO87" s="125"/>
      <c r="DVP87" s="125"/>
      <c r="DVQ87" s="125"/>
      <c r="DVR87" s="125"/>
      <c r="DVS87" s="125"/>
      <c r="DVT87" s="125"/>
      <c r="DVU87" s="125"/>
      <c r="DVV87" s="125"/>
      <c r="DVW87" s="125"/>
      <c r="DVX87" s="125"/>
      <c r="DVY87" s="125"/>
      <c r="DVZ87" s="125"/>
      <c r="DWA87" s="125"/>
      <c r="DWB87" s="125"/>
      <c r="DWC87" s="125"/>
      <c r="DWD87" s="125"/>
      <c r="DWE87" s="125"/>
      <c r="DWF87" s="125"/>
      <c r="DWG87" s="125"/>
      <c r="DWH87" s="125"/>
      <c r="DWI87" s="125"/>
      <c r="DWJ87" s="125"/>
      <c r="DWK87" s="125"/>
      <c r="DWL87" s="125"/>
      <c r="DWM87" s="125"/>
      <c r="DWN87" s="125"/>
      <c r="DWO87" s="125"/>
      <c r="DWP87" s="125"/>
      <c r="DWQ87" s="125"/>
      <c r="DWR87" s="125"/>
      <c r="DWS87" s="125"/>
      <c r="DWT87" s="125"/>
      <c r="DWU87" s="125"/>
      <c r="DWV87" s="125"/>
      <c r="DWW87" s="125"/>
      <c r="DWX87" s="125"/>
      <c r="DWY87" s="125"/>
      <c r="DWZ87" s="125"/>
      <c r="DXA87" s="125"/>
      <c r="DXB87" s="125"/>
      <c r="DXC87" s="125"/>
      <c r="DXD87" s="125"/>
      <c r="DXE87" s="125"/>
      <c r="DXF87" s="125"/>
      <c r="DXG87" s="125"/>
      <c r="DXH87" s="125"/>
      <c r="DXI87" s="125"/>
      <c r="DXJ87" s="125"/>
      <c r="DXK87" s="125"/>
      <c r="DXL87" s="125"/>
      <c r="DXM87" s="125"/>
      <c r="DXN87" s="125"/>
      <c r="DXO87" s="125"/>
      <c r="DXP87" s="125"/>
      <c r="DXQ87" s="125"/>
      <c r="DXR87" s="125"/>
      <c r="DXS87" s="125"/>
      <c r="DXT87" s="125"/>
      <c r="DXU87" s="125"/>
      <c r="DXV87" s="125"/>
      <c r="DXW87" s="125"/>
      <c r="DXX87" s="125"/>
      <c r="DXY87" s="125"/>
      <c r="DXZ87" s="125"/>
      <c r="DYA87" s="125"/>
      <c r="DYB87" s="125"/>
      <c r="DYC87" s="125"/>
      <c r="DYD87" s="125"/>
      <c r="DYE87" s="125"/>
      <c r="DYF87" s="125"/>
      <c r="DYG87" s="125"/>
      <c r="DYH87" s="125"/>
      <c r="DYI87" s="125"/>
      <c r="DYJ87" s="125"/>
      <c r="DYK87" s="125"/>
      <c r="DYL87" s="125"/>
      <c r="DYM87" s="125"/>
      <c r="DYN87" s="125"/>
      <c r="DYO87" s="125"/>
      <c r="DYP87" s="125"/>
      <c r="DYQ87" s="125"/>
      <c r="DYR87" s="125"/>
      <c r="DYS87" s="125"/>
      <c r="DYT87" s="125"/>
      <c r="DYU87" s="125"/>
      <c r="DYV87" s="125"/>
      <c r="DYW87" s="125"/>
      <c r="DYX87" s="125"/>
      <c r="DYY87" s="125"/>
      <c r="DYZ87" s="125"/>
      <c r="DZA87" s="125"/>
      <c r="DZB87" s="125"/>
      <c r="DZC87" s="125"/>
      <c r="DZD87" s="125"/>
      <c r="DZE87" s="125"/>
      <c r="DZF87" s="125"/>
      <c r="DZG87" s="125"/>
      <c r="DZH87" s="125"/>
      <c r="DZI87" s="125"/>
      <c r="DZJ87" s="125"/>
      <c r="DZK87" s="125"/>
      <c r="DZL87" s="125"/>
      <c r="DZM87" s="125"/>
      <c r="DZN87" s="125"/>
      <c r="DZO87" s="125"/>
      <c r="DZP87" s="125"/>
      <c r="DZQ87" s="125"/>
      <c r="DZR87" s="125"/>
      <c r="DZS87" s="125"/>
      <c r="DZT87" s="125"/>
      <c r="DZU87" s="125"/>
      <c r="DZV87" s="125"/>
      <c r="DZW87" s="125"/>
      <c r="DZX87" s="125"/>
      <c r="DZY87" s="125"/>
      <c r="DZZ87" s="125"/>
      <c r="EAA87" s="125"/>
      <c r="EAB87" s="125"/>
      <c r="EAC87" s="125"/>
      <c r="EAD87" s="125"/>
      <c r="EAE87" s="125"/>
      <c r="EAF87" s="125"/>
      <c r="EAG87" s="125"/>
      <c r="EAH87" s="125"/>
      <c r="EAI87" s="125"/>
      <c r="EAJ87" s="125"/>
      <c r="EAK87" s="125"/>
      <c r="EAL87" s="125"/>
      <c r="EAM87" s="125"/>
      <c r="EAN87" s="125"/>
      <c r="EAO87" s="125"/>
      <c r="EAP87" s="125"/>
      <c r="EAQ87" s="125"/>
      <c r="EAR87" s="125"/>
      <c r="EAS87" s="125"/>
      <c r="EAT87" s="125"/>
      <c r="EAU87" s="125"/>
      <c r="EAV87" s="125"/>
      <c r="EAW87" s="125"/>
      <c r="EAX87" s="125"/>
      <c r="EAY87" s="125"/>
      <c r="EAZ87" s="125"/>
      <c r="EBA87" s="125"/>
      <c r="EBB87" s="125"/>
      <c r="EBC87" s="125"/>
      <c r="EBD87" s="125"/>
      <c r="EBE87" s="125"/>
      <c r="EBF87" s="125"/>
      <c r="EBG87" s="125"/>
      <c r="EBH87" s="125"/>
      <c r="EBI87" s="125"/>
      <c r="EBJ87" s="125"/>
      <c r="EBK87" s="125"/>
      <c r="EBL87" s="125"/>
      <c r="EBM87" s="125"/>
      <c r="EBN87" s="125"/>
      <c r="EBO87" s="125"/>
      <c r="EBP87" s="125"/>
      <c r="EBQ87" s="125"/>
      <c r="EBR87" s="125"/>
      <c r="EBS87" s="125"/>
      <c r="EBT87" s="125"/>
      <c r="EBU87" s="125"/>
      <c r="EBV87" s="125"/>
      <c r="EBW87" s="125"/>
      <c r="EBX87" s="125"/>
      <c r="EBY87" s="125"/>
      <c r="EBZ87" s="125"/>
      <c r="ECA87" s="125"/>
      <c r="ECB87" s="125"/>
      <c r="ECC87" s="125"/>
      <c r="ECD87" s="125"/>
      <c r="ECE87" s="125"/>
      <c r="ECF87" s="125"/>
      <c r="ECG87" s="125"/>
      <c r="ECH87" s="125"/>
      <c r="ECI87" s="125"/>
      <c r="ECJ87" s="125"/>
      <c r="ECK87" s="125"/>
      <c r="ECL87" s="125"/>
      <c r="ECM87" s="125"/>
      <c r="ECN87" s="125"/>
      <c r="ECO87" s="125"/>
      <c r="ECP87" s="125"/>
      <c r="ECQ87" s="125"/>
      <c r="ECR87" s="125"/>
      <c r="ECS87" s="125"/>
      <c r="ECT87" s="125"/>
      <c r="ECU87" s="125"/>
      <c r="ECV87" s="125"/>
      <c r="ECW87" s="125"/>
      <c r="ECX87" s="125"/>
      <c r="ECY87" s="125"/>
      <c r="ECZ87" s="125"/>
      <c r="EDA87" s="125"/>
      <c r="EDB87" s="125"/>
      <c r="EDC87" s="125"/>
      <c r="EDD87" s="125"/>
      <c r="EDE87" s="125"/>
      <c r="EDF87" s="125"/>
      <c r="EDG87" s="125"/>
      <c r="EDH87" s="125"/>
      <c r="EDI87" s="125"/>
      <c r="EDJ87" s="125"/>
      <c r="EDK87" s="125"/>
      <c r="EDL87" s="125"/>
      <c r="EDM87" s="125"/>
      <c r="EDN87" s="125"/>
      <c r="EDO87" s="125"/>
      <c r="EDP87" s="125"/>
      <c r="EDQ87" s="125"/>
      <c r="EDR87" s="125"/>
      <c r="EDS87" s="125"/>
      <c r="EDT87" s="125"/>
      <c r="EDU87" s="125"/>
      <c r="EDV87" s="125"/>
      <c r="EDW87" s="125"/>
      <c r="EDX87" s="125"/>
      <c r="EDY87" s="125"/>
      <c r="EDZ87" s="125"/>
      <c r="EEA87" s="125"/>
      <c r="EEB87" s="125"/>
      <c r="EEC87" s="125"/>
      <c r="EED87" s="125"/>
      <c r="EEE87" s="125"/>
      <c r="EEF87" s="125"/>
      <c r="EEG87" s="125"/>
      <c r="EEH87" s="125"/>
      <c r="EEI87" s="125"/>
      <c r="EEJ87" s="125"/>
      <c r="EEK87" s="125"/>
      <c r="EEL87" s="125"/>
      <c r="EEM87" s="125"/>
      <c r="EEN87" s="125"/>
      <c r="EEO87" s="125"/>
      <c r="EEP87" s="125"/>
      <c r="EEQ87" s="125"/>
      <c r="EER87" s="125"/>
      <c r="EES87" s="125"/>
      <c r="EET87" s="125"/>
      <c r="EEU87" s="125"/>
      <c r="EEV87" s="125"/>
      <c r="EEW87" s="125"/>
      <c r="EEX87" s="125"/>
      <c r="EEY87" s="125"/>
      <c r="EEZ87" s="125"/>
      <c r="EFA87" s="125"/>
      <c r="EFB87" s="125"/>
      <c r="EFC87" s="125"/>
      <c r="EFD87" s="125"/>
      <c r="EFE87" s="125"/>
      <c r="EFF87" s="125"/>
      <c r="EFG87" s="125"/>
      <c r="EFH87" s="125"/>
      <c r="EFI87" s="125"/>
      <c r="EFJ87" s="125"/>
      <c r="EFK87" s="125"/>
      <c r="EFL87" s="125"/>
      <c r="EFM87" s="125"/>
      <c r="EFN87" s="125"/>
      <c r="EFO87" s="125"/>
      <c r="EFP87" s="125"/>
      <c r="EFQ87" s="125"/>
      <c r="EFR87" s="125"/>
      <c r="EFS87" s="125"/>
      <c r="EFT87" s="125"/>
      <c r="EFU87" s="125"/>
      <c r="EFV87" s="125"/>
      <c r="EFW87" s="125"/>
      <c r="EFX87" s="125"/>
      <c r="EFY87" s="125"/>
      <c r="EFZ87" s="125"/>
      <c r="EGA87" s="125"/>
      <c r="EGB87" s="125"/>
      <c r="EGC87" s="125"/>
      <c r="EGD87" s="125"/>
      <c r="EGE87" s="125"/>
      <c r="EGF87" s="125"/>
      <c r="EGG87" s="125"/>
      <c r="EGH87" s="125"/>
      <c r="EGI87" s="125"/>
      <c r="EGJ87" s="125"/>
      <c r="EGK87" s="125"/>
      <c r="EGL87" s="125"/>
      <c r="EGM87" s="125"/>
      <c r="EGN87" s="125"/>
      <c r="EGO87" s="125"/>
      <c r="EGP87" s="125"/>
      <c r="EGQ87" s="125"/>
      <c r="EGR87" s="125"/>
      <c r="EGS87" s="125"/>
      <c r="EGT87" s="125"/>
      <c r="EGU87" s="125"/>
      <c r="EGV87" s="125"/>
      <c r="EGW87" s="125"/>
      <c r="EGX87" s="125"/>
      <c r="EGY87" s="125"/>
      <c r="EGZ87" s="125"/>
      <c r="EHA87" s="125"/>
      <c r="EHB87" s="125"/>
      <c r="EHC87" s="125"/>
      <c r="EHD87" s="125"/>
      <c r="EHE87" s="125"/>
      <c r="EHF87" s="125"/>
      <c r="EHG87" s="125"/>
      <c r="EHH87" s="125"/>
      <c r="EHI87" s="125"/>
      <c r="EHJ87" s="125"/>
      <c r="EHK87" s="125"/>
      <c r="EHL87" s="125"/>
      <c r="EHM87" s="125"/>
      <c r="EHN87" s="125"/>
      <c r="EHO87" s="125"/>
      <c r="EHP87" s="125"/>
      <c r="EHQ87" s="125"/>
      <c r="EHR87" s="125"/>
      <c r="EHS87" s="125"/>
      <c r="EHT87" s="125"/>
      <c r="EHU87" s="125"/>
      <c r="EHV87" s="125"/>
      <c r="EHW87" s="125"/>
      <c r="EHX87" s="125"/>
      <c r="EHY87" s="125"/>
      <c r="EHZ87" s="125"/>
      <c r="EIA87" s="125"/>
      <c r="EIB87" s="125"/>
      <c r="EIC87" s="125"/>
      <c r="EID87" s="125"/>
      <c r="EIE87" s="125"/>
      <c r="EIF87" s="125"/>
      <c r="EIG87" s="125"/>
      <c r="EIH87" s="125"/>
      <c r="EII87" s="125"/>
      <c r="EIJ87" s="125"/>
      <c r="EIK87" s="125"/>
      <c r="EIL87" s="125"/>
      <c r="EIM87" s="125"/>
      <c r="EIN87" s="125"/>
      <c r="EIO87" s="125"/>
      <c r="EIP87" s="125"/>
      <c r="EIQ87" s="125"/>
      <c r="EIR87" s="125"/>
      <c r="EIS87" s="125"/>
      <c r="EIT87" s="125"/>
      <c r="EIU87" s="125"/>
      <c r="EIV87" s="125"/>
      <c r="EIW87" s="125"/>
      <c r="EIX87" s="125"/>
      <c r="EIY87" s="125"/>
      <c r="EIZ87" s="125"/>
      <c r="EJA87" s="125"/>
      <c r="EJB87" s="125"/>
      <c r="EJC87" s="125"/>
      <c r="EJD87" s="125"/>
      <c r="EJE87" s="125"/>
      <c r="EJF87" s="125"/>
      <c r="EJG87" s="125"/>
      <c r="EJH87" s="125"/>
      <c r="EJI87" s="125"/>
      <c r="EJJ87" s="125"/>
      <c r="EJK87" s="125"/>
      <c r="EJL87" s="125"/>
      <c r="EJM87" s="125"/>
      <c r="EJN87" s="125"/>
      <c r="EJO87" s="125"/>
      <c r="EJP87" s="125"/>
      <c r="EJQ87" s="125"/>
      <c r="EJR87" s="125"/>
      <c r="EJS87" s="125"/>
      <c r="EJT87" s="125"/>
      <c r="EJU87" s="125"/>
      <c r="EJV87" s="125"/>
      <c r="EJW87" s="125"/>
      <c r="EJX87" s="125"/>
      <c r="EJY87" s="125"/>
      <c r="EJZ87" s="125"/>
      <c r="EKA87" s="125"/>
      <c r="EKB87" s="125"/>
      <c r="EKC87" s="125"/>
      <c r="EKD87" s="125"/>
      <c r="EKE87" s="125"/>
      <c r="EKF87" s="125"/>
      <c r="EKG87" s="125"/>
      <c r="EKH87" s="125"/>
      <c r="EKI87" s="125"/>
      <c r="EKJ87" s="125"/>
      <c r="EKK87" s="125"/>
      <c r="EKL87" s="125"/>
      <c r="EKM87" s="125"/>
      <c r="EKN87" s="125"/>
      <c r="EKO87" s="125"/>
      <c r="EKP87" s="125"/>
      <c r="EKQ87" s="125"/>
      <c r="EKR87" s="125"/>
      <c r="EKS87" s="125"/>
      <c r="EKT87" s="125"/>
      <c r="EKU87" s="125"/>
      <c r="EKV87" s="125"/>
      <c r="EKW87" s="125"/>
      <c r="EKX87" s="125"/>
      <c r="EKY87" s="125"/>
      <c r="EKZ87" s="125"/>
      <c r="ELA87" s="125"/>
      <c r="ELB87" s="125"/>
      <c r="ELC87" s="125"/>
      <c r="ELD87" s="125"/>
      <c r="ELE87" s="125"/>
      <c r="ELF87" s="125"/>
      <c r="ELG87" s="125"/>
      <c r="ELH87" s="125"/>
      <c r="ELI87" s="125"/>
      <c r="ELJ87" s="125"/>
      <c r="ELK87" s="125"/>
      <c r="ELL87" s="125"/>
      <c r="ELM87" s="125"/>
      <c r="ELN87" s="125"/>
      <c r="ELO87" s="125"/>
      <c r="ELP87" s="125"/>
      <c r="ELQ87" s="125"/>
      <c r="ELR87" s="125"/>
      <c r="ELS87" s="125"/>
      <c r="ELT87" s="125"/>
      <c r="ELU87" s="125"/>
      <c r="ELV87" s="125"/>
      <c r="ELW87" s="125"/>
      <c r="ELX87" s="125"/>
      <c r="ELY87" s="125"/>
      <c r="ELZ87" s="125"/>
      <c r="EMA87" s="125"/>
      <c r="EMB87" s="125"/>
      <c r="EMC87" s="125"/>
      <c r="EMD87" s="125"/>
      <c r="EME87" s="125"/>
      <c r="EMF87" s="125"/>
      <c r="EMG87" s="125"/>
      <c r="EMH87" s="125"/>
      <c r="EMI87" s="125"/>
      <c r="EMJ87" s="125"/>
      <c r="EMK87" s="125"/>
      <c r="EML87" s="125"/>
      <c r="EMM87" s="125"/>
      <c r="EMN87" s="125"/>
      <c r="EMO87" s="125"/>
      <c r="EMP87" s="125"/>
      <c r="EMQ87" s="125"/>
      <c r="EMR87" s="125"/>
      <c r="EMS87" s="125"/>
      <c r="EMT87" s="125"/>
      <c r="EMU87" s="125"/>
      <c r="EMV87" s="125"/>
      <c r="EMW87" s="125"/>
      <c r="EMX87" s="125"/>
      <c r="EMY87" s="125"/>
      <c r="EMZ87" s="125"/>
      <c r="ENA87" s="125"/>
      <c r="ENB87" s="125"/>
      <c r="ENC87" s="125"/>
      <c r="END87" s="125"/>
      <c r="ENE87" s="125"/>
      <c r="ENF87" s="125"/>
      <c r="ENG87" s="125"/>
      <c r="ENH87" s="125"/>
      <c r="ENI87" s="125"/>
      <c r="ENJ87" s="125"/>
      <c r="ENK87" s="125"/>
      <c r="ENL87" s="125"/>
      <c r="ENM87" s="125"/>
      <c r="ENN87" s="125"/>
      <c r="ENO87" s="125"/>
      <c r="ENP87" s="125"/>
      <c r="ENQ87" s="125"/>
      <c r="ENR87" s="125"/>
      <c r="ENS87" s="125"/>
      <c r="ENT87" s="125"/>
      <c r="ENU87" s="125"/>
      <c r="ENV87" s="125"/>
      <c r="ENW87" s="125"/>
      <c r="ENX87" s="125"/>
      <c r="ENY87" s="125"/>
      <c r="ENZ87" s="125"/>
      <c r="EOA87" s="125"/>
      <c r="EOB87" s="125"/>
      <c r="EOC87" s="125"/>
      <c r="EOD87" s="125"/>
      <c r="EOE87" s="125"/>
      <c r="EOF87" s="125"/>
      <c r="EOG87" s="125"/>
      <c r="EOH87" s="125"/>
      <c r="EOI87" s="125"/>
      <c r="EOJ87" s="125"/>
      <c r="EOK87" s="125"/>
      <c r="EOL87" s="125"/>
      <c r="EOM87" s="125"/>
      <c r="EON87" s="125"/>
      <c r="EOO87" s="125"/>
      <c r="EOP87" s="125"/>
      <c r="EOQ87" s="125"/>
      <c r="EOR87" s="125"/>
      <c r="EOS87" s="125"/>
      <c r="EOT87" s="125"/>
      <c r="EOU87" s="125"/>
      <c r="EOV87" s="125"/>
      <c r="EOW87" s="125"/>
      <c r="EOX87" s="125"/>
      <c r="EOY87" s="125"/>
      <c r="EOZ87" s="125"/>
      <c r="EPA87" s="125"/>
      <c r="EPB87" s="125"/>
      <c r="EPC87" s="125"/>
      <c r="EPD87" s="125"/>
      <c r="EPE87" s="125"/>
      <c r="EPF87" s="125"/>
      <c r="EPG87" s="125"/>
      <c r="EPH87" s="125"/>
      <c r="EPI87" s="125"/>
      <c r="EPJ87" s="125"/>
      <c r="EPK87" s="125"/>
      <c r="EPL87" s="125"/>
      <c r="EPM87" s="125"/>
      <c r="EPN87" s="125"/>
      <c r="EPO87" s="125"/>
      <c r="EPP87" s="125"/>
      <c r="EPQ87" s="125"/>
      <c r="EPR87" s="125"/>
      <c r="EPS87" s="125"/>
      <c r="EPT87" s="125"/>
      <c r="EPU87" s="125"/>
      <c r="EPV87" s="125"/>
      <c r="EPW87" s="125"/>
      <c r="EPX87" s="125"/>
      <c r="EPY87" s="125"/>
      <c r="EPZ87" s="125"/>
      <c r="EQA87" s="125"/>
      <c r="EQB87" s="125"/>
      <c r="EQC87" s="125"/>
      <c r="EQD87" s="125"/>
      <c r="EQE87" s="125"/>
      <c r="EQF87" s="125"/>
      <c r="EQG87" s="125"/>
      <c r="EQH87" s="125"/>
      <c r="EQI87" s="125"/>
      <c r="EQJ87" s="125"/>
      <c r="EQK87" s="125"/>
      <c r="EQL87" s="125"/>
      <c r="EQM87" s="125"/>
      <c r="EQN87" s="125"/>
      <c r="EQO87" s="125"/>
      <c r="EQP87" s="125"/>
      <c r="EQQ87" s="125"/>
      <c r="EQR87" s="125"/>
      <c r="EQS87" s="125"/>
      <c r="EQT87" s="125"/>
      <c r="EQU87" s="125"/>
      <c r="EQV87" s="125"/>
      <c r="EQW87" s="125"/>
      <c r="EQX87" s="125"/>
      <c r="EQY87" s="125"/>
      <c r="EQZ87" s="125"/>
      <c r="ERA87" s="125"/>
      <c r="ERB87" s="125"/>
      <c r="ERC87" s="125"/>
      <c r="ERD87" s="125"/>
      <c r="ERE87" s="125"/>
      <c r="ERF87" s="125"/>
      <c r="ERG87" s="125"/>
      <c r="ERH87" s="125"/>
      <c r="ERI87" s="125"/>
      <c r="ERJ87" s="125"/>
      <c r="ERK87" s="125"/>
      <c r="ERL87" s="125"/>
      <c r="ERM87" s="125"/>
      <c r="ERN87" s="125"/>
      <c r="ERO87" s="125"/>
      <c r="ERP87" s="125"/>
      <c r="ERQ87" s="125"/>
      <c r="ERR87" s="125"/>
      <c r="ERS87" s="125"/>
      <c r="ERT87" s="125"/>
      <c r="ERU87" s="125"/>
      <c r="ERV87" s="125"/>
      <c r="ERW87" s="125"/>
      <c r="ERX87" s="125"/>
      <c r="ERY87" s="125"/>
      <c r="ERZ87" s="125"/>
      <c r="ESA87" s="125"/>
      <c r="ESB87" s="125"/>
      <c r="ESC87" s="125"/>
      <c r="ESD87" s="125"/>
      <c r="ESE87" s="125"/>
      <c r="ESF87" s="125"/>
      <c r="ESG87" s="125"/>
      <c r="ESH87" s="125"/>
      <c r="ESI87" s="125"/>
      <c r="ESJ87" s="125"/>
      <c r="ESK87" s="125"/>
      <c r="ESL87" s="125"/>
      <c r="ESM87" s="125"/>
      <c r="ESN87" s="125"/>
      <c r="ESO87" s="125"/>
      <c r="ESP87" s="125"/>
      <c r="ESQ87" s="125"/>
      <c r="ESR87" s="125"/>
      <c r="ESS87" s="125"/>
      <c r="EST87" s="125"/>
      <c r="ESU87" s="125"/>
      <c r="ESV87" s="125"/>
      <c r="ESW87" s="125"/>
      <c r="ESX87" s="125"/>
      <c r="ESY87" s="125"/>
      <c r="ESZ87" s="125"/>
      <c r="ETA87" s="125"/>
      <c r="ETB87" s="125"/>
      <c r="ETC87" s="125"/>
      <c r="ETD87" s="125"/>
      <c r="ETE87" s="125"/>
      <c r="ETF87" s="125"/>
      <c r="ETG87" s="125"/>
      <c r="ETH87" s="125"/>
      <c r="ETI87" s="125"/>
      <c r="ETJ87" s="125"/>
      <c r="ETK87" s="125"/>
      <c r="ETL87" s="125"/>
      <c r="ETM87" s="125"/>
      <c r="ETN87" s="125"/>
      <c r="ETO87" s="125"/>
      <c r="ETP87" s="125"/>
      <c r="ETQ87" s="125"/>
      <c r="ETR87" s="125"/>
      <c r="ETS87" s="125"/>
      <c r="ETT87" s="125"/>
      <c r="ETU87" s="125"/>
      <c r="ETV87" s="125"/>
      <c r="ETW87" s="125"/>
      <c r="ETX87" s="125"/>
      <c r="ETY87" s="125"/>
      <c r="ETZ87" s="125"/>
      <c r="EUA87" s="125"/>
      <c r="EUB87" s="125"/>
      <c r="EUC87" s="125"/>
      <c r="EUD87" s="125"/>
      <c r="EUE87" s="125"/>
      <c r="EUF87" s="125"/>
      <c r="EUG87" s="125"/>
      <c r="EUH87" s="125"/>
      <c r="EUI87" s="125"/>
      <c r="EUJ87" s="125"/>
      <c r="EUK87" s="125"/>
      <c r="EUL87" s="125"/>
      <c r="EUM87" s="125"/>
      <c r="EUN87" s="125"/>
      <c r="EUO87" s="125"/>
      <c r="EUP87" s="125"/>
      <c r="EUQ87" s="125"/>
      <c r="EUR87" s="125"/>
      <c r="EUS87" s="125"/>
      <c r="EUT87" s="125"/>
      <c r="EUU87" s="125"/>
      <c r="EUV87" s="125"/>
      <c r="EUW87" s="125"/>
      <c r="EUX87" s="125"/>
      <c r="EUY87" s="125"/>
      <c r="EUZ87" s="125"/>
      <c r="EVA87" s="125"/>
      <c r="EVB87" s="125"/>
      <c r="EVC87" s="125"/>
      <c r="EVD87" s="125"/>
      <c r="EVE87" s="125"/>
      <c r="EVF87" s="125"/>
      <c r="EVG87" s="125"/>
      <c r="EVH87" s="125"/>
      <c r="EVI87" s="125"/>
      <c r="EVJ87" s="125"/>
      <c r="EVK87" s="125"/>
      <c r="EVL87" s="125"/>
      <c r="EVM87" s="125"/>
      <c r="EVN87" s="125"/>
      <c r="EVO87" s="125"/>
      <c r="EVP87" s="125"/>
      <c r="EVQ87" s="125"/>
      <c r="EVR87" s="125"/>
      <c r="EVS87" s="125"/>
      <c r="EVT87" s="125"/>
      <c r="EVU87" s="125"/>
      <c r="EVV87" s="125"/>
      <c r="EVW87" s="125"/>
      <c r="EVX87" s="125"/>
      <c r="EVY87" s="125"/>
      <c r="EVZ87" s="125"/>
      <c r="EWA87" s="125"/>
      <c r="EWB87" s="125"/>
      <c r="EWC87" s="125"/>
      <c r="EWD87" s="125"/>
      <c r="EWE87" s="125"/>
      <c r="EWF87" s="125"/>
      <c r="EWG87" s="125"/>
      <c r="EWH87" s="125"/>
      <c r="EWI87" s="125"/>
      <c r="EWJ87" s="125"/>
      <c r="EWK87" s="125"/>
      <c r="EWL87" s="125"/>
      <c r="EWM87" s="125"/>
      <c r="EWN87" s="125"/>
      <c r="EWO87" s="125"/>
      <c r="EWP87" s="125"/>
      <c r="EWQ87" s="125"/>
      <c r="EWR87" s="125"/>
      <c r="EWS87" s="125"/>
      <c r="EWT87" s="125"/>
      <c r="EWU87" s="125"/>
      <c r="EWV87" s="125"/>
      <c r="EWW87" s="125"/>
      <c r="EWX87" s="125"/>
      <c r="EWY87" s="125"/>
      <c r="EWZ87" s="125"/>
      <c r="EXA87" s="125"/>
      <c r="EXB87" s="125"/>
      <c r="EXC87" s="125"/>
      <c r="EXD87" s="125"/>
      <c r="EXE87" s="125"/>
      <c r="EXF87" s="125"/>
      <c r="EXG87" s="125"/>
      <c r="EXH87" s="125"/>
      <c r="EXI87" s="125"/>
      <c r="EXJ87" s="125"/>
      <c r="EXK87" s="125"/>
      <c r="EXL87" s="125"/>
      <c r="EXM87" s="125"/>
      <c r="EXN87" s="125"/>
      <c r="EXO87" s="125"/>
      <c r="EXP87" s="125"/>
      <c r="EXQ87" s="125"/>
      <c r="EXR87" s="125"/>
      <c r="EXS87" s="125"/>
      <c r="EXT87" s="125"/>
      <c r="EXU87" s="125"/>
      <c r="EXV87" s="125"/>
      <c r="EXW87" s="125"/>
      <c r="EXX87" s="125"/>
      <c r="EXY87" s="125"/>
      <c r="EXZ87" s="125"/>
      <c r="EYA87" s="125"/>
      <c r="EYB87" s="125"/>
      <c r="EYC87" s="125"/>
      <c r="EYD87" s="125"/>
      <c r="EYE87" s="125"/>
      <c r="EYF87" s="125"/>
      <c r="EYG87" s="125"/>
      <c r="EYH87" s="125"/>
      <c r="EYI87" s="125"/>
      <c r="EYJ87" s="125"/>
      <c r="EYK87" s="125"/>
      <c r="EYL87" s="125"/>
      <c r="EYM87" s="125"/>
      <c r="EYN87" s="125"/>
      <c r="EYO87" s="125"/>
      <c r="EYP87" s="125"/>
      <c r="EYQ87" s="125"/>
      <c r="EYR87" s="125"/>
      <c r="EYS87" s="125"/>
      <c r="EYT87" s="125"/>
      <c r="EYU87" s="125"/>
      <c r="EYV87" s="125"/>
      <c r="EYW87" s="125"/>
      <c r="EYX87" s="125"/>
      <c r="EYY87" s="125"/>
      <c r="EYZ87" s="125"/>
      <c r="EZA87" s="125"/>
      <c r="EZB87" s="125"/>
      <c r="EZC87" s="125"/>
      <c r="EZD87" s="125"/>
      <c r="EZE87" s="125"/>
      <c r="EZF87" s="125"/>
      <c r="EZG87" s="125"/>
      <c r="EZH87" s="125"/>
      <c r="EZI87" s="125"/>
      <c r="EZJ87" s="125"/>
      <c r="EZK87" s="125"/>
      <c r="EZL87" s="125"/>
      <c r="EZM87" s="125"/>
      <c r="EZN87" s="125"/>
      <c r="EZO87" s="125"/>
      <c r="EZP87" s="125"/>
      <c r="EZQ87" s="125"/>
      <c r="EZR87" s="125"/>
      <c r="EZS87" s="125"/>
      <c r="EZT87" s="125"/>
      <c r="EZU87" s="125"/>
      <c r="EZV87" s="125"/>
      <c r="EZW87" s="125"/>
      <c r="EZX87" s="125"/>
      <c r="EZY87" s="125"/>
      <c r="EZZ87" s="125"/>
      <c r="FAA87" s="125"/>
      <c r="FAB87" s="125"/>
      <c r="FAC87" s="125"/>
      <c r="FAD87" s="125"/>
      <c r="FAE87" s="125"/>
      <c r="FAF87" s="125"/>
      <c r="FAG87" s="125"/>
      <c r="FAH87" s="125"/>
      <c r="FAI87" s="125"/>
      <c r="FAJ87" s="125"/>
      <c r="FAK87" s="125"/>
      <c r="FAL87" s="125"/>
      <c r="FAM87" s="125"/>
      <c r="FAN87" s="125"/>
      <c r="FAO87" s="125"/>
      <c r="FAP87" s="125"/>
      <c r="FAQ87" s="125"/>
      <c r="FAR87" s="125"/>
      <c r="FAS87" s="125"/>
      <c r="FAT87" s="125"/>
      <c r="FAU87" s="125"/>
      <c r="FAV87" s="125"/>
      <c r="FAW87" s="125"/>
      <c r="FAX87" s="125"/>
      <c r="FAY87" s="125"/>
      <c r="FAZ87" s="125"/>
      <c r="FBA87" s="125"/>
      <c r="FBB87" s="125"/>
      <c r="FBC87" s="125"/>
      <c r="FBD87" s="125"/>
      <c r="FBE87" s="125"/>
      <c r="FBF87" s="125"/>
      <c r="FBG87" s="125"/>
      <c r="FBH87" s="125"/>
      <c r="FBI87" s="125"/>
      <c r="FBJ87" s="125"/>
      <c r="FBK87" s="125"/>
      <c r="FBL87" s="125"/>
      <c r="FBM87" s="125"/>
      <c r="FBN87" s="125"/>
      <c r="FBO87" s="125"/>
      <c r="FBP87" s="125"/>
      <c r="FBQ87" s="125"/>
      <c r="FBR87" s="125"/>
      <c r="FBS87" s="125"/>
      <c r="FBT87" s="125"/>
      <c r="FBU87" s="125"/>
      <c r="FBV87" s="125"/>
      <c r="FBW87" s="125"/>
      <c r="FBX87" s="125"/>
      <c r="FBY87" s="125"/>
      <c r="FBZ87" s="125"/>
      <c r="FCA87" s="125"/>
      <c r="FCB87" s="125"/>
      <c r="FCC87" s="125"/>
      <c r="FCD87" s="125"/>
      <c r="FCE87" s="125"/>
      <c r="FCF87" s="125"/>
      <c r="FCG87" s="125"/>
      <c r="FCH87" s="125"/>
      <c r="FCI87" s="125"/>
      <c r="FCJ87" s="125"/>
      <c r="FCK87" s="125"/>
      <c r="FCL87" s="125"/>
      <c r="FCM87" s="125"/>
      <c r="FCN87" s="125"/>
      <c r="FCO87" s="125"/>
      <c r="FCP87" s="125"/>
      <c r="FCQ87" s="125"/>
      <c r="FCR87" s="125"/>
      <c r="FCS87" s="125"/>
      <c r="FCT87" s="125"/>
      <c r="FCU87" s="125"/>
      <c r="FCV87" s="125"/>
      <c r="FCW87" s="125"/>
      <c r="FCX87" s="125"/>
      <c r="FCY87" s="125"/>
      <c r="FCZ87" s="125"/>
      <c r="FDA87" s="125"/>
      <c r="FDB87" s="125"/>
      <c r="FDC87" s="125"/>
      <c r="FDD87" s="125"/>
      <c r="FDE87" s="125"/>
      <c r="FDF87" s="125"/>
      <c r="FDG87" s="125"/>
      <c r="FDH87" s="125"/>
      <c r="FDI87" s="125"/>
      <c r="FDJ87" s="125"/>
      <c r="FDK87" s="125"/>
      <c r="FDL87" s="125"/>
      <c r="FDM87" s="125"/>
      <c r="FDN87" s="125"/>
      <c r="FDO87" s="125"/>
      <c r="FDP87" s="125"/>
      <c r="FDQ87" s="125"/>
      <c r="FDR87" s="125"/>
      <c r="FDS87" s="125"/>
      <c r="FDT87" s="125"/>
      <c r="FDU87" s="125"/>
      <c r="FDV87" s="125"/>
      <c r="FDW87" s="125"/>
      <c r="FDX87" s="125"/>
      <c r="FDY87" s="125"/>
      <c r="FDZ87" s="125"/>
      <c r="FEA87" s="125"/>
      <c r="FEB87" s="125"/>
      <c r="FEC87" s="125"/>
      <c r="FED87" s="125"/>
      <c r="FEE87" s="125"/>
      <c r="FEF87" s="125"/>
      <c r="FEG87" s="125"/>
      <c r="FEH87" s="125"/>
      <c r="FEI87" s="125"/>
      <c r="FEJ87" s="125"/>
      <c r="FEK87" s="125"/>
      <c r="FEL87" s="125"/>
      <c r="FEM87" s="125"/>
      <c r="FEN87" s="125"/>
      <c r="FEO87" s="125"/>
      <c r="FEP87" s="125"/>
      <c r="FEQ87" s="125"/>
      <c r="FER87" s="125"/>
      <c r="FES87" s="125"/>
      <c r="FET87" s="125"/>
      <c r="FEU87" s="125"/>
      <c r="FEV87" s="125"/>
      <c r="FEW87" s="125"/>
      <c r="FEX87" s="125"/>
      <c r="FEY87" s="125"/>
      <c r="FEZ87" s="125"/>
      <c r="FFA87" s="125"/>
      <c r="FFB87" s="125"/>
      <c r="FFC87" s="125"/>
      <c r="FFD87" s="125"/>
      <c r="FFE87" s="125"/>
      <c r="FFF87" s="125"/>
      <c r="FFG87" s="125"/>
      <c r="FFH87" s="125"/>
      <c r="FFI87" s="125"/>
      <c r="FFJ87" s="125"/>
      <c r="FFK87" s="125"/>
      <c r="FFL87" s="125"/>
      <c r="FFM87" s="125"/>
      <c r="FFN87" s="125"/>
      <c r="FFO87" s="125"/>
      <c r="FFP87" s="125"/>
      <c r="FFQ87" s="125"/>
      <c r="FFR87" s="125"/>
      <c r="FFS87" s="125"/>
      <c r="FFT87" s="125"/>
      <c r="FFU87" s="125"/>
      <c r="FFV87" s="125"/>
      <c r="FFW87" s="125"/>
      <c r="FFX87" s="125"/>
      <c r="FFY87" s="125"/>
      <c r="FFZ87" s="125"/>
      <c r="FGA87" s="125"/>
      <c r="FGB87" s="125"/>
      <c r="FGC87" s="125"/>
      <c r="FGD87" s="125"/>
      <c r="FGE87" s="125"/>
      <c r="FGF87" s="125"/>
      <c r="FGG87" s="125"/>
      <c r="FGH87" s="125"/>
      <c r="FGI87" s="125"/>
      <c r="FGJ87" s="125"/>
      <c r="FGK87" s="125"/>
      <c r="FGL87" s="125"/>
      <c r="FGM87" s="125"/>
      <c r="FGN87" s="125"/>
      <c r="FGO87" s="125"/>
      <c r="FGP87" s="125"/>
      <c r="FGQ87" s="125"/>
      <c r="FGR87" s="125"/>
      <c r="FGS87" s="125"/>
      <c r="FGT87" s="125"/>
      <c r="FGU87" s="125"/>
      <c r="FGV87" s="125"/>
      <c r="FGW87" s="125"/>
      <c r="FGX87" s="125"/>
      <c r="FGY87" s="125"/>
      <c r="FGZ87" s="125"/>
      <c r="FHA87" s="125"/>
      <c r="FHB87" s="125"/>
      <c r="FHC87" s="125"/>
      <c r="FHD87" s="125"/>
      <c r="FHE87" s="125"/>
      <c r="FHF87" s="125"/>
      <c r="FHG87" s="125"/>
      <c r="FHH87" s="125"/>
      <c r="FHI87" s="125"/>
      <c r="FHJ87" s="125"/>
      <c r="FHK87" s="125"/>
      <c r="FHL87" s="125"/>
      <c r="FHM87" s="125"/>
      <c r="FHN87" s="125"/>
      <c r="FHO87" s="125"/>
      <c r="FHP87" s="125"/>
      <c r="FHQ87" s="125"/>
      <c r="FHR87" s="125"/>
      <c r="FHS87" s="125"/>
      <c r="FHT87" s="125"/>
      <c r="FHU87" s="125"/>
      <c r="FHV87" s="125"/>
      <c r="FHW87" s="125"/>
      <c r="FHX87" s="125"/>
      <c r="FHY87" s="125"/>
      <c r="FHZ87" s="125"/>
      <c r="FIA87" s="125"/>
      <c r="FIB87" s="125"/>
      <c r="FIC87" s="125"/>
      <c r="FID87" s="125"/>
      <c r="FIE87" s="125"/>
      <c r="FIF87" s="125"/>
      <c r="FIG87" s="125"/>
      <c r="FIH87" s="125"/>
      <c r="FII87" s="125"/>
      <c r="FIJ87" s="125"/>
      <c r="FIK87" s="125"/>
      <c r="FIL87" s="125"/>
      <c r="FIM87" s="125"/>
      <c r="FIN87" s="125"/>
      <c r="FIO87" s="125"/>
      <c r="FIP87" s="125"/>
      <c r="FIQ87" s="125"/>
      <c r="FIR87" s="125"/>
      <c r="FIS87" s="125"/>
      <c r="FIT87" s="125"/>
      <c r="FIU87" s="125"/>
      <c r="FIV87" s="125"/>
      <c r="FIW87" s="125"/>
      <c r="FIX87" s="125"/>
      <c r="FIY87" s="125"/>
      <c r="FIZ87" s="125"/>
      <c r="FJA87" s="125"/>
      <c r="FJB87" s="125"/>
      <c r="FJC87" s="125"/>
      <c r="FJD87" s="125"/>
      <c r="FJE87" s="125"/>
      <c r="FJF87" s="125"/>
      <c r="FJG87" s="125"/>
      <c r="FJH87" s="125"/>
      <c r="FJI87" s="125"/>
      <c r="FJJ87" s="125"/>
      <c r="FJK87" s="125"/>
      <c r="FJL87" s="125"/>
      <c r="FJM87" s="125"/>
      <c r="FJN87" s="125"/>
      <c r="FJO87" s="125"/>
      <c r="FJP87" s="125"/>
      <c r="FJQ87" s="125"/>
      <c r="FJR87" s="125"/>
      <c r="FJS87" s="125"/>
      <c r="FJT87" s="125"/>
      <c r="FJU87" s="125"/>
      <c r="FJV87" s="125"/>
      <c r="FJW87" s="125"/>
      <c r="FJX87" s="125"/>
      <c r="FJY87" s="125"/>
      <c r="FJZ87" s="125"/>
      <c r="FKA87" s="125"/>
      <c r="FKB87" s="125"/>
      <c r="FKC87" s="125"/>
      <c r="FKD87" s="125"/>
      <c r="FKE87" s="125"/>
      <c r="FKF87" s="125"/>
      <c r="FKG87" s="125"/>
      <c r="FKH87" s="125"/>
      <c r="FKI87" s="125"/>
      <c r="FKJ87" s="125"/>
      <c r="FKK87" s="125"/>
      <c r="FKL87" s="125"/>
      <c r="FKM87" s="125"/>
      <c r="FKN87" s="125"/>
      <c r="FKO87" s="125"/>
      <c r="FKP87" s="125"/>
      <c r="FKQ87" s="125"/>
      <c r="FKR87" s="125"/>
      <c r="FKS87" s="125"/>
      <c r="FKT87" s="125"/>
      <c r="FKU87" s="125"/>
      <c r="FKV87" s="125"/>
      <c r="FKW87" s="125"/>
      <c r="FKX87" s="125"/>
      <c r="FKY87" s="125"/>
      <c r="FKZ87" s="125"/>
      <c r="FLA87" s="125"/>
      <c r="FLB87" s="125"/>
      <c r="FLC87" s="125"/>
      <c r="FLD87" s="125"/>
      <c r="FLE87" s="125"/>
      <c r="FLF87" s="125"/>
      <c r="FLG87" s="125"/>
      <c r="FLH87" s="125"/>
      <c r="FLI87" s="125"/>
      <c r="FLJ87" s="125"/>
      <c r="FLK87" s="125"/>
      <c r="FLL87" s="125"/>
      <c r="FLM87" s="125"/>
      <c r="FLN87" s="125"/>
      <c r="FLO87" s="125"/>
      <c r="FLP87" s="125"/>
      <c r="FLQ87" s="125"/>
      <c r="FLR87" s="125"/>
      <c r="FLS87" s="125"/>
      <c r="FLT87" s="125"/>
      <c r="FLU87" s="125"/>
      <c r="FLV87" s="125"/>
      <c r="FLW87" s="125"/>
      <c r="FLX87" s="125"/>
      <c r="FLY87" s="125"/>
      <c r="FLZ87" s="125"/>
      <c r="FMA87" s="125"/>
      <c r="FMB87" s="125"/>
      <c r="FMC87" s="125"/>
      <c r="FMD87" s="125"/>
      <c r="FME87" s="125"/>
      <c r="FMF87" s="125"/>
      <c r="FMG87" s="125"/>
      <c r="FMH87" s="125"/>
      <c r="FMI87" s="125"/>
      <c r="FMJ87" s="125"/>
      <c r="FMK87" s="125"/>
      <c r="FML87" s="125"/>
      <c r="FMM87" s="125"/>
      <c r="FMN87" s="125"/>
      <c r="FMO87" s="125"/>
      <c r="FMP87" s="125"/>
      <c r="FMQ87" s="125"/>
      <c r="FMR87" s="125"/>
      <c r="FMS87" s="125"/>
      <c r="FMT87" s="125"/>
      <c r="FMU87" s="125"/>
      <c r="FMV87" s="125"/>
      <c r="FMW87" s="125"/>
      <c r="FMX87" s="125"/>
      <c r="FMY87" s="125"/>
      <c r="FMZ87" s="125"/>
      <c r="FNA87" s="125"/>
      <c r="FNB87" s="125"/>
      <c r="FNC87" s="125"/>
      <c r="FND87" s="125"/>
      <c r="FNE87" s="125"/>
      <c r="FNF87" s="125"/>
      <c r="FNG87" s="125"/>
      <c r="FNH87" s="125"/>
      <c r="FNI87" s="125"/>
      <c r="FNJ87" s="125"/>
      <c r="FNK87" s="125"/>
      <c r="FNL87" s="125"/>
      <c r="FNM87" s="125"/>
      <c r="FNN87" s="125"/>
      <c r="FNO87" s="125"/>
      <c r="FNP87" s="125"/>
      <c r="FNQ87" s="125"/>
      <c r="FNR87" s="125"/>
      <c r="FNS87" s="125"/>
      <c r="FNT87" s="125"/>
      <c r="FNU87" s="125"/>
      <c r="FNV87" s="125"/>
      <c r="FNW87" s="125"/>
      <c r="FNX87" s="125"/>
      <c r="FNY87" s="125"/>
      <c r="FNZ87" s="125"/>
      <c r="FOA87" s="125"/>
      <c r="FOB87" s="125"/>
      <c r="FOC87" s="125"/>
      <c r="FOD87" s="125"/>
      <c r="FOE87" s="125"/>
      <c r="FOF87" s="125"/>
      <c r="FOG87" s="125"/>
      <c r="FOH87" s="125"/>
      <c r="FOI87" s="125"/>
      <c r="FOJ87" s="125"/>
      <c r="FOK87" s="125"/>
      <c r="FOL87" s="125"/>
      <c r="FOM87" s="125"/>
      <c r="FON87" s="125"/>
      <c r="FOO87" s="125"/>
      <c r="FOP87" s="125"/>
      <c r="FOQ87" s="125"/>
      <c r="FOR87" s="125"/>
      <c r="FOS87" s="125"/>
      <c r="FOT87" s="125"/>
      <c r="FOU87" s="125"/>
      <c r="FOV87" s="125"/>
      <c r="FOW87" s="125"/>
      <c r="FOX87" s="125"/>
      <c r="FOY87" s="125"/>
      <c r="FOZ87" s="125"/>
      <c r="FPA87" s="125"/>
      <c r="FPB87" s="125"/>
      <c r="FPC87" s="125"/>
      <c r="FPD87" s="125"/>
      <c r="FPE87" s="125"/>
      <c r="FPF87" s="125"/>
      <c r="FPG87" s="125"/>
      <c r="FPH87" s="125"/>
      <c r="FPI87" s="125"/>
      <c r="FPJ87" s="125"/>
      <c r="FPK87" s="125"/>
      <c r="FPL87" s="125"/>
      <c r="FPM87" s="125"/>
      <c r="FPN87" s="125"/>
      <c r="FPO87" s="125"/>
      <c r="FPP87" s="125"/>
      <c r="FPQ87" s="125"/>
      <c r="FPR87" s="125"/>
      <c r="FPS87" s="125"/>
      <c r="FPT87" s="125"/>
      <c r="FPU87" s="125"/>
      <c r="FPV87" s="125"/>
      <c r="FPW87" s="125"/>
      <c r="FPX87" s="125"/>
      <c r="FPY87" s="125"/>
      <c r="FPZ87" s="125"/>
      <c r="FQA87" s="125"/>
      <c r="FQB87" s="125"/>
      <c r="FQC87" s="125"/>
      <c r="FQD87" s="125"/>
      <c r="FQE87" s="125"/>
      <c r="FQF87" s="125"/>
      <c r="FQG87" s="125"/>
      <c r="FQH87" s="125"/>
      <c r="FQI87" s="125"/>
      <c r="FQJ87" s="125"/>
      <c r="FQK87" s="125"/>
      <c r="FQL87" s="125"/>
      <c r="FQM87" s="125"/>
      <c r="FQN87" s="125"/>
      <c r="FQO87" s="125"/>
      <c r="FQP87" s="125"/>
      <c r="FQQ87" s="125"/>
      <c r="FQR87" s="125"/>
      <c r="FQS87" s="125"/>
      <c r="FQT87" s="125"/>
      <c r="FQU87" s="125"/>
      <c r="FQV87" s="125"/>
      <c r="FQW87" s="125"/>
      <c r="FQX87" s="125"/>
      <c r="FQY87" s="125"/>
      <c r="FQZ87" s="125"/>
      <c r="FRA87" s="125"/>
      <c r="FRB87" s="125"/>
      <c r="FRC87" s="125"/>
      <c r="FRD87" s="125"/>
      <c r="FRE87" s="125"/>
      <c r="FRF87" s="125"/>
      <c r="FRG87" s="125"/>
      <c r="FRH87" s="125"/>
      <c r="FRI87" s="125"/>
      <c r="FRJ87" s="125"/>
      <c r="FRK87" s="125"/>
      <c r="FRL87" s="125"/>
      <c r="FRM87" s="125"/>
      <c r="FRN87" s="125"/>
      <c r="FRO87" s="125"/>
      <c r="FRP87" s="125"/>
      <c r="FRQ87" s="125"/>
      <c r="FRR87" s="125"/>
      <c r="FRS87" s="125"/>
      <c r="FRT87" s="125"/>
      <c r="FRU87" s="125"/>
      <c r="FRV87" s="125"/>
      <c r="FRW87" s="125"/>
      <c r="FRX87" s="125"/>
      <c r="FRY87" s="125"/>
      <c r="FRZ87" s="125"/>
      <c r="FSA87" s="125"/>
      <c r="FSB87" s="125"/>
      <c r="FSC87" s="125"/>
      <c r="FSD87" s="125"/>
      <c r="FSE87" s="125"/>
      <c r="FSF87" s="125"/>
      <c r="FSG87" s="125"/>
      <c r="FSH87" s="125"/>
      <c r="FSI87" s="125"/>
      <c r="FSJ87" s="125"/>
      <c r="FSK87" s="125"/>
      <c r="FSL87" s="125"/>
      <c r="FSM87" s="125"/>
      <c r="FSN87" s="125"/>
      <c r="FSO87" s="125"/>
      <c r="FSP87" s="125"/>
      <c r="FSQ87" s="125"/>
      <c r="FSR87" s="125"/>
      <c r="FSS87" s="125"/>
      <c r="FST87" s="125"/>
      <c r="FSU87" s="125"/>
      <c r="FSV87" s="125"/>
      <c r="FSW87" s="125"/>
      <c r="FSX87" s="125"/>
      <c r="FSY87" s="125"/>
      <c r="FSZ87" s="125"/>
      <c r="FTA87" s="125"/>
      <c r="FTB87" s="125"/>
      <c r="FTC87" s="125"/>
      <c r="FTD87" s="125"/>
      <c r="FTE87" s="125"/>
      <c r="FTF87" s="125"/>
      <c r="FTG87" s="125"/>
      <c r="FTH87" s="125"/>
      <c r="FTI87" s="125"/>
      <c r="FTJ87" s="125"/>
      <c r="FTK87" s="125"/>
      <c r="FTL87" s="125"/>
      <c r="FTM87" s="125"/>
      <c r="FTN87" s="125"/>
      <c r="FTO87" s="125"/>
      <c r="FTP87" s="125"/>
      <c r="FTQ87" s="125"/>
      <c r="FTR87" s="125"/>
      <c r="FTS87" s="125"/>
      <c r="FTT87" s="125"/>
      <c r="FTU87" s="125"/>
      <c r="FTV87" s="125"/>
      <c r="FTW87" s="125"/>
      <c r="FTX87" s="125"/>
      <c r="FTY87" s="125"/>
      <c r="FTZ87" s="125"/>
      <c r="FUA87" s="125"/>
      <c r="FUB87" s="125"/>
      <c r="FUC87" s="125"/>
      <c r="FUD87" s="125"/>
      <c r="FUE87" s="125"/>
      <c r="FUF87" s="125"/>
      <c r="FUG87" s="125"/>
      <c r="FUH87" s="125"/>
      <c r="FUI87" s="125"/>
      <c r="FUJ87" s="125"/>
      <c r="FUK87" s="125"/>
      <c r="FUL87" s="125"/>
      <c r="FUM87" s="125"/>
      <c r="FUN87" s="125"/>
      <c r="FUO87" s="125"/>
      <c r="FUP87" s="125"/>
      <c r="FUQ87" s="125"/>
      <c r="FUR87" s="125"/>
      <c r="FUS87" s="125"/>
      <c r="FUT87" s="125"/>
      <c r="FUU87" s="125"/>
      <c r="FUV87" s="125"/>
      <c r="FUW87" s="125"/>
      <c r="FUX87" s="125"/>
      <c r="FUY87" s="125"/>
      <c r="FUZ87" s="125"/>
      <c r="FVA87" s="125"/>
      <c r="FVB87" s="125"/>
      <c r="FVC87" s="125"/>
      <c r="FVD87" s="125"/>
      <c r="FVE87" s="125"/>
      <c r="FVF87" s="125"/>
      <c r="FVG87" s="125"/>
      <c r="FVH87" s="125"/>
      <c r="FVI87" s="125"/>
      <c r="FVJ87" s="125"/>
      <c r="FVK87" s="125"/>
      <c r="FVL87" s="125"/>
      <c r="FVM87" s="125"/>
      <c r="FVN87" s="125"/>
      <c r="FVO87" s="125"/>
      <c r="FVP87" s="125"/>
      <c r="FVQ87" s="125"/>
      <c r="FVR87" s="125"/>
      <c r="FVS87" s="125"/>
      <c r="FVT87" s="125"/>
      <c r="FVU87" s="125"/>
      <c r="FVV87" s="125"/>
      <c r="FVW87" s="125"/>
      <c r="FVX87" s="125"/>
      <c r="FVY87" s="125"/>
      <c r="FVZ87" s="125"/>
      <c r="FWA87" s="125"/>
      <c r="FWB87" s="125"/>
      <c r="FWC87" s="125"/>
      <c r="FWD87" s="125"/>
      <c r="FWE87" s="125"/>
      <c r="FWF87" s="125"/>
      <c r="FWG87" s="125"/>
      <c r="FWH87" s="125"/>
      <c r="FWI87" s="125"/>
      <c r="FWJ87" s="125"/>
      <c r="FWK87" s="125"/>
      <c r="FWL87" s="125"/>
      <c r="FWM87" s="125"/>
      <c r="FWN87" s="125"/>
      <c r="FWO87" s="125"/>
      <c r="FWP87" s="125"/>
      <c r="FWQ87" s="125"/>
      <c r="FWR87" s="125"/>
      <c r="FWS87" s="125"/>
      <c r="FWT87" s="125"/>
      <c r="FWU87" s="125"/>
      <c r="FWV87" s="125"/>
      <c r="FWW87" s="125"/>
      <c r="FWX87" s="125"/>
      <c r="FWY87" s="125"/>
      <c r="FWZ87" s="125"/>
      <c r="FXA87" s="125"/>
      <c r="FXB87" s="125"/>
      <c r="FXC87" s="125"/>
      <c r="FXD87" s="125"/>
      <c r="FXE87" s="125"/>
      <c r="FXF87" s="125"/>
      <c r="FXG87" s="125"/>
      <c r="FXH87" s="125"/>
      <c r="FXI87" s="125"/>
      <c r="FXJ87" s="125"/>
      <c r="FXK87" s="125"/>
      <c r="FXL87" s="125"/>
      <c r="FXM87" s="125"/>
      <c r="FXN87" s="125"/>
      <c r="FXO87" s="125"/>
      <c r="FXP87" s="125"/>
      <c r="FXQ87" s="125"/>
      <c r="FXR87" s="125"/>
      <c r="FXS87" s="125"/>
      <c r="FXT87" s="125"/>
      <c r="FXU87" s="125"/>
      <c r="FXV87" s="125"/>
      <c r="FXW87" s="125"/>
      <c r="FXX87" s="125"/>
      <c r="FXY87" s="125"/>
      <c r="FXZ87" s="125"/>
      <c r="FYA87" s="125"/>
      <c r="FYB87" s="125"/>
      <c r="FYC87" s="125"/>
      <c r="FYD87" s="125"/>
      <c r="FYE87" s="125"/>
      <c r="FYF87" s="125"/>
      <c r="FYG87" s="125"/>
      <c r="FYH87" s="125"/>
      <c r="FYI87" s="125"/>
      <c r="FYJ87" s="125"/>
      <c r="FYK87" s="125"/>
      <c r="FYL87" s="125"/>
      <c r="FYM87" s="125"/>
      <c r="FYN87" s="125"/>
      <c r="FYO87" s="125"/>
      <c r="FYP87" s="125"/>
      <c r="FYQ87" s="125"/>
      <c r="FYR87" s="125"/>
      <c r="FYS87" s="125"/>
      <c r="FYT87" s="125"/>
      <c r="FYU87" s="125"/>
      <c r="FYV87" s="125"/>
      <c r="FYW87" s="125"/>
      <c r="FYX87" s="125"/>
      <c r="FYY87" s="125"/>
      <c r="FYZ87" s="125"/>
      <c r="FZA87" s="125"/>
      <c r="FZB87" s="125"/>
      <c r="FZC87" s="125"/>
      <c r="FZD87" s="125"/>
      <c r="FZE87" s="125"/>
      <c r="FZF87" s="125"/>
      <c r="FZG87" s="125"/>
      <c r="FZH87" s="125"/>
      <c r="FZI87" s="125"/>
      <c r="FZJ87" s="125"/>
      <c r="FZK87" s="125"/>
      <c r="FZL87" s="125"/>
      <c r="FZM87" s="125"/>
      <c r="FZN87" s="125"/>
      <c r="FZO87" s="125"/>
      <c r="FZP87" s="125"/>
      <c r="FZQ87" s="125"/>
      <c r="FZR87" s="125"/>
      <c r="FZS87" s="125"/>
      <c r="FZT87" s="125"/>
      <c r="FZU87" s="125"/>
      <c r="FZV87" s="125"/>
      <c r="FZW87" s="125"/>
      <c r="FZX87" s="125"/>
      <c r="FZY87" s="125"/>
      <c r="FZZ87" s="125"/>
      <c r="GAA87" s="125"/>
      <c r="GAB87" s="125"/>
      <c r="GAC87" s="125"/>
      <c r="GAD87" s="125"/>
      <c r="GAE87" s="125"/>
      <c r="GAF87" s="125"/>
      <c r="GAG87" s="125"/>
      <c r="GAH87" s="125"/>
      <c r="GAI87" s="125"/>
      <c r="GAJ87" s="125"/>
      <c r="GAK87" s="125"/>
      <c r="GAL87" s="125"/>
      <c r="GAM87" s="125"/>
      <c r="GAN87" s="125"/>
      <c r="GAO87" s="125"/>
      <c r="GAP87" s="125"/>
      <c r="GAQ87" s="125"/>
      <c r="GAR87" s="125"/>
      <c r="GAS87" s="125"/>
      <c r="GAT87" s="125"/>
      <c r="GAU87" s="125"/>
      <c r="GAV87" s="125"/>
      <c r="GAW87" s="125"/>
      <c r="GAX87" s="125"/>
      <c r="GAY87" s="125"/>
      <c r="GAZ87" s="125"/>
      <c r="GBA87" s="125"/>
      <c r="GBB87" s="125"/>
      <c r="GBC87" s="125"/>
      <c r="GBD87" s="125"/>
      <c r="GBE87" s="125"/>
      <c r="GBF87" s="125"/>
      <c r="GBG87" s="125"/>
      <c r="GBH87" s="125"/>
      <c r="GBI87" s="125"/>
      <c r="GBJ87" s="125"/>
      <c r="GBK87" s="125"/>
      <c r="GBL87" s="125"/>
      <c r="GBM87" s="125"/>
      <c r="GBN87" s="125"/>
      <c r="GBO87" s="125"/>
      <c r="GBP87" s="125"/>
      <c r="GBQ87" s="125"/>
      <c r="GBR87" s="125"/>
      <c r="GBS87" s="125"/>
      <c r="GBT87" s="125"/>
      <c r="GBU87" s="125"/>
      <c r="GBV87" s="125"/>
      <c r="GBW87" s="125"/>
      <c r="GBX87" s="125"/>
      <c r="GBY87" s="125"/>
      <c r="GBZ87" s="125"/>
      <c r="GCA87" s="125"/>
      <c r="GCB87" s="125"/>
      <c r="GCC87" s="125"/>
      <c r="GCD87" s="125"/>
      <c r="GCE87" s="125"/>
      <c r="GCF87" s="125"/>
      <c r="GCG87" s="125"/>
      <c r="GCH87" s="125"/>
      <c r="GCI87" s="125"/>
      <c r="GCJ87" s="125"/>
      <c r="GCK87" s="125"/>
      <c r="GCL87" s="125"/>
      <c r="GCM87" s="125"/>
      <c r="GCN87" s="125"/>
      <c r="GCO87" s="125"/>
      <c r="GCP87" s="125"/>
      <c r="GCQ87" s="125"/>
      <c r="GCR87" s="125"/>
      <c r="GCS87" s="125"/>
      <c r="GCT87" s="125"/>
      <c r="GCU87" s="125"/>
      <c r="GCV87" s="125"/>
      <c r="GCW87" s="125"/>
      <c r="GCX87" s="125"/>
      <c r="GCY87" s="125"/>
      <c r="GCZ87" s="125"/>
      <c r="GDA87" s="125"/>
      <c r="GDB87" s="125"/>
      <c r="GDC87" s="125"/>
      <c r="GDD87" s="125"/>
      <c r="GDE87" s="125"/>
      <c r="GDF87" s="125"/>
      <c r="GDG87" s="125"/>
      <c r="GDH87" s="125"/>
      <c r="GDI87" s="125"/>
      <c r="GDJ87" s="125"/>
      <c r="GDK87" s="125"/>
      <c r="GDL87" s="125"/>
      <c r="GDM87" s="125"/>
      <c r="GDN87" s="125"/>
      <c r="GDO87" s="125"/>
      <c r="GDP87" s="125"/>
      <c r="GDQ87" s="125"/>
      <c r="GDR87" s="125"/>
      <c r="GDS87" s="125"/>
      <c r="GDT87" s="125"/>
      <c r="GDU87" s="125"/>
      <c r="GDV87" s="125"/>
      <c r="GDW87" s="125"/>
      <c r="GDX87" s="125"/>
      <c r="GDY87" s="125"/>
    </row>
    <row r="88" spans="1:4861" s="130" customFormat="1" ht="35.25" customHeight="1">
      <c r="A88" s="101"/>
      <c r="B88" s="127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9"/>
      <c r="T88" s="128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5"/>
      <c r="GL88" s="125"/>
      <c r="GM88" s="125"/>
      <c r="GN88" s="125"/>
      <c r="GO88" s="125"/>
      <c r="GP88" s="125"/>
      <c r="GQ88" s="125"/>
      <c r="GR88" s="125"/>
      <c r="GS88" s="125"/>
      <c r="GT88" s="125"/>
      <c r="GU88" s="125"/>
      <c r="GV88" s="125"/>
      <c r="GW88" s="125"/>
      <c r="GX88" s="125"/>
      <c r="GY88" s="125"/>
      <c r="GZ88" s="125"/>
      <c r="HA88" s="125"/>
      <c r="HB88" s="125"/>
      <c r="HC88" s="125"/>
      <c r="HD88" s="125"/>
      <c r="HE88" s="125"/>
      <c r="HF88" s="125"/>
      <c r="HG88" s="125"/>
      <c r="HH88" s="125"/>
      <c r="HI88" s="125"/>
      <c r="HJ88" s="125"/>
      <c r="HK88" s="125"/>
      <c r="HL88" s="125"/>
      <c r="HM88" s="125"/>
      <c r="HN88" s="125"/>
      <c r="HO88" s="125"/>
      <c r="HP88" s="125"/>
      <c r="HQ88" s="125"/>
      <c r="HR88" s="125"/>
      <c r="HS88" s="125"/>
      <c r="HT88" s="125"/>
      <c r="HU88" s="125"/>
      <c r="HV88" s="125"/>
      <c r="HW88" s="125"/>
      <c r="HX88" s="125"/>
      <c r="HY88" s="125"/>
      <c r="HZ88" s="125"/>
      <c r="IA88" s="125"/>
      <c r="IB88" s="125"/>
      <c r="IC88" s="125"/>
      <c r="ID88" s="125"/>
      <c r="IE88" s="125"/>
      <c r="IF88" s="125"/>
      <c r="IG88" s="125"/>
      <c r="IH88" s="125"/>
      <c r="II88" s="125"/>
      <c r="IJ88" s="125"/>
      <c r="IK88" s="125"/>
      <c r="IL88" s="125"/>
      <c r="IM88" s="125"/>
      <c r="IN88" s="125"/>
      <c r="IO88" s="125"/>
      <c r="IP88" s="125"/>
      <c r="IQ88" s="125"/>
      <c r="IR88" s="125"/>
      <c r="IS88" s="125"/>
      <c r="IT88" s="125"/>
      <c r="IU88" s="125"/>
      <c r="IV88" s="125"/>
      <c r="IW88" s="125"/>
      <c r="IX88" s="125"/>
      <c r="IY88" s="125"/>
      <c r="IZ88" s="125"/>
      <c r="JA88" s="125"/>
      <c r="JB88" s="125"/>
      <c r="JC88" s="125"/>
      <c r="JD88" s="125"/>
      <c r="JE88" s="125"/>
      <c r="JF88" s="125"/>
      <c r="JG88" s="125"/>
      <c r="JH88" s="125"/>
      <c r="JI88" s="125"/>
      <c r="JJ88" s="125"/>
      <c r="JK88" s="125"/>
      <c r="JL88" s="125"/>
      <c r="JM88" s="125"/>
      <c r="JN88" s="125"/>
      <c r="JO88" s="125"/>
      <c r="JP88" s="125"/>
      <c r="JQ88" s="125"/>
      <c r="JR88" s="125"/>
      <c r="JS88" s="125"/>
      <c r="JT88" s="125"/>
      <c r="JU88" s="125"/>
      <c r="JV88" s="125"/>
      <c r="JW88" s="125"/>
      <c r="JX88" s="125"/>
      <c r="JY88" s="125"/>
      <c r="JZ88" s="125"/>
      <c r="KA88" s="125"/>
      <c r="KB88" s="125"/>
      <c r="KC88" s="125"/>
      <c r="KD88" s="125"/>
      <c r="KE88" s="125"/>
      <c r="KF88" s="125"/>
      <c r="KG88" s="125"/>
      <c r="KH88" s="125"/>
      <c r="KI88" s="125"/>
      <c r="KJ88" s="125"/>
      <c r="KK88" s="125"/>
      <c r="KL88" s="125"/>
      <c r="KM88" s="125"/>
      <c r="KN88" s="125"/>
      <c r="KO88" s="125"/>
      <c r="KP88" s="125"/>
      <c r="KQ88" s="125"/>
      <c r="KR88" s="125"/>
      <c r="KS88" s="125"/>
      <c r="KT88" s="125"/>
      <c r="KU88" s="125"/>
      <c r="KV88" s="125"/>
      <c r="KW88" s="125"/>
      <c r="KX88" s="125"/>
      <c r="KY88" s="125"/>
      <c r="KZ88" s="125"/>
      <c r="LA88" s="125"/>
      <c r="LB88" s="125"/>
      <c r="LC88" s="125"/>
      <c r="LD88" s="125"/>
      <c r="LE88" s="125"/>
      <c r="LF88" s="125"/>
      <c r="LG88" s="125"/>
      <c r="LH88" s="125"/>
      <c r="LI88" s="125"/>
      <c r="LJ88" s="125"/>
      <c r="LK88" s="125"/>
      <c r="LL88" s="125"/>
      <c r="LM88" s="125"/>
      <c r="LN88" s="125"/>
      <c r="LO88" s="125"/>
      <c r="LP88" s="125"/>
      <c r="LQ88" s="125"/>
      <c r="LR88" s="125"/>
      <c r="LS88" s="125"/>
      <c r="LT88" s="125"/>
      <c r="LU88" s="125"/>
      <c r="LV88" s="125"/>
      <c r="LW88" s="125"/>
      <c r="LX88" s="125"/>
      <c r="LY88" s="125"/>
      <c r="LZ88" s="125"/>
      <c r="MA88" s="125"/>
      <c r="MB88" s="125"/>
      <c r="MC88" s="125"/>
      <c r="MD88" s="125"/>
      <c r="ME88" s="125"/>
      <c r="MF88" s="125"/>
      <c r="MG88" s="125"/>
      <c r="MH88" s="125"/>
      <c r="MI88" s="125"/>
      <c r="MJ88" s="125"/>
      <c r="MK88" s="125"/>
      <c r="ML88" s="125"/>
      <c r="MM88" s="125"/>
      <c r="MN88" s="125"/>
      <c r="MO88" s="125"/>
      <c r="MP88" s="125"/>
      <c r="MQ88" s="125"/>
      <c r="MR88" s="125"/>
      <c r="MS88" s="125"/>
      <c r="MT88" s="125"/>
      <c r="MU88" s="125"/>
      <c r="MV88" s="125"/>
      <c r="MW88" s="125"/>
      <c r="MX88" s="125"/>
      <c r="MY88" s="125"/>
      <c r="MZ88" s="125"/>
      <c r="NA88" s="125"/>
      <c r="NB88" s="125"/>
      <c r="NC88" s="125"/>
      <c r="ND88" s="125"/>
      <c r="NE88" s="125"/>
      <c r="NF88" s="125"/>
      <c r="NG88" s="125"/>
      <c r="NH88" s="125"/>
      <c r="NI88" s="125"/>
      <c r="NJ88" s="125"/>
      <c r="NK88" s="125"/>
      <c r="NL88" s="125"/>
      <c r="NM88" s="125"/>
      <c r="NN88" s="125"/>
      <c r="NO88" s="125"/>
      <c r="NP88" s="125"/>
      <c r="NQ88" s="125"/>
      <c r="NR88" s="125"/>
      <c r="NS88" s="125"/>
      <c r="NT88" s="125"/>
      <c r="NU88" s="125"/>
      <c r="NV88" s="125"/>
      <c r="NW88" s="125"/>
      <c r="NX88" s="125"/>
      <c r="NY88" s="125"/>
      <c r="NZ88" s="125"/>
      <c r="OA88" s="125"/>
      <c r="OB88" s="125"/>
      <c r="OC88" s="125"/>
      <c r="OD88" s="125"/>
      <c r="OE88" s="125"/>
      <c r="OF88" s="125"/>
      <c r="OG88" s="125"/>
      <c r="OH88" s="125"/>
      <c r="OI88" s="125"/>
      <c r="OJ88" s="125"/>
      <c r="OK88" s="125"/>
      <c r="OL88" s="125"/>
      <c r="OM88" s="125"/>
      <c r="ON88" s="125"/>
      <c r="OO88" s="125"/>
      <c r="OP88" s="125"/>
      <c r="OQ88" s="125"/>
      <c r="OR88" s="125"/>
      <c r="OS88" s="125"/>
      <c r="OT88" s="125"/>
      <c r="OU88" s="125"/>
      <c r="OV88" s="125"/>
      <c r="OW88" s="125"/>
      <c r="OX88" s="125"/>
      <c r="OY88" s="125"/>
      <c r="OZ88" s="125"/>
      <c r="PA88" s="125"/>
      <c r="PB88" s="125"/>
      <c r="PC88" s="125"/>
      <c r="PD88" s="125"/>
      <c r="PE88" s="125"/>
      <c r="PF88" s="125"/>
      <c r="PG88" s="125"/>
      <c r="PH88" s="125"/>
      <c r="PI88" s="125"/>
      <c r="PJ88" s="125"/>
      <c r="PK88" s="125"/>
      <c r="PL88" s="125"/>
      <c r="PM88" s="125"/>
      <c r="PN88" s="125"/>
      <c r="PO88" s="125"/>
      <c r="PP88" s="125"/>
      <c r="PQ88" s="125"/>
      <c r="PR88" s="125"/>
      <c r="PS88" s="125"/>
      <c r="PT88" s="125"/>
      <c r="PU88" s="125"/>
      <c r="PV88" s="125"/>
      <c r="PW88" s="125"/>
      <c r="PX88" s="125"/>
      <c r="PY88" s="125"/>
      <c r="PZ88" s="125"/>
      <c r="QA88" s="125"/>
      <c r="QB88" s="125"/>
      <c r="QC88" s="125"/>
      <c r="QD88" s="125"/>
      <c r="QE88" s="125"/>
      <c r="QF88" s="125"/>
      <c r="QG88" s="125"/>
      <c r="QH88" s="125"/>
      <c r="QI88" s="125"/>
      <c r="QJ88" s="125"/>
      <c r="QK88" s="125"/>
      <c r="QL88" s="125"/>
      <c r="QM88" s="125"/>
      <c r="QN88" s="125"/>
      <c r="QO88" s="125"/>
      <c r="QP88" s="125"/>
      <c r="QQ88" s="125"/>
      <c r="QR88" s="125"/>
      <c r="QS88" s="125"/>
      <c r="QT88" s="125"/>
      <c r="QU88" s="125"/>
      <c r="QV88" s="125"/>
      <c r="QW88" s="125"/>
      <c r="QX88" s="125"/>
      <c r="QY88" s="125"/>
      <c r="QZ88" s="125"/>
      <c r="RA88" s="125"/>
      <c r="RB88" s="125"/>
      <c r="RC88" s="125"/>
      <c r="RD88" s="125"/>
      <c r="RE88" s="125"/>
      <c r="RF88" s="125"/>
      <c r="RG88" s="125"/>
      <c r="RH88" s="125"/>
      <c r="RI88" s="125"/>
      <c r="RJ88" s="125"/>
      <c r="RK88" s="125"/>
      <c r="RL88" s="125"/>
      <c r="RM88" s="125"/>
      <c r="RN88" s="125"/>
      <c r="RO88" s="125"/>
      <c r="RP88" s="125"/>
      <c r="RQ88" s="125"/>
      <c r="RR88" s="125"/>
      <c r="RS88" s="125"/>
      <c r="RT88" s="125"/>
      <c r="RU88" s="125"/>
      <c r="RV88" s="125"/>
      <c r="RW88" s="125"/>
      <c r="RX88" s="125"/>
      <c r="RY88" s="125"/>
      <c r="RZ88" s="125"/>
      <c r="SA88" s="125"/>
      <c r="SB88" s="125"/>
      <c r="SC88" s="125"/>
      <c r="SD88" s="125"/>
      <c r="SE88" s="125"/>
      <c r="SF88" s="125"/>
      <c r="SG88" s="125"/>
      <c r="SH88" s="125"/>
      <c r="SI88" s="125"/>
      <c r="SJ88" s="125"/>
      <c r="SK88" s="125"/>
      <c r="SL88" s="125"/>
      <c r="SM88" s="125"/>
      <c r="SN88" s="125"/>
      <c r="SO88" s="125"/>
      <c r="SP88" s="125"/>
      <c r="SQ88" s="125"/>
      <c r="SR88" s="125"/>
      <c r="SS88" s="125"/>
      <c r="ST88" s="125"/>
      <c r="SU88" s="125"/>
      <c r="SV88" s="125"/>
      <c r="SW88" s="125"/>
      <c r="SX88" s="125"/>
      <c r="SY88" s="125"/>
      <c r="SZ88" s="125"/>
      <c r="TA88" s="125"/>
      <c r="TB88" s="125"/>
      <c r="TC88" s="125"/>
      <c r="TD88" s="125"/>
      <c r="TE88" s="125"/>
      <c r="TF88" s="125"/>
      <c r="TG88" s="125"/>
      <c r="TH88" s="125"/>
      <c r="TI88" s="125"/>
      <c r="TJ88" s="125"/>
      <c r="TK88" s="125"/>
      <c r="TL88" s="125"/>
      <c r="TM88" s="125"/>
      <c r="TN88" s="125"/>
      <c r="TO88" s="125"/>
      <c r="TP88" s="125"/>
      <c r="TQ88" s="125"/>
      <c r="TR88" s="125"/>
      <c r="TS88" s="125"/>
      <c r="TT88" s="125"/>
      <c r="TU88" s="125"/>
      <c r="TV88" s="125"/>
      <c r="TW88" s="125"/>
      <c r="TX88" s="125"/>
      <c r="TY88" s="125"/>
      <c r="TZ88" s="125"/>
      <c r="UA88" s="125"/>
      <c r="UB88" s="125"/>
      <c r="UC88" s="125"/>
      <c r="UD88" s="125"/>
      <c r="UE88" s="125"/>
      <c r="UF88" s="125"/>
      <c r="UG88" s="125"/>
      <c r="UH88" s="125"/>
      <c r="UI88" s="125"/>
      <c r="UJ88" s="125"/>
      <c r="UK88" s="125"/>
      <c r="UL88" s="125"/>
      <c r="UM88" s="125"/>
      <c r="UN88" s="125"/>
      <c r="UO88" s="125"/>
      <c r="UP88" s="125"/>
      <c r="UQ88" s="125"/>
      <c r="UR88" s="125"/>
      <c r="US88" s="125"/>
      <c r="UT88" s="125"/>
      <c r="UU88" s="125"/>
      <c r="UV88" s="125"/>
      <c r="UW88" s="125"/>
      <c r="UX88" s="125"/>
      <c r="UY88" s="125"/>
      <c r="UZ88" s="125"/>
      <c r="VA88" s="125"/>
      <c r="VB88" s="125"/>
      <c r="VC88" s="125"/>
      <c r="VD88" s="125"/>
      <c r="VE88" s="125"/>
      <c r="VF88" s="125"/>
      <c r="VG88" s="125"/>
      <c r="VH88" s="125"/>
      <c r="VI88" s="125"/>
      <c r="VJ88" s="125"/>
      <c r="VK88" s="125"/>
      <c r="VL88" s="125"/>
      <c r="VM88" s="125"/>
      <c r="VN88" s="125"/>
      <c r="VO88" s="125"/>
      <c r="VP88" s="125"/>
      <c r="VQ88" s="125"/>
      <c r="VR88" s="125"/>
      <c r="VS88" s="125"/>
      <c r="VT88" s="125"/>
      <c r="VU88" s="125"/>
      <c r="VV88" s="125"/>
      <c r="VW88" s="125"/>
      <c r="VX88" s="125"/>
      <c r="VY88" s="125"/>
      <c r="VZ88" s="125"/>
      <c r="WA88" s="125"/>
      <c r="WB88" s="125"/>
      <c r="WC88" s="125"/>
      <c r="WD88" s="125"/>
      <c r="WE88" s="125"/>
      <c r="WF88" s="125"/>
      <c r="WG88" s="125"/>
      <c r="WH88" s="125"/>
      <c r="WI88" s="125"/>
      <c r="WJ88" s="125"/>
      <c r="WK88" s="125"/>
      <c r="WL88" s="125"/>
      <c r="WM88" s="125"/>
      <c r="WN88" s="125"/>
      <c r="WO88" s="125"/>
      <c r="WP88" s="125"/>
      <c r="WQ88" s="125"/>
      <c r="WR88" s="125"/>
      <c r="WS88" s="125"/>
      <c r="WT88" s="125"/>
      <c r="WU88" s="125"/>
      <c r="WV88" s="125"/>
      <c r="WW88" s="125"/>
      <c r="WX88" s="125"/>
      <c r="WY88" s="125"/>
      <c r="WZ88" s="125"/>
      <c r="XA88" s="125"/>
      <c r="XB88" s="125"/>
      <c r="XC88" s="125"/>
      <c r="XD88" s="125"/>
      <c r="XE88" s="125"/>
      <c r="XF88" s="125"/>
      <c r="XG88" s="125"/>
      <c r="XH88" s="125"/>
      <c r="XI88" s="125"/>
      <c r="XJ88" s="125"/>
      <c r="XK88" s="125"/>
      <c r="XL88" s="125"/>
      <c r="XM88" s="125"/>
      <c r="XN88" s="125"/>
      <c r="XO88" s="125"/>
      <c r="XP88" s="125"/>
      <c r="XQ88" s="125"/>
      <c r="XR88" s="125"/>
      <c r="XS88" s="125"/>
      <c r="XT88" s="125"/>
      <c r="XU88" s="125"/>
      <c r="XV88" s="125"/>
      <c r="XW88" s="125"/>
      <c r="XX88" s="125"/>
      <c r="XY88" s="125"/>
      <c r="XZ88" s="125"/>
      <c r="YA88" s="125"/>
      <c r="YB88" s="125"/>
      <c r="YC88" s="125"/>
      <c r="YD88" s="125"/>
      <c r="YE88" s="125"/>
      <c r="YF88" s="125"/>
      <c r="YG88" s="125"/>
      <c r="YH88" s="125"/>
      <c r="YI88" s="125"/>
      <c r="YJ88" s="125"/>
      <c r="YK88" s="125"/>
      <c r="YL88" s="125"/>
      <c r="YM88" s="125"/>
      <c r="YN88" s="125"/>
      <c r="YO88" s="125"/>
      <c r="YP88" s="125"/>
      <c r="YQ88" s="125"/>
      <c r="YR88" s="125"/>
      <c r="YS88" s="125"/>
      <c r="YT88" s="125"/>
      <c r="YU88" s="125"/>
      <c r="YV88" s="125"/>
      <c r="YW88" s="125"/>
      <c r="YX88" s="125"/>
      <c r="YY88" s="125"/>
      <c r="YZ88" s="125"/>
      <c r="ZA88" s="125"/>
      <c r="ZB88" s="125"/>
      <c r="ZC88" s="125"/>
      <c r="ZD88" s="125"/>
      <c r="ZE88" s="125"/>
      <c r="ZF88" s="125"/>
      <c r="ZG88" s="125"/>
      <c r="ZH88" s="125"/>
      <c r="ZI88" s="125"/>
      <c r="ZJ88" s="125"/>
      <c r="ZK88" s="125"/>
      <c r="ZL88" s="125"/>
      <c r="ZM88" s="125"/>
      <c r="ZN88" s="125"/>
      <c r="ZO88" s="125"/>
      <c r="ZP88" s="125"/>
      <c r="ZQ88" s="125"/>
      <c r="ZR88" s="125"/>
      <c r="ZS88" s="125"/>
      <c r="ZT88" s="125"/>
      <c r="ZU88" s="125"/>
      <c r="ZV88" s="125"/>
      <c r="ZW88" s="125"/>
      <c r="ZX88" s="125"/>
      <c r="ZY88" s="125"/>
      <c r="ZZ88" s="125"/>
      <c r="AAA88" s="125"/>
      <c r="AAB88" s="125"/>
      <c r="AAC88" s="125"/>
      <c r="AAD88" s="125"/>
      <c r="AAE88" s="125"/>
      <c r="AAF88" s="125"/>
      <c r="AAG88" s="125"/>
      <c r="AAH88" s="125"/>
      <c r="AAI88" s="125"/>
      <c r="AAJ88" s="125"/>
      <c r="AAK88" s="125"/>
      <c r="AAL88" s="125"/>
      <c r="AAM88" s="125"/>
      <c r="AAN88" s="125"/>
      <c r="AAO88" s="125"/>
      <c r="AAP88" s="125"/>
      <c r="AAQ88" s="125"/>
      <c r="AAR88" s="125"/>
      <c r="AAS88" s="125"/>
      <c r="AAT88" s="125"/>
      <c r="AAU88" s="125"/>
      <c r="AAV88" s="125"/>
      <c r="AAW88" s="125"/>
      <c r="AAX88" s="125"/>
      <c r="AAY88" s="125"/>
      <c r="AAZ88" s="125"/>
      <c r="ABA88" s="125"/>
      <c r="ABB88" s="125"/>
      <c r="ABC88" s="125"/>
      <c r="ABD88" s="125"/>
      <c r="ABE88" s="125"/>
      <c r="ABF88" s="125"/>
      <c r="ABG88" s="125"/>
      <c r="ABH88" s="125"/>
      <c r="ABI88" s="125"/>
      <c r="ABJ88" s="125"/>
      <c r="ABK88" s="125"/>
      <c r="ABL88" s="125"/>
      <c r="ABM88" s="125"/>
      <c r="ABN88" s="125"/>
      <c r="ABO88" s="125"/>
      <c r="ABP88" s="125"/>
      <c r="ABQ88" s="125"/>
      <c r="ABR88" s="125"/>
      <c r="ABS88" s="125"/>
      <c r="ABT88" s="125"/>
      <c r="ABU88" s="125"/>
      <c r="ABV88" s="125"/>
      <c r="ABW88" s="125"/>
      <c r="ABX88" s="125"/>
      <c r="ABY88" s="125"/>
      <c r="ABZ88" s="125"/>
      <c r="ACA88" s="125"/>
      <c r="ACB88" s="125"/>
      <c r="ACC88" s="125"/>
      <c r="ACD88" s="125"/>
      <c r="ACE88" s="125"/>
      <c r="ACF88" s="125"/>
      <c r="ACG88" s="125"/>
      <c r="ACH88" s="125"/>
      <c r="ACI88" s="125"/>
      <c r="ACJ88" s="125"/>
      <c r="ACK88" s="125"/>
      <c r="ACL88" s="125"/>
      <c r="ACM88" s="125"/>
      <c r="ACN88" s="125"/>
      <c r="ACO88" s="125"/>
      <c r="ACP88" s="125"/>
      <c r="ACQ88" s="125"/>
      <c r="ACR88" s="125"/>
      <c r="ACS88" s="125"/>
      <c r="ACT88" s="125"/>
      <c r="ACU88" s="125"/>
      <c r="ACV88" s="125"/>
      <c r="ACW88" s="125"/>
      <c r="ACX88" s="125"/>
      <c r="ACY88" s="125"/>
      <c r="ACZ88" s="125"/>
      <c r="ADA88" s="125"/>
      <c r="ADB88" s="125"/>
      <c r="ADC88" s="125"/>
      <c r="ADD88" s="125"/>
      <c r="ADE88" s="125"/>
      <c r="ADF88" s="125"/>
      <c r="ADG88" s="125"/>
      <c r="ADH88" s="125"/>
      <c r="ADI88" s="125"/>
      <c r="ADJ88" s="125"/>
      <c r="ADK88" s="125"/>
      <c r="ADL88" s="125"/>
      <c r="ADM88" s="125"/>
      <c r="ADN88" s="125"/>
      <c r="ADO88" s="125"/>
      <c r="ADP88" s="125"/>
      <c r="ADQ88" s="125"/>
      <c r="ADR88" s="125"/>
      <c r="ADS88" s="125"/>
      <c r="ADT88" s="125"/>
      <c r="ADU88" s="125"/>
      <c r="ADV88" s="125"/>
      <c r="ADW88" s="125"/>
      <c r="ADX88" s="125"/>
      <c r="ADY88" s="125"/>
      <c r="ADZ88" s="125"/>
      <c r="AEA88" s="125"/>
      <c r="AEB88" s="125"/>
      <c r="AEC88" s="125"/>
      <c r="AED88" s="125"/>
      <c r="AEE88" s="125"/>
      <c r="AEF88" s="125"/>
      <c r="AEG88" s="125"/>
      <c r="AEH88" s="125"/>
      <c r="AEI88" s="125"/>
      <c r="AEJ88" s="125"/>
      <c r="AEK88" s="125"/>
      <c r="AEL88" s="125"/>
      <c r="AEM88" s="125"/>
      <c r="AEN88" s="125"/>
      <c r="AEO88" s="125"/>
      <c r="AEP88" s="125"/>
      <c r="AEQ88" s="125"/>
      <c r="AER88" s="125"/>
      <c r="AES88" s="125"/>
      <c r="AET88" s="125"/>
      <c r="AEU88" s="125"/>
      <c r="AEV88" s="125"/>
      <c r="AEW88" s="125"/>
      <c r="AEX88" s="125"/>
      <c r="AEY88" s="125"/>
      <c r="AEZ88" s="125"/>
      <c r="AFA88" s="125"/>
      <c r="AFB88" s="125"/>
      <c r="AFC88" s="125"/>
      <c r="AFD88" s="125"/>
      <c r="AFE88" s="125"/>
      <c r="AFF88" s="125"/>
      <c r="AFG88" s="125"/>
      <c r="AFH88" s="125"/>
      <c r="AFI88" s="125"/>
      <c r="AFJ88" s="125"/>
      <c r="AFK88" s="125"/>
      <c r="AFL88" s="125"/>
      <c r="AFM88" s="125"/>
      <c r="AFN88" s="125"/>
      <c r="AFO88" s="125"/>
      <c r="AFP88" s="125"/>
      <c r="AFQ88" s="125"/>
      <c r="AFR88" s="125"/>
      <c r="AFS88" s="125"/>
      <c r="AFT88" s="125"/>
      <c r="AFU88" s="125"/>
      <c r="AFV88" s="125"/>
      <c r="AFW88" s="125"/>
      <c r="AFX88" s="125"/>
      <c r="AFY88" s="125"/>
      <c r="AFZ88" s="125"/>
      <c r="AGA88" s="125"/>
      <c r="AGB88" s="125"/>
      <c r="AGC88" s="125"/>
      <c r="AGD88" s="125"/>
      <c r="AGE88" s="125"/>
      <c r="AGF88" s="125"/>
      <c r="AGG88" s="125"/>
      <c r="AGH88" s="125"/>
      <c r="AGI88" s="125"/>
      <c r="AGJ88" s="125"/>
      <c r="AGK88" s="125"/>
      <c r="AGL88" s="125"/>
      <c r="AGM88" s="125"/>
      <c r="AGN88" s="125"/>
      <c r="AGO88" s="125"/>
      <c r="AGP88" s="125"/>
      <c r="AGQ88" s="125"/>
      <c r="AGR88" s="125"/>
      <c r="AGS88" s="125"/>
      <c r="AGT88" s="125"/>
      <c r="AGU88" s="125"/>
      <c r="AGV88" s="125"/>
      <c r="AGW88" s="125"/>
      <c r="AGX88" s="125"/>
      <c r="AGY88" s="125"/>
      <c r="AGZ88" s="125"/>
      <c r="AHA88" s="125"/>
      <c r="AHB88" s="125"/>
      <c r="AHC88" s="125"/>
      <c r="AHD88" s="125"/>
      <c r="AHE88" s="125"/>
      <c r="AHF88" s="125"/>
      <c r="AHG88" s="125"/>
      <c r="AHH88" s="125"/>
      <c r="AHI88" s="125"/>
      <c r="AHJ88" s="125"/>
      <c r="AHK88" s="125"/>
      <c r="AHL88" s="125"/>
      <c r="AHM88" s="125"/>
      <c r="AHN88" s="125"/>
      <c r="AHO88" s="125"/>
      <c r="AHP88" s="125"/>
      <c r="AHQ88" s="125"/>
      <c r="AHR88" s="125"/>
      <c r="AHS88" s="125"/>
      <c r="AHT88" s="125"/>
      <c r="AHU88" s="125"/>
      <c r="AHV88" s="125"/>
      <c r="AHW88" s="125"/>
      <c r="AHX88" s="125"/>
      <c r="AHY88" s="125"/>
      <c r="AHZ88" s="125"/>
      <c r="AIA88" s="125"/>
      <c r="AIB88" s="125"/>
      <c r="AIC88" s="125"/>
      <c r="AID88" s="125"/>
      <c r="AIE88" s="125"/>
      <c r="AIF88" s="125"/>
      <c r="AIG88" s="125"/>
      <c r="AIH88" s="125"/>
      <c r="AII88" s="125"/>
      <c r="AIJ88" s="125"/>
      <c r="AIK88" s="125"/>
      <c r="AIL88" s="125"/>
      <c r="AIM88" s="125"/>
      <c r="AIN88" s="125"/>
      <c r="AIO88" s="125"/>
      <c r="AIP88" s="125"/>
      <c r="AIQ88" s="125"/>
      <c r="AIR88" s="125"/>
      <c r="AIS88" s="125"/>
      <c r="AIT88" s="125"/>
      <c r="AIU88" s="125"/>
      <c r="AIV88" s="125"/>
      <c r="AIW88" s="125"/>
      <c r="AIX88" s="125"/>
      <c r="AIY88" s="125"/>
      <c r="AIZ88" s="125"/>
      <c r="AJA88" s="125"/>
      <c r="AJB88" s="125"/>
      <c r="AJC88" s="125"/>
      <c r="AJD88" s="125"/>
      <c r="AJE88" s="125"/>
      <c r="AJF88" s="125"/>
      <c r="AJG88" s="125"/>
      <c r="AJH88" s="125"/>
      <c r="AJI88" s="125"/>
      <c r="AJJ88" s="125"/>
      <c r="AJK88" s="125"/>
      <c r="AJL88" s="125"/>
      <c r="AJM88" s="125"/>
      <c r="AJN88" s="125"/>
      <c r="AJO88" s="125"/>
      <c r="AJP88" s="125"/>
      <c r="AJQ88" s="125"/>
      <c r="AJR88" s="125"/>
      <c r="AJS88" s="125"/>
      <c r="AJT88" s="125"/>
      <c r="AJU88" s="125"/>
      <c r="AJV88" s="125"/>
      <c r="AJW88" s="125"/>
      <c r="AJX88" s="125"/>
      <c r="AJY88" s="125"/>
      <c r="AJZ88" s="125"/>
      <c r="AKA88" s="125"/>
      <c r="AKB88" s="125"/>
      <c r="AKC88" s="125"/>
      <c r="AKD88" s="125"/>
      <c r="AKE88" s="125"/>
      <c r="AKF88" s="125"/>
      <c r="AKG88" s="125"/>
      <c r="AKH88" s="125"/>
      <c r="AKI88" s="125"/>
      <c r="AKJ88" s="125"/>
      <c r="AKK88" s="125"/>
      <c r="AKL88" s="125"/>
      <c r="AKM88" s="125"/>
      <c r="AKN88" s="125"/>
      <c r="AKO88" s="125"/>
      <c r="AKP88" s="125"/>
      <c r="AKQ88" s="125"/>
      <c r="AKR88" s="125"/>
      <c r="AKS88" s="125"/>
      <c r="AKT88" s="125"/>
      <c r="AKU88" s="125"/>
      <c r="AKV88" s="125"/>
      <c r="AKW88" s="125"/>
      <c r="AKX88" s="125"/>
      <c r="AKY88" s="125"/>
      <c r="AKZ88" s="125"/>
      <c r="ALA88" s="125"/>
      <c r="ALB88" s="125"/>
      <c r="ALC88" s="125"/>
      <c r="ALD88" s="125"/>
      <c r="ALE88" s="125"/>
      <c r="ALF88" s="125"/>
      <c r="ALG88" s="125"/>
      <c r="ALH88" s="125"/>
      <c r="ALI88" s="125"/>
      <c r="ALJ88" s="125"/>
      <c r="ALK88" s="125"/>
      <c r="ALL88" s="125"/>
      <c r="ALM88" s="125"/>
      <c r="ALN88" s="125"/>
      <c r="ALO88" s="125"/>
      <c r="ALP88" s="125"/>
      <c r="ALQ88" s="125"/>
      <c r="ALR88" s="125"/>
      <c r="ALS88" s="125"/>
      <c r="ALT88" s="125"/>
      <c r="ALU88" s="125"/>
      <c r="ALV88" s="125"/>
      <c r="ALW88" s="125"/>
      <c r="ALX88" s="125"/>
      <c r="ALY88" s="125"/>
      <c r="ALZ88" s="125"/>
      <c r="AMA88" s="125"/>
      <c r="AMB88" s="125"/>
      <c r="AMC88" s="125"/>
      <c r="AMD88" s="125"/>
      <c r="AME88" s="125"/>
      <c r="AMF88" s="125"/>
      <c r="AMG88" s="125"/>
      <c r="AMH88" s="125"/>
      <c r="AMI88" s="125"/>
      <c r="AMJ88" s="125"/>
      <c r="AMK88" s="125"/>
      <c r="AML88" s="125"/>
      <c r="AMM88" s="125"/>
      <c r="AMN88" s="125"/>
      <c r="AMO88" s="125"/>
      <c r="AMP88" s="125"/>
      <c r="AMQ88" s="125"/>
      <c r="AMR88" s="125"/>
      <c r="AMS88" s="125"/>
      <c r="AMT88" s="125"/>
      <c r="AMU88" s="125"/>
      <c r="AMV88" s="125"/>
      <c r="AMW88" s="125"/>
      <c r="AMX88" s="125"/>
      <c r="AMY88" s="125"/>
      <c r="AMZ88" s="125"/>
      <c r="ANA88" s="125"/>
      <c r="ANB88" s="125"/>
      <c r="ANC88" s="125"/>
      <c r="AND88" s="125"/>
      <c r="ANE88" s="125"/>
      <c r="ANF88" s="125"/>
      <c r="ANG88" s="125"/>
      <c r="ANH88" s="125"/>
      <c r="ANI88" s="125"/>
      <c r="ANJ88" s="125"/>
      <c r="ANK88" s="125"/>
      <c r="ANL88" s="125"/>
      <c r="ANM88" s="125"/>
      <c r="ANN88" s="125"/>
      <c r="ANO88" s="125"/>
      <c r="ANP88" s="125"/>
      <c r="ANQ88" s="125"/>
      <c r="ANR88" s="125"/>
      <c r="ANS88" s="125"/>
      <c r="ANT88" s="125"/>
      <c r="ANU88" s="125"/>
      <c r="ANV88" s="125"/>
      <c r="ANW88" s="125"/>
      <c r="ANX88" s="125"/>
      <c r="ANY88" s="125"/>
      <c r="ANZ88" s="125"/>
      <c r="AOA88" s="125"/>
      <c r="AOB88" s="125"/>
      <c r="AOC88" s="125"/>
      <c r="AOD88" s="125"/>
      <c r="AOE88" s="125"/>
      <c r="AOF88" s="125"/>
      <c r="AOG88" s="125"/>
      <c r="AOH88" s="125"/>
      <c r="AOI88" s="125"/>
      <c r="AOJ88" s="125"/>
      <c r="AOK88" s="125"/>
      <c r="AOL88" s="125"/>
      <c r="AOM88" s="125"/>
      <c r="AON88" s="125"/>
      <c r="AOO88" s="125"/>
      <c r="AOP88" s="125"/>
      <c r="AOQ88" s="125"/>
      <c r="AOR88" s="125"/>
      <c r="AOS88" s="125"/>
      <c r="AOT88" s="125"/>
      <c r="AOU88" s="125"/>
      <c r="AOV88" s="125"/>
      <c r="AOW88" s="125"/>
      <c r="AOX88" s="125"/>
      <c r="AOY88" s="125"/>
      <c r="AOZ88" s="125"/>
      <c r="APA88" s="125"/>
      <c r="APB88" s="125"/>
      <c r="APC88" s="125"/>
      <c r="APD88" s="125"/>
      <c r="APE88" s="125"/>
      <c r="APF88" s="125"/>
      <c r="APG88" s="125"/>
      <c r="APH88" s="125"/>
      <c r="API88" s="125"/>
      <c r="APJ88" s="125"/>
      <c r="APK88" s="125"/>
      <c r="APL88" s="125"/>
      <c r="APM88" s="125"/>
      <c r="APN88" s="125"/>
      <c r="APO88" s="125"/>
      <c r="APP88" s="125"/>
      <c r="APQ88" s="125"/>
      <c r="APR88" s="125"/>
      <c r="APS88" s="125"/>
      <c r="APT88" s="125"/>
      <c r="APU88" s="125"/>
      <c r="APV88" s="125"/>
      <c r="APW88" s="125"/>
      <c r="APX88" s="125"/>
      <c r="APY88" s="125"/>
      <c r="APZ88" s="125"/>
      <c r="AQA88" s="125"/>
      <c r="AQB88" s="125"/>
      <c r="AQC88" s="125"/>
      <c r="AQD88" s="125"/>
      <c r="AQE88" s="125"/>
      <c r="AQF88" s="125"/>
      <c r="AQG88" s="125"/>
      <c r="AQH88" s="125"/>
      <c r="AQI88" s="125"/>
      <c r="AQJ88" s="125"/>
      <c r="AQK88" s="125"/>
      <c r="AQL88" s="125"/>
      <c r="AQM88" s="125"/>
      <c r="AQN88" s="125"/>
      <c r="AQO88" s="125"/>
      <c r="AQP88" s="125"/>
      <c r="AQQ88" s="125"/>
      <c r="AQR88" s="125"/>
      <c r="AQS88" s="125"/>
      <c r="AQT88" s="125"/>
      <c r="AQU88" s="125"/>
      <c r="AQV88" s="125"/>
      <c r="AQW88" s="125"/>
      <c r="AQX88" s="125"/>
      <c r="AQY88" s="125"/>
      <c r="AQZ88" s="125"/>
      <c r="ARA88" s="125"/>
      <c r="ARB88" s="125"/>
      <c r="ARC88" s="125"/>
      <c r="ARD88" s="125"/>
      <c r="ARE88" s="125"/>
      <c r="ARF88" s="125"/>
      <c r="ARG88" s="125"/>
      <c r="ARH88" s="125"/>
      <c r="ARI88" s="125"/>
      <c r="ARJ88" s="125"/>
      <c r="ARK88" s="125"/>
      <c r="ARL88" s="125"/>
      <c r="ARM88" s="125"/>
      <c r="ARN88" s="125"/>
      <c r="ARO88" s="125"/>
      <c r="ARP88" s="125"/>
      <c r="ARQ88" s="125"/>
      <c r="ARR88" s="125"/>
      <c r="ARS88" s="125"/>
      <c r="ART88" s="125"/>
      <c r="ARU88" s="125"/>
      <c r="ARV88" s="125"/>
      <c r="ARW88" s="125"/>
      <c r="ARX88" s="125"/>
      <c r="ARY88" s="125"/>
      <c r="ARZ88" s="125"/>
      <c r="ASA88" s="125"/>
      <c r="ASB88" s="125"/>
      <c r="ASC88" s="125"/>
      <c r="ASD88" s="125"/>
      <c r="ASE88" s="125"/>
      <c r="ASF88" s="125"/>
      <c r="ASG88" s="125"/>
      <c r="ASH88" s="125"/>
      <c r="ASI88" s="125"/>
      <c r="ASJ88" s="125"/>
      <c r="ASK88" s="125"/>
      <c r="ASL88" s="125"/>
      <c r="ASM88" s="125"/>
      <c r="ASN88" s="125"/>
      <c r="ASO88" s="125"/>
      <c r="ASP88" s="125"/>
      <c r="ASQ88" s="125"/>
      <c r="ASR88" s="125"/>
      <c r="ASS88" s="125"/>
      <c r="AST88" s="125"/>
      <c r="ASU88" s="125"/>
      <c r="ASV88" s="125"/>
      <c r="ASW88" s="125"/>
      <c r="ASX88" s="125"/>
      <c r="ASY88" s="125"/>
      <c r="ASZ88" s="125"/>
      <c r="ATA88" s="125"/>
      <c r="ATB88" s="125"/>
      <c r="ATC88" s="125"/>
      <c r="ATD88" s="125"/>
      <c r="ATE88" s="125"/>
      <c r="ATF88" s="125"/>
      <c r="ATG88" s="125"/>
      <c r="ATH88" s="125"/>
      <c r="ATI88" s="125"/>
      <c r="ATJ88" s="125"/>
      <c r="ATK88" s="125"/>
      <c r="ATL88" s="125"/>
      <c r="ATM88" s="125"/>
      <c r="ATN88" s="125"/>
      <c r="ATO88" s="125"/>
      <c r="ATP88" s="125"/>
      <c r="ATQ88" s="125"/>
      <c r="ATR88" s="125"/>
      <c r="ATS88" s="125"/>
      <c r="ATT88" s="125"/>
      <c r="ATU88" s="125"/>
      <c r="ATV88" s="125"/>
      <c r="ATW88" s="125"/>
      <c r="ATX88" s="125"/>
      <c r="ATY88" s="125"/>
      <c r="ATZ88" s="125"/>
      <c r="AUA88" s="125"/>
      <c r="AUB88" s="125"/>
      <c r="AUC88" s="125"/>
      <c r="AUD88" s="125"/>
      <c r="AUE88" s="125"/>
      <c r="AUF88" s="125"/>
      <c r="AUG88" s="125"/>
      <c r="AUH88" s="125"/>
      <c r="AUI88" s="125"/>
      <c r="AUJ88" s="125"/>
      <c r="AUK88" s="125"/>
      <c r="AUL88" s="125"/>
      <c r="AUM88" s="125"/>
      <c r="AUN88" s="125"/>
      <c r="AUO88" s="125"/>
      <c r="AUP88" s="125"/>
      <c r="AUQ88" s="125"/>
      <c r="AUR88" s="125"/>
      <c r="AUS88" s="125"/>
      <c r="AUT88" s="125"/>
      <c r="AUU88" s="125"/>
      <c r="AUV88" s="125"/>
      <c r="AUW88" s="125"/>
      <c r="AUX88" s="125"/>
      <c r="AUY88" s="125"/>
      <c r="AUZ88" s="125"/>
      <c r="AVA88" s="125"/>
      <c r="AVB88" s="125"/>
      <c r="AVC88" s="125"/>
      <c r="AVD88" s="125"/>
      <c r="AVE88" s="125"/>
      <c r="AVF88" s="125"/>
      <c r="AVG88" s="125"/>
      <c r="AVH88" s="125"/>
      <c r="AVI88" s="125"/>
      <c r="AVJ88" s="125"/>
      <c r="AVK88" s="125"/>
      <c r="AVL88" s="125"/>
      <c r="AVM88" s="125"/>
      <c r="AVN88" s="125"/>
      <c r="AVO88" s="125"/>
      <c r="AVP88" s="125"/>
      <c r="AVQ88" s="125"/>
      <c r="AVR88" s="125"/>
      <c r="AVS88" s="125"/>
      <c r="AVT88" s="125"/>
      <c r="AVU88" s="125"/>
      <c r="AVV88" s="125"/>
      <c r="AVW88" s="125"/>
      <c r="AVX88" s="125"/>
      <c r="AVY88" s="125"/>
      <c r="AVZ88" s="125"/>
      <c r="AWA88" s="125"/>
      <c r="AWB88" s="125"/>
      <c r="AWC88" s="125"/>
      <c r="AWD88" s="125"/>
      <c r="AWE88" s="125"/>
      <c r="AWF88" s="125"/>
      <c r="AWG88" s="125"/>
      <c r="AWH88" s="125"/>
      <c r="AWI88" s="125"/>
      <c r="AWJ88" s="125"/>
      <c r="AWK88" s="125"/>
      <c r="AWL88" s="125"/>
      <c r="AWM88" s="125"/>
      <c r="AWN88" s="125"/>
      <c r="AWO88" s="125"/>
      <c r="AWP88" s="125"/>
      <c r="AWQ88" s="125"/>
      <c r="AWR88" s="125"/>
      <c r="AWS88" s="125"/>
      <c r="AWT88" s="125"/>
      <c r="AWU88" s="125"/>
      <c r="AWV88" s="125"/>
      <c r="AWW88" s="125"/>
      <c r="AWX88" s="125"/>
      <c r="AWY88" s="125"/>
      <c r="AWZ88" s="125"/>
      <c r="AXA88" s="125"/>
      <c r="AXB88" s="125"/>
      <c r="AXC88" s="125"/>
      <c r="AXD88" s="125"/>
      <c r="AXE88" s="125"/>
      <c r="AXF88" s="125"/>
      <c r="AXG88" s="125"/>
      <c r="AXH88" s="125"/>
      <c r="AXI88" s="125"/>
      <c r="AXJ88" s="125"/>
      <c r="AXK88" s="125"/>
      <c r="AXL88" s="125"/>
      <c r="AXM88" s="125"/>
      <c r="AXN88" s="125"/>
      <c r="AXO88" s="125"/>
      <c r="AXP88" s="125"/>
      <c r="AXQ88" s="125"/>
      <c r="AXR88" s="125"/>
      <c r="AXS88" s="125"/>
      <c r="AXT88" s="125"/>
      <c r="AXU88" s="125"/>
      <c r="AXV88" s="125"/>
      <c r="AXW88" s="125"/>
      <c r="AXX88" s="125"/>
      <c r="AXY88" s="125"/>
      <c r="AXZ88" s="125"/>
      <c r="AYA88" s="125"/>
      <c r="AYB88" s="125"/>
      <c r="AYC88" s="125"/>
      <c r="AYD88" s="125"/>
      <c r="AYE88" s="125"/>
      <c r="AYF88" s="125"/>
      <c r="AYG88" s="125"/>
      <c r="AYH88" s="125"/>
      <c r="AYI88" s="125"/>
      <c r="AYJ88" s="125"/>
      <c r="AYK88" s="125"/>
      <c r="AYL88" s="125"/>
      <c r="AYM88" s="125"/>
      <c r="AYN88" s="125"/>
      <c r="AYO88" s="125"/>
      <c r="AYP88" s="125"/>
      <c r="AYQ88" s="125"/>
      <c r="AYR88" s="125"/>
      <c r="AYS88" s="125"/>
      <c r="AYT88" s="125"/>
      <c r="AYU88" s="125"/>
      <c r="AYV88" s="125"/>
      <c r="AYW88" s="125"/>
      <c r="AYX88" s="125"/>
      <c r="AYY88" s="125"/>
      <c r="AYZ88" s="125"/>
      <c r="AZA88" s="125"/>
      <c r="AZB88" s="125"/>
      <c r="AZC88" s="125"/>
      <c r="AZD88" s="125"/>
      <c r="AZE88" s="125"/>
      <c r="AZF88" s="125"/>
      <c r="AZG88" s="125"/>
      <c r="AZH88" s="125"/>
      <c r="AZI88" s="125"/>
      <c r="AZJ88" s="125"/>
      <c r="AZK88" s="125"/>
      <c r="AZL88" s="125"/>
      <c r="AZM88" s="125"/>
      <c r="AZN88" s="125"/>
      <c r="AZO88" s="125"/>
      <c r="AZP88" s="125"/>
      <c r="AZQ88" s="125"/>
      <c r="AZR88" s="125"/>
      <c r="AZS88" s="125"/>
      <c r="AZT88" s="125"/>
      <c r="AZU88" s="125"/>
      <c r="AZV88" s="125"/>
      <c r="AZW88" s="125"/>
      <c r="AZX88" s="125"/>
      <c r="AZY88" s="125"/>
      <c r="AZZ88" s="125"/>
      <c r="BAA88" s="125"/>
      <c r="BAB88" s="125"/>
      <c r="BAC88" s="125"/>
      <c r="BAD88" s="125"/>
      <c r="BAE88" s="125"/>
      <c r="BAF88" s="125"/>
      <c r="BAG88" s="125"/>
      <c r="BAH88" s="125"/>
      <c r="BAI88" s="125"/>
      <c r="BAJ88" s="125"/>
      <c r="BAK88" s="125"/>
      <c r="BAL88" s="125"/>
      <c r="BAM88" s="125"/>
      <c r="BAN88" s="125"/>
      <c r="BAO88" s="125"/>
      <c r="BAP88" s="125"/>
      <c r="BAQ88" s="125"/>
      <c r="BAR88" s="125"/>
      <c r="BAS88" s="125"/>
      <c r="BAT88" s="125"/>
      <c r="BAU88" s="125"/>
      <c r="BAV88" s="125"/>
      <c r="BAW88" s="125"/>
      <c r="BAX88" s="125"/>
      <c r="BAY88" s="125"/>
      <c r="BAZ88" s="125"/>
      <c r="BBA88" s="125"/>
      <c r="BBB88" s="125"/>
      <c r="BBC88" s="125"/>
      <c r="BBD88" s="125"/>
      <c r="BBE88" s="125"/>
      <c r="BBF88" s="125"/>
      <c r="BBG88" s="125"/>
      <c r="BBH88" s="125"/>
      <c r="BBI88" s="125"/>
      <c r="BBJ88" s="125"/>
      <c r="BBK88" s="125"/>
      <c r="BBL88" s="125"/>
      <c r="BBM88" s="125"/>
      <c r="BBN88" s="125"/>
      <c r="BBO88" s="125"/>
      <c r="BBP88" s="125"/>
      <c r="BBQ88" s="125"/>
      <c r="BBR88" s="125"/>
      <c r="BBS88" s="125"/>
      <c r="BBT88" s="125"/>
      <c r="BBU88" s="125"/>
      <c r="BBV88" s="125"/>
      <c r="BBW88" s="125"/>
      <c r="BBX88" s="125"/>
      <c r="BBY88" s="125"/>
      <c r="BBZ88" s="125"/>
      <c r="BCA88" s="125"/>
      <c r="BCB88" s="125"/>
      <c r="BCC88" s="125"/>
      <c r="BCD88" s="125"/>
      <c r="BCE88" s="125"/>
      <c r="BCF88" s="125"/>
      <c r="BCG88" s="125"/>
      <c r="BCH88" s="125"/>
      <c r="BCI88" s="125"/>
      <c r="BCJ88" s="125"/>
      <c r="BCK88" s="125"/>
      <c r="BCL88" s="125"/>
      <c r="BCM88" s="125"/>
      <c r="BCN88" s="125"/>
      <c r="BCO88" s="125"/>
      <c r="BCP88" s="125"/>
      <c r="BCQ88" s="125"/>
      <c r="BCR88" s="125"/>
      <c r="BCS88" s="125"/>
      <c r="BCT88" s="125"/>
      <c r="BCU88" s="125"/>
      <c r="BCV88" s="125"/>
      <c r="BCW88" s="125"/>
      <c r="BCX88" s="125"/>
      <c r="BCY88" s="125"/>
      <c r="BCZ88" s="125"/>
      <c r="BDA88" s="125"/>
      <c r="BDB88" s="125"/>
      <c r="BDC88" s="125"/>
      <c r="BDD88" s="125"/>
      <c r="BDE88" s="125"/>
      <c r="BDF88" s="125"/>
      <c r="BDG88" s="125"/>
      <c r="BDH88" s="125"/>
      <c r="BDI88" s="125"/>
      <c r="BDJ88" s="125"/>
      <c r="BDK88" s="125"/>
      <c r="BDL88" s="125"/>
      <c r="BDM88" s="125"/>
      <c r="BDN88" s="125"/>
      <c r="BDO88" s="125"/>
      <c r="BDP88" s="125"/>
      <c r="BDQ88" s="125"/>
      <c r="BDR88" s="125"/>
      <c r="BDS88" s="125"/>
      <c r="BDT88" s="125"/>
      <c r="BDU88" s="125"/>
      <c r="BDV88" s="125"/>
      <c r="BDW88" s="125"/>
      <c r="BDX88" s="125"/>
      <c r="BDY88" s="125"/>
      <c r="BDZ88" s="125"/>
      <c r="BEA88" s="125"/>
      <c r="BEB88" s="125"/>
      <c r="BEC88" s="125"/>
      <c r="BED88" s="125"/>
      <c r="BEE88" s="125"/>
      <c r="BEF88" s="125"/>
      <c r="BEG88" s="125"/>
      <c r="BEH88" s="125"/>
      <c r="BEI88" s="125"/>
      <c r="BEJ88" s="125"/>
      <c r="BEK88" s="125"/>
      <c r="BEL88" s="125"/>
      <c r="BEM88" s="125"/>
      <c r="BEN88" s="125"/>
      <c r="BEO88" s="125"/>
      <c r="BEP88" s="125"/>
      <c r="BEQ88" s="125"/>
      <c r="BER88" s="125"/>
      <c r="BES88" s="125"/>
      <c r="BET88" s="125"/>
      <c r="BEU88" s="125"/>
      <c r="BEV88" s="125"/>
      <c r="BEW88" s="125"/>
      <c r="BEX88" s="125"/>
      <c r="BEY88" s="125"/>
      <c r="BEZ88" s="125"/>
      <c r="BFA88" s="125"/>
      <c r="BFB88" s="125"/>
      <c r="BFC88" s="125"/>
      <c r="BFD88" s="125"/>
      <c r="BFE88" s="125"/>
      <c r="BFF88" s="125"/>
      <c r="BFG88" s="125"/>
      <c r="BFH88" s="125"/>
      <c r="BFI88" s="125"/>
      <c r="BFJ88" s="125"/>
      <c r="BFK88" s="125"/>
      <c r="BFL88" s="125"/>
      <c r="BFM88" s="125"/>
      <c r="BFN88" s="125"/>
      <c r="BFO88" s="125"/>
      <c r="BFP88" s="125"/>
      <c r="BFQ88" s="125"/>
      <c r="BFR88" s="125"/>
      <c r="BFS88" s="125"/>
      <c r="BFT88" s="125"/>
      <c r="BFU88" s="125"/>
      <c r="BFV88" s="125"/>
      <c r="BFW88" s="125"/>
      <c r="BFX88" s="125"/>
      <c r="BFY88" s="125"/>
      <c r="BFZ88" s="125"/>
      <c r="BGA88" s="125"/>
      <c r="BGB88" s="125"/>
      <c r="BGC88" s="125"/>
      <c r="BGD88" s="125"/>
      <c r="BGE88" s="125"/>
      <c r="BGF88" s="125"/>
      <c r="BGG88" s="125"/>
      <c r="BGH88" s="125"/>
      <c r="BGI88" s="125"/>
      <c r="BGJ88" s="125"/>
      <c r="BGK88" s="125"/>
      <c r="BGL88" s="125"/>
      <c r="BGM88" s="125"/>
      <c r="BGN88" s="125"/>
      <c r="BGO88" s="125"/>
      <c r="BGP88" s="125"/>
      <c r="BGQ88" s="125"/>
      <c r="BGR88" s="125"/>
      <c r="BGS88" s="125"/>
      <c r="BGT88" s="125"/>
      <c r="BGU88" s="125"/>
      <c r="BGV88" s="125"/>
      <c r="BGW88" s="125"/>
      <c r="BGX88" s="125"/>
      <c r="BGY88" s="125"/>
      <c r="BGZ88" s="125"/>
      <c r="BHA88" s="125"/>
      <c r="BHB88" s="125"/>
      <c r="BHC88" s="125"/>
      <c r="BHD88" s="125"/>
      <c r="BHE88" s="125"/>
      <c r="BHF88" s="125"/>
      <c r="BHG88" s="125"/>
      <c r="BHH88" s="125"/>
      <c r="BHI88" s="125"/>
      <c r="BHJ88" s="125"/>
      <c r="BHK88" s="125"/>
      <c r="BHL88" s="125"/>
      <c r="BHM88" s="125"/>
      <c r="BHN88" s="125"/>
      <c r="BHO88" s="125"/>
      <c r="BHP88" s="125"/>
      <c r="BHQ88" s="125"/>
      <c r="BHR88" s="125"/>
      <c r="BHS88" s="125"/>
      <c r="BHT88" s="125"/>
      <c r="BHU88" s="125"/>
      <c r="BHV88" s="125"/>
      <c r="BHW88" s="125"/>
      <c r="BHX88" s="125"/>
      <c r="BHY88" s="125"/>
      <c r="BHZ88" s="125"/>
      <c r="BIA88" s="125"/>
      <c r="BIB88" s="125"/>
      <c r="BIC88" s="125"/>
      <c r="BID88" s="125"/>
      <c r="BIE88" s="125"/>
      <c r="BIF88" s="125"/>
      <c r="BIG88" s="125"/>
      <c r="BIH88" s="125"/>
      <c r="BII88" s="125"/>
      <c r="BIJ88" s="125"/>
      <c r="BIK88" s="125"/>
      <c r="BIL88" s="125"/>
      <c r="BIM88" s="125"/>
      <c r="BIN88" s="125"/>
      <c r="BIO88" s="125"/>
      <c r="BIP88" s="125"/>
      <c r="BIQ88" s="125"/>
      <c r="BIR88" s="125"/>
      <c r="BIS88" s="125"/>
      <c r="BIT88" s="125"/>
      <c r="BIU88" s="125"/>
      <c r="BIV88" s="125"/>
      <c r="BIW88" s="125"/>
      <c r="BIX88" s="125"/>
      <c r="BIY88" s="125"/>
      <c r="BIZ88" s="125"/>
      <c r="BJA88" s="125"/>
      <c r="BJB88" s="125"/>
      <c r="BJC88" s="125"/>
      <c r="BJD88" s="125"/>
      <c r="BJE88" s="125"/>
      <c r="BJF88" s="125"/>
      <c r="BJG88" s="125"/>
      <c r="BJH88" s="125"/>
      <c r="BJI88" s="125"/>
      <c r="BJJ88" s="125"/>
      <c r="BJK88" s="125"/>
      <c r="BJL88" s="125"/>
      <c r="BJM88" s="125"/>
      <c r="BJN88" s="125"/>
      <c r="BJO88" s="125"/>
      <c r="BJP88" s="125"/>
      <c r="BJQ88" s="125"/>
      <c r="BJR88" s="125"/>
      <c r="BJS88" s="125"/>
      <c r="BJT88" s="125"/>
      <c r="BJU88" s="125"/>
      <c r="BJV88" s="125"/>
      <c r="BJW88" s="125"/>
      <c r="BJX88" s="125"/>
      <c r="BJY88" s="125"/>
      <c r="BJZ88" s="125"/>
      <c r="BKA88" s="125"/>
      <c r="BKB88" s="125"/>
      <c r="BKC88" s="125"/>
      <c r="BKD88" s="125"/>
      <c r="BKE88" s="125"/>
      <c r="BKF88" s="125"/>
      <c r="BKG88" s="125"/>
      <c r="BKH88" s="125"/>
      <c r="BKI88" s="125"/>
      <c r="BKJ88" s="125"/>
      <c r="BKK88" s="125"/>
      <c r="BKL88" s="125"/>
      <c r="BKM88" s="125"/>
      <c r="BKN88" s="125"/>
      <c r="BKO88" s="125"/>
      <c r="BKP88" s="125"/>
      <c r="BKQ88" s="125"/>
      <c r="BKR88" s="125"/>
      <c r="BKS88" s="125"/>
      <c r="BKT88" s="125"/>
      <c r="BKU88" s="125"/>
      <c r="BKV88" s="125"/>
      <c r="BKW88" s="125"/>
      <c r="BKX88" s="125"/>
      <c r="BKY88" s="125"/>
      <c r="BKZ88" s="125"/>
      <c r="BLA88" s="125"/>
      <c r="BLB88" s="125"/>
      <c r="BLC88" s="125"/>
      <c r="BLD88" s="125"/>
      <c r="BLE88" s="125"/>
      <c r="BLF88" s="125"/>
      <c r="BLG88" s="125"/>
      <c r="BLH88" s="125"/>
      <c r="BLI88" s="125"/>
      <c r="BLJ88" s="125"/>
      <c r="BLK88" s="125"/>
      <c r="BLL88" s="125"/>
      <c r="BLM88" s="125"/>
      <c r="BLN88" s="125"/>
      <c r="BLO88" s="125"/>
      <c r="BLP88" s="125"/>
      <c r="BLQ88" s="125"/>
      <c r="BLR88" s="125"/>
      <c r="BLS88" s="125"/>
      <c r="BLT88" s="125"/>
      <c r="BLU88" s="125"/>
      <c r="BLV88" s="125"/>
      <c r="BLW88" s="125"/>
      <c r="BLX88" s="125"/>
      <c r="BLY88" s="125"/>
      <c r="BLZ88" s="125"/>
      <c r="BMA88" s="125"/>
      <c r="BMB88" s="125"/>
      <c r="BMC88" s="125"/>
      <c r="BMD88" s="125"/>
      <c r="BME88" s="125"/>
      <c r="BMF88" s="125"/>
      <c r="BMG88" s="125"/>
      <c r="BMH88" s="125"/>
      <c r="BMI88" s="125"/>
      <c r="BMJ88" s="125"/>
      <c r="BMK88" s="125"/>
      <c r="BML88" s="125"/>
      <c r="BMM88" s="125"/>
      <c r="BMN88" s="125"/>
      <c r="BMO88" s="125"/>
      <c r="BMP88" s="125"/>
      <c r="BMQ88" s="125"/>
      <c r="BMR88" s="125"/>
      <c r="BMS88" s="125"/>
      <c r="BMT88" s="125"/>
      <c r="BMU88" s="125"/>
      <c r="BMV88" s="125"/>
      <c r="BMW88" s="125"/>
      <c r="BMX88" s="125"/>
      <c r="BMY88" s="125"/>
      <c r="BMZ88" s="125"/>
      <c r="BNA88" s="125"/>
      <c r="BNB88" s="125"/>
      <c r="BNC88" s="125"/>
      <c r="BND88" s="125"/>
      <c r="BNE88" s="125"/>
      <c r="BNF88" s="125"/>
      <c r="BNG88" s="125"/>
      <c r="BNH88" s="125"/>
      <c r="BNI88" s="125"/>
      <c r="BNJ88" s="125"/>
      <c r="BNK88" s="125"/>
      <c r="BNL88" s="125"/>
      <c r="BNM88" s="125"/>
      <c r="BNN88" s="125"/>
      <c r="BNO88" s="125"/>
      <c r="BNP88" s="125"/>
      <c r="BNQ88" s="125"/>
      <c r="BNR88" s="125"/>
      <c r="BNS88" s="125"/>
      <c r="BNT88" s="125"/>
      <c r="BNU88" s="125"/>
      <c r="BNV88" s="125"/>
      <c r="BNW88" s="125"/>
      <c r="BNX88" s="125"/>
      <c r="BNY88" s="125"/>
      <c r="BNZ88" s="125"/>
      <c r="BOA88" s="125"/>
      <c r="BOB88" s="125"/>
      <c r="BOC88" s="125"/>
      <c r="BOD88" s="125"/>
      <c r="BOE88" s="125"/>
      <c r="BOF88" s="125"/>
      <c r="BOG88" s="125"/>
      <c r="BOH88" s="125"/>
      <c r="BOI88" s="125"/>
      <c r="BOJ88" s="125"/>
      <c r="BOK88" s="125"/>
      <c r="BOL88" s="125"/>
      <c r="BOM88" s="125"/>
      <c r="BON88" s="125"/>
      <c r="BOO88" s="125"/>
      <c r="BOP88" s="125"/>
      <c r="BOQ88" s="125"/>
      <c r="BOR88" s="125"/>
      <c r="BOS88" s="125"/>
      <c r="BOT88" s="125"/>
      <c r="BOU88" s="125"/>
      <c r="BOV88" s="125"/>
      <c r="BOW88" s="125"/>
      <c r="BOX88" s="125"/>
      <c r="BOY88" s="125"/>
      <c r="BOZ88" s="125"/>
      <c r="BPA88" s="125"/>
      <c r="BPB88" s="125"/>
      <c r="BPC88" s="125"/>
      <c r="BPD88" s="125"/>
      <c r="BPE88" s="125"/>
      <c r="BPF88" s="125"/>
      <c r="BPG88" s="125"/>
      <c r="BPH88" s="125"/>
      <c r="BPI88" s="125"/>
      <c r="BPJ88" s="125"/>
      <c r="BPK88" s="125"/>
      <c r="BPL88" s="125"/>
      <c r="BPM88" s="125"/>
      <c r="BPN88" s="125"/>
      <c r="BPO88" s="125"/>
      <c r="BPP88" s="125"/>
      <c r="BPQ88" s="125"/>
      <c r="BPR88" s="125"/>
      <c r="BPS88" s="125"/>
      <c r="BPT88" s="125"/>
      <c r="BPU88" s="125"/>
      <c r="BPV88" s="125"/>
      <c r="BPW88" s="125"/>
      <c r="BPX88" s="125"/>
      <c r="BPY88" s="125"/>
      <c r="BPZ88" s="125"/>
      <c r="BQA88" s="125"/>
      <c r="BQB88" s="125"/>
      <c r="BQC88" s="125"/>
      <c r="BQD88" s="125"/>
      <c r="BQE88" s="125"/>
      <c r="BQF88" s="125"/>
      <c r="BQG88" s="125"/>
      <c r="BQH88" s="125"/>
      <c r="BQI88" s="125"/>
      <c r="BQJ88" s="125"/>
      <c r="BQK88" s="125"/>
      <c r="BQL88" s="125"/>
      <c r="BQM88" s="125"/>
      <c r="BQN88" s="125"/>
      <c r="BQO88" s="125"/>
      <c r="BQP88" s="125"/>
      <c r="BQQ88" s="125"/>
      <c r="BQR88" s="125"/>
      <c r="BQS88" s="125"/>
      <c r="BQT88" s="125"/>
      <c r="BQU88" s="125"/>
      <c r="BQV88" s="125"/>
      <c r="BQW88" s="125"/>
      <c r="BQX88" s="125"/>
      <c r="BQY88" s="125"/>
      <c r="BQZ88" s="125"/>
      <c r="BRA88" s="125"/>
      <c r="BRB88" s="125"/>
      <c r="BRC88" s="125"/>
      <c r="BRD88" s="125"/>
      <c r="BRE88" s="125"/>
      <c r="BRF88" s="125"/>
      <c r="BRG88" s="125"/>
      <c r="BRH88" s="125"/>
      <c r="BRI88" s="125"/>
      <c r="BRJ88" s="125"/>
      <c r="BRK88" s="125"/>
      <c r="BRL88" s="125"/>
      <c r="BRM88" s="125"/>
      <c r="BRN88" s="125"/>
      <c r="BRO88" s="125"/>
      <c r="BRP88" s="125"/>
      <c r="BRQ88" s="125"/>
      <c r="BRR88" s="125"/>
      <c r="BRS88" s="125"/>
      <c r="BRT88" s="125"/>
      <c r="BRU88" s="125"/>
      <c r="BRV88" s="125"/>
      <c r="BRW88" s="125"/>
      <c r="BRX88" s="125"/>
      <c r="BRY88" s="125"/>
      <c r="BRZ88" s="125"/>
      <c r="BSA88" s="125"/>
      <c r="BSB88" s="125"/>
      <c r="BSC88" s="125"/>
      <c r="BSD88" s="125"/>
      <c r="BSE88" s="125"/>
      <c r="BSF88" s="125"/>
      <c r="BSG88" s="125"/>
      <c r="BSH88" s="125"/>
      <c r="BSI88" s="125"/>
      <c r="BSJ88" s="125"/>
      <c r="BSK88" s="125"/>
      <c r="BSL88" s="125"/>
      <c r="BSM88" s="125"/>
      <c r="BSN88" s="125"/>
      <c r="BSO88" s="125"/>
      <c r="BSP88" s="125"/>
      <c r="BSQ88" s="125"/>
      <c r="BSR88" s="125"/>
      <c r="BSS88" s="125"/>
      <c r="BST88" s="125"/>
      <c r="BSU88" s="125"/>
      <c r="BSV88" s="125"/>
      <c r="BSW88" s="125"/>
      <c r="BSX88" s="125"/>
      <c r="BSY88" s="125"/>
      <c r="BSZ88" s="125"/>
      <c r="BTA88" s="125"/>
      <c r="BTB88" s="125"/>
      <c r="BTC88" s="125"/>
      <c r="BTD88" s="125"/>
      <c r="BTE88" s="125"/>
      <c r="BTF88" s="125"/>
      <c r="BTG88" s="125"/>
      <c r="BTH88" s="125"/>
      <c r="BTI88" s="125"/>
      <c r="BTJ88" s="125"/>
      <c r="BTK88" s="125"/>
      <c r="BTL88" s="125"/>
      <c r="BTM88" s="125"/>
      <c r="BTN88" s="125"/>
      <c r="BTO88" s="125"/>
      <c r="BTP88" s="125"/>
      <c r="BTQ88" s="125"/>
      <c r="BTR88" s="125"/>
      <c r="BTS88" s="125"/>
      <c r="BTT88" s="125"/>
      <c r="BTU88" s="125"/>
      <c r="BTV88" s="125"/>
      <c r="BTW88" s="125"/>
      <c r="BTX88" s="125"/>
      <c r="BTY88" s="125"/>
      <c r="BTZ88" s="125"/>
      <c r="BUA88" s="125"/>
      <c r="BUB88" s="125"/>
      <c r="BUC88" s="125"/>
      <c r="BUD88" s="125"/>
      <c r="BUE88" s="125"/>
      <c r="BUF88" s="125"/>
      <c r="BUG88" s="125"/>
      <c r="BUH88" s="125"/>
      <c r="BUI88" s="125"/>
      <c r="BUJ88" s="125"/>
      <c r="BUK88" s="125"/>
      <c r="BUL88" s="125"/>
      <c r="BUM88" s="125"/>
      <c r="BUN88" s="125"/>
      <c r="BUO88" s="125"/>
      <c r="BUP88" s="125"/>
      <c r="BUQ88" s="125"/>
      <c r="BUR88" s="125"/>
      <c r="BUS88" s="125"/>
      <c r="BUT88" s="125"/>
      <c r="BUU88" s="125"/>
      <c r="BUV88" s="125"/>
      <c r="BUW88" s="125"/>
      <c r="BUX88" s="125"/>
      <c r="BUY88" s="125"/>
      <c r="BUZ88" s="125"/>
      <c r="BVA88" s="125"/>
      <c r="BVB88" s="125"/>
      <c r="BVC88" s="125"/>
      <c r="BVD88" s="125"/>
      <c r="BVE88" s="125"/>
      <c r="BVF88" s="125"/>
      <c r="BVG88" s="125"/>
      <c r="BVH88" s="125"/>
      <c r="BVI88" s="125"/>
      <c r="BVJ88" s="125"/>
      <c r="BVK88" s="125"/>
      <c r="BVL88" s="125"/>
      <c r="BVM88" s="125"/>
      <c r="BVN88" s="125"/>
      <c r="BVO88" s="125"/>
      <c r="BVP88" s="125"/>
      <c r="BVQ88" s="125"/>
      <c r="BVR88" s="125"/>
      <c r="BVS88" s="125"/>
      <c r="BVT88" s="125"/>
      <c r="BVU88" s="125"/>
      <c r="BVV88" s="125"/>
      <c r="BVW88" s="125"/>
      <c r="BVX88" s="125"/>
      <c r="BVY88" s="125"/>
      <c r="BVZ88" s="125"/>
      <c r="BWA88" s="125"/>
      <c r="BWB88" s="125"/>
      <c r="BWC88" s="125"/>
      <c r="BWD88" s="125"/>
      <c r="BWE88" s="125"/>
      <c r="BWF88" s="125"/>
      <c r="BWG88" s="125"/>
      <c r="BWH88" s="125"/>
      <c r="BWI88" s="125"/>
      <c r="BWJ88" s="125"/>
      <c r="BWK88" s="125"/>
      <c r="BWL88" s="125"/>
      <c r="BWM88" s="125"/>
      <c r="BWN88" s="125"/>
      <c r="BWO88" s="125"/>
      <c r="BWP88" s="125"/>
      <c r="BWQ88" s="125"/>
      <c r="BWR88" s="125"/>
      <c r="BWS88" s="125"/>
      <c r="BWT88" s="125"/>
      <c r="BWU88" s="125"/>
      <c r="BWV88" s="125"/>
      <c r="BWW88" s="125"/>
      <c r="BWX88" s="125"/>
      <c r="BWY88" s="125"/>
      <c r="BWZ88" s="125"/>
      <c r="BXA88" s="125"/>
      <c r="BXB88" s="125"/>
      <c r="BXC88" s="125"/>
      <c r="BXD88" s="125"/>
      <c r="BXE88" s="125"/>
      <c r="BXF88" s="125"/>
      <c r="BXG88" s="125"/>
      <c r="BXH88" s="125"/>
      <c r="BXI88" s="125"/>
      <c r="BXJ88" s="125"/>
      <c r="BXK88" s="125"/>
      <c r="BXL88" s="125"/>
      <c r="BXM88" s="125"/>
      <c r="BXN88" s="125"/>
      <c r="BXO88" s="125"/>
      <c r="BXP88" s="125"/>
      <c r="BXQ88" s="125"/>
      <c r="BXR88" s="125"/>
      <c r="BXS88" s="125"/>
      <c r="BXT88" s="125"/>
      <c r="BXU88" s="125"/>
      <c r="BXV88" s="125"/>
      <c r="BXW88" s="125"/>
      <c r="BXX88" s="125"/>
      <c r="BXY88" s="125"/>
      <c r="BXZ88" s="125"/>
      <c r="BYA88" s="125"/>
      <c r="BYB88" s="125"/>
      <c r="BYC88" s="125"/>
      <c r="BYD88" s="125"/>
      <c r="BYE88" s="125"/>
      <c r="BYF88" s="125"/>
      <c r="BYG88" s="125"/>
      <c r="BYH88" s="125"/>
      <c r="BYI88" s="125"/>
      <c r="BYJ88" s="125"/>
      <c r="BYK88" s="125"/>
      <c r="BYL88" s="125"/>
      <c r="BYM88" s="125"/>
      <c r="BYN88" s="125"/>
      <c r="BYO88" s="125"/>
      <c r="BYP88" s="125"/>
      <c r="BYQ88" s="125"/>
      <c r="BYR88" s="125"/>
      <c r="BYS88" s="125"/>
      <c r="BYT88" s="125"/>
      <c r="BYU88" s="125"/>
      <c r="BYV88" s="125"/>
      <c r="BYW88" s="125"/>
      <c r="BYX88" s="125"/>
      <c r="BYY88" s="125"/>
      <c r="BYZ88" s="125"/>
      <c r="BZA88" s="125"/>
      <c r="BZB88" s="125"/>
      <c r="BZC88" s="125"/>
      <c r="BZD88" s="125"/>
      <c r="BZE88" s="125"/>
      <c r="BZF88" s="125"/>
      <c r="BZG88" s="125"/>
      <c r="BZH88" s="125"/>
      <c r="BZI88" s="125"/>
      <c r="BZJ88" s="125"/>
      <c r="BZK88" s="125"/>
      <c r="BZL88" s="125"/>
      <c r="BZM88" s="125"/>
      <c r="BZN88" s="125"/>
      <c r="BZO88" s="125"/>
      <c r="BZP88" s="125"/>
      <c r="BZQ88" s="125"/>
      <c r="BZR88" s="125"/>
      <c r="BZS88" s="125"/>
      <c r="BZT88" s="125"/>
      <c r="BZU88" s="125"/>
      <c r="BZV88" s="125"/>
      <c r="BZW88" s="125"/>
      <c r="BZX88" s="125"/>
      <c r="BZY88" s="125"/>
      <c r="BZZ88" s="125"/>
      <c r="CAA88" s="125"/>
      <c r="CAB88" s="125"/>
      <c r="CAC88" s="125"/>
      <c r="CAD88" s="125"/>
      <c r="CAE88" s="125"/>
      <c r="CAF88" s="125"/>
      <c r="CAG88" s="125"/>
      <c r="CAH88" s="125"/>
      <c r="CAI88" s="125"/>
      <c r="CAJ88" s="125"/>
      <c r="CAK88" s="125"/>
      <c r="CAL88" s="125"/>
      <c r="CAM88" s="125"/>
      <c r="CAN88" s="125"/>
      <c r="CAO88" s="125"/>
      <c r="CAP88" s="125"/>
      <c r="CAQ88" s="125"/>
      <c r="CAR88" s="125"/>
      <c r="CAS88" s="125"/>
      <c r="CAT88" s="125"/>
      <c r="CAU88" s="125"/>
      <c r="CAV88" s="125"/>
      <c r="CAW88" s="125"/>
      <c r="CAX88" s="125"/>
      <c r="CAY88" s="125"/>
      <c r="CAZ88" s="125"/>
      <c r="CBA88" s="125"/>
      <c r="CBB88" s="125"/>
      <c r="CBC88" s="125"/>
      <c r="CBD88" s="125"/>
      <c r="CBE88" s="125"/>
      <c r="CBF88" s="125"/>
      <c r="CBG88" s="125"/>
      <c r="CBH88" s="125"/>
      <c r="CBI88" s="125"/>
      <c r="CBJ88" s="125"/>
      <c r="CBK88" s="125"/>
      <c r="CBL88" s="125"/>
      <c r="CBM88" s="125"/>
      <c r="CBN88" s="125"/>
      <c r="CBO88" s="125"/>
      <c r="CBP88" s="125"/>
      <c r="CBQ88" s="125"/>
      <c r="CBR88" s="125"/>
      <c r="CBS88" s="125"/>
      <c r="CBT88" s="125"/>
      <c r="CBU88" s="125"/>
      <c r="CBV88" s="125"/>
      <c r="CBW88" s="125"/>
      <c r="CBX88" s="125"/>
      <c r="CBY88" s="125"/>
      <c r="CBZ88" s="125"/>
      <c r="CCA88" s="125"/>
      <c r="CCB88" s="125"/>
      <c r="CCC88" s="125"/>
      <c r="CCD88" s="125"/>
      <c r="CCE88" s="125"/>
      <c r="CCF88" s="125"/>
      <c r="CCG88" s="125"/>
      <c r="CCH88" s="125"/>
      <c r="CCI88" s="125"/>
      <c r="CCJ88" s="125"/>
      <c r="CCK88" s="125"/>
      <c r="CCL88" s="125"/>
      <c r="CCM88" s="125"/>
      <c r="CCN88" s="125"/>
      <c r="CCO88" s="125"/>
      <c r="CCP88" s="125"/>
      <c r="CCQ88" s="125"/>
      <c r="CCR88" s="125"/>
      <c r="CCS88" s="125"/>
      <c r="CCT88" s="125"/>
      <c r="CCU88" s="125"/>
      <c r="CCV88" s="125"/>
      <c r="CCW88" s="125"/>
      <c r="CCX88" s="125"/>
      <c r="CCY88" s="125"/>
      <c r="CCZ88" s="125"/>
      <c r="CDA88" s="125"/>
      <c r="CDB88" s="125"/>
      <c r="CDC88" s="125"/>
      <c r="CDD88" s="125"/>
      <c r="CDE88" s="125"/>
      <c r="CDF88" s="125"/>
      <c r="CDG88" s="125"/>
      <c r="CDH88" s="125"/>
      <c r="CDI88" s="125"/>
      <c r="CDJ88" s="125"/>
      <c r="CDK88" s="125"/>
      <c r="CDL88" s="125"/>
      <c r="CDM88" s="125"/>
      <c r="CDN88" s="125"/>
      <c r="CDO88" s="125"/>
      <c r="CDP88" s="125"/>
      <c r="CDQ88" s="125"/>
      <c r="CDR88" s="125"/>
      <c r="CDS88" s="125"/>
      <c r="CDT88" s="125"/>
      <c r="CDU88" s="125"/>
      <c r="CDV88" s="125"/>
      <c r="CDW88" s="125"/>
      <c r="CDX88" s="125"/>
      <c r="CDY88" s="125"/>
      <c r="CDZ88" s="125"/>
      <c r="CEA88" s="125"/>
      <c r="CEB88" s="125"/>
      <c r="CEC88" s="125"/>
      <c r="CED88" s="125"/>
      <c r="CEE88" s="125"/>
      <c r="CEF88" s="125"/>
      <c r="CEG88" s="125"/>
      <c r="CEH88" s="125"/>
      <c r="CEI88" s="125"/>
      <c r="CEJ88" s="125"/>
      <c r="CEK88" s="125"/>
      <c r="CEL88" s="125"/>
      <c r="CEM88" s="125"/>
      <c r="CEN88" s="125"/>
      <c r="CEO88" s="125"/>
      <c r="CEP88" s="125"/>
      <c r="CEQ88" s="125"/>
      <c r="CER88" s="125"/>
      <c r="CES88" s="125"/>
      <c r="CET88" s="125"/>
      <c r="CEU88" s="125"/>
      <c r="CEV88" s="125"/>
      <c r="CEW88" s="125"/>
      <c r="CEX88" s="125"/>
      <c r="CEY88" s="125"/>
      <c r="CEZ88" s="125"/>
      <c r="CFA88" s="125"/>
      <c r="CFB88" s="125"/>
      <c r="CFC88" s="125"/>
      <c r="CFD88" s="125"/>
      <c r="CFE88" s="125"/>
      <c r="CFF88" s="125"/>
      <c r="CFG88" s="125"/>
      <c r="CFH88" s="125"/>
      <c r="CFI88" s="125"/>
      <c r="CFJ88" s="125"/>
      <c r="CFK88" s="125"/>
      <c r="CFL88" s="125"/>
      <c r="CFM88" s="125"/>
      <c r="CFN88" s="125"/>
      <c r="CFO88" s="125"/>
      <c r="CFP88" s="125"/>
      <c r="CFQ88" s="125"/>
      <c r="CFR88" s="125"/>
      <c r="CFS88" s="125"/>
      <c r="CFT88" s="125"/>
      <c r="CFU88" s="125"/>
      <c r="CFV88" s="125"/>
      <c r="CFW88" s="125"/>
      <c r="CFX88" s="125"/>
      <c r="CFY88" s="125"/>
      <c r="CFZ88" s="125"/>
      <c r="CGA88" s="125"/>
      <c r="CGB88" s="125"/>
      <c r="CGC88" s="125"/>
      <c r="CGD88" s="125"/>
      <c r="CGE88" s="125"/>
      <c r="CGF88" s="125"/>
      <c r="CGG88" s="125"/>
      <c r="CGH88" s="125"/>
      <c r="CGI88" s="125"/>
      <c r="CGJ88" s="125"/>
      <c r="CGK88" s="125"/>
      <c r="CGL88" s="125"/>
      <c r="CGM88" s="125"/>
      <c r="CGN88" s="125"/>
      <c r="CGO88" s="125"/>
      <c r="CGP88" s="125"/>
      <c r="CGQ88" s="125"/>
      <c r="CGR88" s="125"/>
      <c r="CGS88" s="125"/>
      <c r="CGT88" s="125"/>
      <c r="CGU88" s="125"/>
      <c r="CGV88" s="125"/>
      <c r="CGW88" s="125"/>
      <c r="CGX88" s="125"/>
      <c r="CGY88" s="125"/>
      <c r="CGZ88" s="125"/>
      <c r="CHA88" s="125"/>
      <c r="CHB88" s="125"/>
      <c r="CHC88" s="125"/>
      <c r="CHD88" s="125"/>
      <c r="CHE88" s="125"/>
      <c r="CHF88" s="125"/>
      <c r="CHG88" s="125"/>
      <c r="CHH88" s="125"/>
      <c r="CHI88" s="125"/>
      <c r="CHJ88" s="125"/>
      <c r="CHK88" s="125"/>
      <c r="CHL88" s="125"/>
      <c r="CHM88" s="125"/>
      <c r="CHN88" s="125"/>
      <c r="CHO88" s="125"/>
      <c r="CHP88" s="125"/>
      <c r="CHQ88" s="125"/>
      <c r="CHR88" s="125"/>
      <c r="CHS88" s="125"/>
      <c r="CHT88" s="125"/>
      <c r="CHU88" s="125"/>
      <c r="CHV88" s="125"/>
      <c r="CHW88" s="125"/>
      <c r="CHX88" s="125"/>
      <c r="CHY88" s="125"/>
      <c r="CHZ88" s="125"/>
      <c r="CIA88" s="125"/>
      <c r="CIB88" s="125"/>
      <c r="CIC88" s="125"/>
      <c r="CID88" s="125"/>
      <c r="CIE88" s="125"/>
      <c r="CIF88" s="125"/>
      <c r="CIG88" s="125"/>
      <c r="CIH88" s="125"/>
      <c r="CII88" s="125"/>
      <c r="CIJ88" s="125"/>
      <c r="CIK88" s="125"/>
      <c r="CIL88" s="125"/>
      <c r="CIM88" s="125"/>
      <c r="CIN88" s="125"/>
      <c r="CIO88" s="125"/>
      <c r="CIP88" s="125"/>
      <c r="CIQ88" s="125"/>
      <c r="CIR88" s="125"/>
      <c r="CIS88" s="125"/>
      <c r="CIT88" s="125"/>
      <c r="CIU88" s="125"/>
      <c r="CIV88" s="125"/>
      <c r="CIW88" s="125"/>
      <c r="CIX88" s="125"/>
      <c r="CIY88" s="125"/>
      <c r="CIZ88" s="125"/>
      <c r="CJA88" s="125"/>
      <c r="CJB88" s="125"/>
      <c r="CJC88" s="125"/>
      <c r="CJD88" s="125"/>
      <c r="CJE88" s="125"/>
      <c r="CJF88" s="125"/>
      <c r="CJG88" s="125"/>
      <c r="CJH88" s="125"/>
      <c r="CJI88" s="125"/>
      <c r="CJJ88" s="125"/>
      <c r="CJK88" s="125"/>
      <c r="CJL88" s="125"/>
      <c r="CJM88" s="125"/>
      <c r="CJN88" s="125"/>
      <c r="CJO88" s="125"/>
      <c r="CJP88" s="125"/>
      <c r="CJQ88" s="125"/>
      <c r="CJR88" s="125"/>
      <c r="CJS88" s="125"/>
      <c r="CJT88" s="125"/>
      <c r="CJU88" s="125"/>
      <c r="CJV88" s="125"/>
      <c r="CJW88" s="125"/>
      <c r="CJX88" s="125"/>
      <c r="CJY88" s="125"/>
      <c r="CJZ88" s="125"/>
      <c r="CKA88" s="125"/>
      <c r="CKB88" s="125"/>
      <c r="CKC88" s="125"/>
      <c r="CKD88" s="125"/>
      <c r="CKE88" s="125"/>
      <c r="CKF88" s="125"/>
      <c r="CKG88" s="125"/>
      <c r="CKH88" s="125"/>
      <c r="CKI88" s="125"/>
      <c r="CKJ88" s="125"/>
      <c r="CKK88" s="125"/>
      <c r="CKL88" s="125"/>
      <c r="CKM88" s="125"/>
      <c r="CKN88" s="125"/>
      <c r="CKO88" s="125"/>
      <c r="CKP88" s="125"/>
      <c r="CKQ88" s="125"/>
      <c r="CKR88" s="125"/>
      <c r="CKS88" s="125"/>
      <c r="CKT88" s="125"/>
      <c r="CKU88" s="125"/>
      <c r="CKV88" s="125"/>
      <c r="CKW88" s="125"/>
      <c r="CKX88" s="125"/>
      <c r="CKY88" s="125"/>
      <c r="CKZ88" s="125"/>
      <c r="CLA88" s="125"/>
      <c r="CLB88" s="125"/>
      <c r="CLC88" s="125"/>
      <c r="CLD88" s="125"/>
      <c r="CLE88" s="125"/>
      <c r="CLF88" s="125"/>
      <c r="CLG88" s="125"/>
      <c r="CLH88" s="125"/>
      <c r="CLI88" s="125"/>
      <c r="CLJ88" s="125"/>
      <c r="CLK88" s="125"/>
      <c r="CLL88" s="125"/>
      <c r="CLM88" s="125"/>
      <c r="CLN88" s="125"/>
      <c r="CLO88" s="125"/>
      <c r="CLP88" s="125"/>
      <c r="CLQ88" s="125"/>
      <c r="CLR88" s="125"/>
      <c r="CLS88" s="125"/>
      <c r="CLT88" s="125"/>
      <c r="CLU88" s="125"/>
      <c r="CLV88" s="125"/>
      <c r="CLW88" s="125"/>
      <c r="CLX88" s="125"/>
      <c r="CLY88" s="125"/>
      <c r="CLZ88" s="125"/>
      <c r="CMA88" s="125"/>
      <c r="CMB88" s="125"/>
      <c r="CMC88" s="125"/>
      <c r="CMD88" s="125"/>
      <c r="CME88" s="125"/>
      <c r="CMF88" s="125"/>
      <c r="CMG88" s="125"/>
      <c r="CMH88" s="125"/>
      <c r="CMI88" s="125"/>
      <c r="CMJ88" s="125"/>
      <c r="CMK88" s="125"/>
      <c r="CML88" s="125"/>
      <c r="CMM88" s="125"/>
      <c r="CMN88" s="125"/>
      <c r="CMO88" s="125"/>
      <c r="CMP88" s="125"/>
      <c r="CMQ88" s="125"/>
      <c r="CMR88" s="125"/>
      <c r="CMS88" s="125"/>
      <c r="CMT88" s="125"/>
      <c r="CMU88" s="125"/>
      <c r="CMV88" s="125"/>
      <c r="CMW88" s="125"/>
      <c r="CMX88" s="125"/>
      <c r="CMY88" s="125"/>
      <c r="CMZ88" s="125"/>
      <c r="CNA88" s="125"/>
      <c r="CNB88" s="125"/>
      <c r="CNC88" s="125"/>
      <c r="CND88" s="125"/>
      <c r="CNE88" s="125"/>
      <c r="CNF88" s="125"/>
      <c r="CNG88" s="125"/>
      <c r="CNH88" s="125"/>
      <c r="CNI88" s="125"/>
      <c r="CNJ88" s="125"/>
      <c r="CNK88" s="125"/>
      <c r="CNL88" s="125"/>
      <c r="CNM88" s="125"/>
      <c r="CNN88" s="125"/>
      <c r="CNO88" s="125"/>
      <c r="CNP88" s="125"/>
      <c r="CNQ88" s="125"/>
      <c r="CNR88" s="125"/>
      <c r="CNS88" s="125"/>
      <c r="CNT88" s="125"/>
      <c r="CNU88" s="125"/>
      <c r="CNV88" s="125"/>
      <c r="CNW88" s="125"/>
      <c r="CNX88" s="125"/>
      <c r="CNY88" s="125"/>
      <c r="CNZ88" s="125"/>
      <c r="COA88" s="125"/>
      <c r="COB88" s="125"/>
      <c r="COC88" s="125"/>
      <c r="COD88" s="125"/>
      <c r="COE88" s="125"/>
      <c r="COF88" s="125"/>
      <c r="COG88" s="125"/>
      <c r="COH88" s="125"/>
      <c r="COI88" s="125"/>
      <c r="COJ88" s="125"/>
      <c r="COK88" s="125"/>
      <c r="COL88" s="125"/>
      <c r="COM88" s="125"/>
      <c r="CON88" s="125"/>
      <c r="COO88" s="125"/>
      <c r="COP88" s="125"/>
      <c r="COQ88" s="125"/>
      <c r="COR88" s="125"/>
      <c r="COS88" s="125"/>
      <c r="COT88" s="125"/>
      <c r="COU88" s="125"/>
      <c r="COV88" s="125"/>
      <c r="COW88" s="125"/>
      <c r="COX88" s="125"/>
      <c r="COY88" s="125"/>
      <c r="COZ88" s="125"/>
      <c r="CPA88" s="125"/>
      <c r="CPB88" s="125"/>
      <c r="CPC88" s="125"/>
      <c r="CPD88" s="125"/>
      <c r="CPE88" s="125"/>
      <c r="CPF88" s="125"/>
      <c r="CPG88" s="125"/>
      <c r="CPH88" s="125"/>
      <c r="CPI88" s="125"/>
      <c r="CPJ88" s="125"/>
      <c r="CPK88" s="125"/>
      <c r="CPL88" s="125"/>
      <c r="CPM88" s="125"/>
      <c r="CPN88" s="125"/>
      <c r="CPO88" s="125"/>
      <c r="CPP88" s="125"/>
      <c r="CPQ88" s="125"/>
      <c r="CPR88" s="125"/>
      <c r="CPS88" s="125"/>
      <c r="CPT88" s="125"/>
      <c r="CPU88" s="125"/>
      <c r="CPV88" s="125"/>
      <c r="CPW88" s="125"/>
      <c r="CPX88" s="125"/>
      <c r="CPY88" s="125"/>
      <c r="CPZ88" s="125"/>
      <c r="CQA88" s="125"/>
      <c r="CQB88" s="125"/>
      <c r="CQC88" s="125"/>
      <c r="CQD88" s="125"/>
      <c r="CQE88" s="125"/>
      <c r="CQF88" s="125"/>
      <c r="CQG88" s="125"/>
      <c r="CQH88" s="125"/>
      <c r="CQI88" s="125"/>
      <c r="CQJ88" s="125"/>
      <c r="CQK88" s="125"/>
      <c r="CQL88" s="125"/>
      <c r="CQM88" s="125"/>
      <c r="CQN88" s="125"/>
      <c r="CQO88" s="125"/>
      <c r="CQP88" s="125"/>
      <c r="CQQ88" s="125"/>
      <c r="CQR88" s="125"/>
      <c r="CQS88" s="125"/>
      <c r="CQT88" s="125"/>
      <c r="CQU88" s="125"/>
      <c r="CQV88" s="125"/>
      <c r="CQW88" s="125"/>
      <c r="CQX88" s="125"/>
      <c r="CQY88" s="125"/>
      <c r="CQZ88" s="125"/>
      <c r="CRA88" s="125"/>
      <c r="CRB88" s="125"/>
      <c r="CRC88" s="125"/>
      <c r="CRD88" s="125"/>
      <c r="CRE88" s="125"/>
      <c r="CRF88" s="125"/>
      <c r="CRG88" s="125"/>
      <c r="CRH88" s="125"/>
      <c r="CRI88" s="125"/>
      <c r="CRJ88" s="125"/>
      <c r="CRK88" s="125"/>
      <c r="CRL88" s="125"/>
      <c r="CRM88" s="125"/>
      <c r="CRN88" s="125"/>
      <c r="CRO88" s="125"/>
      <c r="CRP88" s="125"/>
      <c r="CRQ88" s="125"/>
      <c r="CRR88" s="125"/>
      <c r="CRS88" s="125"/>
      <c r="CRT88" s="125"/>
      <c r="CRU88" s="125"/>
      <c r="CRV88" s="125"/>
      <c r="CRW88" s="125"/>
      <c r="CRX88" s="125"/>
      <c r="CRY88" s="125"/>
      <c r="CRZ88" s="125"/>
      <c r="CSA88" s="125"/>
      <c r="CSB88" s="125"/>
      <c r="CSC88" s="125"/>
      <c r="CSD88" s="125"/>
      <c r="CSE88" s="125"/>
      <c r="CSF88" s="125"/>
      <c r="CSG88" s="125"/>
      <c r="CSH88" s="125"/>
      <c r="CSI88" s="125"/>
      <c r="CSJ88" s="125"/>
      <c r="CSK88" s="125"/>
      <c r="CSL88" s="125"/>
      <c r="CSM88" s="125"/>
      <c r="CSN88" s="125"/>
      <c r="CSO88" s="125"/>
      <c r="CSP88" s="125"/>
      <c r="CSQ88" s="125"/>
      <c r="CSR88" s="125"/>
      <c r="CSS88" s="125"/>
      <c r="CST88" s="125"/>
      <c r="CSU88" s="125"/>
      <c r="CSV88" s="125"/>
      <c r="CSW88" s="125"/>
      <c r="CSX88" s="125"/>
      <c r="CSY88" s="125"/>
      <c r="CSZ88" s="125"/>
      <c r="CTA88" s="125"/>
      <c r="CTB88" s="125"/>
      <c r="CTC88" s="125"/>
      <c r="CTD88" s="125"/>
      <c r="CTE88" s="125"/>
      <c r="CTF88" s="125"/>
      <c r="CTG88" s="125"/>
      <c r="CTH88" s="125"/>
      <c r="CTI88" s="125"/>
      <c r="CTJ88" s="125"/>
      <c r="CTK88" s="125"/>
      <c r="CTL88" s="125"/>
      <c r="CTM88" s="125"/>
      <c r="CTN88" s="125"/>
      <c r="CTO88" s="125"/>
      <c r="CTP88" s="125"/>
      <c r="CTQ88" s="125"/>
      <c r="CTR88" s="125"/>
      <c r="CTS88" s="125"/>
      <c r="CTT88" s="125"/>
      <c r="CTU88" s="125"/>
      <c r="CTV88" s="125"/>
      <c r="CTW88" s="125"/>
      <c r="CTX88" s="125"/>
      <c r="CTY88" s="125"/>
      <c r="CTZ88" s="125"/>
      <c r="CUA88" s="125"/>
      <c r="CUB88" s="125"/>
      <c r="CUC88" s="125"/>
      <c r="CUD88" s="125"/>
      <c r="CUE88" s="125"/>
      <c r="CUF88" s="125"/>
      <c r="CUG88" s="125"/>
      <c r="CUH88" s="125"/>
      <c r="CUI88" s="125"/>
      <c r="CUJ88" s="125"/>
      <c r="CUK88" s="125"/>
      <c r="CUL88" s="125"/>
      <c r="CUM88" s="125"/>
      <c r="CUN88" s="125"/>
      <c r="CUO88" s="125"/>
      <c r="CUP88" s="125"/>
      <c r="CUQ88" s="125"/>
      <c r="CUR88" s="125"/>
      <c r="CUS88" s="125"/>
      <c r="CUT88" s="125"/>
      <c r="CUU88" s="125"/>
      <c r="CUV88" s="125"/>
      <c r="CUW88" s="125"/>
      <c r="CUX88" s="125"/>
      <c r="CUY88" s="125"/>
      <c r="CUZ88" s="125"/>
      <c r="CVA88" s="125"/>
      <c r="CVB88" s="125"/>
      <c r="CVC88" s="125"/>
      <c r="CVD88" s="125"/>
      <c r="CVE88" s="125"/>
      <c r="CVF88" s="125"/>
      <c r="CVG88" s="125"/>
      <c r="CVH88" s="125"/>
      <c r="CVI88" s="125"/>
      <c r="CVJ88" s="125"/>
      <c r="CVK88" s="125"/>
      <c r="CVL88" s="125"/>
      <c r="CVM88" s="125"/>
      <c r="CVN88" s="125"/>
      <c r="CVO88" s="125"/>
      <c r="CVP88" s="125"/>
      <c r="CVQ88" s="125"/>
      <c r="CVR88" s="125"/>
      <c r="CVS88" s="125"/>
      <c r="CVT88" s="125"/>
      <c r="CVU88" s="125"/>
      <c r="CVV88" s="125"/>
      <c r="CVW88" s="125"/>
      <c r="CVX88" s="125"/>
      <c r="CVY88" s="125"/>
      <c r="CVZ88" s="125"/>
      <c r="CWA88" s="125"/>
      <c r="CWB88" s="125"/>
      <c r="CWC88" s="125"/>
      <c r="CWD88" s="125"/>
      <c r="CWE88" s="125"/>
      <c r="CWF88" s="125"/>
      <c r="CWG88" s="125"/>
      <c r="CWH88" s="125"/>
      <c r="CWI88" s="125"/>
      <c r="CWJ88" s="125"/>
      <c r="CWK88" s="125"/>
      <c r="CWL88" s="125"/>
      <c r="CWM88" s="125"/>
      <c r="CWN88" s="125"/>
      <c r="CWO88" s="125"/>
      <c r="CWP88" s="125"/>
      <c r="CWQ88" s="125"/>
      <c r="CWR88" s="125"/>
      <c r="CWS88" s="125"/>
      <c r="CWT88" s="125"/>
      <c r="CWU88" s="125"/>
      <c r="CWV88" s="125"/>
      <c r="CWW88" s="125"/>
      <c r="CWX88" s="125"/>
      <c r="CWY88" s="125"/>
      <c r="CWZ88" s="125"/>
      <c r="CXA88" s="125"/>
      <c r="CXB88" s="125"/>
      <c r="CXC88" s="125"/>
      <c r="CXD88" s="125"/>
      <c r="CXE88" s="125"/>
      <c r="CXF88" s="125"/>
      <c r="CXG88" s="125"/>
      <c r="CXH88" s="125"/>
      <c r="CXI88" s="125"/>
      <c r="CXJ88" s="125"/>
      <c r="CXK88" s="125"/>
      <c r="CXL88" s="125"/>
      <c r="CXM88" s="125"/>
      <c r="CXN88" s="125"/>
      <c r="CXO88" s="125"/>
      <c r="CXP88" s="125"/>
      <c r="CXQ88" s="125"/>
      <c r="CXR88" s="125"/>
      <c r="CXS88" s="125"/>
      <c r="CXT88" s="125"/>
      <c r="CXU88" s="125"/>
      <c r="CXV88" s="125"/>
      <c r="CXW88" s="125"/>
      <c r="CXX88" s="125"/>
      <c r="CXY88" s="125"/>
      <c r="CXZ88" s="125"/>
      <c r="CYA88" s="125"/>
      <c r="CYB88" s="125"/>
      <c r="CYC88" s="125"/>
      <c r="CYD88" s="125"/>
      <c r="CYE88" s="125"/>
      <c r="CYF88" s="125"/>
      <c r="CYG88" s="125"/>
      <c r="CYH88" s="125"/>
      <c r="CYI88" s="125"/>
      <c r="CYJ88" s="125"/>
      <c r="CYK88" s="125"/>
      <c r="CYL88" s="125"/>
      <c r="CYM88" s="125"/>
      <c r="CYN88" s="125"/>
      <c r="CYO88" s="125"/>
      <c r="CYP88" s="125"/>
      <c r="CYQ88" s="125"/>
      <c r="CYR88" s="125"/>
      <c r="CYS88" s="125"/>
      <c r="CYT88" s="125"/>
      <c r="CYU88" s="125"/>
      <c r="CYV88" s="125"/>
      <c r="CYW88" s="125"/>
      <c r="CYX88" s="125"/>
      <c r="CYY88" s="125"/>
      <c r="CYZ88" s="125"/>
      <c r="CZA88" s="125"/>
      <c r="CZB88" s="125"/>
      <c r="CZC88" s="125"/>
      <c r="CZD88" s="125"/>
      <c r="CZE88" s="125"/>
      <c r="CZF88" s="125"/>
      <c r="CZG88" s="125"/>
      <c r="CZH88" s="125"/>
      <c r="CZI88" s="125"/>
      <c r="CZJ88" s="125"/>
      <c r="CZK88" s="125"/>
      <c r="CZL88" s="125"/>
      <c r="CZM88" s="125"/>
      <c r="CZN88" s="125"/>
      <c r="CZO88" s="125"/>
      <c r="CZP88" s="125"/>
      <c r="CZQ88" s="125"/>
      <c r="CZR88" s="125"/>
      <c r="CZS88" s="125"/>
      <c r="CZT88" s="125"/>
      <c r="CZU88" s="125"/>
      <c r="CZV88" s="125"/>
      <c r="CZW88" s="125"/>
      <c r="CZX88" s="125"/>
      <c r="CZY88" s="125"/>
      <c r="CZZ88" s="125"/>
      <c r="DAA88" s="125"/>
      <c r="DAB88" s="125"/>
      <c r="DAC88" s="125"/>
      <c r="DAD88" s="125"/>
      <c r="DAE88" s="125"/>
      <c r="DAF88" s="125"/>
      <c r="DAG88" s="125"/>
      <c r="DAH88" s="125"/>
      <c r="DAI88" s="125"/>
      <c r="DAJ88" s="125"/>
      <c r="DAK88" s="125"/>
      <c r="DAL88" s="125"/>
      <c r="DAM88" s="125"/>
      <c r="DAN88" s="125"/>
      <c r="DAO88" s="125"/>
      <c r="DAP88" s="125"/>
      <c r="DAQ88" s="125"/>
      <c r="DAR88" s="125"/>
      <c r="DAS88" s="125"/>
      <c r="DAT88" s="125"/>
      <c r="DAU88" s="125"/>
      <c r="DAV88" s="125"/>
      <c r="DAW88" s="125"/>
      <c r="DAX88" s="125"/>
      <c r="DAY88" s="125"/>
      <c r="DAZ88" s="125"/>
      <c r="DBA88" s="125"/>
      <c r="DBB88" s="125"/>
      <c r="DBC88" s="125"/>
      <c r="DBD88" s="125"/>
      <c r="DBE88" s="125"/>
      <c r="DBF88" s="125"/>
      <c r="DBG88" s="125"/>
      <c r="DBH88" s="125"/>
      <c r="DBI88" s="125"/>
      <c r="DBJ88" s="125"/>
      <c r="DBK88" s="125"/>
      <c r="DBL88" s="125"/>
      <c r="DBM88" s="125"/>
      <c r="DBN88" s="125"/>
      <c r="DBO88" s="125"/>
      <c r="DBP88" s="125"/>
      <c r="DBQ88" s="125"/>
      <c r="DBR88" s="125"/>
      <c r="DBS88" s="125"/>
      <c r="DBT88" s="125"/>
      <c r="DBU88" s="125"/>
      <c r="DBV88" s="125"/>
      <c r="DBW88" s="125"/>
      <c r="DBX88" s="125"/>
      <c r="DBY88" s="125"/>
      <c r="DBZ88" s="125"/>
      <c r="DCA88" s="125"/>
      <c r="DCB88" s="125"/>
      <c r="DCC88" s="125"/>
      <c r="DCD88" s="125"/>
      <c r="DCE88" s="125"/>
      <c r="DCF88" s="125"/>
      <c r="DCG88" s="125"/>
      <c r="DCH88" s="125"/>
      <c r="DCI88" s="125"/>
      <c r="DCJ88" s="125"/>
      <c r="DCK88" s="125"/>
      <c r="DCL88" s="125"/>
      <c r="DCM88" s="125"/>
      <c r="DCN88" s="125"/>
      <c r="DCO88" s="125"/>
      <c r="DCP88" s="125"/>
      <c r="DCQ88" s="125"/>
      <c r="DCR88" s="125"/>
      <c r="DCS88" s="125"/>
      <c r="DCT88" s="125"/>
      <c r="DCU88" s="125"/>
      <c r="DCV88" s="125"/>
      <c r="DCW88" s="125"/>
      <c r="DCX88" s="125"/>
      <c r="DCY88" s="125"/>
      <c r="DCZ88" s="125"/>
      <c r="DDA88" s="125"/>
      <c r="DDB88" s="125"/>
      <c r="DDC88" s="125"/>
      <c r="DDD88" s="125"/>
      <c r="DDE88" s="125"/>
      <c r="DDF88" s="125"/>
      <c r="DDG88" s="125"/>
      <c r="DDH88" s="125"/>
      <c r="DDI88" s="125"/>
      <c r="DDJ88" s="125"/>
      <c r="DDK88" s="125"/>
      <c r="DDL88" s="125"/>
      <c r="DDM88" s="125"/>
      <c r="DDN88" s="125"/>
      <c r="DDO88" s="125"/>
      <c r="DDP88" s="125"/>
      <c r="DDQ88" s="125"/>
      <c r="DDR88" s="125"/>
      <c r="DDS88" s="125"/>
      <c r="DDT88" s="125"/>
      <c r="DDU88" s="125"/>
      <c r="DDV88" s="125"/>
      <c r="DDW88" s="125"/>
      <c r="DDX88" s="125"/>
      <c r="DDY88" s="125"/>
      <c r="DDZ88" s="125"/>
      <c r="DEA88" s="125"/>
      <c r="DEB88" s="125"/>
      <c r="DEC88" s="125"/>
      <c r="DED88" s="125"/>
      <c r="DEE88" s="125"/>
      <c r="DEF88" s="125"/>
      <c r="DEG88" s="125"/>
      <c r="DEH88" s="125"/>
      <c r="DEI88" s="125"/>
      <c r="DEJ88" s="125"/>
      <c r="DEK88" s="125"/>
      <c r="DEL88" s="125"/>
      <c r="DEM88" s="125"/>
      <c r="DEN88" s="125"/>
      <c r="DEO88" s="125"/>
      <c r="DEP88" s="125"/>
      <c r="DEQ88" s="125"/>
      <c r="DER88" s="125"/>
      <c r="DES88" s="125"/>
      <c r="DET88" s="125"/>
      <c r="DEU88" s="125"/>
      <c r="DEV88" s="125"/>
      <c r="DEW88" s="125"/>
      <c r="DEX88" s="125"/>
      <c r="DEY88" s="125"/>
      <c r="DEZ88" s="125"/>
      <c r="DFA88" s="125"/>
      <c r="DFB88" s="125"/>
      <c r="DFC88" s="125"/>
      <c r="DFD88" s="125"/>
      <c r="DFE88" s="125"/>
      <c r="DFF88" s="125"/>
      <c r="DFG88" s="125"/>
      <c r="DFH88" s="125"/>
      <c r="DFI88" s="125"/>
      <c r="DFJ88" s="125"/>
      <c r="DFK88" s="125"/>
      <c r="DFL88" s="125"/>
      <c r="DFM88" s="125"/>
      <c r="DFN88" s="125"/>
      <c r="DFO88" s="125"/>
      <c r="DFP88" s="125"/>
      <c r="DFQ88" s="125"/>
      <c r="DFR88" s="125"/>
      <c r="DFS88" s="125"/>
      <c r="DFT88" s="125"/>
      <c r="DFU88" s="125"/>
      <c r="DFV88" s="125"/>
      <c r="DFW88" s="125"/>
      <c r="DFX88" s="125"/>
      <c r="DFY88" s="125"/>
      <c r="DFZ88" s="125"/>
      <c r="DGA88" s="125"/>
      <c r="DGB88" s="125"/>
      <c r="DGC88" s="125"/>
      <c r="DGD88" s="125"/>
      <c r="DGE88" s="125"/>
      <c r="DGF88" s="125"/>
      <c r="DGG88" s="125"/>
      <c r="DGH88" s="125"/>
      <c r="DGI88" s="125"/>
      <c r="DGJ88" s="125"/>
      <c r="DGK88" s="125"/>
      <c r="DGL88" s="125"/>
      <c r="DGM88" s="125"/>
      <c r="DGN88" s="125"/>
      <c r="DGO88" s="125"/>
      <c r="DGP88" s="125"/>
      <c r="DGQ88" s="125"/>
      <c r="DGR88" s="125"/>
      <c r="DGS88" s="125"/>
      <c r="DGT88" s="125"/>
      <c r="DGU88" s="125"/>
      <c r="DGV88" s="125"/>
      <c r="DGW88" s="125"/>
      <c r="DGX88" s="125"/>
      <c r="DGY88" s="125"/>
      <c r="DGZ88" s="125"/>
      <c r="DHA88" s="125"/>
      <c r="DHB88" s="125"/>
      <c r="DHC88" s="125"/>
      <c r="DHD88" s="125"/>
      <c r="DHE88" s="125"/>
      <c r="DHF88" s="125"/>
      <c r="DHG88" s="125"/>
      <c r="DHH88" s="125"/>
      <c r="DHI88" s="125"/>
      <c r="DHJ88" s="125"/>
      <c r="DHK88" s="125"/>
      <c r="DHL88" s="125"/>
      <c r="DHM88" s="125"/>
      <c r="DHN88" s="125"/>
      <c r="DHO88" s="125"/>
      <c r="DHP88" s="125"/>
      <c r="DHQ88" s="125"/>
      <c r="DHR88" s="125"/>
      <c r="DHS88" s="125"/>
      <c r="DHT88" s="125"/>
      <c r="DHU88" s="125"/>
      <c r="DHV88" s="125"/>
      <c r="DHW88" s="125"/>
      <c r="DHX88" s="125"/>
      <c r="DHY88" s="125"/>
      <c r="DHZ88" s="125"/>
      <c r="DIA88" s="125"/>
      <c r="DIB88" s="125"/>
      <c r="DIC88" s="125"/>
      <c r="DID88" s="125"/>
      <c r="DIE88" s="125"/>
      <c r="DIF88" s="125"/>
      <c r="DIG88" s="125"/>
      <c r="DIH88" s="125"/>
      <c r="DII88" s="125"/>
      <c r="DIJ88" s="125"/>
      <c r="DIK88" s="125"/>
      <c r="DIL88" s="125"/>
      <c r="DIM88" s="125"/>
      <c r="DIN88" s="125"/>
      <c r="DIO88" s="125"/>
      <c r="DIP88" s="125"/>
      <c r="DIQ88" s="125"/>
      <c r="DIR88" s="125"/>
      <c r="DIS88" s="125"/>
      <c r="DIT88" s="125"/>
      <c r="DIU88" s="125"/>
      <c r="DIV88" s="125"/>
      <c r="DIW88" s="125"/>
      <c r="DIX88" s="125"/>
      <c r="DIY88" s="125"/>
      <c r="DIZ88" s="125"/>
      <c r="DJA88" s="125"/>
      <c r="DJB88" s="125"/>
      <c r="DJC88" s="125"/>
      <c r="DJD88" s="125"/>
      <c r="DJE88" s="125"/>
      <c r="DJF88" s="125"/>
      <c r="DJG88" s="125"/>
      <c r="DJH88" s="125"/>
      <c r="DJI88" s="125"/>
      <c r="DJJ88" s="125"/>
      <c r="DJK88" s="125"/>
      <c r="DJL88" s="125"/>
      <c r="DJM88" s="125"/>
      <c r="DJN88" s="125"/>
      <c r="DJO88" s="125"/>
      <c r="DJP88" s="125"/>
      <c r="DJQ88" s="125"/>
      <c r="DJR88" s="125"/>
      <c r="DJS88" s="125"/>
      <c r="DJT88" s="125"/>
      <c r="DJU88" s="125"/>
      <c r="DJV88" s="125"/>
      <c r="DJW88" s="125"/>
      <c r="DJX88" s="125"/>
      <c r="DJY88" s="125"/>
      <c r="DJZ88" s="125"/>
      <c r="DKA88" s="125"/>
      <c r="DKB88" s="125"/>
      <c r="DKC88" s="125"/>
      <c r="DKD88" s="125"/>
      <c r="DKE88" s="125"/>
      <c r="DKF88" s="125"/>
      <c r="DKG88" s="125"/>
      <c r="DKH88" s="125"/>
      <c r="DKI88" s="125"/>
      <c r="DKJ88" s="125"/>
      <c r="DKK88" s="125"/>
      <c r="DKL88" s="125"/>
      <c r="DKM88" s="125"/>
      <c r="DKN88" s="125"/>
      <c r="DKO88" s="125"/>
      <c r="DKP88" s="125"/>
      <c r="DKQ88" s="125"/>
      <c r="DKR88" s="125"/>
      <c r="DKS88" s="125"/>
      <c r="DKT88" s="125"/>
      <c r="DKU88" s="125"/>
      <c r="DKV88" s="125"/>
      <c r="DKW88" s="125"/>
      <c r="DKX88" s="125"/>
      <c r="DKY88" s="125"/>
      <c r="DKZ88" s="125"/>
      <c r="DLA88" s="125"/>
      <c r="DLB88" s="125"/>
      <c r="DLC88" s="125"/>
      <c r="DLD88" s="125"/>
      <c r="DLE88" s="125"/>
      <c r="DLF88" s="125"/>
      <c r="DLG88" s="125"/>
      <c r="DLH88" s="125"/>
      <c r="DLI88" s="125"/>
      <c r="DLJ88" s="125"/>
      <c r="DLK88" s="125"/>
      <c r="DLL88" s="125"/>
      <c r="DLM88" s="125"/>
      <c r="DLN88" s="125"/>
      <c r="DLO88" s="125"/>
      <c r="DLP88" s="125"/>
      <c r="DLQ88" s="125"/>
      <c r="DLR88" s="125"/>
      <c r="DLS88" s="125"/>
      <c r="DLT88" s="125"/>
      <c r="DLU88" s="125"/>
      <c r="DLV88" s="125"/>
      <c r="DLW88" s="125"/>
      <c r="DLX88" s="125"/>
      <c r="DLY88" s="125"/>
      <c r="DLZ88" s="125"/>
      <c r="DMA88" s="125"/>
      <c r="DMB88" s="125"/>
      <c r="DMC88" s="125"/>
      <c r="DMD88" s="125"/>
      <c r="DME88" s="125"/>
      <c r="DMF88" s="125"/>
      <c r="DMG88" s="125"/>
      <c r="DMH88" s="125"/>
      <c r="DMI88" s="125"/>
      <c r="DMJ88" s="125"/>
      <c r="DMK88" s="125"/>
      <c r="DML88" s="125"/>
      <c r="DMM88" s="125"/>
      <c r="DMN88" s="125"/>
      <c r="DMO88" s="125"/>
      <c r="DMP88" s="125"/>
      <c r="DMQ88" s="125"/>
      <c r="DMR88" s="125"/>
      <c r="DMS88" s="125"/>
      <c r="DMT88" s="125"/>
      <c r="DMU88" s="125"/>
      <c r="DMV88" s="125"/>
      <c r="DMW88" s="125"/>
      <c r="DMX88" s="125"/>
      <c r="DMY88" s="125"/>
      <c r="DMZ88" s="125"/>
      <c r="DNA88" s="125"/>
      <c r="DNB88" s="125"/>
      <c r="DNC88" s="125"/>
      <c r="DND88" s="125"/>
      <c r="DNE88" s="125"/>
      <c r="DNF88" s="125"/>
      <c r="DNG88" s="125"/>
      <c r="DNH88" s="125"/>
      <c r="DNI88" s="125"/>
      <c r="DNJ88" s="125"/>
      <c r="DNK88" s="125"/>
      <c r="DNL88" s="125"/>
      <c r="DNM88" s="125"/>
      <c r="DNN88" s="125"/>
      <c r="DNO88" s="125"/>
      <c r="DNP88" s="125"/>
      <c r="DNQ88" s="125"/>
      <c r="DNR88" s="125"/>
      <c r="DNS88" s="125"/>
      <c r="DNT88" s="125"/>
      <c r="DNU88" s="125"/>
      <c r="DNV88" s="125"/>
      <c r="DNW88" s="125"/>
      <c r="DNX88" s="125"/>
      <c r="DNY88" s="125"/>
      <c r="DNZ88" s="125"/>
      <c r="DOA88" s="125"/>
      <c r="DOB88" s="125"/>
      <c r="DOC88" s="125"/>
      <c r="DOD88" s="125"/>
      <c r="DOE88" s="125"/>
      <c r="DOF88" s="125"/>
      <c r="DOG88" s="125"/>
      <c r="DOH88" s="125"/>
      <c r="DOI88" s="125"/>
      <c r="DOJ88" s="125"/>
      <c r="DOK88" s="125"/>
      <c r="DOL88" s="125"/>
      <c r="DOM88" s="125"/>
      <c r="DON88" s="125"/>
      <c r="DOO88" s="125"/>
      <c r="DOP88" s="125"/>
      <c r="DOQ88" s="125"/>
      <c r="DOR88" s="125"/>
      <c r="DOS88" s="125"/>
      <c r="DOT88" s="125"/>
      <c r="DOU88" s="125"/>
      <c r="DOV88" s="125"/>
      <c r="DOW88" s="125"/>
      <c r="DOX88" s="125"/>
      <c r="DOY88" s="125"/>
      <c r="DOZ88" s="125"/>
      <c r="DPA88" s="125"/>
      <c r="DPB88" s="125"/>
      <c r="DPC88" s="125"/>
      <c r="DPD88" s="125"/>
      <c r="DPE88" s="125"/>
      <c r="DPF88" s="125"/>
      <c r="DPG88" s="125"/>
      <c r="DPH88" s="125"/>
      <c r="DPI88" s="125"/>
      <c r="DPJ88" s="125"/>
      <c r="DPK88" s="125"/>
      <c r="DPL88" s="125"/>
      <c r="DPM88" s="125"/>
      <c r="DPN88" s="125"/>
      <c r="DPO88" s="125"/>
      <c r="DPP88" s="125"/>
      <c r="DPQ88" s="125"/>
      <c r="DPR88" s="125"/>
      <c r="DPS88" s="125"/>
      <c r="DPT88" s="125"/>
      <c r="DPU88" s="125"/>
      <c r="DPV88" s="125"/>
      <c r="DPW88" s="125"/>
      <c r="DPX88" s="125"/>
      <c r="DPY88" s="125"/>
      <c r="DPZ88" s="125"/>
      <c r="DQA88" s="125"/>
      <c r="DQB88" s="125"/>
      <c r="DQC88" s="125"/>
      <c r="DQD88" s="125"/>
      <c r="DQE88" s="125"/>
      <c r="DQF88" s="125"/>
      <c r="DQG88" s="125"/>
      <c r="DQH88" s="125"/>
      <c r="DQI88" s="125"/>
      <c r="DQJ88" s="125"/>
      <c r="DQK88" s="125"/>
      <c r="DQL88" s="125"/>
      <c r="DQM88" s="125"/>
      <c r="DQN88" s="125"/>
      <c r="DQO88" s="125"/>
      <c r="DQP88" s="125"/>
      <c r="DQQ88" s="125"/>
      <c r="DQR88" s="125"/>
      <c r="DQS88" s="125"/>
      <c r="DQT88" s="125"/>
      <c r="DQU88" s="125"/>
      <c r="DQV88" s="125"/>
      <c r="DQW88" s="125"/>
      <c r="DQX88" s="125"/>
      <c r="DQY88" s="125"/>
      <c r="DQZ88" s="125"/>
      <c r="DRA88" s="125"/>
      <c r="DRB88" s="125"/>
      <c r="DRC88" s="125"/>
      <c r="DRD88" s="125"/>
      <c r="DRE88" s="125"/>
      <c r="DRF88" s="125"/>
      <c r="DRG88" s="125"/>
      <c r="DRH88" s="125"/>
      <c r="DRI88" s="125"/>
      <c r="DRJ88" s="125"/>
      <c r="DRK88" s="125"/>
      <c r="DRL88" s="125"/>
      <c r="DRM88" s="125"/>
      <c r="DRN88" s="125"/>
      <c r="DRO88" s="125"/>
      <c r="DRP88" s="125"/>
      <c r="DRQ88" s="125"/>
      <c r="DRR88" s="125"/>
      <c r="DRS88" s="125"/>
      <c r="DRT88" s="125"/>
      <c r="DRU88" s="125"/>
      <c r="DRV88" s="125"/>
      <c r="DRW88" s="125"/>
      <c r="DRX88" s="125"/>
      <c r="DRY88" s="125"/>
      <c r="DRZ88" s="125"/>
      <c r="DSA88" s="125"/>
      <c r="DSB88" s="125"/>
      <c r="DSC88" s="125"/>
      <c r="DSD88" s="125"/>
      <c r="DSE88" s="125"/>
      <c r="DSF88" s="125"/>
      <c r="DSG88" s="125"/>
      <c r="DSH88" s="125"/>
      <c r="DSI88" s="125"/>
      <c r="DSJ88" s="125"/>
      <c r="DSK88" s="125"/>
      <c r="DSL88" s="125"/>
      <c r="DSM88" s="125"/>
      <c r="DSN88" s="125"/>
      <c r="DSO88" s="125"/>
      <c r="DSP88" s="125"/>
      <c r="DSQ88" s="125"/>
      <c r="DSR88" s="125"/>
      <c r="DSS88" s="125"/>
      <c r="DST88" s="125"/>
      <c r="DSU88" s="125"/>
      <c r="DSV88" s="125"/>
      <c r="DSW88" s="125"/>
      <c r="DSX88" s="125"/>
      <c r="DSY88" s="125"/>
      <c r="DSZ88" s="125"/>
      <c r="DTA88" s="125"/>
      <c r="DTB88" s="125"/>
      <c r="DTC88" s="125"/>
      <c r="DTD88" s="125"/>
      <c r="DTE88" s="125"/>
      <c r="DTF88" s="125"/>
      <c r="DTG88" s="125"/>
      <c r="DTH88" s="125"/>
      <c r="DTI88" s="125"/>
      <c r="DTJ88" s="125"/>
      <c r="DTK88" s="125"/>
      <c r="DTL88" s="125"/>
      <c r="DTM88" s="125"/>
      <c r="DTN88" s="125"/>
      <c r="DTO88" s="125"/>
      <c r="DTP88" s="125"/>
      <c r="DTQ88" s="125"/>
      <c r="DTR88" s="125"/>
      <c r="DTS88" s="125"/>
      <c r="DTT88" s="125"/>
      <c r="DTU88" s="125"/>
      <c r="DTV88" s="125"/>
      <c r="DTW88" s="125"/>
      <c r="DTX88" s="125"/>
      <c r="DTY88" s="125"/>
      <c r="DTZ88" s="125"/>
      <c r="DUA88" s="125"/>
      <c r="DUB88" s="125"/>
      <c r="DUC88" s="125"/>
      <c r="DUD88" s="125"/>
      <c r="DUE88" s="125"/>
      <c r="DUF88" s="125"/>
      <c r="DUG88" s="125"/>
      <c r="DUH88" s="125"/>
      <c r="DUI88" s="125"/>
      <c r="DUJ88" s="125"/>
      <c r="DUK88" s="125"/>
      <c r="DUL88" s="125"/>
      <c r="DUM88" s="125"/>
      <c r="DUN88" s="125"/>
      <c r="DUO88" s="125"/>
      <c r="DUP88" s="125"/>
      <c r="DUQ88" s="125"/>
      <c r="DUR88" s="125"/>
      <c r="DUS88" s="125"/>
      <c r="DUT88" s="125"/>
      <c r="DUU88" s="125"/>
      <c r="DUV88" s="125"/>
      <c r="DUW88" s="125"/>
      <c r="DUX88" s="125"/>
      <c r="DUY88" s="125"/>
      <c r="DUZ88" s="125"/>
      <c r="DVA88" s="125"/>
      <c r="DVB88" s="125"/>
      <c r="DVC88" s="125"/>
      <c r="DVD88" s="125"/>
      <c r="DVE88" s="125"/>
      <c r="DVF88" s="125"/>
      <c r="DVG88" s="125"/>
      <c r="DVH88" s="125"/>
      <c r="DVI88" s="125"/>
      <c r="DVJ88" s="125"/>
      <c r="DVK88" s="125"/>
      <c r="DVL88" s="125"/>
      <c r="DVM88" s="125"/>
      <c r="DVN88" s="125"/>
      <c r="DVO88" s="125"/>
      <c r="DVP88" s="125"/>
      <c r="DVQ88" s="125"/>
      <c r="DVR88" s="125"/>
      <c r="DVS88" s="125"/>
      <c r="DVT88" s="125"/>
      <c r="DVU88" s="125"/>
      <c r="DVV88" s="125"/>
      <c r="DVW88" s="125"/>
      <c r="DVX88" s="125"/>
      <c r="DVY88" s="125"/>
      <c r="DVZ88" s="125"/>
      <c r="DWA88" s="125"/>
      <c r="DWB88" s="125"/>
      <c r="DWC88" s="125"/>
      <c r="DWD88" s="125"/>
      <c r="DWE88" s="125"/>
      <c r="DWF88" s="125"/>
      <c r="DWG88" s="125"/>
      <c r="DWH88" s="125"/>
      <c r="DWI88" s="125"/>
      <c r="DWJ88" s="125"/>
      <c r="DWK88" s="125"/>
      <c r="DWL88" s="125"/>
      <c r="DWM88" s="125"/>
      <c r="DWN88" s="125"/>
      <c r="DWO88" s="125"/>
      <c r="DWP88" s="125"/>
      <c r="DWQ88" s="125"/>
      <c r="DWR88" s="125"/>
      <c r="DWS88" s="125"/>
      <c r="DWT88" s="125"/>
      <c r="DWU88" s="125"/>
      <c r="DWV88" s="125"/>
      <c r="DWW88" s="125"/>
      <c r="DWX88" s="125"/>
      <c r="DWY88" s="125"/>
      <c r="DWZ88" s="125"/>
      <c r="DXA88" s="125"/>
      <c r="DXB88" s="125"/>
      <c r="DXC88" s="125"/>
      <c r="DXD88" s="125"/>
      <c r="DXE88" s="125"/>
      <c r="DXF88" s="125"/>
      <c r="DXG88" s="125"/>
      <c r="DXH88" s="125"/>
      <c r="DXI88" s="125"/>
      <c r="DXJ88" s="125"/>
      <c r="DXK88" s="125"/>
      <c r="DXL88" s="125"/>
      <c r="DXM88" s="125"/>
      <c r="DXN88" s="125"/>
      <c r="DXO88" s="125"/>
      <c r="DXP88" s="125"/>
      <c r="DXQ88" s="125"/>
      <c r="DXR88" s="125"/>
      <c r="DXS88" s="125"/>
      <c r="DXT88" s="125"/>
      <c r="DXU88" s="125"/>
      <c r="DXV88" s="125"/>
      <c r="DXW88" s="125"/>
      <c r="DXX88" s="125"/>
      <c r="DXY88" s="125"/>
      <c r="DXZ88" s="125"/>
      <c r="DYA88" s="125"/>
      <c r="DYB88" s="125"/>
      <c r="DYC88" s="125"/>
      <c r="DYD88" s="125"/>
      <c r="DYE88" s="125"/>
      <c r="DYF88" s="125"/>
      <c r="DYG88" s="125"/>
      <c r="DYH88" s="125"/>
      <c r="DYI88" s="125"/>
      <c r="DYJ88" s="125"/>
      <c r="DYK88" s="125"/>
      <c r="DYL88" s="125"/>
      <c r="DYM88" s="125"/>
      <c r="DYN88" s="125"/>
      <c r="DYO88" s="125"/>
      <c r="DYP88" s="125"/>
      <c r="DYQ88" s="125"/>
      <c r="DYR88" s="125"/>
      <c r="DYS88" s="125"/>
      <c r="DYT88" s="125"/>
      <c r="DYU88" s="125"/>
      <c r="DYV88" s="125"/>
      <c r="DYW88" s="125"/>
      <c r="DYX88" s="125"/>
      <c r="DYY88" s="125"/>
      <c r="DYZ88" s="125"/>
      <c r="DZA88" s="125"/>
      <c r="DZB88" s="125"/>
      <c r="DZC88" s="125"/>
      <c r="DZD88" s="125"/>
      <c r="DZE88" s="125"/>
      <c r="DZF88" s="125"/>
      <c r="DZG88" s="125"/>
      <c r="DZH88" s="125"/>
      <c r="DZI88" s="125"/>
      <c r="DZJ88" s="125"/>
      <c r="DZK88" s="125"/>
      <c r="DZL88" s="125"/>
      <c r="DZM88" s="125"/>
      <c r="DZN88" s="125"/>
      <c r="DZO88" s="125"/>
      <c r="DZP88" s="125"/>
      <c r="DZQ88" s="125"/>
      <c r="DZR88" s="125"/>
      <c r="DZS88" s="125"/>
      <c r="DZT88" s="125"/>
      <c r="DZU88" s="125"/>
      <c r="DZV88" s="125"/>
      <c r="DZW88" s="125"/>
      <c r="DZX88" s="125"/>
      <c r="DZY88" s="125"/>
      <c r="DZZ88" s="125"/>
      <c r="EAA88" s="125"/>
      <c r="EAB88" s="125"/>
      <c r="EAC88" s="125"/>
      <c r="EAD88" s="125"/>
      <c r="EAE88" s="125"/>
      <c r="EAF88" s="125"/>
      <c r="EAG88" s="125"/>
      <c r="EAH88" s="125"/>
      <c r="EAI88" s="125"/>
      <c r="EAJ88" s="125"/>
      <c r="EAK88" s="125"/>
      <c r="EAL88" s="125"/>
      <c r="EAM88" s="125"/>
      <c r="EAN88" s="125"/>
      <c r="EAO88" s="125"/>
      <c r="EAP88" s="125"/>
      <c r="EAQ88" s="125"/>
      <c r="EAR88" s="125"/>
      <c r="EAS88" s="125"/>
      <c r="EAT88" s="125"/>
      <c r="EAU88" s="125"/>
      <c r="EAV88" s="125"/>
      <c r="EAW88" s="125"/>
      <c r="EAX88" s="125"/>
      <c r="EAY88" s="125"/>
      <c r="EAZ88" s="125"/>
      <c r="EBA88" s="125"/>
      <c r="EBB88" s="125"/>
      <c r="EBC88" s="125"/>
      <c r="EBD88" s="125"/>
      <c r="EBE88" s="125"/>
      <c r="EBF88" s="125"/>
      <c r="EBG88" s="125"/>
      <c r="EBH88" s="125"/>
      <c r="EBI88" s="125"/>
      <c r="EBJ88" s="125"/>
      <c r="EBK88" s="125"/>
      <c r="EBL88" s="125"/>
      <c r="EBM88" s="125"/>
      <c r="EBN88" s="125"/>
      <c r="EBO88" s="125"/>
      <c r="EBP88" s="125"/>
      <c r="EBQ88" s="125"/>
      <c r="EBR88" s="125"/>
      <c r="EBS88" s="125"/>
      <c r="EBT88" s="125"/>
      <c r="EBU88" s="125"/>
      <c r="EBV88" s="125"/>
      <c r="EBW88" s="125"/>
      <c r="EBX88" s="125"/>
      <c r="EBY88" s="125"/>
      <c r="EBZ88" s="125"/>
      <c r="ECA88" s="125"/>
      <c r="ECB88" s="125"/>
      <c r="ECC88" s="125"/>
      <c r="ECD88" s="125"/>
      <c r="ECE88" s="125"/>
      <c r="ECF88" s="125"/>
      <c r="ECG88" s="125"/>
      <c r="ECH88" s="125"/>
      <c r="ECI88" s="125"/>
      <c r="ECJ88" s="125"/>
      <c r="ECK88" s="125"/>
      <c r="ECL88" s="125"/>
      <c r="ECM88" s="125"/>
      <c r="ECN88" s="125"/>
      <c r="ECO88" s="125"/>
      <c r="ECP88" s="125"/>
      <c r="ECQ88" s="125"/>
      <c r="ECR88" s="125"/>
      <c r="ECS88" s="125"/>
      <c r="ECT88" s="125"/>
      <c r="ECU88" s="125"/>
      <c r="ECV88" s="125"/>
      <c r="ECW88" s="125"/>
      <c r="ECX88" s="125"/>
      <c r="ECY88" s="125"/>
      <c r="ECZ88" s="125"/>
      <c r="EDA88" s="125"/>
      <c r="EDB88" s="125"/>
      <c r="EDC88" s="125"/>
      <c r="EDD88" s="125"/>
      <c r="EDE88" s="125"/>
      <c r="EDF88" s="125"/>
      <c r="EDG88" s="125"/>
      <c r="EDH88" s="125"/>
      <c r="EDI88" s="125"/>
      <c r="EDJ88" s="125"/>
      <c r="EDK88" s="125"/>
      <c r="EDL88" s="125"/>
      <c r="EDM88" s="125"/>
      <c r="EDN88" s="125"/>
      <c r="EDO88" s="125"/>
      <c r="EDP88" s="125"/>
      <c r="EDQ88" s="125"/>
      <c r="EDR88" s="125"/>
      <c r="EDS88" s="125"/>
      <c r="EDT88" s="125"/>
      <c r="EDU88" s="125"/>
      <c r="EDV88" s="125"/>
      <c r="EDW88" s="125"/>
      <c r="EDX88" s="125"/>
      <c r="EDY88" s="125"/>
      <c r="EDZ88" s="125"/>
      <c r="EEA88" s="125"/>
      <c r="EEB88" s="125"/>
      <c r="EEC88" s="125"/>
      <c r="EED88" s="125"/>
      <c r="EEE88" s="125"/>
      <c r="EEF88" s="125"/>
      <c r="EEG88" s="125"/>
      <c r="EEH88" s="125"/>
      <c r="EEI88" s="125"/>
      <c r="EEJ88" s="125"/>
      <c r="EEK88" s="125"/>
      <c r="EEL88" s="125"/>
      <c r="EEM88" s="125"/>
      <c r="EEN88" s="125"/>
      <c r="EEO88" s="125"/>
      <c r="EEP88" s="125"/>
      <c r="EEQ88" s="125"/>
      <c r="EER88" s="125"/>
      <c r="EES88" s="125"/>
      <c r="EET88" s="125"/>
      <c r="EEU88" s="125"/>
      <c r="EEV88" s="125"/>
      <c r="EEW88" s="125"/>
      <c r="EEX88" s="125"/>
      <c r="EEY88" s="125"/>
      <c r="EEZ88" s="125"/>
      <c r="EFA88" s="125"/>
      <c r="EFB88" s="125"/>
      <c r="EFC88" s="125"/>
      <c r="EFD88" s="125"/>
      <c r="EFE88" s="125"/>
      <c r="EFF88" s="125"/>
      <c r="EFG88" s="125"/>
      <c r="EFH88" s="125"/>
      <c r="EFI88" s="125"/>
      <c r="EFJ88" s="125"/>
      <c r="EFK88" s="125"/>
      <c r="EFL88" s="125"/>
      <c r="EFM88" s="125"/>
      <c r="EFN88" s="125"/>
      <c r="EFO88" s="125"/>
      <c r="EFP88" s="125"/>
      <c r="EFQ88" s="125"/>
      <c r="EFR88" s="125"/>
      <c r="EFS88" s="125"/>
      <c r="EFT88" s="125"/>
      <c r="EFU88" s="125"/>
      <c r="EFV88" s="125"/>
      <c r="EFW88" s="125"/>
      <c r="EFX88" s="125"/>
      <c r="EFY88" s="125"/>
      <c r="EFZ88" s="125"/>
      <c r="EGA88" s="125"/>
      <c r="EGB88" s="125"/>
      <c r="EGC88" s="125"/>
      <c r="EGD88" s="125"/>
      <c r="EGE88" s="125"/>
      <c r="EGF88" s="125"/>
      <c r="EGG88" s="125"/>
      <c r="EGH88" s="125"/>
      <c r="EGI88" s="125"/>
      <c r="EGJ88" s="125"/>
      <c r="EGK88" s="125"/>
      <c r="EGL88" s="125"/>
      <c r="EGM88" s="125"/>
      <c r="EGN88" s="125"/>
      <c r="EGO88" s="125"/>
      <c r="EGP88" s="125"/>
      <c r="EGQ88" s="125"/>
      <c r="EGR88" s="125"/>
      <c r="EGS88" s="125"/>
      <c r="EGT88" s="125"/>
      <c r="EGU88" s="125"/>
      <c r="EGV88" s="125"/>
      <c r="EGW88" s="125"/>
      <c r="EGX88" s="125"/>
      <c r="EGY88" s="125"/>
      <c r="EGZ88" s="125"/>
      <c r="EHA88" s="125"/>
      <c r="EHB88" s="125"/>
      <c r="EHC88" s="125"/>
      <c r="EHD88" s="125"/>
      <c r="EHE88" s="125"/>
      <c r="EHF88" s="125"/>
      <c r="EHG88" s="125"/>
      <c r="EHH88" s="125"/>
      <c r="EHI88" s="125"/>
      <c r="EHJ88" s="125"/>
      <c r="EHK88" s="125"/>
      <c r="EHL88" s="125"/>
      <c r="EHM88" s="125"/>
      <c r="EHN88" s="125"/>
      <c r="EHO88" s="125"/>
      <c r="EHP88" s="125"/>
      <c r="EHQ88" s="125"/>
      <c r="EHR88" s="125"/>
      <c r="EHS88" s="125"/>
      <c r="EHT88" s="125"/>
      <c r="EHU88" s="125"/>
      <c r="EHV88" s="125"/>
      <c r="EHW88" s="125"/>
      <c r="EHX88" s="125"/>
      <c r="EHY88" s="125"/>
      <c r="EHZ88" s="125"/>
      <c r="EIA88" s="125"/>
      <c r="EIB88" s="125"/>
      <c r="EIC88" s="125"/>
      <c r="EID88" s="125"/>
      <c r="EIE88" s="125"/>
      <c r="EIF88" s="125"/>
      <c r="EIG88" s="125"/>
      <c r="EIH88" s="125"/>
      <c r="EII88" s="125"/>
      <c r="EIJ88" s="125"/>
      <c r="EIK88" s="125"/>
      <c r="EIL88" s="125"/>
      <c r="EIM88" s="125"/>
      <c r="EIN88" s="125"/>
      <c r="EIO88" s="125"/>
      <c r="EIP88" s="125"/>
      <c r="EIQ88" s="125"/>
      <c r="EIR88" s="125"/>
      <c r="EIS88" s="125"/>
      <c r="EIT88" s="125"/>
      <c r="EIU88" s="125"/>
      <c r="EIV88" s="125"/>
      <c r="EIW88" s="125"/>
      <c r="EIX88" s="125"/>
      <c r="EIY88" s="125"/>
      <c r="EIZ88" s="125"/>
      <c r="EJA88" s="125"/>
      <c r="EJB88" s="125"/>
      <c r="EJC88" s="125"/>
      <c r="EJD88" s="125"/>
      <c r="EJE88" s="125"/>
      <c r="EJF88" s="125"/>
      <c r="EJG88" s="125"/>
      <c r="EJH88" s="125"/>
      <c r="EJI88" s="125"/>
      <c r="EJJ88" s="125"/>
      <c r="EJK88" s="125"/>
      <c r="EJL88" s="125"/>
      <c r="EJM88" s="125"/>
      <c r="EJN88" s="125"/>
      <c r="EJO88" s="125"/>
      <c r="EJP88" s="125"/>
      <c r="EJQ88" s="125"/>
      <c r="EJR88" s="125"/>
      <c r="EJS88" s="125"/>
      <c r="EJT88" s="125"/>
      <c r="EJU88" s="125"/>
      <c r="EJV88" s="125"/>
      <c r="EJW88" s="125"/>
      <c r="EJX88" s="125"/>
      <c r="EJY88" s="125"/>
      <c r="EJZ88" s="125"/>
      <c r="EKA88" s="125"/>
      <c r="EKB88" s="125"/>
      <c r="EKC88" s="125"/>
      <c r="EKD88" s="125"/>
      <c r="EKE88" s="125"/>
      <c r="EKF88" s="125"/>
      <c r="EKG88" s="125"/>
      <c r="EKH88" s="125"/>
      <c r="EKI88" s="125"/>
      <c r="EKJ88" s="125"/>
      <c r="EKK88" s="125"/>
      <c r="EKL88" s="125"/>
      <c r="EKM88" s="125"/>
      <c r="EKN88" s="125"/>
      <c r="EKO88" s="125"/>
      <c r="EKP88" s="125"/>
      <c r="EKQ88" s="125"/>
      <c r="EKR88" s="125"/>
      <c r="EKS88" s="125"/>
      <c r="EKT88" s="125"/>
      <c r="EKU88" s="125"/>
      <c r="EKV88" s="125"/>
      <c r="EKW88" s="125"/>
      <c r="EKX88" s="125"/>
      <c r="EKY88" s="125"/>
      <c r="EKZ88" s="125"/>
      <c r="ELA88" s="125"/>
      <c r="ELB88" s="125"/>
      <c r="ELC88" s="125"/>
      <c r="ELD88" s="125"/>
      <c r="ELE88" s="125"/>
      <c r="ELF88" s="125"/>
      <c r="ELG88" s="125"/>
      <c r="ELH88" s="125"/>
      <c r="ELI88" s="125"/>
      <c r="ELJ88" s="125"/>
      <c r="ELK88" s="125"/>
      <c r="ELL88" s="125"/>
      <c r="ELM88" s="125"/>
      <c r="ELN88" s="125"/>
      <c r="ELO88" s="125"/>
      <c r="ELP88" s="125"/>
      <c r="ELQ88" s="125"/>
      <c r="ELR88" s="125"/>
      <c r="ELS88" s="125"/>
      <c r="ELT88" s="125"/>
      <c r="ELU88" s="125"/>
      <c r="ELV88" s="125"/>
      <c r="ELW88" s="125"/>
      <c r="ELX88" s="125"/>
      <c r="ELY88" s="125"/>
      <c r="ELZ88" s="125"/>
      <c r="EMA88" s="125"/>
      <c r="EMB88" s="125"/>
      <c r="EMC88" s="125"/>
      <c r="EMD88" s="125"/>
      <c r="EME88" s="125"/>
      <c r="EMF88" s="125"/>
      <c r="EMG88" s="125"/>
      <c r="EMH88" s="125"/>
      <c r="EMI88" s="125"/>
      <c r="EMJ88" s="125"/>
      <c r="EMK88" s="125"/>
      <c r="EML88" s="125"/>
      <c r="EMM88" s="125"/>
      <c r="EMN88" s="125"/>
      <c r="EMO88" s="125"/>
      <c r="EMP88" s="125"/>
      <c r="EMQ88" s="125"/>
      <c r="EMR88" s="125"/>
      <c r="EMS88" s="125"/>
      <c r="EMT88" s="125"/>
      <c r="EMU88" s="125"/>
      <c r="EMV88" s="125"/>
      <c r="EMW88" s="125"/>
      <c r="EMX88" s="125"/>
      <c r="EMY88" s="125"/>
      <c r="EMZ88" s="125"/>
      <c r="ENA88" s="125"/>
      <c r="ENB88" s="125"/>
      <c r="ENC88" s="125"/>
      <c r="END88" s="125"/>
      <c r="ENE88" s="125"/>
      <c r="ENF88" s="125"/>
      <c r="ENG88" s="125"/>
      <c r="ENH88" s="125"/>
      <c r="ENI88" s="125"/>
      <c r="ENJ88" s="125"/>
      <c r="ENK88" s="125"/>
      <c r="ENL88" s="125"/>
      <c r="ENM88" s="125"/>
      <c r="ENN88" s="125"/>
      <c r="ENO88" s="125"/>
      <c r="ENP88" s="125"/>
      <c r="ENQ88" s="125"/>
      <c r="ENR88" s="125"/>
      <c r="ENS88" s="125"/>
      <c r="ENT88" s="125"/>
      <c r="ENU88" s="125"/>
      <c r="ENV88" s="125"/>
      <c r="ENW88" s="125"/>
      <c r="ENX88" s="125"/>
      <c r="ENY88" s="125"/>
      <c r="ENZ88" s="125"/>
      <c r="EOA88" s="125"/>
      <c r="EOB88" s="125"/>
      <c r="EOC88" s="125"/>
      <c r="EOD88" s="125"/>
      <c r="EOE88" s="125"/>
      <c r="EOF88" s="125"/>
      <c r="EOG88" s="125"/>
      <c r="EOH88" s="125"/>
      <c r="EOI88" s="125"/>
      <c r="EOJ88" s="125"/>
      <c r="EOK88" s="125"/>
      <c r="EOL88" s="125"/>
      <c r="EOM88" s="125"/>
      <c r="EON88" s="125"/>
      <c r="EOO88" s="125"/>
      <c r="EOP88" s="125"/>
      <c r="EOQ88" s="125"/>
      <c r="EOR88" s="125"/>
      <c r="EOS88" s="125"/>
      <c r="EOT88" s="125"/>
      <c r="EOU88" s="125"/>
      <c r="EOV88" s="125"/>
      <c r="EOW88" s="125"/>
      <c r="EOX88" s="125"/>
      <c r="EOY88" s="125"/>
      <c r="EOZ88" s="125"/>
      <c r="EPA88" s="125"/>
      <c r="EPB88" s="125"/>
      <c r="EPC88" s="125"/>
      <c r="EPD88" s="125"/>
      <c r="EPE88" s="125"/>
      <c r="EPF88" s="125"/>
      <c r="EPG88" s="125"/>
      <c r="EPH88" s="125"/>
      <c r="EPI88" s="125"/>
      <c r="EPJ88" s="125"/>
      <c r="EPK88" s="125"/>
      <c r="EPL88" s="125"/>
      <c r="EPM88" s="125"/>
      <c r="EPN88" s="125"/>
      <c r="EPO88" s="125"/>
      <c r="EPP88" s="125"/>
      <c r="EPQ88" s="125"/>
      <c r="EPR88" s="125"/>
      <c r="EPS88" s="125"/>
      <c r="EPT88" s="125"/>
      <c r="EPU88" s="125"/>
      <c r="EPV88" s="125"/>
      <c r="EPW88" s="125"/>
      <c r="EPX88" s="125"/>
      <c r="EPY88" s="125"/>
      <c r="EPZ88" s="125"/>
      <c r="EQA88" s="125"/>
      <c r="EQB88" s="125"/>
      <c r="EQC88" s="125"/>
      <c r="EQD88" s="125"/>
      <c r="EQE88" s="125"/>
      <c r="EQF88" s="125"/>
      <c r="EQG88" s="125"/>
      <c r="EQH88" s="125"/>
      <c r="EQI88" s="125"/>
      <c r="EQJ88" s="125"/>
      <c r="EQK88" s="125"/>
      <c r="EQL88" s="125"/>
      <c r="EQM88" s="125"/>
      <c r="EQN88" s="125"/>
      <c r="EQO88" s="125"/>
      <c r="EQP88" s="125"/>
      <c r="EQQ88" s="125"/>
      <c r="EQR88" s="125"/>
      <c r="EQS88" s="125"/>
      <c r="EQT88" s="125"/>
      <c r="EQU88" s="125"/>
      <c r="EQV88" s="125"/>
      <c r="EQW88" s="125"/>
      <c r="EQX88" s="125"/>
      <c r="EQY88" s="125"/>
      <c r="EQZ88" s="125"/>
      <c r="ERA88" s="125"/>
      <c r="ERB88" s="125"/>
      <c r="ERC88" s="125"/>
      <c r="ERD88" s="125"/>
      <c r="ERE88" s="125"/>
      <c r="ERF88" s="125"/>
      <c r="ERG88" s="125"/>
      <c r="ERH88" s="125"/>
      <c r="ERI88" s="125"/>
      <c r="ERJ88" s="125"/>
      <c r="ERK88" s="125"/>
      <c r="ERL88" s="125"/>
      <c r="ERM88" s="125"/>
      <c r="ERN88" s="125"/>
      <c r="ERO88" s="125"/>
      <c r="ERP88" s="125"/>
      <c r="ERQ88" s="125"/>
      <c r="ERR88" s="125"/>
      <c r="ERS88" s="125"/>
      <c r="ERT88" s="125"/>
      <c r="ERU88" s="125"/>
      <c r="ERV88" s="125"/>
      <c r="ERW88" s="125"/>
      <c r="ERX88" s="125"/>
      <c r="ERY88" s="125"/>
      <c r="ERZ88" s="125"/>
      <c r="ESA88" s="125"/>
      <c r="ESB88" s="125"/>
      <c r="ESC88" s="125"/>
      <c r="ESD88" s="125"/>
      <c r="ESE88" s="125"/>
      <c r="ESF88" s="125"/>
      <c r="ESG88" s="125"/>
      <c r="ESH88" s="125"/>
      <c r="ESI88" s="125"/>
      <c r="ESJ88" s="125"/>
      <c r="ESK88" s="125"/>
      <c r="ESL88" s="125"/>
      <c r="ESM88" s="125"/>
      <c r="ESN88" s="125"/>
      <c r="ESO88" s="125"/>
      <c r="ESP88" s="125"/>
      <c r="ESQ88" s="125"/>
      <c r="ESR88" s="125"/>
      <c r="ESS88" s="125"/>
      <c r="EST88" s="125"/>
      <c r="ESU88" s="125"/>
      <c r="ESV88" s="125"/>
      <c r="ESW88" s="125"/>
      <c r="ESX88" s="125"/>
      <c r="ESY88" s="125"/>
      <c r="ESZ88" s="125"/>
      <c r="ETA88" s="125"/>
      <c r="ETB88" s="125"/>
      <c r="ETC88" s="125"/>
      <c r="ETD88" s="125"/>
      <c r="ETE88" s="125"/>
      <c r="ETF88" s="125"/>
      <c r="ETG88" s="125"/>
      <c r="ETH88" s="125"/>
      <c r="ETI88" s="125"/>
      <c r="ETJ88" s="125"/>
      <c r="ETK88" s="125"/>
      <c r="ETL88" s="125"/>
      <c r="ETM88" s="125"/>
      <c r="ETN88" s="125"/>
      <c r="ETO88" s="125"/>
      <c r="ETP88" s="125"/>
      <c r="ETQ88" s="125"/>
      <c r="ETR88" s="125"/>
      <c r="ETS88" s="125"/>
      <c r="ETT88" s="125"/>
      <c r="ETU88" s="125"/>
      <c r="ETV88" s="125"/>
      <c r="ETW88" s="125"/>
      <c r="ETX88" s="125"/>
      <c r="ETY88" s="125"/>
      <c r="ETZ88" s="125"/>
      <c r="EUA88" s="125"/>
      <c r="EUB88" s="125"/>
      <c r="EUC88" s="125"/>
      <c r="EUD88" s="125"/>
      <c r="EUE88" s="125"/>
      <c r="EUF88" s="125"/>
      <c r="EUG88" s="125"/>
      <c r="EUH88" s="125"/>
      <c r="EUI88" s="125"/>
      <c r="EUJ88" s="125"/>
      <c r="EUK88" s="125"/>
      <c r="EUL88" s="125"/>
      <c r="EUM88" s="125"/>
      <c r="EUN88" s="125"/>
      <c r="EUO88" s="125"/>
      <c r="EUP88" s="125"/>
      <c r="EUQ88" s="125"/>
      <c r="EUR88" s="125"/>
      <c r="EUS88" s="125"/>
      <c r="EUT88" s="125"/>
      <c r="EUU88" s="125"/>
      <c r="EUV88" s="125"/>
      <c r="EUW88" s="125"/>
      <c r="EUX88" s="125"/>
      <c r="EUY88" s="125"/>
      <c r="EUZ88" s="125"/>
      <c r="EVA88" s="125"/>
      <c r="EVB88" s="125"/>
      <c r="EVC88" s="125"/>
      <c r="EVD88" s="125"/>
      <c r="EVE88" s="125"/>
      <c r="EVF88" s="125"/>
      <c r="EVG88" s="125"/>
      <c r="EVH88" s="125"/>
      <c r="EVI88" s="125"/>
      <c r="EVJ88" s="125"/>
      <c r="EVK88" s="125"/>
      <c r="EVL88" s="125"/>
      <c r="EVM88" s="125"/>
      <c r="EVN88" s="125"/>
      <c r="EVO88" s="125"/>
      <c r="EVP88" s="125"/>
      <c r="EVQ88" s="125"/>
      <c r="EVR88" s="125"/>
      <c r="EVS88" s="125"/>
      <c r="EVT88" s="125"/>
      <c r="EVU88" s="125"/>
      <c r="EVV88" s="125"/>
      <c r="EVW88" s="125"/>
      <c r="EVX88" s="125"/>
      <c r="EVY88" s="125"/>
      <c r="EVZ88" s="125"/>
      <c r="EWA88" s="125"/>
      <c r="EWB88" s="125"/>
      <c r="EWC88" s="125"/>
      <c r="EWD88" s="125"/>
      <c r="EWE88" s="125"/>
      <c r="EWF88" s="125"/>
      <c r="EWG88" s="125"/>
      <c r="EWH88" s="125"/>
      <c r="EWI88" s="125"/>
      <c r="EWJ88" s="125"/>
      <c r="EWK88" s="125"/>
      <c r="EWL88" s="125"/>
      <c r="EWM88" s="125"/>
      <c r="EWN88" s="125"/>
      <c r="EWO88" s="125"/>
      <c r="EWP88" s="125"/>
      <c r="EWQ88" s="125"/>
      <c r="EWR88" s="125"/>
      <c r="EWS88" s="125"/>
      <c r="EWT88" s="125"/>
      <c r="EWU88" s="125"/>
      <c r="EWV88" s="125"/>
      <c r="EWW88" s="125"/>
      <c r="EWX88" s="125"/>
      <c r="EWY88" s="125"/>
      <c r="EWZ88" s="125"/>
      <c r="EXA88" s="125"/>
      <c r="EXB88" s="125"/>
      <c r="EXC88" s="125"/>
      <c r="EXD88" s="125"/>
      <c r="EXE88" s="125"/>
      <c r="EXF88" s="125"/>
      <c r="EXG88" s="125"/>
      <c r="EXH88" s="125"/>
      <c r="EXI88" s="125"/>
      <c r="EXJ88" s="125"/>
      <c r="EXK88" s="125"/>
      <c r="EXL88" s="125"/>
      <c r="EXM88" s="125"/>
      <c r="EXN88" s="125"/>
      <c r="EXO88" s="125"/>
      <c r="EXP88" s="125"/>
      <c r="EXQ88" s="125"/>
      <c r="EXR88" s="125"/>
      <c r="EXS88" s="125"/>
      <c r="EXT88" s="125"/>
      <c r="EXU88" s="125"/>
      <c r="EXV88" s="125"/>
      <c r="EXW88" s="125"/>
      <c r="EXX88" s="125"/>
      <c r="EXY88" s="125"/>
      <c r="EXZ88" s="125"/>
      <c r="EYA88" s="125"/>
      <c r="EYB88" s="125"/>
      <c r="EYC88" s="125"/>
      <c r="EYD88" s="125"/>
      <c r="EYE88" s="125"/>
      <c r="EYF88" s="125"/>
      <c r="EYG88" s="125"/>
      <c r="EYH88" s="125"/>
      <c r="EYI88" s="125"/>
      <c r="EYJ88" s="125"/>
      <c r="EYK88" s="125"/>
      <c r="EYL88" s="125"/>
      <c r="EYM88" s="125"/>
      <c r="EYN88" s="125"/>
      <c r="EYO88" s="125"/>
      <c r="EYP88" s="125"/>
      <c r="EYQ88" s="125"/>
      <c r="EYR88" s="125"/>
      <c r="EYS88" s="125"/>
      <c r="EYT88" s="125"/>
      <c r="EYU88" s="125"/>
      <c r="EYV88" s="125"/>
      <c r="EYW88" s="125"/>
      <c r="EYX88" s="125"/>
      <c r="EYY88" s="125"/>
      <c r="EYZ88" s="125"/>
      <c r="EZA88" s="125"/>
      <c r="EZB88" s="125"/>
      <c r="EZC88" s="125"/>
      <c r="EZD88" s="125"/>
      <c r="EZE88" s="125"/>
      <c r="EZF88" s="125"/>
      <c r="EZG88" s="125"/>
      <c r="EZH88" s="125"/>
      <c r="EZI88" s="125"/>
      <c r="EZJ88" s="125"/>
      <c r="EZK88" s="125"/>
      <c r="EZL88" s="125"/>
      <c r="EZM88" s="125"/>
      <c r="EZN88" s="125"/>
      <c r="EZO88" s="125"/>
      <c r="EZP88" s="125"/>
      <c r="EZQ88" s="125"/>
      <c r="EZR88" s="125"/>
      <c r="EZS88" s="125"/>
      <c r="EZT88" s="125"/>
      <c r="EZU88" s="125"/>
      <c r="EZV88" s="125"/>
      <c r="EZW88" s="125"/>
      <c r="EZX88" s="125"/>
      <c r="EZY88" s="125"/>
      <c r="EZZ88" s="125"/>
      <c r="FAA88" s="125"/>
      <c r="FAB88" s="125"/>
      <c r="FAC88" s="125"/>
      <c r="FAD88" s="125"/>
      <c r="FAE88" s="125"/>
      <c r="FAF88" s="125"/>
      <c r="FAG88" s="125"/>
      <c r="FAH88" s="125"/>
      <c r="FAI88" s="125"/>
      <c r="FAJ88" s="125"/>
      <c r="FAK88" s="125"/>
      <c r="FAL88" s="125"/>
      <c r="FAM88" s="125"/>
      <c r="FAN88" s="125"/>
      <c r="FAO88" s="125"/>
      <c r="FAP88" s="125"/>
      <c r="FAQ88" s="125"/>
      <c r="FAR88" s="125"/>
      <c r="FAS88" s="125"/>
      <c r="FAT88" s="125"/>
      <c r="FAU88" s="125"/>
      <c r="FAV88" s="125"/>
      <c r="FAW88" s="125"/>
      <c r="FAX88" s="125"/>
      <c r="FAY88" s="125"/>
      <c r="FAZ88" s="125"/>
      <c r="FBA88" s="125"/>
      <c r="FBB88" s="125"/>
      <c r="FBC88" s="125"/>
      <c r="FBD88" s="125"/>
      <c r="FBE88" s="125"/>
      <c r="FBF88" s="125"/>
      <c r="FBG88" s="125"/>
      <c r="FBH88" s="125"/>
      <c r="FBI88" s="125"/>
      <c r="FBJ88" s="125"/>
      <c r="FBK88" s="125"/>
      <c r="FBL88" s="125"/>
      <c r="FBM88" s="125"/>
      <c r="FBN88" s="125"/>
      <c r="FBO88" s="125"/>
      <c r="FBP88" s="125"/>
      <c r="FBQ88" s="125"/>
      <c r="FBR88" s="125"/>
      <c r="FBS88" s="125"/>
      <c r="FBT88" s="125"/>
      <c r="FBU88" s="125"/>
      <c r="FBV88" s="125"/>
      <c r="FBW88" s="125"/>
      <c r="FBX88" s="125"/>
      <c r="FBY88" s="125"/>
      <c r="FBZ88" s="125"/>
      <c r="FCA88" s="125"/>
      <c r="FCB88" s="125"/>
      <c r="FCC88" s="125"/>
      <c r="FCD88" s="125"/>
      <c r="FCE88" s="125"/>
      <c r="FCF88" s="125"/>
      <c r="FCG88" s="125"/>
      <c r="FCH88" s="125"/>
      <c r="FCI88" s="125"/>
      <c r="FCJ88" s="125"/>
      <c r="FCK88" s="125"/>
      <c r="FCL88" s="125"/>
      <c r="FCM88" s="125"/>
      <c r="FCN88" s="125"/>
      <c r="FCO88" s="125"/>
      <c r="FCP88" s="125"/>
      <c r="FCQ88" s="125"/>
      <c r="FCR88" s="125"/>
      <c r="FCS88" s="125"/>
      <c r="FCT88" s="125"/>
      <c r="FCU88" s="125"/>
      <c r="FCV88" s="125"/>
      <c r="FCW88" s="125"/>
      <c r="FCX88" s="125"/>
      <c r="FCY88" s="125"/>
      <c r="FCZ88" s="125"/>
      <c r="FDA88" s="125"/>
      <c r="FDB88" s="125"/>
      <c r="FDC88" s="125"/>
      <c r="FDD88" s="125"/>
      <c r="FDE88" s="125"/>
      <c r="FDF88" s="125"/>
      <c r="FDG88" s="125"/>
      <c r="FDH88" s="125"/>
      <c r="FDI88" s="125"/>
      <c r="FDJ88" s="125"/>
      <c r="FDK88" s="125"/>
      <c r="FDL88" s="125"/>
      <c r="FDM88" s="125"/>
      <c r="FDN88" s="125"/>
      <c r="FDO88" s="125"/>
      <c r="FDP88" s="125"/>
      <c r="FDQ88" s="125"/>
      <c r="FDR88" s="125"/>
      <c r="FDS88" s="125"/>
      <c r="FDT88" s="125"/>
      <c r="FDU88" s="125"/>
      <c r="FDV88" s="125"/>
      <c r="FDW88" s="125"/>
      <c r="FDX88" s="125"/>
      <c r="FDY88" s="125"/>
      <c r="FDZ88" s="125"/>
      <c r="FEA88" s="125"/>
      <c r="FEB88" s="125"/>
      <c r="FEC88" s="125"/>
      <c r="FED88" s="125"/>
      <c r="FEE88" s="125"/>
      <c r="FEF88" s="125"/>
      <c r="FEG88" s="125"/>
      <c r="FEH88" s="125"/>
      <c r="FEI88" s="125"/>
      <c r="FEJ88" s="125"/>
      <c r="FEK88" s="125"/>
      <c r="FEL88" s="125"/>
      <c r="FEM88" s="125"/>
      <c r="FEN88" s="125"/>
      <c r="FEO88" s="125"/>
      <c r="FEP88" s="125"/>
      <c r="FEQ88" s="125"/>
      <c r="FER88" s="125"/>
      <c r="FES88" s="125"/>
      <c r="FET88" s="125"/>
      <c r="FEU88" s="125"/>
      <c r="FEV88" s="125"/>
      <c r="FEW88" s="125"/>
      <c r="FEX88" s="125"/>
      <c r="FEY88" s="125"/>
      <c r="FEZ88" s="125"/>
      <c r="FFA88" s="125"/>
      <c r="FFB88" s="125"/>
      <c r="FFC88" s="125"/>
      <c r="FFD88" s="125"/>
      <c r="FFE88" s="125"/>
      <c r="FFF88" s="125"/>
      <c r="FFG88" s="125"/>
      <c r="FFH88" s="125"/>
      <c r="FFI88" s="125"/>
      <c r="FFJ88" s="125"/>
      <c r="FFK88" s="125"/>
      <c r="FFL88" s="125"/>
      <c r="FFM88" s="125"/>
      <c r="FFN88" s="125"/>
      <c r="FFO88" s="125"/>
      <c r="FFP88" s="125"/>
      <c r="FFQ88" s="125"/>
      <c r="FFR88" s="125"/>
      <c r="FFS88" s="125"/>
      <c r="FFT88" s="125"/>
      <c r="FFU88" s="125"/>
      <c r="FFV88" s="125"/>
      <c r="FFW88" s="125"/>
      <c r="FFX88" s="125"/>
      <c r="FFY88" s="125"/>
      <c r="FFZ88" s="125"/>
      <c r="FGA88" s="125"/>
      <c r="FGB88" s="125"/>
      <c r="FGC88" s="125"/>
      <c r="FGD88" s="125"/>
      <c r="FGE88" s="125"/>
      <c r="FGF88" s="125"/>
      <c r="FGG88" s="125"/>
      <c r="FGH88" s="125"/>
      <c r="FGI88" s="125"/>
      <c r="FGJ88" s="125"/>
      <c r="FGK88" s="125"/>
      <c r="FGL88" s="125"/>
      <c r="FGM88" s="125"/>
      <c r="FGN88" s="125"/>
      <c r="FGO88" s="125"/>
      <c r="FGP88" s="125"/>
      <c r="FGQ88" s="125"/>
      <c r="FGR88" s="125"/>
      <c r="FGS88" s="125"/>
      <c r="FGT88" s="125"/>
      <c r="FGU88" s="125"/>
      <c r="FGV88" s="125"/>
      <c r="FGW88" s="125"/>
      <c r="FGX88" s="125"/>
      <c r="FGY88" s="125"/>
      <c r="FGZ88" s="125"/>
      <c r="FHA88" s="125"/>
      <c r="FHB88" s="125"/>
      <c r="FHC88" s="125"/>
      <c r="FHD88" s="125"/>
      <c r="FHE88" s="125"/>
      <c r="FHF88" s="125"/>
      <c r="FHG88" s="125"/>
      <c r="FHH88" s="125"/>
      <c r="FHI88" s="125"/>
      <c r="FHJ88" s="125"/>
      <c r="FHK88" s="125"/>
      <c r="FHL88" s="125"/>
      <c r="FHM88" s="125"/>
      <c r="FHN88" s="125"/>
      <c r="FHO88" s="125"/>
      <c r="FHP88" s="125"/>
      <c r="FHQ88" s="125"/>
      <c r="FHR88" s="125"/>
      <c r="FHS88" s="125"/>
      <c r="FHT88" s="125"/>
      <c r="FHU88" s="125"/>
      <c r="FHV88" s="125"/>
      <c r="FHW88" s="125"/>
      <c r="FHX88" s="125"/>
      <c r="FHY88" s="125"/>
      <c r="FHZ88" s="125"/>
      <c r="FIA88" s="125"/>
      <c r="FIB88" s="125"/>
      <c r="FIC88" s="125"/>
      <c r="FID88" s="125"/>
      <c r="FIE88" s="125"/>
      <c r="FIF88" s="125"/>
      <c r="FIG88" s="125"/>
      <c r="FIH88" s="125"/>
      <c r="FII88" s="125"/>
      <c r="FIJ88" s="125"/>
      <c r="FIK88" s="125"/>
      <c r="FIL88" s="125"/>
      <c r="FIM88" s="125"/>
      <c r="FIN88" s="125"/>
      <c r="FIO88" s="125"/>
      <c r="FIP88" s="125"/>
      <c r="FIQ88" s="125"/>
      <c r="FIR88" s="125"/>
      <c r="FIS88" s="125"/>
      <c r="FIT88" s="125"/>
      <c r="FIU88" s="125"/>
      <c r="FIV88" s="125"/>
      <c r="FIW88" s="125"/>
      <c r="FIX88" s="125"/>
      <c r="FIY88" s="125"/>
      <c r="FIZ88" s="125"/>
      <c r="FJA88" s="125"/>
      <c r="FJB88" s="125"/>
      <c r="FJC88" s="125"/>
      <c r="FJD88" s="125"/>
      <c r="FJE88" s="125"/>
      <c r="FJF88" s="125"/>
      <c r="FJG88" s="125"/>
      <c r="FJH88" s="125"/>
      <c r="FJI88" s="125"/>
      <c r="FJJ88" s="125"/>
      <c r="FJK88" s="125"/>
      <c r="FJL88" s="125"/>
      <c r="FJM88" s="125"/>
      <c r="FJN88" s="125"/>
      <c r="FJO88" s="125"/>
      <c r="FJP88" s="125"/>
      <c r="FJQ88" s="125"/>
      <c r="FJR88" s="125"/>
      <c r="FJS88" s="125"/>
      <c r="FJT88" s="125"/>
      <c r="FJU88" s="125"/>
      <c r="FJV88" s="125"/>
      <c r="FJW88" s="125"/>
      <c r="FJX88" s="125"/>
      <c r="FJY88" s="125"/>
      <c r="FJZ88" s="125"/>
      <c r="FKA88" s="125"/>
      <c r="FKB88" s="125"/>
      <c r="FKC88" s="125"/>
      <c r="FKD88" s="125"/>
      <c r="FKE88" s="125"/>
      <c r="FKF88" s="125"/>
      <c r="FKG88" s="125"/>
      <c r="FKH88" s="125"/>
      <c r="FKI88" s="125"/>
      <c r="FKJ88" s="125"/>
      <c r="FKK88" s="125"/>
      <c r="FKL88" s="125"/>
      <c r="FKM88" s="125"/>
      <c r="FKN88" s="125"/>
      <c r="FKO88" s="125"/>
      <c r="FKP88" s="125"/>
      <c r="FKQ88" s="125"/>
      <c r="FKR88" s="125"/>
      <c r="FKS88" s="125"/>
      <c r="FKT88" s="125"/>
      <c r="FKU88" s="125"/>
      <c r="FKV88" s="125"/>
      <c r="FKW88" s="125"/>
      <c r="FKX88" s="125"/>
      <c r="FKY88" s="125"/>
      <c r="FKZ88" s="125"/>
      <c r="FLA88" s="125"/>
      <c r="FLB88" s="125"/>
      <c r="FLC88" s="125"/>
      <c r="FLD88" s="125"/>
      <c r="FLE88" s="125"/>
      <c r="FLF88" s="125"/>
      <c r="FLG88" s="125"/>
      <c r="FLH88" s="125"/>
      <c r="FLI88" s="125"/>
      <c r="FLJ88" s="125"/>
      <c r="FLK88" s="125"/>
      <c r="FLL88" s="125"/>
      <c r="FLM88" s="125"/>
      <c r="FLN88" s="125"/>
      <c r="FLO88" s="125"/>
      <c r="FLP88" s="125"/>
      <c r="FLQ88" s="125"/>
      <c r="FLR88" s="125"/>
      <c r="FLS88" s="125"/>
      <c r="FLT88" s="125"/>
      <c r="FLU88" s="125"/>
      <c r="FLV88" s="125"/>
      <c r="FLW88" s="125"/>
      <c r="FLX88" s="125"/>
      <c r="FLY88" s="125"/>
      <c r="FLZ88" s="125"/>
      <c r="FMA88" s="125"/>
      <c r="FMB88" s="125"/>
      <c r="FMC88" s="125"/>
      <c r="FMD88" s="125"/>
      <c r="FME88" s="125"/>
      <c r="FMF88" s="125"/>
      <c r="FMG88" s="125"/>
      <c r="FMH88" s="125"/>
      <c r="FMI88" s="125"/>
      <c r="FMJ88" s="125"/>
      <c r="FMK88" s="125"/>
      <c r="FML88" s="125"/>
      <c r="FMM88" s="125"/>
      <c r="FMN88" s="125"/>
      <c r="FMO88" s="125"/>
      <c r="FMP88" s="125"/>
      <c r="FMQ88" s="125"/>
      <c r="FMR88" s="125"/>
      <c r="FMS88" s="125"/>
      <c r="FMT88" s="125"/>
      <c r="FMU88" s="125"/>
      <c r="FMV88" s="125"/>
      <c r="FMW88" s="125"/>
      <c r="FMX88" s="125"/>
      <c r="FMY88" s="125"/>
      <c r="FMZ88" s="125"/>
      <c r="FNA88" s="125"/>
      <c r="FNB88" s="125"/>
      <c r="FNC88" s="125"/>
      <c r="FND88" s="125"/>
      <c r="FNE88" s="125"/>
      <c r="FNF88" s="125"/>
      <c r="FNG88" s="125"/>
      <c r="FNH88" s="125"/>
      <c r="FNI88" s="125"/>
      <c r="FNJ88" s="125"/>
      <c r="FNK88" s="125"/>
      <c r="FNL88" s="125"/>
      <c r="FNM88" s="125"/>
      <c r="FNN88" s="125"/>
      <c r="FNO88" s="125"/>
      <c r="FNP88" s="125"/>
      <c r="FNQ88" s="125"/>
      <c r="FNR88" s="125"/>
      <c r="FNS88" s="125"/>
      <c r="FNT88" s="125"/>
      <c r="FNU88" s="125"/>
      <c r="FNV88" s="125"/>
      <c r="FNW88" s="125"/>
      <c r="FNX88" s="125"/>
      <c r="FNY88" s="125"/>
      <c r="FNZ88" s="125"/>
      <c r="FOA88" s="125"/>
      <c r="FOB88" s="125"/>
      <c r="FOC88" s="125"/>
      <c r="FOD88" s="125"/>
      <c r="FOE88" s="125"/>
      <c r="FOF88" s="125"/>
      <c r="FOG88" s="125"/>
      <c r="FOH88" s="125"/>
      <c r="FOI88" s="125"/>
      <c r="FOJ88" s="125"/>
      <c r="FOK88" s="125"/>
      <c r="FOL88" s="125"/>
      <c r="FOM88" s="125"/>
      <c r="FON88" s="125"/>
      <c r="FOO88" s="125"/>
      <c r="FOP88" s="125"/>
      <c r="FOQ88" s="125"/>
      <c r="FOR88" s="125"/>
      <c r="FOS88" s="125"/>
      <c r="FOT88" s="125"/>
      <c r="FOU88" s="125"/>
      <c r="FOV88" s="125"/>
      <c r="FOW88" s="125"/>
      <c r="FOX88" s="125"/>
      <c r="FOY88" s="125"/>
      <c r="FOZ88" s="125"/>
      <c r="FPA88" s="125"/>
      <c r="FPB88" s="125"/>
      <c r="FPC88" s="125"/>
      <c r="FPD88" s="125"/>
      <c r="FPE88" s="125"/>
      <c r="FPF88" s="125"/>
      <c r="FPG88" s="125"/>
      <c r="FPH88" s="125"/>
      <c r="FPI88" s="125"/>
      <c r="FPJ88" s="125"/>
      <c r="FPK88" s="125"/>
      <c r="FPL88" s="125"/>
      <c r="FPM88" s="125"/>
      <c r="FPN88" s="125"/>
      <c r="FPO88" s="125"/>
      <c r="FPP88" s="125"/>
      <c r="FPQ88" s="125"/>
      <c r="FPR88" s="125"/>
      <c r="FPS88" s="125"/>
      <c r="FPT88" s="125"/>
      <c r="FPU88" s="125"/>
      <c r="FPV88" s="125"/>
      <c r="FPW88" s="125"/>
      <c r="FPX88" s="125"/>
      <c r="FPY88" s="125"/>
      <c r="FPZ88" s="125"/>
      <c r="FQA88" s="125"/>
      <c r="FQB88" s="125"/>
      <c r="FQC88" s="125"/>
      <c r="FQD88" s="125"/>
      <c r="FQE88" s="125"/>
      <c r="FQF88" s="125"/>
      <c r="FQG88" s="125"/>
      <c r="FQH88" s="125"/>
      <c r="FQI88" s="125"/>
      <c r="FQJ88" s="125"/>
      <c r="FQK88" s="125"/>
      <c r="FQL88" s="125"/>
      <c r="FQM88" s="125"/>
      <c r="FQN88" s="125"/>
      <c r="FQO88" s="125"/>
      <c r="FQP88" s="125"/>
      <c r="FQQ88" s="125"/>
      <c r="FQR88" s="125"/>
      <c r="FQS88" s="125"/>
      <c r="FQT88" s="125"/>
      <c r="FQU88" s="125"/>
      <c r="FQV88" s="125"/>
      <c r="FQW88" s="125"/>
      <c r="FQX88" s="125"/>
      <c r="FQY88" s="125"/>
      <c r="FQZ88" s="125"/>
      <c r="FRA88" s="125"/>
      <c r="FRB88" s="125"/>
      <c r="FRC88" s="125"/>
      <c r="FRD88" s="125"/>
      <c r="FRE88" s="125"/>
      <c r="FRF88" s="125"/>
      <c r="FRG88" s="125"/>
      <c r="FRH88" s="125"/>
      <c r="FRI88" s="125"/>
      <c r="FRJ88" s="125"/>
      <c r="FRK88" s="125"/>
      <c r="FRL88" s="125"/>
      <c r="FRM88" s="125"/>
      <c r="FRN88" s="125"/>
      <c r="FRO88" s="125"/>
      <c r="FRP88" s="125"/>
      <c r="FRQ88" s="125"/>
      <c r="FRR88" s="125"/>
      <c r="FRS88" s="125"/>
      <c r="FRT88" s="125"/>
      <c r="FRU88" s="125"/>
      <c r="FRV88" s="125"/>
      <c r="FRW88" s="125"/>
      <c r="FRX88" s="125"/>
      <c r="FRY88" s="125"/>
      <c r="FRZ88" s="125"/>
      <c r="FSA88" s="125"/>
      <c r="FSB88" s="125"/>
      <c r="FSC88" s="125"/>
      <c r="FSD88" s="125"/>
      <c r="FSE88" s="125"/>
      <c r="FSF88" s="125"/>
      <c r="FSG88" s="125"/>
      <c r="FSH88" s="125"/>
      <c r="FSI88" s="125"/>
      <c r="FSJ88" s="125"/>
      <c r="FSK88" s="125"/>
      <c r="FSL88" s="125"/>
      <c r="FSM88" s="125"/>
      <c r="FSN88" s="125"/>
      <c r="FSO88" s="125"/>
      <c r="FSP88" s="125"/>
      <c r="FSQ88" s="125"/>
      <c r="FSR88" s="125"/>
      <c r="FSS88" s="125"/>
      <c r="FST88" s="125"/>
      <c r="FSU88" s="125"/>
      <c r="FSV88" s="125"/>
      <c r="FSW88" s="125"/>
      <c r="FSX88" s="125"/>
      <c r="FSY88" s="125"/>
      <c r="FSZ88" s="125"/>
      <c r="FTA88" s="125"/>
      <c r="FTB88" s="125"/>
      <c r="FTC88" s="125"/>
      <c r="FTD88" s="125"/>
      <c r="FTE88" s="125"/>
      <c r="FTF88" s="125"/>
      <c r="FTG88" s="125"/>
      <c r="FTH88" s="125"/>
      <c r="FTI88" s="125"/>
      <c r="FTJ88" s="125"/>
      <c r="FTK88" s="125"/>
      <c r="FTL88" s="125"/>
      <c r="FTM88" s="125"/>
      <c r="FTN88" s="125"/>
      <c r="FTO88" s="125"/>
      <c r="FTP88" s="125"/>
      <c r="FTQ88" s="125"/>
      <c r="FTR88" s="125"/>
      <c r="FTS88" s="125"/>
      <c r="FTT88" s="125"/>
      <c r="FTU88" s="125"/>
      <c r="FTV88" s="125"/>
      <c r="FTW88" s="125"/>
      <c r="FTX88" s="125"/>
      <c r="FTY88" s="125"/>
      <c r="FTZ88" s="125"/>
      <c r="FUA88" s="125"/>
      <c r="FUB88" s="125"/>
      <c r="FUC88" s="125"/>
      <c r="FUD88" s="125"/>
      <c r="FUE88" s="125"/>
      <c r="FUF88" s="125"/>
      <c r="FUG88" s="125"/>
      <c r="FUH88" s="125"/>
      <c r="FUI88" s="125"/>
      <c r="FUJ88" s="125"/>
      <c r="FUK88" s="125"/>
      <c r="FUL88" s="125"/>
      <c r="FUM88" s="125"/>
      <c r="FUN88" s="125"/>
      <c r="FUO88" s="125"/>
      <c r="FUP88" s="125"/>
      <c r="FUQ88" s="125"/>
      <c r="FUR88" s="125"/>
      <c r="FUS88" s="125"/>
      <c r="FUT88" s="125"/>
      <c r="FUU88" s="125"/>
      <c r="FUV88" s="125"/>
      <c r="FUW88" s="125"/>
      <c r="FUX88" s="125"/>
      <c r="FUY88" s="125"/>
      <c r="FUZ88" s="125"/>
      <c r="FVA88" s="125"/>
      <c r="FVB88" s="125"/>
      <c r="FVC88" s="125"/>
      <c r="FVD88" s="125"/>
      <c r="FVE88" s="125"/>
      <c r="FVF88" s="125"/>
      <c r="FVG88" s="125"/>
      <c r="FVH88" s="125"/>
      <c r="FVI88" s="125"/>
      <c r="FVJ88" s="125"/>
      <c r="FVK88" s="125"/>
      <c r="FVL88" s="125"/>
      <c r="FVM88" s="125"/>
      <c r="FVN88" s="125"/>
      <c r="FVO88" s="125"/>
      <c r="FVP88" s="125"/>
      <c r="FVQ88" s="125"/>
      <c r="FVR88" s="125"/>
      <c r="FVS88" s="125"/>
      <c r="FVT88" s="125"/>
      <c r="FVU88" s="125"/>
      <c r="FVV88" s="125"/>
      <c r="FVW88" s="125"/>
      <c r="FVX88" s="125"/>
      <c r="FVY88" s="125"/>
      <c r="FVZ88" s="125"/>
      <c r="FWA88" s="125"/>
      <c r="FWB88" s="125"/>
      <c r="FWC88" s="125"/>
      <c r="FWD88" s="125"/>
      <c r="FWE88" s="125"/>
      <c r="FWF88" s="125"/>
      <c r="FWG88" s="125"/>
      <c r="FWH88" s="125"/>
      <c r="FWI88" s="125"/>
      <c r="FWJ88" s="125"/>
      <c r="FWK88" s="125"/>
      <c r="FWL88" s="125"/>
      <c r="FWM88" s="125"/>
      <c r="FWN88" s="125"/>
      <c r="FWO88" s="125"/>
      <c r="FWP88" s="125"/>
      <c r="FWQ88" s="125"/>
      <c r="FWR88" s="125"/>
      <c r="FWS88" s="125"/>
      <c r="FWT88" s="125"/>
      <c r="FWU88" s="125"/>
      <c r="FWV88" s="125"/>
      <c r="FWW88" s="125"/>
      <c r="FWX88" s="125"/>
      <c r="FWY88" s="125"/>
      <c r="FWZ88" s="125"/>
      <c r="FXA88" s="125"/>
      <c r="FXB88" s="125"/>
      <c r="FXC88" s="125"/>
      <c r="FXD88" s="125"/>
      <c r="FXE88" s="125"/>
      <c r="FXF88" s="125"/>
      <c r="FXG88" s="125"/>
      <c r="FXH88" s="125"/>
      <c r="FXI88" s="125"/>
      <c r="FXJ88" s="125"/>
      <c r="FXK88" s="125"/>
      <c r="FXL88" s="125"/>
      <c r="FXM88" s="125"/>
      <c r="FXN88" s="125"/>
      <c r="FXO88" s="125"/>
      <c r="FXP88" s="125"/>
      <c r="FXQ88" s="125"/>
      <c r="FXR88" s="125"/>
      <c r="FXS88" s="125"/>
      <c r="FXT88" s="125"/>
      <c r="FXU88" s="125"/>
      <c r="FXV88" s="125"/>
      <c r="FXW88" s="125"/>
      <c r="FXX88" s="125"/>
      <c r="FXY88" s="125"/>
      <c r="FXZ88" s="125"/>
      <c r="FYA88" s="125"/>
      <c r="FYB88" s="125"/>
      <c r="FYC88" s="125"/>
      <c r="FYD88" s="125"/>
      <c r="FYE88" s="125"/>
      <c r="FYF88" s="125"/>
      <c r="FYG88" s="125"/>
      <c r="FYH88" s="125"/>
      <c r="FYI88" s="125"/>
      <c r="FYJ88" s="125"/>
      <c r="FYK88" s="125"/>
      <c r="FYL88" s="125"/>
      <c r="FYM88" s="125"/>
      <c r="FYN88" s="125"/>
      <c r="FYO88" s="125"/>
      <c r="FYP88" s="125"/>
      <c r="FYQ88" s="125"/>
      <c r="FYR88" s="125"/>
      <c r="FYS88" s="125"/>
      <c r="FYT88" s="125"/>
      <c r="FYU88" s="125"/>
      <c r="FYV88" s="125"/>
      <c r="FYW88" s="125"/>
      <c r="FYX88" s="125"/>
      <c r="FYY88" s="125"/>
      <c r="FYZ88" s="125"/>
      <c r="FZA88" s="125"/>
      <c r="FZB88" s="125"/>
      <c r="FZC88" s="125"/>
      <c r="FZD88" s="125"/>
      <c r="FZE88" s="125"/>
      <c r="FZF88" s="125"/>
      <c r="FZG88" s="125"/>
      <c r="FZH88" s="125"/>
      <c r="FZI88" s="125"/>
      <c r="FZJ88" s="125"/>
      <c r="FZK88" s="125"/>
      <c r="FZL88" s="125"/>
      <c r="FZM88" s="125"/>
      <c r="FZN88" s="125"/>
      <c r="FZO88" s="125"/>
      <c r="FZP88" s="125"/>
      <c r="FZQ88" s="125"/>
      <c r="FZR88" s="125"/>
      <c r="FZS88" s="125"/>
      <c r="FZT88" s="125"/>
      <c r="FZU88" s="125"/>
      <c r="FZV88" s="125"/>
      <c r="FZW88" s="125"/>
      <c r="FZX88" s="125"/>
      <c r="FZY88" s="125"/>
      <c r="FZZ88" s="125"/>
      <c r="GAA88" s="125"/>
      <c r="GAB88" s="125"/>
      <c r="GAC88" s="125"/>
      <c r="GAD88" s="125"/>
      <c r="GAE88" s="125"/>
      <c r="GAF88" s="125"/>
      <c r="GAG88" s="125"/>
      <c r="GAH88" s="125"/>
      <c r="GAI88" s="125"/>
      <c r="GAJ88" s="125"/>
      <c r="GAK88" s="125"/>
      <c r="GAL88" s="125"/>
      <c r="GAM88" s="125"/>
      <c r="GAN88" s="125"/>
      <c r="GAO88" s="125"/>
      <c r="GAP88" s="125"/>
      <c r="GAQ88" s="125"/>
      <c r="GAR88" s="125"/>
      <c r="GAS88" s="125"/>
      <c r="GAT88" s="125"/>
      <c r="GAU88" s="125"/>
      <c r="GAV88" s="125"/>
      <c r="GAW88" s="125"/>
      <c r="GAX88" s="125"/>
      <c r="GAY88" s="125"/>
      <c r="GAZ88" s="125"/>
      <c r="GBA88" s="125"/>
      <c r="GBB88" s="125"/>
      <c r="GBC88" s="125"/>
      <c r="GBD88" s="125"/>
      <c r="GBE88" s="125"/>
      <c r="GBF88" s="125"/>
      <c r="GBG88" s="125"/>
      <c r="GBH88" s="125"/>
      <c r="GBI88" s="125"/>
      <c r="GBJ88" s="125"/>
      <c r="GBK88" s="125"/>
      <c r="GBL88" s="125"/>
      <c r="GBM88" s="125"/>
      <c r="GBN88" s="125"/>
      <c r="GBO88" s="125"/>
      <c r="GBP88" s="125"/>
      <c r="GBQ88" s="125"/>
      <c r="GBR88" s="125"/>
      <c r="GBS88" s="125"/>
      <c r="GBT88" s="125"/>
      <c r="GBU88" s="125"/>
      <c r="GBV88" s="125"/>
      <c r="GBW88" s="125"/>
      <c r="GBX88" s="125"/>
      <c r="GBY88" s="125"/>
      <c r="GBZ88" s="125"/>
      <c r="GCA88" s="125"/>
      <c r="GCB88" s="125"/>
      <c r="GCC88" s="125"/>
      <c r="GCD88" s="125"/>
      <c r="GCE88" s="125"/>
      <c r="GCF88" s="125"/>
      <c r="GCG88" s="125"/>
      <c r="GCH88" s="125"/>
      <c r="GCI88" s="125"/>
      <c r="GCJ88" s="125"/>
      <c r="GCK88" s="125"/>
      <c r="GCL88" s="125"/>
      <c r="GCM88" s="125"/>
      <c r="GCN88" s="125"/>
      <c r="GCO88" s="125"/>
      <c r="GCP88" s="125"/>
      <c r="GCQ88" s="125"/>
      <c r="GCR88" s="125"/>
      <c r="GCS88" s="125"/>
      <c r="GCT88" s="125"/>
      <c r="GCU88" s="125"/>
      <c r="GCV88" s="125"/>
      <c r="GCW88" s="125"/>
      <c r="GCX88" s="125"/>
      <c r="GCY88" s="125"/>
      <c r="GCZ88" s="125"/>
      <c r="GDA88" s="125"/>
      <c r="GDB88" s="125"/>
      <c r="GDC88" s="125"/>
      <c r="GDD88" s="125"/>
      <c r="GDE88" s="125"/>
      <c r="GDF88" s="125"/>
      <c r="GDG88" s="125"/>
      <c r="GDH88" s="125"/>
      <c r="GDI88" s="125"/>
      <c r="GDJ88" s="125"/>
      <c r="GDK88" s="125"/>
      <c r="GDL88" s="125"/>
      <c r="GDM88" s="125"/>
      <c r="GDN88" s="125"/>
      <c r="GDO88" s="125"/>
      <c r="GDP88" s="125"/>
      <c r="GDQ88" s="125"/>
      <c r="GDR88" s="125"/>
      <c r="GDS88" s="125"/>
      <c r="GDT88" s="125"/>
      <c r="GDU88" s="125"/>
      <c r="GDV88" s="125"/>
      <c r="GDW88" s="125"/>
      <c r="GDX88" s="125"/>
      <c r="GDY88" s="125"/>
    </row>
    <row r="89" spans="1:4861" s="69" customFormat="1" ht="15.75">
      <c r="D89" s="116"/>
      <c r="L89" s="116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5"/>
      <c r="GL89" s="125"/>
      <c r="GM89" s="125"/>
      <c r="GN89" s="125"/>
      <c r="GO89" s="125"/>
      <c r="GP89" s="125"/>
      <c r="GQ89" s="125"/>
      <c r="GR89" s="125"/>
      <c r="GS89" s="125"/>
      <c r="GT89" s="125"/>
      <c r="GU89" s="125"/>
      <c r="GV89" s="125"/>
      <c r="GW89" s="125"/>
      <c r="GX89" s="125"/>
      <c r="GY89" s="125"/>
      <c r="GZ89" s="125"/>
      <c r="HA89" s="125"/>
      <c r="HB89" s="125"/>
      <c r="HC89" s="125"/>
      <c r="HD89" s="125"/>
      <c r="HE89" s="125"/>
      <c r="HF89" s="125"/>
      <c r="HG89" s="125"/>
      <c r="HH89" s="125"/>
      <c r="HI89" s="125"/>
      <c r="HJ89" s="125"/>
      <c r="HK89" s="125"/>
      <c r="HL89" s="125"/>
      <c r="HM89" s="125"/>
      <c r="HN89" s="125"/>
      <c r="HO89" s="125"/>
      <c r="HP89" s="125"/>
      <c r="HQ89" s="125"/>
      <c r="HR89" s="125"/>
      <c r="HS89" s="125"/>
      <c r="HT89" s="125"/>
      <c r="HU89" s="125"/>
      <c r="HV89" s="125"/>
      <c r="HW89" s="125"/>
      <c r="HX89" s="125"/>
      <c r="HY89" s="125"/>
      <c r="HZ89" s="125"/>
      <c r="IA89" s="125"/>
      <c r="IB89" s="125"/>
      <c r="IC89" s="125"/>
      <c r="ID89" s="125"/>
      <c r="IE89" s="125"/>
      <c r="IF89" s="125"/>
      <c r="IG89" s="125"/>
      <c r="IH89" s="125"/>
      <c r="II89" s="125"/>
      <c r="IJ89" s="125"/>
      <c r="IK89" s="125"/>
      <c r="IL89" s="125"/>
      <c r="IM89" s="125"/>
      <c r="IN89" s="125"/>
      <c r="IO89" s="125"/>
      <c r="IP89" s="125"/>
      <c r="IQ89" s="125"/>
      <c r="IR89" s="125"/>
      <c r="IS89" s="125"/>
      <c r="IT89" s="125"/>
      <c r="IU89" s="125"/>
      <c r="IV89" s="125"/>
      <c r="IW89" s="125"/>
      <c r="IX89" s="125"/>
      <c r="IY89" s="125"/>
      <c r="IZ89" s="125"/>
      <c r="JA89" s="125"/>
      <c r="JB89" s="125"/>
      <c r="JC89" s="125"/>
      <c r="JD89" s="125"/>
      <c r="JE89" s="125"/>
      <c r="JF89" s="125"/>
      <c r="JG89" s="125"/>
      <c r="JH89" s="125"/>
      <c r="JI89" s="125"/>
      <c r="JJ89" s="125"/>
      <c r="JK89" s="125"/>
      <c r="JL89" s="125"/>
      <c r="JM89" s="125"/>
      <c r="JN89" s="125"/>
      <c r="JO89" s="125"/>
      <c r="JP89" s="125"/>
      <c r="JQ89" s="125"/>
      <c r="JR89" s="125"/>
      <c r="JS89" s="125"/>
      <c r="JT89" s="125"/>
      <c r="JU89" s="125"/>
      <c r="JV89" s="125"/>
      <c r="JW89" s="125"/>
      <c r="JX89" s="125"/>
      <c r="JY89" s="125"/>
      <c r="JZ89" s="125"/>
      <c r="KA89" s="125"/>
      <c r="KB89" s="125"/>
      <c r="KC89" s="125"/>
      <c r="KD89" s="125"/>
      <c r="KE89" s="125"/>
      <c r="KF89" s="125"/>
      <c r="KG89" s="125"/>
      <c r="KH89" s="125"/>
      <c r="KI89" s="125"/>
      <c r="KJ89" s="125"/>
      <c r="KK89" s="125"/>
      <c r="KL89" s="125"/>
      <c r="KM89" s="125"/>
      <c r="KN89" s="125"/>
      <c r="KO89" s="125"/>
      <c r="KP89" s="125"/>
      <c r="KQ89" s="125"/>
      <c r="KR89" s="125"/>
      <c r="KS89" s="125"/>
      <c r="KT89" s="125"/>
      <c r="KU89" s="125"/>
      <c r="KV89" s="125"/>
      <c r="KW89" s="125"/>
      <c r="KX89" s="125"/>
      <c r="KY89" s="125"/>
      <c r="KZ89" s="125"/>
      <c r="LA89" s="125"/>
      <c r="LB89" s="125"/>
      <c r="LC89" s="125"/>
      <c r="LD89" s="125"/>
      <c r="LE89" s="125"/>
      <c r="LF89" s="125"/>
      <c r="LG89" s="125"/>
      <c r="LH89" s="125"/>
      <c r="LI89" s="125"/>
      <c r="LJ89" s="125"/>
      <c r="LK89" s="125"/>
      <c r="LL89" s="125"/>
      <c r="LM89" s="125"/>
      <c r="LN89" s="125"/>
      <c r="LO89" s="125"/>
      <c r="LP89" s="125"/>
      <c r="LQ89" s="125"/>
      <c r="LR89" s="125"/>
      <c r="LS89" s="125"/>
      <c r="LT89" s="125"/>
      <c r="LU89" s="125"/>
      <c r="LV89" s="125"/>
      <c r="LW89" s="125"/>
      <c r="LX89" s="125"/>
      <c r="LY89" s="125"/>
      <c r="LZ89" s="125"/>
      <c r="MA89" s="125"/>
      <c r="MB89" s="125"/>
      <c r="MC89" s="125"/>
      <c r="MD89" s="125"/>
      <c r="ME89" s="125"/>
      <c r="MF89" s="125"/>
      <c r="MG89" s="125"/>
      <c r="MH89" s="125"/>
      <c r="MI89" s="125"/>
      <c r="MJ89" s="125"/>
      <c r="MK89" s="125"/>
      <c r="ML89" s="125"/>
      <c r="MM89" s="125"/>
      <c r="MN89" s="125"/>
      <c r="MO89" s="125"/>
      <c r="MP89" s="125"/>
      <c r="MQ89" s="125"/>
      <c r="MR89" s="125"/>
      <c r="MS89" s="125"/>
      <c r="MT89" s="125"/>
      <c r="MU89" s="125"/>
      <c r="MV89" s="125"/>
      <c r="MW89" s="125"/>
      <c r="MX89" s="125"/>
      <c r="MY89" s="125"/>
      <c r="MZ89" s="125"/>
      <c r="NA89" s="125"/>
      <c r="NB89" s="125"/>
      <c r="NC89" s="125"/>
      <c r="ND89" s="125"/>
      <c r="NE89" s="125"/>
      <c r="NF89" s="125"/>
      <c r="NG89" s="125"/>
      <c r="NH89" s="125"/>
      <c r="NI89" s="125"/>
      <c r="NJ89" s="125"/>
      <c r="NK89" s="125"/>
      <c r="NL89" s="125"/>
      <c r="NM89" s="125"/>
      <c r="NN89" s="125"/>
      <c r="NO89" s="125"/>
      <c r="NP89" s="125"/>
      <c r="NQ89" s="125"/>
      <c r="NR89" s="125"/>
      <c r="NS89" s="125"/>
      <c r="NT89" s="125"/>
      <c r="NU89" s="125"/>
      <c r="NV89" s="125"/>
      <c r="NW89" s="125"/>
      <c r="NX89" s="125"/>
      <c r="NY89" s="125"/>
      <c r="NZ89" s="125"/>
      <c r="OA89" s="125"/>
      <c r="OB89" s="125"/>
      <c r="OC89" s="125"/>
      <c r="OD89" s="125"/>
      <c r="OE89" s="125"/>
      <c r="OF89" s="125"/>
      <c r="OG89" s="125"/>
      <c r="OH89" s="125"/>
      <c r="OI89" s="125"/>
      <c r="OJ89" s="125"/>
      <c r="OK89" s="125"/>
      <c r="OL89" s="125"/>
      <c r="OM89" s="125"/>
      <c r="ON89" s="125"/>
      <c r="OO89" s="125"/>
      <c r="OP89" s="125"/>
      <c r="OQ89" s="125"/>
      <c r="OR89" s="125"/>
      <c r="OS89" s="125"/>
      <c r="OT89" s="125"/>
      <c r="OU89" s="125"/>
      <c r="OV89" s="125"/>
      <c r="OW89" s="125"/>
      <c r="OX89" s="125"/>
      <c r="OY89" s="125"/>
      <c r="OZ89" s="125"/>
      <c r="PA89" s="125"/>
      <c r="PB89" s="125"/>
      <c r="PC89" s="125"/>
      <c r="PD89" s="125"/>
      <c r="PE89" s="125"/>
      <c r="PF89" s="125"/>
      <c r="PG89" s="125"/>
      <c r="PH89" s="125"/>
      <c r="PI89" s="125"/>
      <c r="PJ89" s="125"/>
      <c r="PK89" s="125"/>
      <c r="PL89" s="125"/>
      <c r="PM89" s="125"/>
      <c r="PN89" s="125"/>
      <c r="PO89" s="125"/>
      <c r="PP89" s="125"/>
      <c r="PQ89" s="125"/>
      <c r="PR89" s="125"/>
      <c r="PS89" s="125"/>
      <c r="PT89" s="125"/>
      <c r="PU89" s="125"/>
      <c r="PV89" s="125"/>
      <c r="PW89" s="125"/>
      <c r="PX89" s="125"/>
      <c r="PY89" s="125"/>
      <c r="PZ89" s="125"/>
      <c r="QA89" s="125"/>
      <c r="QB89" s="125"/>
      <c r="QC89" s="125"/>
      <c r="QD89" s="125"/>
      <c r="QE89" s="125"/>
      <c r="QF89" s="125"/>
      <c r="QG89" s="125"/>
      <c r="QH89" s="125"/>
      <c r="QI89" s="125"/>
      <c r="QJ89" s="125"/>
      <c r="QK89" s="125"/>
      <c r="QL89" s="125"/>
      <c r="QM89" s="125"/>
      <c r="QN89" s="125"/>
      <c r="QO89" s="125"/>
      <c r="QP89" s="125"/>
      <c r="QQ89" s="125"/>
      <c r="QR89" s="125"/>
      <c r="QS89" s="125"/>
      <c r="QT89" s="125"/>
      <c r="QU89" s="125"/>
      <c r="QV89" s="125"/>
      <c r="QW89" s="125"/>
      <c r="QX89" s="125"/>
      <c r="QY89" s="125"/>
      <c r="QZ89" s="125"/>
      <c r="RA89" s="125"/>
      <c r="RB89" s="125"/>
      <c r="RC89" s="125"/>
      <c r="RD89" s="125"/>
      <c r="RE89" s="125"/>
      <c r="RF89" s="125"/>
      <c r="RG89" s="125"/>
      <c r="RH89" s="125"/>
      <c r="RI89" s="125"/>
      <c r="RJ89" s="125"/>
      <c r="RK89" s="125"/>
      <c r="RL89" s="125"/>
      <c r="RM89" s="125"/>
      <c r="RN89" s="125"/>
      <c r="RO89" s="125"/>
      <c r="RP89" s="125"/>
      <c r="RQ89" s="125"/>
      <c r="RR89" s="125"/>
      <c r="RS89" s="125"/>
      <c r="RT89" s="125"/>
      <c r="RU89" s="125"/>
      <c r="RV89" s="125"/>
      <c r="RW89" s="125"/>
      <c r="RX89" s="125"/>
      <c r="RY89" s="125"/>
      <c r="RZ89" s="125"/>
      <c r="SA89" s="125"/>
      <c r="SB89" s="125"/>
      <c r="SC89" s="125"/>
      <c r="SD89" s="125"/>
      <c r="SE89" s="125"/>
      <c r="SF89" s="125"/>
      <c r="SG89" s="125"/>
      <c r="SH89" s="125"/>
      <c r="SI89" s="125"/>
      <c r="SJ89" s="125"/>
      <c r="SK89" s="125"/>
      <c r="SL89" s="125"/>
      <c r="SM89" s="125"/>
      <c r="SN89" s="125"/>
      <c r="SO89" s="125"/>
      <c r="SP89" s="125"/>
      <c r="SQ89" s="125"/>
      <c r="SR89" s="125"/>
      <c r="SS89" s="125"/>
      <c r="ST89" s="125"/>
      <c r="SU89" s="125"/>
      <c r="SV89" s="125"/>
      <c r="SW89" s="125"/>
      <c r="SX89" s="125"/>
      <c r="SY89" s="125"/>
      <c r="SZ89" s="125"/>
      <c r="TA89" s="125"/>
      <c r="TB89" s="125"/>
      <c r="TC89" s="125"/>
      <c r="TD89" s="125"/>
      <c r="TE89" s="125"/>
      <c r="TF89" s="125"/>
      <c r="TG89" s="125"/>
      <c r="TH89" s="125"/>
      <c r="TI89" s="125"/>
      <c r="TJ89" s="125"/>
      <c r="TK89" s="125"/>
      <c r="TL89" s="125"/>
      <c r="TM89" s="125"/>
      <c r="TN89" s="125"/>
      <c r="TO89" s="125"/>
      <c r="TP89" s="125"/>
      <c r="TQ89" s="125"/>
      <c r="TR89" s="125"/>
      <c r="TS89" s="125"/>
      <c r="TT89" s="125"/>
      <c r="TU89" s="125"/>
      <c r="TV89" s="125"/>
      <c r="TW89" s="125"/>
      <c r="TX89" s="125"/>
      <c r="TY89" s="125"/>
      <c r="TZ89" s="125"/>
      <c r="UA89" s="125"/>
      <c r="UB89" s="125"/>
      <c r="UC89" s="125"/>
      <c r="UD89" s="125"/>
      <c r="UE89" s="125"/>
      <c r="UF89" s="125"/>
      <c r="UG89" s="125"/>
      <c r="UH89" s="125"/>
      <c r="UI89" s="125"/>
      <c r="UJ89" s="125"/>
      <c r="UK89" s="125"/>
      <c r="UL89" s="125"/>
      <c r="UM89" s="125"/>
      <c r="UN89" s="125"/>
      <c r="UO89" s="125"/>
      <c r="UP89" s="125"/>
      <c r="UQ89" s="125"/>
      <c r="UR89" s="125"/>
      <c r="US89" s="125"/>
      <c r="UT89" s="125"/>
      <c r="UU89" s="125"/>
      <c r="UV89" s="125"/>
      <c r="UW89" s="125"/>
      <c r="UX89" s="125"/>
      <c r="UY89" s="125"/>
      <c r="UZ89" s="125"/>
      <c r="VA89" s="125"/>
      <c r="VB89" s="125"/>
      <c r="VC89" s="125"/>
      <c r="VD89" s="125"/>
      <c r="VE89" s="125"/>
      <c r="VF89" s="125"/>
      <c r="VG89" s="125"/>
      <c r="VH89" s="125"/>
      <c r="VI89" s="125"/>
      <c r="VJ89" s="125"/>
      <c r="VK89" s="125"/>
      <c r="VL89" s="125"/>
      <c r="VM89" s="125"/>
      <c r="VN89" s="125"/>
      <c r="VO89" s="125"/>
      <c r="VP89" s="125"/>
      <c r="VQ89" s="125"/>
      <c r="VR89" s="125"/>
      <c r="VS89" s="125"/>
      <c r="VT89" s="125"/>
      <c r="VU89" s="125"/>
      <c r="VV89" s="125"/>
      <c r="VW89" s="125"/>
      <c r="VX89" s="125"/>
      <c r="VY89" s="125"/>
      <c r="VZ89" s="125"/>
      <c r="WA89" s="125"/>
      <c r="WB89" s="125"/>
      <c r="WC89" s="125"/>
      <c r="WD89" s="125"/>
      <c r="WE89" s="125"/>
      <c r="WF89" s="125"/>
      <c r="WG89" s="125"/>
      <c r="WH89" s="125"/>
      <c r="WI89" s="125"/>
      <c r="WJ89" s="125"/>
      <c r="WK89" s="125"/>
      <c r="WL89" s="125"/>
      <c r="WM89" s="125"/>
      <c r="WN89" s="125"/>
      <c r="WO89" s="125"/>
      <c r="WP89" s="125"/>
      <c r="WQ89" s="125"/>
      <c r="WR89" s="125"/>
      <c r="WS89" s="125"/>
      <c r="WT89" s="125"/>
      <c r="WU89" s="125"/>
      <c r="WV89" s="125"/>
      <c r="WW89" s="125"/>
      <c r="WX89" s="125"/>
      <c r="WY89" s="125"/>
      <c r="WZ89" s="125"/>
      <c r="XA89" s="125"/>
      <c r="XB89" s="125"/>
      <c r="XC89" s="125"/>
      <c r="XD89" s="125"/>
      <c r="XE89" s="125"/>
      <c r="XF89" s="125"/>
      <c r="XG89" s="125"/>
      <c r="XH89" s="125"/>
      <c r="XI89" s="125"/>
      <c r="XJ89" s="125"/>
      <c r="XK89" s="125"/>
      <c r="XL89" s="125"/>
      <c r="XM89" s="125"/>
      <c r="XN89" s="125"/>
      <c r="XO89" s="125"/>
      <c r="XP89" s="125"/>
      <c r="XQ89" s="125"/>
      <c r="XR89" s="125"/>
      <c r="XS89" s="125"/>
      <c r="XT89" s="125"/>
      <c r="XU89" s="125"/>
      <c r="XV89" s="125"/>
      <c r="XW89" s="125"/>
      <c r="XX89" s="125"/>
      <c r="XY89" s="125"/>
      <c r="XZ89" s="125"/>
      <c r="YA89" s="125"/>
      <c r="YB89" s="125"/>
      <c r="YC89" s="125"/>
      <c r="YD89" s="125"/>
      <c r="YE89" s="125"/>
      <c r="YF89" s="125"/>
      <c r="YG89" s="125"/>
      <c r="YH89" s="125"/>
      <c r="YI89" s="125"/>
      <c r="YJ89" s="125"/>
      <c r="YK89" s="125"/>
      <c r="YL89" s="125"/>
      <c r="YM89" s="125"/>
      <c r="YN89" s="125"/>
      <c r="YO89" s="125"/>
      <c r="YP89" s="125"/>
      <c r="YQ89" s="125"/>
      <c r="YR89" s="125"/>
      <c r="YS89" s="125"/>
      <c r="YT89" s="125"/>
      <c r="YU89" s="125"/>
      <c r="YV89" s="125"/>
      <c r="YW89" s="125"/>
      <c r="YX89" s="125"/>
      <c r="YY89" s="125"/>
      <c r="YZ89" s="125"/>
      <c r="ZA89" s="125"/>
      <c r="ZB89" s="125"/>
      <c r="ZC89" s="125"/>
      <c r="ZD89" s="125"/>
      <c r="ZE89" s="125"/>
      <c r="ZF89" s="125"/>
      <c r="ZG89" s="125"/>
      <c r="ZH89" s="125"/>
      <c r="ZI89" s="125"/>
      <c r="ZJ89" s="125"/>
      <c r="ZK89" s="125"/>
      <c r="ZL89" s="125"/>
      <c r="ZM89" s="125"/>
      <c r="ZN89" s="125"/>
      <c r="ZO89" s="125"/>
      <c r="ZP89" s="125"/>
      <c r="ZQ89" s="125"/>
      <c r="ZR89" s="125"/>
      <c r="ZS89" s="125"/>
      <c r="ZT89" s="125"/>
      <c r="ZU89" s="125"/>
      <c r="ZV89" s="125"/>
      <c r="ZW89" s="125"/>
      <c r="ZX89" s="125"/>
      <c r="ZY89" s="125"/>
      <c r="ZZ89" s="125"/>
      <c r="AAA89" s="125"/>
      <c r="AAB89" s="125"/>
      <c r="AAC89" s="125"/>
      <c r="AAD89" s="125"/>
      <c r="AAE89" s="125"/>
      <c r="AAF89" s="125"/>
      <c r="AAG89" s="125"/>
      <c r="AAH89" s="125"/>
      <c r="AAI89" s="125"/>
      <c r="AAJ89" s="125"/>
      <c r="AAK89" s="125"/>
      <c r="AAL89" s="125"/>
      <c r="AAM89" s="125"/>
      <c r="AAN89" s="125"/>
      <c r="AAO89" s="125"/>
      <c r="AAP89" s="125"/>
      <c r="AAQ89" s="125"/>
      <c r="AAR89" s="125"/>
      <c r="AAS89" s="125"/>
      <c r="AAT89" s="125"/>
      <c r="AAU89" s="125"/>
      <c r="AAV89" s="125"/>
      <c r="AAW89" s="125"/>
      <c r="AAX89" s="125"/>
      <c r="AAY89" s="125"/>
      <c r="AAZ89" s="125"/>
      <c r="ABA89" s="125"/>
      <c r="ABB89" s="125"/>
      <c r="ABC89" s="125"/>
      <c r="ABD89" s="125"/>
      <c r="ABE89" s="125"/>
      <c r="ABF89" s="125"/>
      <c r="ABG89" s="125"/>
      <c r="ABH89" s="125"/>
      <c r="ABI89" s="125"/>
      <c r="ABJ89" s="125"/>
      <c r="ABK89" s="125"/>
      <c r="ABL89" s="125"/>
      <c r="ABM89" s="125"/>
      <c r="ABN89" s="125"/>
      <c r="ABO89" s="125"/>
      <c r="ABP89" s="125"/>
      <c r="ABQ89" s="125"/>
      <c r="ABR89" s="125"/>
      <c r="ABS89" s="125"/>
      <c r="ABT89" s="125"/>
      <c r="ABU89" s="125"/>
      <c r="ABV89" s="125"/>
      <c r="ABW89" s="125"/>
      <c r="ABX89" s="125"/>
      <c r="ABY89" s="125"/>
      <c r="ABZ89" s="125"/>
      <c r="ACA89" s="125"/>
      <c r="ACB89" s="125"/>
      <c r="ACC89" s="125"/>
      <c r="ACD89" s="125"/>
      <c r="ACE89" s="125"/>
      <c r="ACF89" s="125"/>
      <c r="ACG89" s="125"/>
      <c r="ACH89" s="125"/>
      <c r="ACI89" s="125"/>
      <c r="ACJ89" s="125"/>
      <c r="ACK89" s="125"/>
      <c r="ACL89" s="125"/>
      <c r="ACM89" s="125"/>
      <c r="ACN89" s="125"/>
      <c r="ACO89" s="125"/>
      <c r="ACP89" s="125"/>
      <c r="ACQ89" s="125"/>
      <c r="ACR89" s="125"/>
      <c r="ACS89" s="125"/>
      <c r="ACT89" s="125"/>
      <c r="ACU89" s="125"/>
      <c r="ACV89" s="125"/>
      <c r="ACW89" s="125"/>
      <c r="ACX89" s="125"/>
      <c r="ACY89" s="125"/>
      <c r="ACZ89" s="125"/>
      <c r="ADA89" s="125"/>
      <c r="ADB89" s="125"/>
      <c r="ADC89" s="125"/>
      <c r="ADD89" s="125"/>
      <c r="ADE89" s="125"/>
      <c r="ADF89" s="125"/>
      <c r="ADG89" s="125"/>
      <c r="ADH89" s="125"/>
      <c r="ADI89" s="125"/>
      <c r="ADJ89" s="125"/>
      <c r="ADK89" s="125"/>
      <c r="ADL89" s="125"/>
      <c r="ADM89" s="125"/>
      <c r="ADN89" s="125"/>
      <c r="ADO89" s="125"/>
      <c r="ADP89" s="125"/>
      <c r="ADQ89" s="125"/>
      <c r="ADR89" s="125"/>
      <c r="ADS89" s="125"/>
      <c r="ADT89" s="125"/>
      <c r="ADU89" s="125"/>
      <c r="ADV89" s="125"/>
      <c r="ADW89" s="125"/>
      <c r="ADX89" s="125"/>
      <c r="ADY89" s="125"/>
      <c r="ADZ89" s="125"/>
      <c r="AEA89" s="125"/>
      <c r="AEB89" s="125"/>
      <c r="AEC89" s="125"/>
      <c r="AED89" s="125"/>
      <c r="AEE89" s="125"/>
      <c r="AEF89" s="125"/>
      <c r="AEG89" s="125"/>
      <c r="AEH89" s="125"/>
      <c r="AEI89" s="125"/>
      <c r="AEJ89" s="125"/>
      <c r="AEK89" s="125"/>
      <c r="AEL89" s="125"/>
      <c r="AEM89" s="125"/>
      <c r="AEN89" s="125"/>
      <c r="AEO89" s="125"/>
      <c r="AEP89" s="125"/>
      <c r="AEQ89" s="125"/>
      <c r="AER89" s="125"/>
      <c r="AES89" s="125"/>
      <c r="AET89" s="125"/>
      <c r="AEU89" s="125"/>
      <c r="AEV89" s="125"/>
      <c r="AEW89" s="125"/>
      <c r="AEX89" s="125"/>
      <c r="AEY89" s="125"/>
      <c r="AEZ89" s="125"/>
      <c r="AFA89" s="125"/>
      <c r="AFB89" s="125"/>
      <c r="AFC89" s="125"/>
      <c r="AFD89" s="125"/>
      <c r="AFE89" s="125"/>
      <c r="AFF89" s="125"/>
      <c r="AFG89" s="125"/>
      <c r="AFH89" s="125"/>
      <c r="AFI89" s="125"/>
      <c r="AFJ89" s="125"/>
      <c r="AFK89" s="125"/>
      <c r="AFL89" s="125"/>
      <c r="AFM89" s="125"/>
      <c r="AFN89" s="125"/>
      <c r="AFO89" s="125"/>
      <c r="AFP89" s="125"/>
      <c r="AFQ89" s="125"/>
      <c r="AFR89" s="125"/>
      <c r="AFS89" s="125"/>
      <c r="AFT89" s="125"/>
      <c r="AFU89" s="125"/>
      <c r="AFV89" s="125"/>
      <c r="AFW89" s="125"/>
      <c r="AFX89" s="125"/>
      <c r="AFY89" s="125"/>
      <c r="AFZ89" s="125"/>
      <c r="AGA89" s="125"/>
      <c r="AGB89" s="125"/>
      <c r="AGC89" s="125"/>
      <c r="AGD89" s="125"/>
      <c r="AGE89" s="125"/>
      <c r="AGF89" s="125"/>
      <c r="AGG89" s="125"/>
      <c r="AGH89" s="125"/>
      <c r="AGI89" s="125"/>
      <c r="AGJ89" s="125"/>
      <c r="AGK89" s="125"/>
      <c r="AGL89" s="125"/>
      <c r="AGM89" s="125"/>
      <c r="AGN89" s="125"/>
      <c r="AGO89" s="125"/>
      <c r="AGP89" s="125"/>
      <c r="AGQ89" s="125"/>
      <c r="AGR89" s="125"/>
      <c r="AGS89" s="125"/>
      <c r="AGT89" s="125"/>
      <c r="AGU89" s="125"/>
      <c r="AGV89" s="125"/>
      <c r="AGW89" s="125"/>
      <c r="AGX89" s="125"/>
      <c r="AGY89" s="125"/>
      <c r="AGZ89" s="125"/>
      <c r="AHA89" s="125"/>
      <c r="AHB89" s="125"/>
      <c r="AHC89" s="125"/>
      <c r="AHD89" s="125"/>
      <c r="AHE89" s="125"/>
      <c r="AHF89" s="125"/>
      <c r="AHG89" s="125"/>
      <c r="AHH89" s="125"/>
      <c r="AHI89" s="125"/>
      <c r="AHJ89" s="125"/>
      <c r="AHK89" s="125"/>
      <c r="AHL89" s="125"/>
      <c r="AHM89" s="125"/>
      <c r="AHN89" s="125"/>
      <c r="AHO89" s="125"/>
      <c r="AHP89" s="125"/>
      <c r="AHQ89" s="125"/>
      <c r="AHR89" s="125"/>
      <c r="AHS89" s="125"/>
      <c r="AHT89" s="125"/>
      <c r="AHU89" s="125"/>
      <c r="AHV89" s="125"/>
      <c r="AHW89" s="125"/>
      <c r="AHX89" s="125"/>
      <c r="AHY89" s="125"/>
      <c r="AHZ89" s="125"/>
      <c r="AIA89" s="125"/>
      <c r="AIB89" s="125"/>
      <c r="AIC89" s="125"/>
      <c r="AID89" s="125"/>
      <c r="AIE89" s="125"/>
      <c r="AIF89" s="125"/>
      <c r="AIG89" s="125"/>
      <c r="AIH89" s="125"/>
      <c r="AII89" s="125"/>
      <c r="AIJ89" s="125"/>
      <c r="AIK89" s="125"/>
      <c r="AIL89" s="125"/>
      <c r="AIM89" s="125"/>
      <c r="AIN89" s="125"/>
      <c r="AIO89" s="125"/>
      <c r="AIP89" s="125"/>
      <c r="AIQ89" s="125"/>
      <c r="AIR89" s="125"/>
      <c r="AIS89" s="125"/>
      <c r="AIT89" s="125"/>
      <c r="AIU89" s="125"/>
      <c r="AIV89" s="125"/>
      <c r="AIW89" s="125"/>
      <c r="AIX89" s="125"/>
      <c r="AIY89" s="125"/>
      <c r="AIZ89" s="125"/>
      <c r="AJA89" s="125"/>
      <c r="AJB89" s="125"/>
      <c r="AJC89" s="125"/>
      <c r="AJD89" s="125"/>
      <c r="AJE89" s="125"/>
      <c r="AJF89" s="125"/>
      <c r="AJG89" s="125"/>
      <c r="AJH89" s="125"/>
      <c r="AJI89" s="125"/>
      <c r="AJJ89" s="125"/>
      <c r="AJK89" s="125"/>
      <c r="AJL89" s="125"/>
      <c r="AJM89" s="125"/>
      <c r="AJN89" s="125"/>
      <c r="AJO89" s="125"/>
      <c r="AJP89" s="125"/>
      <c r="AJQ89" s="125"/>
      <c r="AJR89" s="125"/>
      <c r="AJS89" s="125"/>
      <c r="AJT89" s="125"/>
      <c r="AJU89" s="125"/>
      <c r="AJV89" s="125"/>
      <c r="AJW89" s="125"/>
      <c r="AJX89" s="125"/>
      <c r="AJY89" s="125"/>
      <c r="AJZ89" s="125"/>
      <c r="AKA89" s="125"/>
      <c r="AKB89" s="125"/>
      <c r="AKC89" s="125"/>
      <c r="AKD89" s="125"/>
      <c r="AKE89" s="125"/>
      <c r="AKF89" s="125"/>
      <c r="AKG89" s="125"/>
      <c r="AKH89" s="125"/>
      <c r="AKI89" s="125"/>
      <c r="AKJ89" s="125"/>
      <c r="AKK89" s="125"/>
      <c r="AKL89" s="125"/>
      <c r="AKM89" s="125"/>
      <c r="AKN89" s="125"/>
      <c r="AKO89" s="125"/>
      <c r="AKP89" s="125"/>
      <c r="AKQ89" s="125"/>
      <c r="AKR89" s="125"/>
      <c r="AKS89" s="125"/>
      <c r="AKT89" s="125"/>
      <c r="AKU89" s="125"/>
      <c r="AKV89" s="125"/>
      <c r="AKW89" s="125"/>
      <c r="AKX89" s="125"/>
      <c r="AKY89" s="125"/>
      <c r="AKZ89" s="125"/>
      <c r="ALA89" s="125"/>
      <c r="ALB89" s="125"/>
      <c r="ALC89" s="125"/>
      <c r="ALD89" s="125"/>
      <c r="ALE89" s="125"/>
      <c r="ALF89" s="125"/>
      <c r="ALG89" s="125"/>
      <c r="ALH89" s="125"/>
      <c r="ALI89" s="125"/>
      <c r="ALJ89" s="125"/>
      <c r="ALK89" s="125"/>
      <c r="ALL89" s="125"/>
      <c r="ALM89" s="125"/>
      <c r="ALN89" s="125"/>
      <c r="ALO89" s="125"/>
      <c r="ALP89" s="125"/>
      <c r="ALQ89" s="125"/>
      <c r="ALR89" s="125"/>
      <c r="ALS89" s="125"/>
      <c r="ALT89" s="125"/>
      <c r="ALU89" s="125"/>
      <c r="ALV89" s="125"/>
      <c r="ALW89" s="125"/>
      <c r="ALX89" s="125"/>
      <c r="ALY89" s="125"/>
      <c r="ALZ89" s="125"/>
      <c r="AMA89" s="125"/>
      <c r="AMB89" s="125"/>
      <c r="AMC89" s="125"/>
      <c r="AMD89" s="125"/>
      <c r="AME89" s="125"/>
      <c r="AMF89" s="125"/>
      <c r="AMG89" s="125"/>
      <c r="AMH89" s="125"/>
      <c r="AMI89" s="125"/>
      <c r="AMJ89" s="125"/>
      <c r="AMK89" s="125"/>
      <c r="AML89" s="125"/>
      <c r="AMM89" s="125"/>
      <c r="AMN89" s="125"/>
      <c r="AMO89" s="125"/>
      <c r="AMP89" s="125"/>
      <c r="AMQ89" s="125"/>
      <c r="AMR89" s="125"/>
      <c r="AMS89" s="125"/>
      <c r="AMT89" s="125"/>
      <c r="AMU89" s="125"/>
      <c r="AMV89" s="125"/>
      <c r="AMW89" s="125"/>
      <c r="AMX89" s="125"/>
      <c r="AMY89" s="125"/>
      <c r="AMZ89" s="125"/>
      <c r="ANA89" s="125"/>
      <c r="ANB89" s="125"/>
      <c r="ANC89" s="125"/>
      <c r="AND89" s="125"/>
      <c r="ANE89" s="125"/>
      <c r="ANF89" s="125"/>
      <c r="ANG89" s="125"/>
      <c r="ANH89" s="125"/>
      <c r="ANI89" s="125"/>
      <c r="ANJ89" s="125"/>
      <c r="ANK89" s="125"/>
      <c r="ANL89" s="125"/>
      <c r="ANM89" s="125"/>
      <c r="ANN89" s="125"/>
      <c r="ANO89" s="125"/>
      <c r="ANP89" s="125"/>
      <c r="ANQ89" s="125"/>
      <c r="ANR89" s="125"/>
      <c r="ANS89" s="125"/>
      <c r="ANT89" s="125"/>
      <c r="ANU89" s="125"/>
      <c r="ANV89" s="125"/>
      <c r="ANW89" s="125"/>
      <c r="ANX89" s="125"/>
      <c r="ANY89" s="125"/>
      <c r="ANZ89" s="125"/>
      <c r="AOA89" s="125"/>
      <c r="AOB89" s="125"/>
      <c r="AOC89" s="125"/>
      <c r="AOD89" s="125"/>
      <c r="AOE89" s="125"/>
      <c r="AOF89" s="125"/>
      <c r="AOG89" s="125"/>
      <c r="AOH89" s="125"/>
      <c r="AOI89" s="125"/>
      <c r="AOJ89" s="125"/>
      <c r="AOK89" s="125"/>
      <c r="AOL89" s="125"/>
      <c r="AOM89" s="125"/>
      <c r="AON89" s="125"/>
      <c r="AOO89" s="125"/>
      <c r="AOP89" s="125"/>
      <c r="AOQ89" s="125"/>
      <c r="AOR89" s="125"/>
      <c r="AOS89" s="125"/>
      <c r="AOT89" s="125"/>
      <c r="AOU89" s="125"/>
      <c r="AOV89" s="125"/>
      <c r="AOW89" s="125"/>
      <c r="AOX89" s="125"/>
      <c r="AOY89" s="125"/>
      <c r="AOZ89" s="125"/>
      <c r="APA89" s="125"/>
      <c r="APB89" s="125"/>
      <c r="APC89" s="125"/>
      <c r="APD89" s="125"/>
      <c r="APE89" s="125"/>
      <c r="APF89" s="125"/>
      <c r="APG89" s="125"/>
      <c r="APH89" s="125"/>
      <c r="API89" s="125"/>
      <c r="APJ89" s="125"/>
      <c r="APK89" s="125"/>
      <c r="APL89" s="125"/>
      <c r="APM89" s="125"/>
      <c r="APN89" s="125"/>
      <c r="APO89" s="125"/>
      <c r="APP89" s="125"/>
      <c r="APQ89" s="125"/>
      <c r="APR89" s="125"/>
      <c r="APS89" s="125"/>
      <c r="APT89" s="125"/>
      <c r="APU89" s="125"/>
      <c r="APV89" s="125"/>
      <c r="APW89" s="125"/>
      <c r="APX89" s="125"/>
      <c r="APY89" s="125"/>
      <c r="APZ89" s="125"/>
      <c r="AQA89" s="125"/>
      <c r="AQB89" s="125"/>
      <c r="AQC89" s="125"/>
      <c r="AQD89" s="125"/>
      <c r="AQE89" s="125"/>
      <c r="AQF89" s="125"/>
      <c r="AQG89" s="125"/>
      <c r="AQH89" s="125"/>
      <c r="AQI89" s="125"/>
      <c r="AQJ89" s="125"/>
      <c r="AQK89" s="125"/>
      <c r="AQL89" s="125"/>
      <c r="AQM89" s="125"/>
      <c r="AQN89" s="125"/>
      <c r="AQO89" s="125"/>
      <c r="AQP89" s="125"/>
      <c r="AQQ89" s="125"/>
      <c r="AQR89" s="125"/>
      <c r="AQS89" s="125"/>
      <c r="AQT89" s="125"/>
      <c r="AQU89" s="125"/>
      <c r="AQV89" s="125"/>
      <c r="AQW89" s="125"/>
      <c r="AQX89" s="125"/>
      <c r="AQY89" s="125"/>
      <c r="AQZ89" s="125"/>
      <c r="ARA89" s="125"/>
      <c r="ARB89" s="125"/>
      <c r="ARC89" s="125"/>
      <c r="ARD89" s="125"/>
      <c r="ARE89" s="125"/>
      <c r="ARF89" s="125"/>
      <c r="ARG89" s="125"/>
      <c r="ARH89" s="125"/>
      <c r="ARI89" s="125"/>
      <c r="ARJ89" s="125"/>
      <c r="ARK89" s="125"/>
      <c r="ARL89" s="125"/>
      <c r="ARM89" s="125"/>
      <c r="ARN89" s="125"/>
      <c r="ARO89" s="125"/>
      <c r="ARP89" s="125"/>
      <c r="ARQ89" s="125"/>
      <c r="ARR89" s="125"/>
      <c r="ARS89" s="125"/>
      <c r="ART89" s="125"/>
      <c r="ARU89" s="125"/>
      <c r="ARV89" s="125"/>
      <c r="ARW89" s="125"/>
      <c r="ARX89" s="125"/>
      <c r="ARY89" s="125"/>
      <c r="ARZ89" s="125"/>
      <c r="ASA89" s="125"/>
      <c r="ASB89" s="125"/>
      <c r="ASC89" s="125"/>
      <c r="ASD89" s="125"/>
      <c r="ASE89" s="125"/>
      <c r="ASF89" s="125"/>
      <c r="ASG89" s="125"/>
      <c r="ASH89" s="125"/>
      <c r="ASI89" s="125"/>
      <c r="ASJ89" s="125"/>
      <c r="ASK89" s="125"/>
      <c r="ASL89" s="125"/>
      <c r="ASM89" s="125"/>
      <c r="ASN89" s="125"/>
      <c r="ASO89" s="125"/>
      <c r="ASP89" s="125"/>
      <c r="ASQ89" s="125"/>
      <c r="ASR89" s="125"/>
      <c r="ASS89" s="125"/>
      <c r="AST89" s="125"/>
      <c r="ASU89" s="125"/>
      <c r="ASV89" s="125"/>
      <c r="ASW89" s="125"/>
      <c r="ASX89" s="125"/>
      <c r="ASY89" s="125"/>
      <c r="ASZ89" s="125"/>
      <c r="ATA89" s="125"/>
      <c r="ATB89" s="125"/>
      <c r="ATC89" s="125"/>
      <c r="ATD89" s="125"/>
      <c r="ATE89" s="125"/>
      <c r="ATF89" s="125"/>
      <c r="ATG89" s="125"/>
      <c r="ATH89" s="125"/>
      <c r="ATI89" s="125"/>
      <c r="ATJ89" s="125"/>
      <c r="ATK89" s="125"/>
      <c r="ATL89" s="125"/>
      <c r="ATM89" s="125"/>
      <c r="ATN89" s="125"/>
      <c r="ATO89" s="125"/>
      <c r="ATP89" s="125"/>
      <c r="ATQ89" s="125"/>
      <c r="ATR89" s="125"/>
      <c r="ATS89" s="125"/>
      <c r="ATT89" s="125"/>
      <c r="ATU89" s="125"/>
      <c r="ATV89" s="125"/>
      <c r="ATW89" s="125"/>
      <c r="ATX89" s="125"/>
      <c r="ATY89" s="125"/>
      <c r="ATZ89" s="125"/>
      <c r="AUA89" s="125"/>
      <c r="AUB89" s="125"/>
      <c r="AUC89" s="125"/>
      <c r="AUD89" s="125"/>
      <c r="AUE89" s="125"/>
      <c r="AUF89" s="125"/>
      <c r="AUG89" s="125"/>
      <c r="AUH89" s="125"/>
      <c r="AUI89" s="125"/>
      <c r="AUJ89" s="125"/>
      <c r="AUK89" s="125"/>
      <c r="AUL89" s="125"/>
      <c r="AUM89" s="125"/>
      <c r="AUN89" s="125"/>
      <c r="AUO89" s="125"/>
      <c r="AUP89" s="125"/>
      <c r="AUQ89" s="125"/>
      <c r="AUR89" s="125"/>
      <c r="AUS89" s="125"/>
      <c r="AUT89" s="125"/>
      <c r="AUU89" s="125"/>
      <c r="AUV89" s="125"/>
      <c r="AUW89" s="125"/>
      <c r="AUX89" s="125"/>
      <c r="AUY89" s="125"/>
      <c r="AUZ89" s="125"/>
      <c r="AVA89" s="125"/>
      <c r="AVB89" s="125"/>
      <c r="AVC89" s="125"/>
      <c r="AVD89" s="125"/>
      <c r="AVE89" s="125"/>
      <c r="AVF89" s="125"/>
      <c r="AVG89" s="125"/>
      <c r="AVH89" s="125"/>
      <c r="AVI89" s="125"/>
      <c r="AVJ89" s="125"/>
      <c r="AVK89" s="125"/>
      <c r="AVL89" s="125"/>
      <c r="AVM89" s="125"/>
      <c r="AVN89" s="125"/>
      <c r="AVO89" s="125"/>
      <c r="AVP89" s="125"/>
      <c r="AVQ89" s="125"/>
      <c r="AVR89" s="125"/>
      <c r="AVS89" s="125"/>
      <c r="AVT89" s="125"/>
      <c r="AVU89" s="125"/>
      <c r="AVV89" s="125"/>
      <c r="AVW89" s="125"/>
      <c r="AVX89" s="125"/>
      <c r="AVY89" s="125"/>
      <c r="AVZ89" s="125"/>
      <c r="AWA89" s="125"/>
      <c r="AWB89" s="125"/>
      <c r="AWC89" s="125"/>
      <c r="AWD89" s="125"/>
      <c r="AWE89" s="125"/>
      <c r="AWF89" s="125"/>
      <c r="AWG89" s="125"/>
      <c r="AWH89" s="125"/>
      <c r="AWI89" s="125"/>
      <c r="AWJ89" s="125"/>
      <c r="AWK89" s="125"/>
      <c r="AWL89" s="125"/>
      <c r="AWM89" s="125"/>
      <c r="AWN89" s="125"/>
      <c r="AWO89" s="125"/>
      <c r="AWP89" s="125"/>
      <c r="AWQ89" s="125"/>
      <c r="AWR89" s="125"/>
      <c r="AWS89" s="125"/>
      <c r="AWT89" s="125"/>
      <c r="AWU89" s="125"/>
      <c r="AWV89" s="125"/>
      <c r="AWW89" s="125"/>
      <c r="AWX89" s="125"/>
      <c r="AWY89" s="125"/>
      <c r="AWZ89" s="125"/>
      <c r="AXA89" s="125"/>
      <c r="AXB89" s="125"/>
      <c r="AXC89" s="125"/>
      <c r="AXD89" s="125"/>
      <c r="AXE89" s="125"/>
      <c r="AXF89" s="125"/>
      <c r="AXG89" s="125"/>
      <c r="AXH89" s="125"/>
      <c r="AXI89" s="125"/>
      <c r="AXJ89" s="125"/>
      <c r="AXK89" s="125"/>
      <c r="AXL89" s="125"/>
      <c r="AXM89" s="125"/>
      <c r="AXN89" s="125"/>
      <c r="AXO89" s="125"/>
      <c r="AXP89" s="125"/>
      <c r="AXQ89" s="125"/>
      <c r="AXR89" s="125"/>
      <c r="AXS89" s="125"/>
      <c r="AXT89" s="125"/>
      <c r="AXU89" s="125"/>
      <c r="AXV89" s="125"/>
      <c r="AXW89" s="125"/>
      <c r="AXX89" s="125"/>
      <c r="AXY89" s="125"/>
      <c r="AXZ89" s="125"/>
      <c r="AYA89" s="125"/>
      <c r="AYB89" s="125"/>
      <c r="AYC89" s="125"/>
      <c r="AYD89" s="125"/>
      <c r="AYE89" s="125"/>
      <c r="AYF89" s="125"/>
      <c r="AYG89" s="125"/>
      <c r="AYH89" s="125"/>
      <c r="AYI89" s="125"/>
      <c r="AYJ89" s="125"/>
      <c r="AYK89" s="125"/>
      <c r="AYL89" s="125"/>
      <c r="AYM89" s="125"/>
      <c r="AYN89" s="125"/>
      <c r="AYO89" s="125"/>
      <c r="AYP89" s="125"/>
      <c r="AYQ89" s="125"/>
      <c r="AYR89" s="125"/>
      <c r="AYS89" s="125"/>
      <c r="AYT89" s="125"/>
      <c r="AYU89" s="125"/>
      <c r="AYV89" s="125"/>
      <c r="AYW89" s="125"/>
      <c r="AYX89" s="125"/>
      <c r="AYY89" s="125"/>
      <c r="AYZ89" s="125"/>
      <c r="AZA89" s="125"/>
      <c r="AZB89" s="125"/>
      <c r="AZC89" s="125"/>
      <c r="AZD89" s="125"/>
      <c r="AZE89" s="125"/>
      <c r="AZF89" s="125"/>
      <c r="AZG89" s="125"/>
      <c r="AZH89" s="125"/>
      <c r="AZI89" s="125"/>
      <c r="AZJ89" s="125"/>
      <c r="AZK89" s="125"/>
      <c r="AZL89" s="125"/>
      <c r="AZM89" s="125"/>
      <c r="AZN89" s="125"/>
      <c r="AZO89" s="125"/>
      <c r="AZP89" s="125"/>
      <c r="AZQ89" s="125"/>
      <c r="AZR89" s="125"/>
      <c r="AZS89" s="125"/>
      <c r="AZT89" s="125"/>
      <c r="AZU89" s="125"/>
      <c r="AZV89" s="125"/>
      <c r="AZW89" s="125"/>
      <c r="AZX89" s="125"/>
      <c r="AZY89" s="125"/>
      <c r="AZZ89" s="125"/>
      <c r="BAA89" s="125"/>
      <c r="BAB89" s="125"/>
      <c r="BAC89" s="125"/>
      <c r="BAD89" s="125"/>
      <c r="BAE89" s="125"/>
      <c r="BAF89" s="125"/>
      <c r="BAG89" s="125"/>
      <c r="BAH89" s="125"/>
      <c r="BAI89" s="125"/>
      <c r="BAJ89" s="125"/>
      <c r="BAK89" s="125"/>
      <c r="BAL89" s="125"/>
      <c r="BAM89" s="125"/>
      <c r="BAN89" s="125"/>
      <c r="BAO89" s="125"/>
      <c r="BAP89" s="125"/>
      <c r="BAQ89" s="125"/>
      <c r="BAR89" s="125"/>
      <c r="BAS89" s="125"/>
      <c r="BAT89" s="125"/>
      <c r="BAU89" s="125"/>
      <c r="BAV89" s="125"/>
      <c r="BAW89" s="125"/>
      <c r="BAX89" s="125"/>
      <c r="BAY89" s="125"/>
      <c r="BAZ89" s="125"/>
      <c r="BBA89" s="125"/>
      <c r="BBB89" s="125"/>
      <c r="BBC89" s="125"/>
      <c r="BBD89" s="125"/>
      <c r="BBE89" s="125"/>
      <c r="BBF89" s="125"/>
      <c r="BBG89" s="125"/>
      <c r="BBH89" s="125"/>
      <c r="BBI89" s="125"/>
      <c r="BBJ89" s="125"/>
      <c r="BBK89" s="125"/>
      <c r="BBL89" s="125"/>
      <c r="BBM89" s="125"/>
      <c r="BBN89" s="125"/>
      <c r="BBO89" s="125"/>
      <c r="BBP89" s="125"/>
      <c r="BBQ89" s="125"/>
      <c r="BBR89" s="125"/>
      <c r="BBS89" s="125"/>
      <c r="BBT89" s="125"/>
      <c r="BBU89" s="125"/>
      <c r="BBV89" s="125"/>
      <c r="BBW89" s="125"/>
      <c r="BBX89" s="125"/>
      <c r="BBY89" s="125"/>
      <c r="BBZ89" s="125"/>
      <c r="BCA89" s="125"/>
      <c r="BCB89" s="125"/>
      <c r="BCC89" s="125"/>
      <c r="BCD89" s="125"/>
      <c r="BCE89" s="125"/>
      <c r="BCF89" s="125"/>
      <c r="BCG89" s="125"/>
      <c r="BCH89" s="125"/>
      <c r="BCI89" s="125"/>
      <c r="BCJ89" s="125"/>
      <c r="BCK89" s="125"/>
      <c r="BCL89" s="125"/>
      <c r="BCM89" s="125"/>
      <c r="BCN89" s="125"/>
      <c r="BCO89" s="125"/>
      <c r="BCP89" s="125"/>
      <c r="BCQ89" s="125"/>
      <c r="BCR89" s="125"/>
      <c r="BCS89" s="125"/>
      <c r="BCT89" s="125"/>
      <c r="BCU89" s="125"/>
      <c r="BCV89" s="125"/>
      <c r="BCW89" s="125"/>
      <c r="BCX89" s="125"/>
      <c r="BCY89" s="125"/>
      <c r="BCZ89" s="125"/>
      <c r="BDA89" s="125"/>
      <c r="BDB89" s="125"/>
      <c r="BDC89" s="125"/>
      <c r="BDD89" s="125"/>
      <c r="BDE89" s="125"/>
      <c r="BDF89" s="125"/>
      <c r="BDG89" s="125"/>
      <c r="BDH89" s="125"/>
      <c r="BDI89" s="125"/>
      <c r="BDJ89" s="125"/>
      <c r="BDK89" s="125"/>
      <c r="BDL89" s="125"/>
      <c r="BDM89" s="125"/>
      <c r="BDN89" s="125"/>
      <c r="BDO89" s="125"/>
      <c r="BDP89" s="125"/>
      <c r="BDQ89" s="125"/>
      <c r="BDR89" s="125"/>
      <c r="BDS89" s="125"/>
      <c r="BDT89" s="125"/>
      <c r="BDU89" s="125"/>
      <c r="BDV89" s="125"/>
      <c r="BDW89" s="125"/>
      <c r="BDX89" s="125"/>
      <c r="BDY89" s="125"/>
      <c r="BDZ89" s="125"/>
      <c r="BEA89" s="125"/>
      <c r="BEB89" s="125"/>
      <c r="BEC89" s="125"/>
      <c r="BED89" s="125"/>
      <c r="BEE89" s="125"/>
      <c r="BEF89" s="125"/>
      <c r="BEG89" s="125"/>
      <c r="BEH89" s="125"/>
      <c r="BEI89" s="125"/>
      <c r="BEJ89" s="125"/>
      <c r="BEK89" s="125"/>
      <c r="BEL89" s="125"/>
      <c r="BEM89" s="125"/>
      <c r="BEN89" s="125"/>
      <c r="BEO89" s="125"/>
      <c r="BEP89" s="125"/>
      <c r="BEQ89" s="125"/>
      <c r="BER89" s="125"/>
      <c r="BES89" s="125"/>
      <c r="BET89" s="125"/>
      <c r="BEU89" s="125"/>
      <c r="BEV89" s="125"/>
      <c r="BEW89" s="125"/>
      <c r="BEX89" s="125"/>
      <c r="BEY89" s="125"/>
      <c r="BEZ89" s="125"/>
      <c r="BFA89" s="125"/>
      <c r="BFB89" s="125"/>
      <c r="BFC89" s="125"/>
      <c r="BFD89" s="125"/>
      <c r="BFE89" s="125"/>
      <c r="BFF89" s="125"/>
      <c r="BFG89" s="125"/>
      <c r="BFH89" s="125"/>
      <c r="BFI89" s="125"/>
      <c r="BFJ89" s="125"/>
      <c r="BFK89" s="125"/>
      <c r="BFL89" s="125"/>
      <c r="BFM89" s="125"/>
      <c r="BFN89" s="125"/>
      <c r="BFO89" s="125"/>
      <c r="BFP89" s="125"/>
      <c r="BFQ89" s="125"/>
      <c r="BFR89" s="125"/>
      <c r="BFS89" s="125"/>
      <c r="BFT89" s="125"/>
      <c r="BFU89" s="125"/>
      <c r="BFV89" s="125"/>
      <c r="BFW89" s="125"/>
      <c r="BFX89" s="125"/>
      <c r="BFY89" s="125"/>
      <c r="BFZ89" s="125"/>
      <c r="BGA89" s="125"/>
      <c r="BGB89" s="125"/>
      <c r="BGC89" s="125"/>
      <c r="BGD89" s="125"/>
      <c r="BGE89" s="125"/>
      <c r="BGF89" s="125"/>
      <c r="BGG89" s="125"/>
      <c r="BGH89" s="125"/>
      <c r="BGI89" s="125"/>
      <c r="BGJ89" s="125"/>
      <c r="BGK89" s="125"/>
      <c r="BGL89" s="125"/>
      <c r="BGM89" s="125"/>
      <c r="BGN89" s="125"/>
      <c r="BGO89" s="125"/>
      <c r="BGP89" s="125"/>
      <c r="BGQ89" s="125"/>
      <c r="BGR89" s="125"/>
      <c r="BGS89" s="125"/>
      <c r="BGT89" s="125"/>
      <c r="BGU89" s="125"/>
      <c r="BGV89" s="125"/>
      <c r="BGW89" s="125"/>
      <c r="BGX89" s="125"/>
      <c r="BGY89" s="125"/>
      <c r="BGZ89" s="125"/>
      <c r="BHA89" s="125"/>
      <c r="BHB89" s="125"/>
      <c r="BHC89" s="125"/>
      <c r="BHD89" s="125"/>
      <c r="BHE89" s="125"/>
      <c r="BHF89" s="125"/>
      <c r="BHG89" s="125"/>
      <c r="BHH89" s="125"/>
      <c r="BHI89" s="125"/>
      <c r="BHJ89" s="125"/>
      <c r="BHK89" s="125"/>
      <c r="BHL89" s="125"/>
      <c r="BHM89" s="125"/>
      <c r="BHN89" s="125"/>
      <c r="BHO89" s="125"/>
      <c r="BHP89" s="125"/>
      <c r="BHQ89" s="125"/>
      <c r="BHR89" s="125"/>
      <c r="BHS89" s="125"/>
      <c r="BHT89" s="125"/>
      <c r="BHU89" s="125"/>
      <c r="BHV89" s="125"/>
      <c r="BHW89" s="125"/>
      <c r="BHX89" s="125"/>
      <c r="BHY89" s="125"/>
      <c r="BHZ89" s="125"/>
      <c r="BIA89" s="125"/>
      <c r="BIB89" s="125"/>
      <c r="BIC89" s="125"/>
      <c r="BID89" s="125"/>
      <c r="BIE89" s="125"/>
      <c r="BIF89" s="125"/>
      <c r="BIG89" s="125"/>
      <c r="BIH89" s="125"/>
      <c r="BII89" s="125"/>
      <c r="BIJ89" s="125"/>
      <c r="BIK89" s="125"/>
      <c r="BIL89" s="125"/>
      <c r="BIM89" s="125"/>
      <c r="BIN89" s="125"/>
      <c r="BIO89" s="125"/>
      <c r="BIP89" s="125"/>
      <c r="BIQ89" s="125"/>
      <c r="BIR89" s="125"/>
      <c r="BIS89" s="125"/>
      <c r="BIT89" s="125"/>
      <c r="BIU89" s="125"/>
      <c r="BIV89" s="125"/>
      <c r="BIW89" s="125"/>
      <c r="BIX89" s="125"/>
      <c r="BIY89" s="125"/>
      <c r="BIZ89" s="125"/>
      <c r="BJA89" s="125"/>
      <c r="BJB89" s="125"/>
      <c r="BJC89" s="125"/>
      <c r="BJD89" s="125"/>
      <c r="BJE89" s="125"/>
      <c r="BJF89" s="125"/>
      <c r="BJG89" s="125"/>
      <c r="BJH89" s="125"/>
      <c r="BJI89" s="125"/>
      <c r="BJJ89" s="125"/>
      <c r="BJK89" s="125"/>
      <c r="BJL89" s="125"/>
      <c r="BJM89" s="125"/>
      <c r="BJN89" s="125"/>
      <c r="BJO89" s="125"/>
      <c r="BJP89" s="125"/>
      <c r="BJQ89" s="125"/>
      <c r="BJR89" s="125"/>
      <c r="BJS89" s="125"/>
      <c r="BJT89" s="125"/>
      <c r="BJU89" s="125"/>
      <c r="BJV89" s="125"/>
      <c r="BJW89" s="125"/>
      <c r="BJX89" s="125"/>
      <c r="BJY89" s="125"/>
      <c r="BJZ89" s="125"/>
      <c r="BKA89" s="125"/>
      <c r="BKB89" s="125"/>
      <c r="BKC89" s="125"/>
      <c r="BKD89" s="125"/>
      <c r="BKE89" s="125"/>
      <c r="BKF89" s="125"/>
      <c r="BKG89" s="125"/>
      <c r="BKH89" s="125"/>
      <c r="BKI89" s="125"/>
      <c r="BKJ89" s="125"/>
      <c r="BKK89" s="125"/>
      <c r="BKL89" s="125"/>
      <c r="BKM89" s="125"/>
      <c r="BKN89" s="125"/>
      <c r="BKO89" s="125"/>
      <c r="BKP89" s="125"/>
      <c r="BKQ89" s="125"/>
      <c r="BKR89" s="125"/>
      <c r="BKS89" s="125"/>
      <c r="BKT89" s="125"/>
      <c r="BKU89" s="125"/>
      <c r="BKV89" s="125"/>
      <c r="BKW89" s="125"/>
      <c r="BKX89" s="125"/>
      <c r="BKY89" s="125"/>
      <c r="BKZ89" s="125"/>
      <c r="BLA89" s="125"/>
      <c r="BLB89" s="125"/>
      <c r="BLC89" s="125"/>
      <c r="BLD89" s="125"/>
      <c r="BLE89" s="125"/>
      <c r="BLF89" s="125"/>
      <c r="BLG89" s="125"/>
      <c r="BLH89" s="125"/>
      <c r="BLI89" s="125"/>
      <c r="BLJ89" s="125"/>
      <c r="BLK89" s="125"/>
      <c r="BLL89" s="125"/>
      <c r="BLM89" s="125"/>
      <c r="BLN89" s="125"/>
      <c r="BLO89" s="125"/>
      <c r="BLP89" s="125"/>
      <c r="BLQ89" s="125"/>
      <c r="BLR89" s="125"/>
      <c r="BLS89" s="125"/>
      <c r="BLT89" s="125"/>
      <c r="BLU89" s="125"/>
      <c r="BLV89" s="125"/>
      <c r="BLW89" s="125"/>
      <c r="BLX89" s="125"/>
      <c r="BLY89" s="125"/>
      <c r="BLZ89" s="125"/>
      <c r="BMA89" s="125"/>
      <c r="BMB89" s="125"/>
      <c r="BMC89" s="125"/>
      <c r="BMD89" s="125"/>
      <c r="BME89" s="125"/>
      <c r="BMF89" s="125"/>
      <c r="BMG89" s="125"/>
      <c r="BMH89" s="125"/>
      <c r="BMI89" s="125"/>
      <c r="BMJ89" s="125"/>
      <c r="BMK89" s="125"/>
      <c r="BML89" s="125"/>
      <c r="BMM89" s="125"/>
      <c r="BMN89" s="125"/>
      <c r="BMO89" s="125"/>
      <c r="BMP89" s="125"/>
      <c r="BMQ89" s="125"/>
      <c r="BMR89" s="125"/>
      <c r="BMS89" s="125"/>
      <c r="BMT89" s="125"/>
      <c r="BMU89" s="125"/>
      <c r="BMV89" s="125"/>
      <c r="BMW89" s="125"/>
      <c r="BMX89" s="125"/>
      <c r="BMY89" s="125"/>
      <c r="BMZ89" s="125"/>
      <c r="BNA89" s="125"/>
      <c r="BNB89" s="125"/>
      <c r="BNC89" s="125"/>
      <c r="BND89" s="125"/>
      <c r="BNE89" s="125"/>
      <c r="BNF89" s="125"/>
      <c r="BNG89" s="125"/>
      <c r="BNH89" s="125"/>
      <c r="BNI89" s="125"/>
      <c r="BNJ89" s="125"/>
      <c r="BNK89" s="125"/>
      <c r="BNL89" s="125"/>
      <c r="BNM89" s="125"/>
      <c r="BNN89" s="125"/>
      <c r="BNO89" s="125"/>
      <c r="BNP89" s="125"/>
      <c r="BNQ89" s="125"/>
      <c r="BNR89" s="125"/>
      <c r="BNS89" s="125"/>
      <c r="BNT89" s="125"/>
      <c r="BNU89" s="125"/>
      <c r="BNV89" s="125"/>
      <c r="BNW89" s="125"/>
      <c r="BNX89" s="125"/>
      <c r="BNY89" s="125"/>
      <c r="BNZ89" s="125"/>
      <c r="BOA89" s="125"/>
      <c r="BOB89" s="125"/>
      <c r="BOC89" s="125"/>
      <c r="BOD89" s="125"/>
      <c r="BOE89" s="125"/>
      <c r="BOF89" s="125"/>
      <c r="BOG89" s="125"/>
      <c r="BOH89" s="125"/>
      <c r="BOI89" s="125"/>
      <c r="BOJ89" s="125"/>
      <c r="BOK89" s="125"/>
      <c r="BOL89" s="125"/>
      <c r="BOM89" s="125"/>
      <c r="BON89" s="125"/>
      <c r="BOO89" s="125"/>
      <c r="BOP89" s="125"/>
      <c r="BOQ89" s="125"/>
      <c r="BOR89" s="125"/>
      <c r="BOS89" s="125"/>
      <c r="BOT89" s="125"/>
      <c r="BOU89" s="125"/>
      <c r="BOV89" s="125"/>
      <c r="BOW89" s="125"/>
      <c r="BOX89" s="125"/>
      <c r="BOY89" s="125"/>
      <c r="BOZ89" s="125"/>
      <c r="BPA89" s="125"/>
      <c r="BPB89" s="125"/>
      <c r="BPC89" s="125"/>
      <c r="BPD89" s="125"/>
      <c r="BPE89" s="125"/>
      <c r="BPF89" s="125"/>
      <c r="BPG89" s="125"/>
      <c r="BPH89" s="125"/>
      <c r="BPI89" s="125"/>
      <c r="BPJ89" s="125"/>
      <c r="BPK89" s="125"/>
      <c r="BPL89" s="125"/>
      <c r="BPM89" s="125"/>
      <c r="BPN89" s="125"/>
      <c r="BPO89" s="125"/>
      <c r="BPP89" s="125"/>
      <c r="BPQ89" s="125"/>
      <c r="BPR89" s="125"/>
      <c r="BPS89" s="125"/>
      <c r="BPT89" s="125"/>
      <c r="BPU89" s="125"/>
      <c r="BPV89" s="125"/>
      <c r="BPW89" s="125"/>
      <c r="BPX89" s="125"/>
      <c r="BPY89" s="125"/>
      <c r="BPZ89" s="125"/>
      <c r="BQA89" s="125"/>
      <c r="BQB89" s="125"/>
      <c r="BQC89" s="125"/>
      <c r="BQD89" s="125"/>
      <c r="BQE89" s="125"/>
      <c r="BQF89" s="125"/>
      <c r="BQG89" s="125"/>
      <c r="BQH89" s="125"/>
      <c r="BQI89" s="125"/>
      <c r="BQJ89" s="125"/>
      <c r="BQK89" s="125"/>
      <c r="BQL89" s="125"/>
      <c r="BQM89" s="125"/>
      <c r="BQN89" s="125"/>
      <c r="BQO89" s="125"/>
      <c r="BQP89" s="125"/>
      <c r="BQQ89" s="125"/>
      <c r="BQR89" s="125"/>
      <c r="BQS89" s="125"/>
      <c r="BQT89" s="125"/>
      <c r="BQU89" s="125"/>
      <c r="BQV89" s="125"/>
      <c r="BQW89" s="125"/>
      <c r="BQX89" s="125"/>
      <c r="BQY89" s="125"/>
      <c r="BQZ89" s="125"/>
      <c r="BRA89" s="125"/>
      <c r="BRB89" s="125"/>
      <c r="BRC89" s="125"/>
      <c r="BRD89" s="125"/>
      <c r="BRE89" s="125"/>
      <c r="BRF89" s="125"/>
      <c r="BRG89" s="125"/>
      <c r="BRH89" s="125"/>
      <c r="BRI89" s="125"/>
      <c r="BRJ89" s="125"/>
      <c r="BRK89" s="125"/>
      <c r="BRL89" s="125"/>
      <c r="BRM89" s="125"/>
      <c r="BRN89" s="125"/>
      <c r="BRO89" s="125"/>
      <c r="BRP89" s="125"/>
      <c r="BRQ89" s="125"/>
      <c r="BRR89" s="125"/>
      <c r="BRS89" s="125"/>
      <c r="BRT89" s="125"/>
      <c r="BRU89" s="125"/>
      <c r="BRV89" s="125"/>
      <c r="BRW89" s="125"/>
      <c r="BRX89" s="125"/>
      <c r="BRY89" s="125"/>
      <c r="BRZ89" s="125"/>
      <c r="BSA89" s="125"/>
      <c r="BSB89" s="125"/>
      <c r="BSC89" s="125"/>
      <c r="BSD89" s="125"/>
      <c r="BSE89" s="125"/>
      <c r="BSF89" s="125"/>
      <c r="BSG89" s="125"/>
      <c r="BSH89" s="125"/>
      <c r="BSI89" s="125"/>
      <c r="BSJ89" s="125"/>
      <c r="BSK89" s="125"/>
      <c r="BSL89" s="125"/>
      <c r="BSM89" s="125"/>
      <c r="BSN89" s="125"/>
      <c r="BSO89" s="125"/>
      <c r="BSP89" s="125"/>
      <c r="BSQ89" s="125"/>
      <c r="BSR89" s="125"/>
      <c r="BSS89" s="125"/>
      <c r="BST89" s="125"/>
      <c r="BSU89" s="125"/>
      <c r="BSV89" s="125"/>
      <c r="BSW89" s="125"/>
      <c r="BSX89" s="125"/>
      <c r="BSY89" s="125"/>
      <c r="BSZ89" s="125"/>
      <c r="BTA89" s="125"/>
      <c r="BTB89" s="125"/>
      <c r="BTC89" s="125"/>
      <c r="BTD89" s="125"/>
      <c r="BTE89" s="125"/>
      <c r="BTF89" s="125"/>
      <c r="BTG89" s="125"/>
      <c r="BTH89" s="125"/>
      <c r="BTI89" s="125"/>
      <c r="BTJ89" s="125"/>
      <c r="BTK89" s="125"/>
      <c r="BTL89" s="125"/>
      <c r="BTM89" s="125"/>
      <c r="BTN89" s="125"/>
      <c r="BTO89" s="125"/>
      <c r="BTP89" s="125"/>
      <c r="BTQ89" s="125"/>
      <c r="BTR89" s="125"/>
      <c r="BTS89" s="125"/>
      <c r="BTT89" s="125"/>
      <c r="BTU89" s="125"/>
      <c r="BTV89" s="125"/>
      <c r="BTW89" s="125"/>
      <c r="BTX89" s="125"/>
      <c r="BTY89" s="125"/>
      <c r="BTZ89" s="125"/>
      <c r="BUA89" s="125"/>
      <c r="BUB89" s="125"/>
      <c r="BUC89" s="125"/>
      <c r="BUD89" s="125"/>
      <c r="BUE89" s="125"/>
      <c r="BUF89" s="125"/>
      <c r="BUG89" s="125"/>
      <c r="BUH89" s="125"/>
      <c r="BUI89" s="125"/>
      <c r="BUJ89" s="125"/>
      <c r="BUK89" s="125"/>
      <c r="BUL89" s="125"/>
      <c r="BUM89" s="125"/>
      <c r="BUN89" s="125"/>
      <c r="BUO89" s="125"/>
      <c r="BUP89" s="125"/>
      <c r="BUQ89" s="125"/>
      <c r="BUR89" s="125"/>
      <c r="BUS89" s="125"/>
      <c r="BUT89" s="125"/>
      <c r="BUU89" s="125"/>
      <c r="BUV89" s="125"/>
      <c r="BUW89" s="125"/>
      <c r="BUX89" s="125"/>
      <c r="BUY89" s="125"/>
      <c r="BUZ89" s="125"/>
      <c r="BVA89" s="125"/>
      <c r="BVB89" s="125"/>
      <c r="BVC89" s="125"/>
      <c r="BVD89" s="125"/>
      <c r="BVE89" s="125"/>
      <c r="BVF89" s="125"/>
      <c r="BVG89" s="125"/>
      <c r="BVH89" s="125"/>
      <c r="BVI89" s="125"/>
      <c r="BVJ89" s="125"/>
      <c r="BVK89" s="125"/>
      <c r="BVL89" s="125"/>
      <c r="BVM89" s="125"/>
      <c r="BVN89" s="125"/>
      <c r="BVO89" s="125"/>
      <c r="BVP89" s="125"/>
      <c r="BVQ89" s="125"/>
      <c r="BVR89" s="125"/>
      <c r="BVS89" s="125"/>
      <c r="BVT89" s="125"/>
      <c r="BVU89" s="125"/>
      <c r="BVV89" s="125"/>
      <c r="BVW89" s="125"/>
      <c r="BVX89" s="125"/>
      <c r="BVY89" s="125"/>
      <c r="BVZ89" s="125"/>
      <c r="BWA89" s="125"/>
      <c r="BWB89" s="125"/>
      <c r="BWC89" s="125"/>
      <c r="BWD89" s="125"/>
      <c r="BWE89" s="125"/>
      <c r="BWF89" s="125"/>
      <c r="BWG89" s="125"/>
      <c r="BWH89" s="125"/>
      <c r="BWI89" s="125"/>
      <c r="BWJ89" s="125"/>
      <c r="BWK89" s="125"/>
      <c r="BWL89" s="125"/>
      <c r="BWM89" s="125"/>
      <c r="BWN89" s="125"/>
      <c r="BWO89" s="125"/>
      <c r="BWP89" s="125"/>
      <c r="BWQ89" s="125"/>
      <c r="BWR89" s="125"/>
      <c r="BWS89" s="125"/>
      <c r="BWT89" s="125"/>
      <c r="BWU89" s="125"/>
      <c r="BWV89" s="125"/>
      <c r="BWW89" s="125"/>
      <c r="BWX89" s="125"/>
      <c r="BWY89" s="125"/>
      <c r="BWZ89" s="125"/>
      <c r="BXA89" s="125"/>
      <c r="BXB89" s="125"/>
      <c r="BXC89" s="125"/>
      <c r="BXD89" s="125"/>
      <c r="BXE89" s="125"/>
      <c r="BXF89" s="125"/>
      <c r="BXG89" s="125"/>
      <c r="BXH89" s="125"/>
      <c r="BXI89" s="125"/>
      <c r="BXJ89" s="125"/>
      <c r="BXK89" s="125"/>
      <c r="BXL89" s="125"/>
      <c r="BXM89" s="125"/>
      <c r="BXN89" s="125"/>
      <c r="BXO89" s="125"/>
      <c r="BXP89" s="125"/>
      <c r="BXQ89" s="125"/>
      <c r="BXR89" s="125"/>
      <c r="BXS89" s="125"/>
      <c r="BXT89" s="125"/>
      <c r="BXU89" s="125"/>
      <c r="BXV89" s="125"/>
      <c r="BXW89" s="125"/>
      <c r="BXX89" s="125"/>
      <c r="BXY89" s="125"/>
      <c r="BXZ89" s="125"/>
      <c r="BYA89" s="125"/>
      <c r="BYB89" s="125"/>
      <c r="BYC89" s="125"/>
      <c r="BYD89" s="125"/>
      <c r="BYE89" s="125"/>
      <c r="BYF89" s="125"/>
      <c r="BYG89" s="125"/>
      <c r="BYH89" s="125"/>
      <c r="BYI89" s="125"/>
      <c r="BYJ89" s="125"/>
      <c r="BYK89" s="125"/>
      <c r="BYL89" s="125"/>
      <c r="BYM89" s="125"/>
      <c r="BYN89" s="125"/>
      <c r="BYO89" s="125"/>
      <c r="BYP89" s="125"/>
      <c r="BYQ89" s="125"/>
      <c r="BYR89" s="125"/>
      <c r="BYS89" s="125"/>
      <c r="BYT89" s="125"/>
      <c r="BYU89" s="125"/>
      <c r="BYV89" s="125"/>
      <c r="BYW89" s="125"/>
      <c r="BYX89" s="125"/>
      <c r="BYY89" s="125"/>
      <c r="BYZ89" s="125"/>
      <c r="BZA89" s="125"/>
      <c r="BZB89" s="125"/>
      <c r="BZC89" s="125"/>
      <c r="BZD89" s="125"/>
      <c r="BZE89" s="125"/>
      <c r="BZF89" s="125"/>
      <c r="BZG89" s="125"/>
      <c r="BZH89" s="125"/>
      <c r="BZI89" s="125"/>
      <c r="BZJ89" s="125"/>
      <c r="BZK89" s="125"/>
      <c r="BZL89" s="125"/>
      <c r="BZM89" s="125"/>
      <c r="BZN89" s="125"/>
      <c r="BZO89" s="125"/>
      <c r="BZP89" s="125"/>
      <c r="BZQ89" s="125"/>
      <c r="BZR89" s="125"/>
      <c r="BZS89" s="125"/>
      <c r="BZT89" s="125"/>
      <c r="BZU89" s="125"/>
      <c r="BZV89" s="125"/>
      <c r="BZW89" s="125"/>
      <c r="BZX89" s="125"/>
      <c r="BZY89" s="125"/>
      <c r="BZZ89" s="125"/>
      <c r="CAA89" s="125"/>
      <c r="CAB89" s="125"/>
      <c r="CAC89" s="125"/>
      <c r="CAD89" s="125"/>
      <c r="CAE89" s="125"/>
      <c r="CAF89" s="125"/>
      <c r="CAG89" s="125"/>
      <c r="CAH89" s="125"/>
      <c r="CAI89" s="125"/>
      <c r="CAJ89" s="125"/>
      <c r="CAK89" s="125"/>
      <c r="CAL89" s="125"/>
      <c r="CAM89" s="125"/>
      <c r="CAN89" s="125"/>
      <c r="CAO89" s="125"/>
      <c r="CAP89" s="125"/>
      <c r="CAQ89" s="125"/>
      <c r="CAR89" s="125"/>
      <c r="CAS89" s="125"/>
      <c r="CAT89" s="125"/>
      <c r="CAU89" s="125"/>
      <c r="CAV89" s="125"/>
      <c r="CAW89" s="125"/>
      <c r="CAX89" s="125"/>
      <c r="CAY89" s="125"/>
      <c r="CAZ89" s="125"/>
      <c r="CBA89" s="125"/>
      <c r="CBB89" s="125"/>
      <c r="CBC89" s="125"/>
      <c r="CBD89" s="125"/>
      <c r="CBE89" s="125"/>
      <c r="CBF89" s="125"/>
      <c r="CBG89" s="125"/>
      <c r="CBH89" s="125"/>
      <c r="CBI89" s="125"/>
      <c r="CBJ89" s="125"/>
      <c r="CBK89" s="125"/>
      <c r="CBL89" s="125"/>
      <c r="CBM89" s="125"/>
      <c r="CBN89" s="125"/>
      <c r="CBO89" s="125"/>
      <c r="CBP89" s="125"/>
      <c r="CBQ89" s="125"/>
      <c r="CBR89" s="125"/>
      <c r="CBS89" s="125"/>
      <c r="CBT89" s="125"/>
      <c r="CBU89" s="125"/>
      <c r="CBV89" s="125"/>
      <c r="CBW89" s="125"/>
      <c r="CBX89" s="125"/>
      <c r="CBY89" s="125"/>
      <c r="CBZ89" s="125"/>
      <c r="CCA89" s="125"/>
      <c r="CCB89" s="125"/>
      <c r="CCC89" s="125"/>
      <c r="CCD89" s="125"/>
      <c r="CCE89" s="125"/>
      <c r="CCF89" s="125"/>
      <c r="CCG89" s="125"/>
      <c r="CCH89" s="125"/>
      <c r="CCI89" s="125"/>
      <c r="CCJ89" s="125"/>
      <c r="CCK89" s="125"/>
      <c r="CCL89" s="125"/>
      <c r="CCM89" s="125"/>
      <c r="CCN89" s="125"/>
      <c r="CCO89" s="125"/>
      <c r="CCP89" s="125"/>
      <c r="CCQ89" s="125"/>
      <c r="CCR89" s="125"/>
      <c r="CCS89" s="125"/>
      <c r="CCT89" s="125"/>
      <c r="CCU89" s="125"/>
      <c r="CCV89" s="125"/>
      <c r="CCW89" s="125"/>
      <c r="CCX89" s="125"/>
      <c r="CCY89" s="125"/>
      <c r="CCZ89" s="125"/>
      <c r="CDA89" s="125"/>
      <c r="CDB89" s="125"/>
      <c r="CDC89" s="125"/>
      <c r="CDD89" s="125"/>
      <c r="CDE89" s="125"/>
      <c r="CDF89" s="125"/>
      <c r="CDG89" s="125"/>
      <c r="CDH89" s="125"/>
      <c r="CDI89" s="125"/>
      <c r="CDJ89" s="125"/>
      <c r="CDK89" s="125"/>
      <c r="CDL89" s="125"/>
      <c r="CDM89" s="125"/>
      <c r="CDN89" s="125"/>
      <c r="CDO89" s="125"/>
      <c r="CDP89" s="125"/>
      <c r="CDQ89" s="125"/>
      <c r="CDR89" s="125"/>
      <c r="CDS89" s="125"/>
      <c r="CDT89" s="125"/>
      <c r="CDU89" s="125"/>
      <c r="CDV89" s="125"/>
      <c r="CDW89" s="125"/>
      <c r="CDX89" s="125"/>
      <c r="CDY89" s="125"/>
      <c r="CDZ89" s="125"/>
      <c r="CEA89" s="125"/>
      <c r="CEB89" s="125"/>
      <c r="CEC89" s="125"/>
      <c r="CED89" s="125"/>
      <c r="CEE89" s="125"/>
      <c r="CEF89" s="125"/>
      <c r="CEG89" s="125"/>
      <c r="CEH89" s="125"/>
      <c r="CEI89" s="125"/>
      <c r="CEJ89" s="125"/>
      <c r="CEK89" s="125"/>
      <c r="CEL89" s="125"/>
      <c r="CEM89" s="125"/>
      <c r="CEN89" s="125"/>
      <c r="CEO89" s="125"/>
      <c r="CEP89" s="125"/>
      <c r="CEQ89" s="125"/>
      <c r="CER89" s="125"/>
      <c r="CES89" s="125"/>
      <c r="CET89" s="125"/>
      <c r="CEU89" s="125"/>
      <c r="CEV89" s="125"/>
      <c r="CEW89" s="125"/>
      <c r="CEX89" s="125"/>
      <c r="CEY89" s="125"/>
      <c r="CEZ89" s="125"/>
      <c r="CFA89" s="125"/>
      <c r="CFB89" s="125"/>
      <c r="CFC89" s="125"/>
      <c r="CFD89" s="125"/>
      <c r="CFE89" s="125"/>
      <c r="CFF89" s="125"/>
      <c r="CFG89" s="125"/>
      <c r="CFH89" s="125"/>
      <c r="CFI89" s="125"/>
      <c r="CFJ89" s="125"/>
      <c r="CFK89" s="125"/>
      <c r="CFL89" s="125"/>
      <c r="CFM89" s="125"/>
      <c r="CFN89" s="125"/>
      <c r="CFO89" s="125"/>
      <c r="CFP89" s="125"/>
      <c r="CFQ89" s="125"/>
      <c r="CFR89" s="125"/>
      <c r="CFS89" s="125"/>
      <c r="CFT89" s="125"/>
      <c r="CFU89" s="125"/>
      <c r="CFV89" s="125"/>
      <c r="CFW89" s="125"/>
      <c r="CFX89" s="125"/>
      <c r="CFY89" s="125"/>
      <c r="CFZ89" s="125"/>
      <c r="CGA89" s="125"/>
      <c r="CGB89" s="125"/>
      <c r="CGC89" s="125"/>
      <c r="CGD89" s="125"/>
      <c r="CGE89" s="125"/>
      <c r="CGF89" s="125"/>
      <c r="CGG89" s="125"/>
      <c r="CGH89" s="125"/>
      <c r="CGI89" s="125"/>
      <c r="CGJ89" s="125"/>
      <c r="CGK89" s="125"/>
      <c r="CGL89" s="125"/>
      <c r="CGM89" s="125"/>
      <c r="CGN89" s="125"/>
      <c r="CGO89" s="125"/>
      <c r="CGP89" s="125"/>
      <c r="CGQ89" s="125"/>
      <c r="CGR89" s="125"/>
      <c r="CGS89" s="125"/>
      <c r="CGT89" s="125"/>
      <c r="CGU89" s="125"/>
      <c r="CGV89" s="125"/>
      <c r="CGW89" s="125"/>
      <c r="CGX89" s="125"/>
      <c r="CGY89" s="125"/>
      <c r="CGZ89" s="125"/>
      <c r="CHA89" s="125"/>
      <c r="CHB89" s="125"/>
      <c r="CHC89" s="125"/>
      <c r="CHD89" s="125"/>
      <c r="CHE89" s="125"/>
      <c r="CHF89" s="125"/>
      <c r="CHG89" s="125"/>
      <c r="CHH89" s="125"/>
      <c r="CHI89" s="125"/>
      <c r="CHJ89" s="125"/>
      <c r="CHK89" s="125"/>
      <c r="CHL89" s="125"/>
      <c r="CHM89" s="125"/>
      <c r="CHN89" s="125"/>
      <c r="CHO89" s="125"/>
      <c r="CHP89" s="125"/>
      <c r="CHQ89" s="125"/>
      <c r="CHR89" s="125"/>
      <c r="CHS89" s="125"/>
      <c r="CHT89" s="125"/>
      <c r="CHU89" s="125"/>
      <c r="CHV89" s="125"/>
      <c r="CHW89" s="125"/>
      <c r="CHX89" s="125"/>
      <c r="CHY89" s="125"/>
      <c r="CHZ89" s="125"/>
      <c r="CIA89" s="125"/>
      <c r="CIB89" s="125"/>
      <c r="CIC89" s="125"/>
      <c r="CID89" s="125"/>
      <c r="CIE89" s="125"/>
      <c r="CIF89" s="125"/>
      <c r="CIG89" s="125"/>
      <c r="CIH89" s="125"/>
      <c r="CII89" s="125"/>
      <c r="CIJ89" s="125"/>
      <c r="CIK89" s="125"/>
      <c r="CIL89" s="125"/>
      <c r="CIM89" s="125"/>
      <c r="CIN89" s="125"/>
      <c r="CIO89" s="125"/>
      <c r="CIP89" s="125"/>
      <c r="CIQ89" s="125"/>
      <c r="CIR89" s="125"/>
      <c r="CIS89" s="125"/>
      <c r="CIT89" s="125"/>
      <c r="CIU89" s="125"/>
      <c r="CIV89" s="125"/>
      <c r="CIW89" s="125"/>
      <c r="CIX89" s="125"/>
      <c r="CIY89" s="125"/>
      <c r="CIZ89" s="125"/>
      <c r="CJA89" s="125"/>
      <c r="CJB89" s="125"/>
      <c r="CJC89" s="125"/>
      <c r="CJD89" s="125"/>
      <c r="CJE89" s="125"/>
      <c r="CJF89" s="125"/>
      <c r="CJG89" s="125"/>
      <c r="CJH89" s="125"/>
      <c r="CJI89" s="125"/>
      <c r="CJJ89" s="125"/>
      <c r="CJK89" s="125"/>
      <c r="CJL89" s="125"/>
      <c r="CJM89" s="125"/>
      <c r="CJN89" s="125"/>
      <c r="CJO89" s="125"/>
      <c r="CJP89" s="125"/>
      <c r="CJQ89" s="125"/>
      <c r="CJR89" s="125"/>
      <c r="CJS89" s="125"/>
      <c r="CJT89" s="125"/>
      <c r="CJU89" s="125"/>
      <c r="CJV89" s="125"/>
      <c r="CJW89" s="125"/>
      <c r="CJX89" s="125"/>
      <c r="CJY89" s="125"/>
      <c r="CJZ89" s="125"/>
      <c r="CKA89" s="125"/>
      <c r="CKB89" s="125"/>
      <c r="CKC89" s="125"/>
      <c r="CKD89" s="125"/>
      <c r="CKE89" s="125"/>
      <c r="CKF89" s="125"/>
      <c r="CKG89" s="125"/>
      <c r="CKH89" s="125"/>
      <c r="CKI89" s="125"/>
      <c r="CKJ89" s="125"/>
      <c r="CKK89" s="125"/>
      <c r="CKL89" s="125"/>
      <c r="CKM89" s="125"/>
      <c r="CKN89" s="125"/>
      <c r="CKO89" s="125"/>
      <c r="CKP89" s="125"/>
      <c r="CKQ89" s="125"/>
      <c r="CKR89" s="125"/>
      <c r="CKS89" s="125"/>
      <c r="CKT89" s="125"/>
      <c r="CKU89" s="125"/>
      <c r="CKV89" s="125"/>
      <c r="CKW89" s="125"/>
      <c r="CKX89" s="125"/>
      <c r="CKY89" s="125"/>
      <c r="CKZ89" s="125"/>
      <c r="CLA89" s="125"/>
      <c r="CLB89" s="125"/>
      <c r="CLC89" s="125"/>
      <c r="CLD89" s="125"/>
      <c r="CLE89" s="125"/>
      <c r="CLF89" s="125"/>
      <c r="CLG89" s="125"/>
      <c r="CLH89" s="125"/>
      <c r="CLI89" s="125"/>
      <c r="CLJ89" s="125"/>
      <c r="CLK89" s="125"/>
      <c r="CLL89" s="125"/>
      <c r="CLM89" s="125"/>
      <c r="CLN89" s="125"/>
      <c r="CLO89" s="125"/>
      <c r="CLP89" s="125"/>
      <c r="CLQ89" s="125"/>
      <c r="CLR89" s="125"/>
      <c r="CLS89" s="125"/>
      <c r="CLT89" s="125"/>
      <c r="CLU89" s="125"/>
      <c r="CLV89" s="125"/>
      <c r="CLW89" s="125"/>
      <c r="CLX89" s="125"/>
      <c r="CLY89" s="125"/>
      <c r="CLZ89" s="125"/>
      <c r="CMA89" s="125"/>
      <c r="CMB89" s="125"/>
      <c r="CMC89" s="125"/>
      <c r="CMD89" s="125"/>
      <c r="CME89" s="125"/>
      <c r="CMF89" s="125"/>
      <c r="CMG89" s="125"/>
      <c r="CMH89" s="125"/>
      <c r="CMI89" s="125"/>
      <c r="CMJ89" s="125"/>
      <c r="CMK89" s="125"/>
      <c r="CML89" s="125"/>
      <c r="CMM89" s="125"/>
      <c r="CMN89" s="125"/>
      <c r="CMO89" s="125"/>
      <c r="CMP89" s="125"/>
      <c r="CMQ89" s="125"/>
      <c r="CMR89" s="125"/>
      <c r="CMS89" s="125"/>
      <c r="CMT89" s="125"/>
      <c r="CMU89" s="125"/>
      <c r="CMV89" s="125"/>
      <c r="CMW89" s="125"/>
      <c r="CMX89" s="125"/>
      <c r="CMY89" s="125"/>
      <c r="CMZ89" s="125"/>
      <c r="CNA89" s="125"/>
      <c r="CNB89" s="125"/>
      <c r="CNC89" s="125"/>
      <c r="CND89" s="125"/>
      <c r="CNE89" s="125"/>
      <c r="CNF89" s="125"/>
      <c r="CNG89" s="125"/>
      <c r="CNH89" s="125"/>
      <c r="CNI89" s="125"/>
      <c r="CNJ89" s="125"/>
      <c r="CNK89" s="125"/>
      <c r="CNL89" s="125"/>
      <c r="CNM89" s="125"/>
      <c r="CNN89" s="125"/>
      <c r="CNO89" s="125"/>
      <c r="CNP89" s="125"/>
      <c r="CNQ89" s="125"/>
      <c r="CNR89" s="125"/>
      <c r="CNS89" s="125"/>
      <c r="CNT89" s="125"/>
      <c r="CNU89" s="125"/>
      <c r="CNV89" s="125"/>
      <c r="CNW89" s="125"/>
      <c r="CNX89" s="125"/>
      <c r="CNY89" s="125"/>
      <c r="CNZ89" s="125"/>
      <c r="COA89" s="125"/>
      <c r="COB89" s="125"/>
      <c r="COC89" s="125"/>
      <c r="COD89" s="125"/>
      <c r="COE89" s="125"/>
      <c r="COF89" s="125"/>
      <c r="COG89" s="125"/>
      <c r="COH89" s="125"/>
      <c r="COI89" s="125"/>
      <c r="COJ89" s="125"/>
      <c r="COK89" s="125"/>
      <c r="COL89" s="125"/>
      <c r="COM89" s="125"/>
      <c r="CON89" s="125"/>
      <c r="COO89" s="125"/>
      <c r="COP89" s="125"/>
      <c r="COQ89" s="125"/>
      <c r="COR89" s="125"/>
      <c r="COS89" s="125"/>
      <c r="COT89" s="125"/>
      <c r="COU89" s="125"/>
      <c r="COV89" s="125"/>
      <c r="COW89" s="125"/>
      <c r="COX89" s="125"/>
      <c r="COY89" s="125"/>
      <c r="COZ89" s="125"/>
      <c r="CPA89" s="125"/>
      <c r="CPB89" s="125"/>
      <c r="CPC89" s="125"/>
      <c r="CPD89" s="125"/>
      <c r="CPE89" s="125"/>
      <c r="CPF89" s="125"/>
      <c r="CPG89" s="125"/>
      <c r="CPH89" s="125"/>
      <c r="CPI89" s="125"/>
      <c r="CPJ89" s="125"/>
      <c r="CPK89" s="125"/>
      <c r="CPL89" s="125"/>
      <c r="CPM89" s="125"/>
      <c r="CPN89" s="125"/>
      <c r="CPO89" s="125"/>
      <c r="CPP89" s="125"/>
      <c r="CPQ89" s="125"/>
      <c r="CPR89" s="125"/>
      <c r="CPS89" s="125"/>
      <c r="CPT89" s="125"/>
      <c r="CPU89" s="125"/>
      <c r="CPV89" s="125"/>
      <c r="CPW89" s="125"/>
      <c r="CPX89" s="125"/>
      <c r="CPY89" s="125"/>
      <c r="CPZ89" s="125"/>
      <c r="CQA89" s="125"/>
      <c r="CQB89" s="125"/>
      <c r="CQC89" s="125"/>
      <c r="CQD89" s="125"/>
      <c r="CQE89" s="125"/>
      <c r="CQF89" s="125"/>
      <c r="CQG89" s="125"/>
      <c r="CQH89" s="125"/>
      <c r="CQI89" s="125"/>
      <c r="CQJ89" s="125"/>
      <c r="CQK89" s="125"/>
      <c r="CQL89" s="125"/>
      <c r="CQM89" s="125"/>
      <c r="CQN89" s="125"/>
      <c r="CQO89" s="125"/>
      <c r="CQP89" s="125"/>
      <c r="CQQ89" s="125"/>
      <c r="CQR89" s="125"/>
      <c r="CQS89" s="125"/>
      <c r="CQT89" s="125"/>
      <c r="CQU89" s="125"/>
      <c r="CQV89" s="125"/>
      <c r="CQW89" s="125"/>
      <c r="CQX89" s="125"/>
      <c r="CQY89" s="125"/>
      <c r="CQZ89" s="125"/>
      <c r="CRA89" s="125"/>
      <c r="CRB89" s="125"/>
      <c r="CRC89" s="125"/>
      <c r="CRD89" s="125"/>
      <c r="CRE89" s="125"/>
      <c r="CRF89" s="125"/>
      <c r="CRG89" s="125"/>
      <c r="CRH89" s="125"/>
      <c r="CRI89" s="125"/>
      <c r="CRJ89" s="125"/>
      <c r="CRK89" s="125"/>
      <c r="CRL89" s="125"/>
      <c r="CRM89" s="125"/>
      <c r="CRN89" s="125"/>
      <c r="CRO89" s="125"/>
      <c r="CRP89" s="125"/>
      <c r="CRQ89" s="125"/>
      <c r="CRR89" s="125"/>
      <c r="CRS89" s="125"/>
      <c r="CRT89" s="125"/>
      <c r="CRU89" s="125"/>
      <c r="CRV89" s="125"/>
      <c r="CRW89" s="125"/>
      <c r="CRX89" s="125"/>
      <c r="CRY89" s="125"/>
      <c r="CRZ89" s="125"/>
      <c r="CSA89" s="125"/>
      <c r="CSB89" s="125"/>
      <c r="CSC89" s="125"/>
      <c r="CSD89" s="125"/>
      <c r="CSE89" s="125"/>
      <c r="CSF89" s="125"/>
      <c r="CSG89" s="125"/>
      <c r="CSH89" s="125"/>
      <c r="CSI89" s="125"/>
      <c r="CSJ89" s="125"/>
      <c r="CSK89" s="125"/>
      <c r="CSL89" s="125"/>
      <c r="CSM89" s="125"/>
      <c r="CSN89" s="125"/>
      <c r="CSO89" s="125"/>
      <c r="CSP89" s="125"/>
      <c r="CSQ89" s="125"/>
      <c r="CSR89" s="125"/>
      <c r="CSS89" s="125"/>
      <c r="CST89" s="125"/>
      <c r="CSU89" s="125"/>
      <c r="CSV89" s="125"/>
      <c r="CSW89" s="125"/>
      <c r="CSX89" s="125"/>
      <c r="CSY89" s="125"/>
      <c r="CSZ89" s="125"/>
      <c r="CTA89" s="125"/>
      <c r="CTB89" s="125"/>
      <c r="CTC89" s="125"/>
      <c r="CTD89" s="125"/>
      <c r="CTE89" s="125"/>
      <c r="CTF89" s="125"/>
      <c r="CTG89" s="125"/>
      <c r="CTH89" s="125"/>
      <c r="CTI89" s="125"/>
      <c r="CTJ89" s="125"/>
      <c r="CTK89" s="125"/>
      <c r="CTL89" s="125"/>
      <c r="CTM89" s="125"/>
      <c r="CTN89" s="125"/>
      <c r="CTO89" s="125"/>
      <c r="CTP89" s="125"/>
      <c r="CTQ89" s="125"/>
      <c r="CTR89" s="125"/>
      <c r="CTS89" s="125"/>
      <c r="CTT89" s="125"/>
      <c r="CTU89" s="125"/>
      <c r="CTV89" s="125"/>
      <c r="CTW89" s="125"/>
      <c r="CTX89" s="125"/>
      <c r="CTY89" s="125"/>
      <c r="CTZ89" s="125"/>
      <c r="CUA89" s="125"/>
      <c r="CUB89" s="125"/>
      <c r="CUC89" s="125"/>
      <c r="CUD89" s="125"/>
      <c r="CUE89" s="125"/>
      <c r="CUF89" s="125"/>
      <c r="CUG89" s="125"/>
      <c r="CUH89" s="125"/>
      <c r="CUI89" s="125"/>
      <c r="CUJ89" s="125"/>
      <c r="CUK89" s="125"/>
      <c r="CUL89" s="125"/>
      <c r="CUM89" s="125"/>
      <c r="CUN89" s="125"/>
      <c r="CUO89" s="125"/>
      <c r="CUP89" s="125"/>
      <c r="CUQ89" s="125"/>
      <c r="CUR89" s="125"/>
      <c r="CUS89" s="125"/>
      <c r="CUT89" s="125"/>
      <c r="CUU89" s="125"/>
      <c r="CUV89" s="125"/>
      <c r="CUW89" s="125"/>
      <c r="CUX89" s="125"/>
      <c r="CUY89" s="125"/>
      <c r="CUZ89" s="125"/>
      <c r="CVA89" s="125"/>
      <c r="CVB89" s="125"/>
      <c r="CVC89" s="125"/>
      <c r="CVD89" s="125"/>
      <c r="CVE89" s="125"/>
      <c r="CVF89" s="125"/>
      <c r="CVG89" s="125"/>
      <c r="CVH89" s="125"/>
      <c r="CVI89" s="125"/>
      <c r="CVJ89" s="125"/>
      <c r="CVK89" s="125"/>
      <c r="CVL89" s="125"/>
      <c r="CVM89" s="125"/>
      <c r="CVN89" s="125"/>
      <c r="CVO89" s="125"/>
      <c r="CVP89" s="125"/>
      <c r="CVQ89" s="125"/>
      <c r="CVR89" s="125"/>
      <c r="CVS89" s="125"/>
      <c r="CVT89" s="125"/>
      <c r="CVU89" s="125"/>
      <c r="CVV89" s="125"/>
      <c r="CVW89" s="125"/>
      <c r="CVX89" s="125"/>
      <c r="CVY89" s="125"/>
      <c r="CVZ89" s="125"/>
      <c r="CWA89" s="125"/>
      <c r="CWB89" s="125"/>
      <c r="CWC89" s="125"/>
      <c r="CWD89" s="125"/>
      <c r="CWE89" s="125"/>
      <c r="CWF89" s="125"/>
      <c r="CWG89" s="125"/>
      <c r="CWH89" s="125"/>
      <c r="CWI89" s="125"/>
      <c r="CWJ89" s="125"/>
      <c r="CWK89" s="125"/>
      <c r="CWL89" s="125"/>
      <c r="CWM89" s="125"/>
      <c r="CWN89" s="125"/>
      <c r="CWO89" s="125"/>
      <c r="CWP89" s="125"/>
      <c r="CWQ89" s="125"/>
      <c r="CWR89" s="125"/>
      <c r="CWS89" s="125"/>
      <c r="CWT89" s="125"/>
      <c r="CWU89" s="125"/>
      <c r="CWV89" s="125"/>
      <c r="CWW89" s="125"/>
      <c r="CWX89" s="125"/>
      <c r="CWY89" s="125"/>
      <c r="CWZ89" s="125"/>
      <c r="CXA89" s="125"/>
      <c r="CXB89" s="125"/>
      <c r="CXC89" s="125"/>
      <c r="CXD89" s="125"/>
      <c r="CXE89" s="125"/>
      <c r="CXF89" s="125"/>
      <c r="CXG89" s="125"/>
      <c r="CXH89" s="125"/>
      <c r="CXI89" s="125"/>
      <c r="CXJ89" s="125"/>
      <c r="CXK89" s="125"/>
      <c r="CXL89" s="125"/>
      <c r="CXM89" s="125"/>
      <c r="CXN89" s="125"/>
      <c r="CXO89" s="125"/>
      <c r="CXP89" s="125"/>
      <c r="CXQ89" s="125"/>
      <c r="CXR89" s="125"/>
      <c r="CXS89" s="125"/>
      <c r="CXT89" s="125"/>
      <c r="CXU89" s="125"/>
      <c r="CXV89" s="125"/>
      <c r="CXW89" s="125"/>
      <c r="CXX89" s="125"/>
      <c r="CXY89" s="125"/>
      <c r="CXZ89" s="125"/>
      <c r="CYA89" s="125"/>
      <c r="CYB89" s="125"/>
      <c r="CYC89" s="125"/>
      <c r="CYD89" s="125"/>
      <c r="CYE89" s="125"/>
      <c r="CYF89" s="125"/>
      <c r="CYG89" s="125"/>
      <c r="CYH89" s="125"/>
      <c r="CYI89" s="125"/>
      <c r="CYJ89" s="125"/>
      <c r="CYK89" s="125"/>
      <c r="CYL89" s="125"/>
      <c r="CYM89" s="125"/>
      <c r="CYN89" s="125"/>
      <c r="CYO89" s="125"/>
      <c r="CYP89" s="125"/>
      <c r="CYQ89" s="125"/>
      <c r="CYR89" s="125"/>
      <c r="CYS89" s="125"/>
      <c r="CYT89" s="125"/>
      <c r="CYU89" s="125"/>
      <c r="CYV89" s="125"/>
      <c r="CYW89" s="125"/>
      <c r="CYX89" s="125"/>
      <c r="CYY89" s="125"/>
      <c r="CYZ89" s="125"/>
      <c r="CZA89" s="125"/>
      <c r="CZB89" s="125"/>
      <c r="CZC89" s="125"/>
      <c r="CZD89" s="125"/>
      <c r="CZE89" s="125"/>
      <c r="CZF89" s="125"/>
      <c r="CZG89" s="125"/>
      <c r="CZH89" s="125"/>
      <c r="CZI89" s="125"/>
      <c r="CZJ89" s="125"/>
      <c r="CZK89" s="125"/>
      <c r="CZL89" s="125"/>
      <c r="CZM89" s="125"/>
      <c r="CZN89" s="125"/>
      <c r="CZO89" s="125"/>
      <c r="CZP89" s="125"/>
      <c r="CZQ89" s="125"/>
      <c r="CZR89" s="125"/>
      <c r="CZS89" s="125"/>
      <c r="CZT89" s="125"/>
      <c r="CZU89" s="125"/>
      <c r="CZV89" s="125"/>
      <c r="CZW89" s="125"/>
      <c r="CZX89" s="125"/>
      <c r="CZY89" s="125"/>
      <c r="CZZ89" s="125"/>
      <c r="DAA89" s="125"/>
      <c r="DAB89" s="125"/>
      <c r="DAC89" s="125"/>
      <c r="DAD89" s="125"/>
      <c r="DAE89" s="125"/>
      <c r="DAF89" s="125"/>
      <c r="DAG89" s="125"/>
      <c r="DAH89" s="125"/>
      <c r="DAI89" s="125"/>
      <c r="DAJ89" s="125"/>
      <c r="DAK89" s="125"/>
      <c r="DAL89" s="125"/>
      <c r="DAM89" s="125"/>
      <c r="DAN89" s="125"/>
      <c r="DAO89" s="125"/>
      <c r="DAP89" s="125"/>
      <c r="DAQ89" s="125"/>
      <c r="DAR89" s="125"/>
      <c r="DAS89" s="125"/>
      <c r="DAT89" s="125"/>
      <c r="DAU89" s="125"/>
      <c r="DAV89" s="125"/>
      <c r="DAW89" s="125"/>
      <c r="DAX89" s="125"/>
      <c r="DAY89" s="125"/>
      <c r="DAZ89" s="125"/>
      <c r="DBA89" s="125"/>
      <c r="DBB89" s="125"/>
      <c r="DBC89" s="125"/>
      <c r="DBD89" s="125"/>
      <c r="DBE89" s="125"/>
      <c r="DBF89" s="125"/>
      <c r="DBG89" s="125"/>
      <c r="DBH89" s="125"/>
      <c r="DBI89" s="125"/>
      <c r="DBJ89" s="125"/>
      <c r="DBK89" s="125"/>
      <c r="DBL89" s="125"/>
      <c r="DBM89" s="125"/>
      <c r="DBN89" s="125"/>
      <c r="DBO89" s="125"/>
      <c r="DBP89" s="125"/>
      <c r="DBQ89" s="125"/>
      <c r="DBR89" s="125"/>
      <c r="DBS89" s="125"/>
      <c r="DBT89" s="125"/>
      <c r="DBU89" s="125"/>
      <c r="DBV89" s="125"/>
      <c r="DBW89" s="125"/>
      <c r="DBX89" s="125"/>
      <c r="DBY89" s="125"/>
      <c r="DBZ89" s="125"/>
      <c r="DCA89" s="125"/>
      <c r="DCB89" s="125"/>
      <c r="DCC89" s="125"/>
      <c r="DCD89" s="125"/>
      <c r="DCE89" s="125"/>
      <c r="DCF89" s="125"/>
      <c r="DCG89" s="125"/>
      <c r="DCH89" s="125"/>
      <c r="DCI89" s="125"/>
      <c r="DCJ89" s="125"/>
      <c r="DCK89" s="125"/>
      <c r="DCL89" s="125"/>
      <c r="DCM89" s="125"/>
      <c r="DCN89" s="125"/>
      <c r="DCO89" s="125"/>
      <c r="DCP89" s="125"/>
      <c r="DCQ89" s="125"/>
      <c r="DCR89" s="125"/>
      <c r="DCS89" s="125"/>
      <c r="DCT89" s="125"/>
      <c r="DCU89" s="125"/>
      <c r="DCV89" s="125"/>
      <c r="DCW89" s="125"/>
      <c r="DCX89" s="125"/>
      <c r="DCY89" s="125"/>
      <c r="DCZ89" s="125"/>
      <c r="DDA89" s="125"/>
      <c r="DDB89" s="125"/>
      <c r="DDC89" s="125"/>
      <c r="DDD89" s="125"/>
      <c r="DDE89" s="125"/>
      <c r="DDF89" s="125"/>
      <c r="DDG89" s="125"/>
      <c r="DDH89" s="125"/>
      <c r="DDI89" s="125"/>
      <c r="DDJ89" s="125"/>
      <c r="DDK89" s="125"/>
      <c r="DDL89" s="125"/>
      <c r="DDM89" s="125"/>
      <c r="DDN89" s="125"/>
      <c r="DDO89" s="125"/>
      <c r="DDP89" s="125"/>
      <c r="DDQ89" s="125"/>
      <c r="DDR89" s="125"/>
      <c r="DDS89" s="125"/>
      <c r="DDT89" s="125"/>
      <c r="DDU89" s="125"/>
      <c r="DDV89" s="125"/>
      <c r="DDW89" s="125"/>
      <c r="DDX89" s="125"/>
      <c r="DDY89" s="125"/>
      <c r="DDZ89" s="125"/>
      <c r="DEA89" s="125"/>
      <c r="DEB89" s="125"/>
      <c r="DEC89" s="125"/>
      <c r="DED89" s="125"/>
      <c r="DEE89" s="125"/>
      <c r="DEF89" s="125"/>
      <c r="DEG89" s="125"/>
      <c r="DEH89" s="125"/>
      <c r="DEI89" s="125"/>
      <c r="DEJ89" s="125"/>
      <c r="DEK89" s="125"/>
      <c r="DEL89" s="125"/>
      <c r="DEM89" s="125"/>
      <c r="DEN89" s="125"/>
      <c r="DEO89" s="125"/>
      <c r="DEP89" s="125"/>
      <c r="DEQ89" s="125"/>
      <c r="DER89" s="125"/>
      <c r="DES89" s="125"/>
      <c r="DET89" s="125"/>
      <c r="DEU89" s="125"/>
      <c r="DEV89" s="125"/>
      <c r="DEW89" s="125"/>
      <c r="DEX89" s="125"/>
      <c r="DEY89" s="125"/>
      <c r="DEZ89" s="125"/>
      <c r="DFA89" s="125"/>
      <c r="DFB89" s="125"/>
      <c r="DFC89" s="125"/>
      <c r="DFD89" s="125"/>
      <c r="DFE89" s="125"/>
      <c r="DFF89" s="125"/>
      <c r="DFG89" s="125"/>
      <c r="DFH89" s="125"/>
      <c r="DFI89" s="125"/>
      <c r="DFJ89" s="125"/>
      <c r="DFK89" s="125"/>
      <c r="DFL89" s="125"/>
      <c r="DFM89" s="125"/>
      <c r="DFN89" s="125"/>
      <c r="DFO89" s="125"/>
      <c r="DFP89" s="125"/>
      <c r="DFQ89" s="125"/>
      <c r="DFR89" s="125"/>
      <c r="DFS89" s="125"/>
      <c r="DFT89" s="125"/>
      <c r="DFU89" s="125"/>
      <c r="DFV89" s="125"/>
      <c r="DFW89" s="125"/>
      <c r="DFX89" s="125"/>
      <c r="DFY89" s="125"/>
      <c r="DFZ89" s="125"/>
      <c r="DGA89" s="125"/>
      <c r="DGB89" s="125"/>
      <c r="DGC89" s="125"/>
      <c r="DGD89" s="125"/>
      <c r="DGE89" s="125"/>
      <c r="DGF89" s="125"/>
      <c r="DGG89" s="125"/>
      <c r="DGH89" s="125"/>
      <c r="DGI89" s="125"/>
      <c r="DGJ89" s="125"/>
      <c r="DGK89" s="125"/>
      <c r="DGL89" s="125"/>
      <c r="DGM89" s="125"/>
      <c r="DGN89" s="125"/>
      <c r="DGO89" s="125"/>
      <c r="DGP89" s="125"/>
      <c r="DGQ89" s="125"/>
      <c r="DGR89" s="125"/>
      <c r="DGS89" s="125"/>
      <c r="DGT89" s="125"/>
      <c r="DGU89" s="125"/>
      <c r="DGV89" s="125"/>
      <c r="DGW89" s="125"/>
      <c r="DGX89" s="125"/>
      <c r="DGY89" s="125"/>
      <c r="DGZ89" s="125"/>
      <c r="DHA89" s="125"/>
      <c r="DHB89" s="125"/>
      <c r="DHC89" s="125"/>
      <c r="DHD89" s="125"/>
      <c r="DHE89" s="125"/>
      <c r="DHF89" s="125"/>
      <c r="DHG89" s="125"/>
      <c r="DHH89" s="125"/>
      <c r="DHI89" s="125"/>
      <c r="DHJ89" s="125"/>
      <c r="DHK89" s="125"/>
      <c r="DHL89" s="125"/>
      <c r="DHM89" s="125"/>
      <c r="DHN89" s="125"/>
      <c r="DHO89" s="125"/>
      <c r="DHP89" s="125"/>
      <c r="DHQ89" s="125"/>
      <c r="DHR89" s="125"/>
      <c r="DHS89" s="125"/>
      <c r="DHT89" s="125"/>
      <c r="DHU89" s="125"/>
      <c r="DHV89" s="125"/>
      <c r="DHW89" s="125"/>
      <c r="DHX89" s="125"/>
      <c r="DHY89" s="125"/>
      <c r="DHZ89" s="125"/>
      <c r="DIA89" s="125"/>
      <c r="DIB89" s="125"/>
      <c r="DIC89" s="125"/>
      <c r="DID89" s="125"/>
      <c r="DIE89" s="125"/>
      <c r="DIF89" s="125"/>
      <c r="DIG89" s="125"/>
      <c r="DIH89" s="125"/>
      <c r="DII89" s="125"/>
      <c r="DIJ89" s="125"/>
      <c r="DIK89" s="125"/>
      <c r="DIL89" s="125"/>
      <c r="DIM89" s="125"/>
      <c r="DIN89" s="125"/>
      <c r="DIO89" s="125"/>
      <c r="DIP89" s="125"/>
      <c r="DIQ89" s="125"/>
      <c r="DIR89" s="125"/>
      <c r="DIS89" s="125"/>
      <c r="DIT89" s="125"/>
      <c r="DIU89" s="125"/>
      <c r="DIV89" s="125"/>
      <c r="DIW89" s="125"/>
      <c r="DIX89" s="125"/>
      <c r="DIY89" s="125"/>
      <c r="DIZ89" s="125"/>
      <c r="DJA89" s="125"/>
      <c r="DJB89" s="125"/>
      <c r="DJC89" s="125"/>
      <c r="DJD89" s="125"/>
      <c r="DJE89" s="125"/>
      <c r="DJF89" s="125"/>
      <c r="DJG89" s="125"/>
      <c r="DJH89" s="125"/>
      <c r="DJI89" s="125"/>
      <c r="DJJ89" s="125"/>
      <c r="DJK89" s="125"/>
      <c r="DJL89" s="125"/>
      <c r="DJM89" s="125"/>
      <c r="DJN89" s="125"/>
      <c r="DJO89" s="125"/>
      <c r="DJP89" s="125"/>
      <c r="DJQ89" s="125"/>
      <c r="DJR89" s="125"/>
      <c r="DJS89" s="125"/>
      <c r="DJT89" s="125"/>
      <c r="DJU89" s="125"/>
      <c r="DJV89" s="125"/>
      <c r="DJW89" s="125"/>
      <c r="DJX89" s="125"/>
      <c r="DJY89" s="125"/>
      <c r="DJZ89" s="125"/>
      <c r="DKA89" s="125"/>
      <c r="DKB89" s="125"/>
      <c r="DKC89" s="125"/>
      <c r="DKD89" s="125"/>
      <c r="DKE89" s="125"/>
      <c r="DKF89" s="125"/>
      <c r="DKG89" s="125"/>
      <c r="DKH89" s="125"/>
      <c r="DKI89" s="125"/>
      <c r="DKJ89" s="125"/>
      <c r="DKK89" s="125"/>
      <c r="DKL89" s="125"/>
      <c r="DKM89" s="125"/>
      <c r="DKN89" s="125"/>
      <c r="DKO89" s="125"/>
      <c r="DKP89" s="125"/>
      <c r="DKQ89" s="125"/>
      <c r="DKR89" s="125"/>
      <c r="DKS89" s="125"/>
      <c r="DKT89" s="125"/>
      <c r="DKU89" s="125"/>
      <c r="DKV89" s="125"/>
      <c r="DKW89" s="125"/>
      <c r="DKX89" s="125"/>
      <c r="DKY89" s="125"/>
      <c r="DKZ89" s="125"/>
      <c r="DLA89" s="125"/>
      <c r="DLB89" s="125"/>
      <c r="DLC89" s="125"/>
      <c r="DLD89" s="125"/>
      <c r="DLE89" s="125"/>
      <c r="DLF89" s="125"/>
      <c r="DLG89" s="125"/>
      <c r="DLH89" s="125"/>
      <c r="DLI89" s="125"/>
      <c r="DLJ89" s="125"/>
      <c r="DLK89" s="125"/>
      <c r="DLL89" s="125"/>
      <c r="DLM89" s="125"/>
      <c r="DLN89" s="125"/>
      <c r="DLO89" s="125"/>
      <c r="DLP89" s="125"/>
      <c r="DLQ89" s="125"/>
      <c r="DLR89" s="125"/>
      <c r="DLS89" s="125"/>
      <c r="DLT89" s="125"/>
      <c r="DLU89" s="125"/>
      <c r="DLV89" s="125"/>
      <c r="DLW89" s="125"/>
      <c r="DLX89" s="125"/>
      <c r="DLY89" s="125"/>
      <c r="DLZ89" s="125"/>
      <c r="DMA89" s="125"/>
      <c r="DMB89" s="125"/>
      <c r="DMC89" s="125"/>
      <c r="DMD89" s="125"/>
      <c r="DME89" s="125"/>
      <c r="DMF89" s="125"/>
      <c r="DMG89" s="125"/>
      <c r="DMH89" s="125"/>
      <c r="DMI89" s="125"/>
      <c r="DMJ89" s="125"/>
      <c r="DMK89" s="125"/>
      <c r="DML89" s="125"/>
      <c r="DMM89" s="125"/>
      <c r="DMN89" s="125"/>
      <c r="DMO89" s="125"/>
      <c r="DMP89" s="125"/>
      <c r="DMQ89" s="125"/>
      <c r="DMR89" s="125"/>
      <c r="DMS89" s="125"/>
      <c r="DMT89" s="125"/>
      <c r="DMU89" s="125"/>
      <c r="DMV89" s="125"/>
      <c r="DMW89" s="125"/>
      <c r="DMX89" s="125"/>
      <c r="DMY89" s="125"/>
      <c r="DMZ89" s="125"/>
      <c r="DNA89" s="125"/>
      <c r="DNB89" s="125"/>
      <c r="DNC89" s="125"/>
      <c r="DND89" s="125"/>
      <c r="DNE89" s="125"/>
      <c r="DNF89" s="125"/>
      <c r="DNG89" s="125"/>
      <c r="DNH89" s="125"/>
      <c r="DNI89" s="125"/>
      <c r="DNJ89" s="125"/>
      <c r="DNK89" s="125"/>
      <c r="DNL89" s="125"/>
      <c r="DNM89" s="125"/>
      <c r="DNN89" s="125"/>
      <c r="DNO89" s="125"/>
      <c r="DNP89" s="125"/>
      <c r="DNQ89" s="125"/>
      <c r="DNR89" s="125"/>
      <c r="DNS89" s="125"/>
      <c r="DNT89" s="125"/>
      <c r="DNU89" s="125"/>
      <c r="DNV89" s="125"/>
      <c r="DNW89" s="125"/>
      <c r="DNX89" s="125"/>
      <c r="DNY89" s="125"/>
      <c r="DNZ89" s="125"/>
      <c r="DOA89" s="125"/>
      <c r="DOB89" s="125"/>
      <c r="DOC89" s="125"/>
      <c r="DOD89" s="125"/>
      <c r="DOE89" s="125"/>
      <c r="DOF89" s="125"/>
      <c r="DOG89" s="125"/>
      <c r="DOH89" s="125"/>
      <c r="DOI89" s="125"/>
      <c r="DOJ89" s="125"/>
      <c r="DOK89" s="125"/>
      <c r="DOL89" s="125"/>
      <c r="DOM89" s="125"/>
      <c r="DON89" s="125"/>
      <c r="DOO89" s="125"/>
      <c r="DOP89" s="125"/>
      <c r="DOQ89" s="125"/>
      <c r="DOR89" s="125"/>
      <c r="DOS89" s="125"/>
      <c r="DOT89" s="125"/>
      <c r="DOU89" s="125"/>
      <c r="DOV89" s="125"/>
      <c r="DOW89" s="125"/>
      <c r="DOX89" s="125"/>
      <c r="DOY89" s="125"/>
      <c r="DOZ89" s="125"/>
      <c r="DPA89" s="125"/>
      <c r="DPB89" s="125"/>
      <c r="DPC89" s="125"/>
      <c r="DPD89" s="125"/>
      <c r="DPE89" s="125"/>
      <c r="DPF89" s="125"/>
      <c r="DPG89" s="125"/>
      <c r="DPH89" s="125"/>
      <c r="DPI89" s="125"/>
      <c r="DPJ89" s="125"/>
      <c r="DPK89" s="125"/>
      <c r="DPL89" s="125"/>
      <c r="DPM89" s="125"/>
      <c r="DPN89" s="125"/>
      <c r="DPO89" s="125"/>
      <c r="DPP89" s="125"/>
      <c r="DPQ89" s="125"/>
      <c r="DPR89" s="125"/>
      <c r="DPS89" s="125"/>
      <c r="DPT89" s="125"/>
      <c r="DPU89" s="125"/>
      <c r="DPV89" s="125"/>
      <c r="DPW89" s="125"/>
      <c r="DPX89" s="125"/>
      <c r="DPY89" s="125"/>
      <c r="DPZ89" s="125"/>
      <c r="DQA89" s="125"/>
      <c r="DQB89" s="125"/>
      <c r="DQC89" s="125"/>
      <c r="DQD89" s="125"/>
      <c r="DQE89" s="125"/>
      <c r="DQF89" s="125"/>
      <c r="DQG89" s="125"/>
      <c r="DQH89" s="125"/>
      <c r="DQI89" s="125"/>
      <c r="DQJ89" s="125"/>
      <c r="DQK89" s="125"/>
      <c r="DQL89" s="125"/>
      <c r="DQM89" s="125"/>
      <c r="DQN89" s="125"/>
      <c r="DQO89" s="125"/>
      <c r="DQP89" s="125"/>
      <c r="DQQ89" s="125"/>
      <c r="DQR89" s="125"/>
      <c r="DQS89" s="125"/>
      <c r="DQT89" s="125"/>
      <c r="DQU89" s="125"/>
      <c r="DQV89" s="125"/>
      <c r="DQW89" s="125"/>
      <c r="DQX89" s="125"/>
      <c r="DQY89" s="125"/>
      <c r="DQZ89" s="125"/>
      <c r="DRA89" s="125"/>
      <c r="DRB89" s="125"/>
      <c r="DRC89" s="125"/>
      <c r="DRD89" s="125"/>
      <c r="DRE89" s="125"/>
      <c r="DRF89" s="125"/>
      <c r="DRG89" s="125"/>
      <c r="DRH89" s="125"/>
      <c r="DRI89" s="125"/>
      <c r="DRJ89" s="125"/>
      <c r="DRK89" s="125"/>
      <c r="DRL89" s="125"/>
      <c r="DRM89" s="125"/>
      <c r="DRN89" s="125"/>
      <c r="DRO89" s="125"/>
      <c r="DRP89" s="125"/>
      <c r="DRQ89" s="125"/>
      <c r="DRR89" s="125"/>
      <c r="DRS89" s="125"/>
      <c r="DRT89" s="125"/>
      <c r="DRU89" s="125"/>
      <c r="DRV89" s="125"/>
      <c r="DRW89" s="125"/>
      <c r="DRX89" s="125"/>
      <c r="DRY89" s="125"/>
      <c r="DRZ89" s="125"/>
      <c r="DSA89" s="125"/>
      <c r="DSB89" s="125"/>
      <c r="DSC89" s="125"/>
      <c r="DSD89" s="125"/>
      <c r="DSE89" s="125"/>
      <c r="DSF89" s="125"/>
      <c r="DSG89" s="125"/>
      <c r="DSH89" s="125"/>
      <c r="DSI89" s="125"/>
      <c r="DSJ89" s="125"/>
      <c r="DSK89" s="125"/>
      <c r="DSL89" s="125"/>
      <c r="DSM89" s="125"/>
      <c r="DSN89" s="125"/>
      <c r="DSO89" s="125"/>
      <c r="DSP89" s="125"/>
      <c r="DSQ89" s="125"/>
      <c r="DSR89" s="125"/>
      <c r="DSS89" s="125"/>
      <c r="DST89" s="125"/>
      <c r="DSU89" s="125"/>
      <c r="DSV89" s="125"/>
      <c r="DSW89" s="125"/>
      <c r="DSX89" s="125"/>
      <c r="DSY89" s="125"/>
      <c r="DSZ89" s="125"/>
      <c r="DTA89" s="125"/>
      <c r="DTB89" s="125"/>
      <c r="DTC89" s="125"/>
      <c r="DTD89" s="125"/>
      <c r="DTE89" s="125"/>
      <c r="DTF89" s="125"/>
      <c r="DTG89" s="125"/>
      <c r="DTH89" s="125"/>
      <c r="DTI89" s="125"/>
      <c r="DTJ89" s="125"/>
      <c r="DTK89" s="125"/>
      <c r="DTL89" s="125"/>
      <c r="DTM89" s="125"/>
      <c r="DTN89" s="125"/>
      <c r="DTO89" s="125"/>
      <c r="DTP89" s="125"/>
      <c r="DTQ89" s="125"/>
      <c r="DTR89" s="125"/>
      <c r="DTS89" s="125"/>
      <c r="DTT89" s="125"/>
      <c r="DTU89" s="125"/>
      <c r="DTV89" s="125"/>
      <c r="DTW89" s="125"/>
      <c r="DTX89" s="125"/>
      <c r="DTY89" s="125"/>
      <c r="DTZ89" s="125"/>
      <c r="DUA89" s="125"/>
      <c r="DUB89" s="125"/>
      <c r="DUC89" s="125"/>
      <c r="DUD89" s="125"/>
      <c r="DUE89" s="125"/>
      <c r="DUF89" s="125"/>
      <c r="DUG89" s="125"/>
      <c r="DUH89" s="125"/>
      <c r="DUI89" s="125"/>
      <c r="DUJ89" s="125"/>
      <c r="DUK89" s="125"/>
      <c r="DUL89" s="125"/>
      <c r="DUM89" s="125"/>
      <c r="DUN89" s="125"/>
      <c r="DUO89" s="125"/>
      <c r="DUP89" s="125"/>
      <c r="DUQ89" s="125"/>
      <c r="DUR89" s="125"/>
      <c r="DUS89" s="125"/>
      <c r="DUT89" s="125"/>
      <c r="DUU89" s="125"/>
      <c r="DUV89" s="125"/>
      <c r="DUW89" s="125"/>
      <c r="DUX89" s="125"/>
      <c r="DUY89" s="125"/>
      <c r="DUZ89" s="125"/>
      <c r="DVA89" s="125"/>
      <c r="DVB89" s="125"/>
      <c r="DVC89" s="125"/>
      <c r="DVD89" s="125"/>
      <c r="DVE89" s="125"/>
      <c r="DVF89" s="125"/>
      <c r="DVG89" s="125"/>
      <c r="DVH89" s="125"/>
      <c r="DVI89" s="125"/>
      <c r="DVJ89" s="125"/>
      <c r="DVK89" s="125"/>
      <c r="DVL89" s="125"/>
      <c r="DVM89" s="125"/>
      <c r="DVN89" s="125"/>
      <c r="DVO89" s="125"/>
      <c r="DVP89" s="125"/>
      <c r="DVQ89" s="125"/>
      <c r="DVR89" s="125"/>
      <c r="DVS89" s="125"/>
      <c r="DVT89" s="125"/>
      <c r="DVU89" s="125"/>
      <c r="DVV89" s="125"/>
      <c r="DVW89" s="125"/>
      <c r="DVX89" s="125"/>
      <c r="DVY89" s="125"/>
      <c r="DVZ89" s="125"/>
      <c r="DWA89" s="125"/>
      <c r="DWB89" s="125"/>
      <c r="DWC89" s="125"/>
      <c r="DWD89" s="125"/>
      <c r="DWE89" s="125"/>
      <c r="DWF89" s="125"/>
      <c r="DWG89" s="125"/>
      <c r="DWH89" s="125"/>
      <c r="DWI89" s="125"/>
      <c r="DWJ89" s="125"/>
      <c r="DWK89" s="125"/>
      <c r="DWL89" s="125"/>
      <c r="DWM89" s="125"/>
      <c r="DWN89" s="125"/>
      <c r="DWO89" s="125"/>
      <c r="DWP89" s="125"/>
      <c r="DWQ89" s="125"/>
      <c r="DWR89" s="125"/>
      <c r="DWS89" s="125"/>
      <c r="DWT89" s="125"/>
      <c r="DWU89" s="125"/>
      <c r="DWV89" s="125"/>
      <c r="DWW89" s="125"/>
      <c r="DWX89" s="125"/>
      <c r="DWY89" s="125"/>
      <c r="DWZ89" s="125"/>
      <c r="DXA89" s="125"/>
      <c r="DXB89" s="125"/>
      <c r="DXC89" s="125"/>
      <c r="DXD89" s="125"/>
      <c r="DXE89" s="125"/>
      <c r="DXF89" s="125"/>
      <c r="DXG89" s="125"/>
      <c r="DXH89" s="125"/>
      <c r="DXI89" s="125"/>
      <c r="DXJ89" s="125"/>
      <c r="DXK89" s="125"/>
      <c r="DXL89" s="125"/>
      <c r="DXM89" s="125"/>
      <c r="DXN89" s="125"/>
      <c r="DXO89" s="125"/>
      <c r="DXP89" s="125"/>
      <c r="DXQ89" s="125"/>
      <c r="DXR89" s="125"/>
      <c r="DXS89" s="125"/>
      <c r="DXT89" s="125"/>
      <c r="DXU89" s="125"/>
      <c r="DXV89" s="125"/>
      <c r="DXW89" s="125"/>
      <c r="DXX89" s="125"/>
      <c r="DXY89" s="125"/>
      <c r="DXZ89" s="125"/>
      <c r="DYA89" s="125"/>
      <c r="DYB89" s="125"/>
      <c r="DYC89" s="125"/>
      <c r="DYD89" s="125"/>
      <c r="DYE89" s="125"/>
      <c r="DYF89" s="125"/>
      <c r="DYG89" s="125"/>
      <c r="DYH89" s="125"/>
      <c r="DYI89" s="125"/>
      <c r="DYJ89" s="125"/>
      <c r="DYK89" s="125"/>
      <c r="DYL89" s="125"/>
      <c r="DYM89" s="125"/>
      <c r="DYN89" s="125"/>
      <c r="DYO89" s="125"/>
      <c r="DYP89" s="125"/>
      <c r="DYQ89" s="125"/>
      <c r="DYR89" s="125"/>
      <c r="DYS89" s="125"/>
      <c r="DYT89" s="125"/>
      <c r="DYU89" s="125"/>
      <c r="DYV89" s="125"/>
      <c r="DYW89" s="125"/>
      <c r="DYX89" s="125"/>
      <c r="DYY89" s="125"/>
      <c r="DYZ89" s="125"/>
      <c r="DZA89" s="125"/>
      <c r="DZB89" s="125"/>
      <c r="DZC89" s="125"/>
      <c r="DZD89" s="125"/>
      <c r="DZE89" s="125"/>
      <c r="DZF89" s="125"/>
      <c r="DZG89" s="125"/>
      <c r="DZH89" s="125"/>
      <c r="DZI89" s="125"/>
      <c r="DZJ89" s="125"/>
      <c r="DZK89" s="125"/>
      <c r="DZL89" s="125"/>
      <c r="DZM89" s="125"/>
      <c r="DZN89" s="125"/>
      <c r="DZO89" s="125"/>
      <c r="DZP89" s="125"/>
      <c r="DZQ89" s="125"/>
      <c r="DZR89" s="125"/>
      <c r="DZS89" s="125"/>
      <c r="DZT89" s="125"/>
      <c r="DZU89" s="125"/>
      <c r="DZV89" s="125"/>
      <c r="DZW89" s="125"/>
      <c r="DZX89" s="125"/>
      <c r="DZY89" s="125"/>
      <c r="DZZ89" s="125"/>
      <c r="EAA89" s="125"/>
      <c r="EAB89" s="125"/>
      <c r="EAC89" s="125"/>
      <c r="EAD89" s="125"/>
      <c r="EAE89" s="125"/>
      <c r="EAF89" s="125"/>
      <c r="EAG89" s="125"/>
      <c r="EAH89" s="125"/>
      <c r="EAI89" s="125"/>
      <c r="EAJ89" s="125"/>
      <c r="EAK89" s="125"/>
      <c r="EAL89" s="125"/>
      <c r="EAM89" s="125"/>
      <c r="EAN89" s="125"/>
      <c r="EAO89" s="125"/>
      <c r="EAP89" s="125"/>
      <c r="EAQ89" s="125"/>
      <c r="EAR89" s="125"/>
      <c r="EAS89" s="125"/>
      <c r="EAT89" s="125"/>
      <c r="EAU89" s="125"/>
      <c r="EAV89" s="125"/>
      <c r="EAW89" s="125"/>
      <c r="EAX89" s="125"/>
      <c r="EAY89" s="125"/>
      <c r="EAZ89" s="125"/>
      <c r="EBA89" s="125"/>
      <c r="EBB89" s="125"/>
      <c r="EBC89" s="125"/>
      <c r="EBD89" s="125"/>
      <c r="EBE89" s="125"/>
      <c r="EBF89" s="125"/>
      <c r="EBG89" s="125"/>
      <c r="EBH89" s="125"/>
      <c r="EBI89" s="125"/>
      <c r="EBJ89" s="125"/>
      <c r="EBK89" s="125"/>
      <c r="EBL89" s="125"/>
      <c r="EBM89" s="125"/>
      <c r="EBN89" s="125"/>
      <c r="EBO89" s="125"/>
      <c r="EBP89" s="125"/>
      <c r="EBQ89" s="125"/>
      <c r="EBR89" s="125"/>
      <c r="EBS89" s="125"/>
      <c r="EBT89" s="125"/>
      <c r="EBU89" s="125"/>
      <c r="EBV89" s="125"/>
      <c r="EBW89" s="125"/>
      <c r="EBX89" s="125"/>
      <c r="EBY89" s="125"/>
      <c r="EBZ89" s="125"/>
      <c r="ECA89" s="125"/>
      <c r="ECB89" s="125"/>
      <c r="ECC89" s="125"/>
      <c r="ECD89" s="125"/>
      <c r="ECE89" s="125"/>
      <c r="ECF89" s="125"/>
      <c r="ECG89" s="125"/>
      <c r="ECH89" s="125"/>
      <c r="ECI89" s="125"/>
      <c r="ECJ89" s="125"/>
      <c r="ECK89" s="125"/>
      <c r="ECL89" s="125"/>
      <c r="ECM89" s="125"/>
      <c r="ECN89" s="125"/>
      <c r="ECO89" s="125"/>
      <c r="ECP89" s="125"/>
      <c r="ECQ89" s="125"/>
      <c r="ECR89" s="125"/>
      <c r="ECS89" s="125"/>
      <c r="ECT89" s="125"/>
      <c r="ECU89" s="125"/>
      <c r="ECV89" s="125"/>
      <c r="ECW89" s="125"/>
      <c r="ECX89" s="125"/>
      <c r="ECY89" s="125"/>
      <c r="ECZ89" s="125"/>
      <c r="EDA89" s="125"/>
      <c r="EDB89" s="125"/>
      <c r="EDC89" s="125"/>
      <c r="EDD89" s="125"/>
      <c r="EDE89" s="125"/>
      <c r="EDF89" s="125"/>
      <c r="EDG89" s="125"/>
      <c r="EDH89" s="125"/>
      <c r="EDI89" s="125"/>
      <c r="EDJ89" s="125"/>
      <c r="EDK89" s="125"/>
      <c r="EDL89" s="125"/>
      <c r="EDM89" s="125"/>
      <c r="EDN89" s="125"/>
      <c r="EDO89" s="125"/>
      <c r="EDP89" s="125"/>
      <c r="EDQ89" s="125"/>
      <c r="EDR89" s="125"/>
      <c r="EDS89" s="125"/>
      <c r="EDT89" s="125"/>
      <c r="EDU89" s="125"/>
      <c r="EDV89" s="125"/>
      <c r="EDW89" s="125"/>
      <c r="EDX89" s="125"/>
      <c r="EDY89" s="125"/>
      <c r="EDZ89" s="125"/>
      <c r="EEA89" s="125"/>
      <c r="EEB89" s="125"/>
      <c r="EEC89" s="125"/>
      <c r="EED89" s="125"/>
      <c r="EEE89" s="125"/>
      <c r="EEF89" s="125"/>
      <c r="EEG89" s="125"/>
      <c r="EEH89" s="125"/>
      <c r="EEI89" s="125"/>
      <c r="EEJ89" s="125"/>
      <c r="EEK89" s="125"/>
      <c r="EEL89" s="125"/>
      <c r="EEM89" s="125"/>
      <c r="EEN89" s="125"/>
      <c r="EEO89" s="125"/>
      <c r="EEP89" s="125"/>
      <c r="EEQ89" s="125"/>
      <c r="EER89" s="125"/>
      <c r="EES89" s="125"/>
      <c r="EET89" s="125"/>
      <c r="EEU89" s="125"/>
      <c r="EEV89" s="125"/>
      <c r="EEW89" s="125"/>
      <c r="EEX89" s="125"/>
      <c r="EEY89" s="125"/>
      <c r="EEZ89" s="125"/>
      <c r="EFA89" s="125"/>
      <c r="EFB89" s="125"/>
      <c r="EFC89" s="125"/>
      <c r="EFD89" s="125"/>
      <c r="EFE89" s="125"/>
      <c r="EFF89" s="125"/>
      <c r="EFG89" s="125"/>
      <c r="EFH89" s="125"/>
      <c r="EFI89" s="125"/>
      <c r="EFJ89" s="125"/>
      <c r="EFK89" s="125"/>
      <c r="EFL89" s="125"/>
      <c r="EFM89" s="125"/>
      <c r="EFN89" s="125"/>
      <c r="EFO89" s="125"/>
      <c r="EFP89" s="125"/>
      <c r="EFQ89" s="125"/>
      <c r="EFR89" s="125"/>
      <c r="EFS89" s="125"/>
      <c r="EFT89" s="125"/>
      <c r="EFU89" s="125"/>
      <c r="EFV89" s="125"/>
      <c r="EFW89" s="125"/>
      <c r="EFX89" s="125"/>
      <c r="EFY89" s="125"/>
      <c r="EFZ89" s="125"/>
      <c r="EGA89" s="125"/>
      <c r="EGB89" s="125"/>
      <c r="EGC89" s="125"/>
      <c r="EGD89" s="125"/>
      <c r="EGE89" s="125"/>
      <c r="EGF89" s="125"/>
      <c r="EGG89" s="125"/>
      <c r="EGH89" s="125"/>
      <c r="EGI89" s="125"/>
      <c r="EGJ89" s="125"/>
      <c r="EGK89" s="125"/>
      <c r="EGL89" s="125"/>
      <c r="EGM89" s="125"/>
      <c r="EGN89" s="125"/>
      <c r="EGO89" s="125"/>
      <c r="EGP89" s="125"/>
      <c r="EGQ89" s="125"/>
      <c r="EGR89" s="125"/>
      <c r="EGS89" s="125"/>
      <c r="EGT89" s="125"/>
      <c r="EGU89" s="125"/>
      <c r="EGV89" s="125"/>
      <c r="EGW89" s="125"/>
      <c r="EGX89" s="125"/>
      <c r="EGY89" s="125"/>
      <c r="EGZ89" s="125"/>
      <c r="EHA89" s="125"/>
      <c r="EHB89" s="125"/>
      <c r="EHC89" s="125"/>
      <c r="EHD89" s="125"/>
      <c r="EHE89" s="125"/>
      <c r="EHF89" s="125"/>
      <c r="EHG89" s="125"/>
      <c r="EHH89" s="125"/>
      <c r="EHI89" s="125"/>
      <c r="EHJ89" s="125"/>
      <c r="EHK89" s="125"/>
      <c r="EHL89" s="125"/>
      <c r="EHM89" s="125"/>
      <c r="EHN89" s="125"/>
      <c r="EHO89" s="125"/>
      <c r="EHP89" s="125"/>
      <c r="EHQ89" s="125"/>
      <c r="EHR89" s="125"/>
      <c r="EHS89" s="125"/>
      <c r="EHT89" s="125"/>
      <c r="EHU89" s="125"/>
      <c r="EHV89" s="125"/>
      <c r="EHW89" s="125"/>
      <c r="EHX89" s="125"/>
      <c r="EHY89" s="125"/>
      <c r="EHZ89" s="125"/>
      <c r="EIA89" s="125"/>
      <c r="EIB89" s="125"/>
      <c r="EIC89" s="125"/>
      <c r="EID89" s="125"/>
      <c r="EIE89" s="125"/>
      <c r="EIF89" s="125"/>
      <c r="EIG89" s="125"/>
      <c r="EIH89" s="125"/>
      <c r="EII89" s="125"/>
      <c r="EIJ89" s="125"/>
      <c r="EIK89" s="125"/>
      <c r="EIL89" s="125"/>
      <c r="EIM89" s="125"/>
      <c r="EIN89" s="125"/>
      <c r="EIO89" s="125"/>
      <c r="EIP89" s="125"/>
      <c r="EIQ89" s="125"/>
      <c r="EIR89" s="125"/>
      <c r="EIS89" s="125"/>
      <c r="EIT89" s="125"/>
      <c r="EIU89" s="125"/>
      <c r="EIV89" s="125"/>
      <c r="EIW89" s="125"/>
      <c r="EIX89" s="125"/>
      <c r="EIY89" s="125"/>
      <c r="EIZ89" s="125"/>
      <c r="EJA89" s="125"/>
      <c r="EJB89" s="125"/>
      <c r="EJC89" s="125"/>
      <c r="EJD89" s="125"/>
      <c r="EJE89" s="125"/>
      <c r="EJF89" s="125"/>
      <c r="EJG89" s="125"/>
      <c r="EJH89" s="125"/>
      <c r="EJI89" s="125"/>
      <c r="EJJ89" s="125"/>
      <c r="EJK89" s="125"/>
      <c r="EJL89" s="125"/>
      <c r="EJM89" s="125"/>
      <c r="EJN89" s="125"/>
      <c r="EJO89" s="125"/>
      <c r="EJP89" s="125"/>
      <c r="EJQ89" s="125"/>
      <c r="EJR89" s="125"/>
      <c r="EJS89" s="125"/>
      <c r="EJT89" s="125"/>
      <c r="EJU89" s="125"/>
      <c r="EJV89" s="125"/>
      <c r="EJW89" s="125"/>
      <c r="EJX89" s="125"/>
      <c r="EJY89" s="125"/>
      <c r="EJZ89" s="125"/>
      <c r="EKA89" s="125"/>
      <c r="EKB89" s="125"/>
      <c r="EKC89" s="125"/>
      <c r="EKD89" s="125"/>
      <c r="EKE89" s="125"/>
      <c r="EKF89" s="125"/>
      <c r="EKG89" s="125"/>
      <c r="EKH89" s="125"/>
      <c r="EKI89" s="125"/>
      <c r="EKJ89" s="125"/>
      <c r="EKK89" s="125"/>
      <c r="EKL89" s="125"/>
      <c r="EKM89" s="125"/>
      <c r="EKN89" s="125"/>
      <c r="EKO89" s="125"/>
      <c r="EKP89" s="125"/>
      <c r="EKQ89" s="125"/>
      <c r="EKR89" s="125"/>
      <c r="EKS89" s="125"/>
      <c r="EKT89" s="125"/>
      <c r="EKU89" s="125"/>
      <c r="EKV89" s="125"/>
      <c r="EKW89" s="125"/>
      <c r="EKX89" s="125"/>
      <c r="EKY89" s="125"/>
      <c r="EKZ89" s="125"/>
      <c r="ELA89" s="125"/>
      <c r="ELB89" s="125"/>
      <c r="ELC89" s="125"/>
      <c r="ELD89" s="125"/>
      <c r="ELE89" s="125"/>
      <c r="ELF89" s="125"/>
      <c r="ELG89" s="125"/>
      <c r="ELH89" s="125"/>
      <c r="ELI89" s="125"/>
      <c r="ELJ89" s="125"/>
      <c r="ELK89" s="125"/>
      <c r="ELL89" s="125"/>
      <c r="ELM89" s="125"/>
      <c r="ELN89" s="125"/>
      <c r="ELO89" s="125"/>
      <c r="ELP89" s="125"/>
      <c r="ELQ89" s="125"/>
      <c r="ELR89" s="125"/>
      <c r="ELS89" s="125"/>
      <c r="ELT89" s="125"/>
      <c r="ELU89" s="125"/>
      <c r="ELV89" s="125"/>
      <c r="ELW89" s="125"/>
      <c r="ELX89" s="125"/>
      <c r="ELY89" s="125"/>
      <c r="ELZ89" s="125"/>
      <c r="EMA89" s="125"/>
      <c r="EMB89" s="125"/>
      <c r="EMC89" s="125"/>
      <c r="EMD89" s="125"/>
      <c r="EME89" s="125"/>
      <c r="EMF89" s="125"/>
      <c r="EMG89" s="125"/>
      <c r="EMH89" s="125"/>
      <c r="EMI89" s="125"/>
      <c r="EMJ89" s="125"/>
      <c r="EMK89" s="125"/>
      <c r="EML89" s="125"/>
      <c r="EMM89" s="125"/>
      <c r="EMN89" s="125"/>
      <c r="EMO89" s="125"/>
      <c r="EMP89" s="125"/>
      <c r="EMQ89" s="125"/>
      <c r="EMR89" s="125"/>
      <c r="EMS89" s="125"/>
      <c r="EMT89" s="125"/>
      <c r="EMU89" s="125"/>
      <c r="EMV89" s="125"/>
      <c r="EMW89" s="125"/>
      <c r="EMX89" s="125"/>
      <c r="EMY89" s="125"/>
      <c r="EMZ89" s="125"/>
      <c r="ENA89" s="125"/>
      <c r="ENB89" s="125"/>
      <c r="ENC89" s="125"/>
      <c r="END89" s="125"/>
      <c r="ENE89" s="125"/>
      <c r="ENF89" s="125"/>
      <c r="ENG89" s="125"/>
      <c r="ENH89" s="125"/>
      <c r="ENI89" s="125"/>
      <c r="ENJ89" s="125"/>
      <c r="ENK89" s="125"/>
      <c r="ENL89" s="125"/>
      <c r="ENM89" s="125"/>
      <c r="ENN89" s="125"/>
      <c r="ENO89" s="125"/>
      <c r="ENP89" s="125"/>
      <c r="ENQ89" s="125"/>
      <c r="ENR89" s="125"/>
      <c r="ENS89" s="125"/>
      <c r="ENT89" s="125"/>
      <c r="ENU89" s="125"/>
      <c r="ENV89" s="125"/>
      <c r="ENW89" s="125"/>
      <c r="ENX89" s="125"/>
      <c r="ENY89" s="125"/>
      <c r="ENZ89" s="125"/>
      <c r="EOA89" s="125"/>
      <c r="EOB89" s="125"/>
      <c r="EOC89" s="125"/>
      <c r="EOD89" s="125"/>
      <c r="EOE89" s="125"/>
      <c r="EOF89" s="125"/>
      <c r="EOG89" s="125"/>
      <c r="EOH89" s="125"/>
      <c r="EOI89" s="125"/>
      <c r="EOJ89" s="125"/>
      <c r="EOK89" s="125"/>
      <c r="EOL89" s="125"/>
      <c r="EOM89" s="125"/>
      <c r="EON89" s="125"/>
      <c r="EOO89" s="125"/>
      <c r="EOP89" s="125"/>
      <c r="EOQ89" s="125"/>
      <c r="EOR89" s="125"/>
      <c r="EOS89" s="125"/>
      <c r="EOT89" s="125"/>
      <c r="EOU89" s="125"/>
      <c r="EOV89" s="125"/>
      <c r="EOW89" s="125"/>
      <c r="EOX89" s="125"/>
      <c r="EOY89" s="125"/>
      <c r="EOZ89" s="125"/>
      <c r="EPA89" s="125"/>
      <c r="EPB89" s="125"/>
      <c r="EPC89" s="125"/>
      <c r="EPD89" s="125"/>
      <c r="EPE89" s="125"/>
      <c r="EPF89" s="125"/>
      <c r="EPG89" s="125"/>
      <c r="EPH89" s="125"/>
      <c r="EPI89" s="125"/>
      <c r="EPJ89" s="125"/>
      <c r="EPK89" s="125"/>
      <c r="EPL89" s="125"/>
      <c r="EPM89" s="125"/>
      <c r="EPN89" s="125"/>
      <c r="EPO89" s="125"/>
      <c r="EPP89" s="125"/>
      <c r="EPQ89" s="125"/>
      <c r="EPR89" s="125"/>
      <c r="EPS89" s="125"/>
      <c r="EPT89" s="125"/>
      <c r="EPU89" s="125"/>
      <c r="EPV89" s="125"/>
      <c r="EPW89" s="125"/>
      <c r="EPX89" s="125"/>
      <c r="EPY89" s="125"/>
      <c r="EPZ89" s="125"/>
      <c r="EQA89" s="125"/>
      <c r="EQB89" s="125"/>
      <c r="EQC89" s="125"/>
      <c r="EQD89" s="125"/>
      <c r="EQE89" s="125"/>
      <c r="EQF89" s="125"/>
      <c r="EQG89" s="125"/>
      <c r="EQH89" s="125"/>
      <c r="EQI89" s="125"/>
      <c r="EQJ89" s="125"/>
      <c r="EQK89" s="125"/>
      <c r="EQL89" s="125"/>
      <c r="EQM89" s="125"/>
      <c r="EQN89" s="125"/>
      <c r="EQO89" s="125"/>
      <c r="EQP89" s="125"/>
      <c r="EQQ89" s="125"/>
      <c r="EQR89" s="125"/>
      <c r="EQS89" s="125"/>
      <c r="EQT89" s="125"/>
      <c r="EQU89" s="125"/>
      <c r="EQV89" s="125"/>
      <c r="EQW89" s="125"/>
      <c r="EQX89" s="125"/>
      <c r="EQY89" s="125"/>
      <c r="EQZ89" s="125"/>
      <c r="ERA89" s="125"/>
      <c r="ERB89" s="125"/>
      <c r="ERC89" s="125"/>
      <c r="ERD89" s="125"/>
      <c r="ERE89" s="125"/>
      <c r="ERF89" s="125"/>
      <c r="ERG89" s="125"/>
      <c r="ERH89" s="125"/>
      <c r="ERI89" s="125"/>
      <c r="ERJ89" s="125"/>
      <c r="ERK89" s="125"/>
      <c r="ERL89" s="125"/>
      <c r="ERM89" s="125"/>
      <c r="ERN89" s="125"/>
      <c r="ERO89" s="125"/>
      <c r="ERP89" s="125"/>
      <c r="ERQ89" s="125"/>
      <c r="ERR89" s="125"/>
      <c r="ERS89" s="125"/>
      <c r="ERT89" s="125"/>
      <c r="ERU89" s="125"/>
      <c r="ERV89" s="125"/>
      <c r="ERW89" s="125"/>
      <c r="ERX89" s="125"/>
      <c r="ERY89" s="125"/>
      <c r="ERZ89" s="125"/>
      <c r="ESA89" s="125"/>
      <c r="ESB89" s="125"/>
      <c r="ESC89" s="125"/>
      <c r="ESD89" s="125"/>
      <c r="ESE89" s="125"/>
      <c r="ESF89" s="125"/>
      <c r="ESG89" s="125"/>
      <c r="ESH89" s="125"/>
      <c r="ESI89" s="125"/>
      <c r="ESJ89" s="125"/>
      <c r="ESK89" s="125"/>
      <c r="ESL89" s="125"/>
      <c r="ESM89" s="125"/>
      <c r="ESN89" s="125"/>
      <c r="ESO89" s="125"/>
      <c r="ESP89" s="125"/>
      <c r="ESQ89" s="125"/>
      <c r="ESR89" s="125"/>
      <c r="ESS89" s="125"/>
      <c r="EST89" s="125"/>
      <c r="ESU89" s="125"/>
      <c r="ESV89" s="125"/>
      <c r="ESW89" s="125"/>
      <c r="ESX89" s="125"/>
      <c r="ESY89" s="125"/>
      <c r="ESZ89" s="125"/>
      <c r="ETA89" s="125"/>
      <c r="ETB89" s="125"/>
      <c r="ETC89" s="125"/>
      <c r="ETD89" s="125"/>
      <c r="ETE89" s="125"/>
      <c r="ETF89" s="125"/>
      <c r="ETG89" s="125"/>
      <c r="ETH89" s="125"/>
      <c r="ETI89" s="125"/>
      <c r="ETJ89" s="125"/>
      <c r="ETK89" s="125"/>
      <c r="ETL89" s="125"/>
      <c r="ETM89" s="125"/>
      <c r="ETN89" s="125"/>
      <c r="ETO89" s="125"/>
      <c r="ETP89" s="125"/>
      <c r="ETQ89" s="125"/>
      <c r="ETR89" s="125"/>
      <c r="ETS89" s="125"/>
      <c r="ETT89" s="125"/>
      <c r="ETU89" s="125"/>
      <c r="ETV89" s="125"/>
      <c r="ETW89" s="125"/>
      <c r="ETX89" s="125"/>
      <c r="ETY89" s="125"/>
      <c r="ETZ89" s="125"/>
      <c r="EUA89" s="125"/>
      <c r="EUB89" s="125"/>
      <c r="EUC89" s="125"/>
      <c r="EUD89" s="125"/>
      <c r="EUE89" s="125"/>
      <c r="EUF89" s="125"/>
      <c r="EUG89" s="125"/>
      <c r="EUH89" s="125"/>
      <c r="EUI89" s="125"/>
      <c r="EUJ89" s="125"/>
      <c r="EUK89" s="125"/>
      <c r="EUL89" s="125"/>
      <c r="EUM89" s="125"/>
      <c r="EUN89" s="125"/>
      <c r="EUO89" s="125"/>
      <c r="EUP89" s="125"/>
      <c r="EUQ89" s="125"/>
      <c r="EUR89" s="125"/>
      <c r="EUS89" s="125"/>
      <c r="EUT89" s="125"/>
      <c r="EUU89" s="125"/>
      <c r="EUV89" s="125"/>
      <c r="EUW89" s="125"/>
      <c r="EUX89" s="125"/>
      <c r="EUY89" s="125"/>
      <c r="EUZ89" s="125"/>
      <c r="EVA89" s="125"/>
      <c r="EVB89" s="125"/>
      <c r="EVC89" s="125"/>
      <c r="EVD89" s="125"/>
      <c r="EVE89" s="125"/>
      <c r="EVF89" s="125"/>
      <c r="EVG89" s="125"/>
      <c r="EVH89" s="125"/>
      <c r="EVI89" s="125"/>
      <c r="EVJ89" s="125"/>
      <c r="EVK89" s="125"/>
      <c r="EVL89" s="125"/>
      <c r="EVM89" s="125"/>
      <c r="EVN89" s="125"/>
      <c r="EVO89" s="125"/>
      <c r="EVP89" s="125"/>
      <c r="EVQ89" s="125"/>
      <c r="EVR89" s="125"/>
      <c r="EVS89" s="125"/>
      <c r="EVT89" s="125"/>
      <c r="EVU89" s="125"/>
      <c r="EVV89" s="125"/>
      <c r="EVW89" s="125"/>
      <c r="EVX89" s="125"/>
      <c r="EVY89" s="125"/>
      <c r="EVZ89" s="125"/>
      <c r="EWA89" s="125"/>
      <c r="EWB89" s="125"/>
      <c r="EWC89" s="125"/>
      <c r="EWD89" s="125"/>
      <c r="EWE89" s="125"/>
      <c r="EWF89" s="125"/>
      <c r="EWG89" s="125"/>
      <c r="EWH89" s="125"/>
      <c r="EWI89" s="125"/>
      <c r="EWJ89" s="125"/>
      <c r="EWK89" s="125"/>
      <c r="EWL89" s="125"/>
      <c r="EWM89" s="125"/>
      <c r="EWN89" s="125"/>
      <c r="EWO89" s="125"/>
      <c r="EWP89" s="125"/>
      <c r="EWQ89" s="125"/>
      <c r="EWR89" s="125"/>
      <c r="EWS89" s="125"/>
      <c r="EWT89" s="125"/>
      <c r="EWU89" s="125"/>
      <c r="EWV89" s="125"/>
      <c r="EWW89" s="125"/>
      <c r="EWX89" s="125"/>
      <c r="EWY89" s="125"/>
      <c r="EWZ89" s="125"/>
      <c r="EXA89" s="125"/>
      <c r="EXB89" s="125"/>
      <c r="EXC89" s="125"/>
      <c r="EXD89" s="125"/>
      <c r="EXE89" s="125"/>
      <c r="EXF89" s="125"/>
      <c r="EXG89" s="125"/>
      <c r="EXH89" s="125"/>
      <c r="EXI89" s="125"/>
      <c r="EXJ89" s="125"/>
      <c r="EXK89" s="125"/>
      <c r="EXL89" s="125"/>
      <c r="EXM89" s="125"/>
      <c r="EXN89" s="125"/>
      <c r="EXO89" s="125"/>
      <c r="EXP89" s="125"/>
      <c r="EXQ89" s="125"/>
      <c r="EXR89" s="125"/>
      <c r="EXS89" s="125"/>
      <c r="EXT89" s="125"/>
      <c r="EXU89" s="125"/>
      <c r="EXV89" s="125"/>
      <c r="EXW89" s="125"/>
      <c r="EXX89" s="125"/>
      <c r="EXY89" s="125"/>
      <c r="EXZ89" s="125"/>
      <c r="EYA89" s="125"/>
      <c r="EYB89" s="125"/>
      <c r="EYC89" s="125"/>
      <c r="EYD89" s="125"/>
      <c r="EYE89" s="125"/>
      <c r="EYF89" s="125"/>
      <c r="EYG89" s="125"/>
      <c r="EYH89" s="125"/>
      <c r="EYI89" s="125"/>
      <c r="EYJ89" s="125"/>
      <c r="EYK89" s="125"/>
      <c r="EYL89" s="125"/>
      <c r="EYM89" s="125"/>
      <c r="EYN89" s="125"/>
      <c r="EYO89" s="125"/>
      <c r="EYP89" s="125"/>
      <c r="EYQ89" s="125"/>
      <c r="EYR89" s="125"/>
      <c r="EYS89" s="125"/>
      <c r="EYT89" s="125"/>
      <c r="EYU89" s="125"/>
      <c r="EYV89" s="125"/>
      <c r="EYW89" s="125"/>
      <c r="EYX89" s="125"/>
      <c r="EYY89" s="125"/>
      <c r="EYZ89" s="125"/>
      <c r="EZA89" s="125"/>
      <c r="EZB89" s="125"/>
      <c r="EZC89" s="125"/>
      <c r="EZD89" s="125"/>
      <c r="EZE89" s="125"/>
      <c r="EZF89" s="125"/>
      <c r="EZG89" s="125"/>
      <c r="EZH89" s="125"/>
      <c r="EZI89" s="125"/>
      <c r="EZJ89" s="125"/>
      <c r="EZK89" s="125"/>
      <c r="EZL89" s="125"/>
      <c r="EZM89" s="125"/>
      <c r="EZN89" s="125"/>
      <c r="EZO89" s="125"/>
      <c r="EZP89" s="125"/>
      <c r="EZQ89" s="125"/>
      <c r="EZR89" s="125"/>
      <c r="EZS89" s="125"/>
      <c r="EZT89" s="125"/>
      <c r="EZU89" s="125"/>
      <c r="EZV89" s="125"/>
      <c r="EZW89" s="125"/>
      <c r="EZX89" s="125"/>
      <c r="EZY89" s="125"/>
      <c r="EZZ89" s="125"/>
      <c r="FAA89" s="125"/>
      <c r="FAB89" s="125"/>
      <c r="FAC89" s="125"/>
      <c r="FAD89" s="125"/>
      <c r="FAE89" s="125"/>
      <c r="FAF89" s="125"/>
      <c r="FAG89" s="125"/>
      <c r="FAH89" s="125"/>
      <c r="FAI89" s="125"/>
      <c r="FAJ89" s="125"/>
      <c r="FAK89" s="125"/>
      <c r="FAL89" s="125"/>
      <c r="FAM89" s="125"/>
      <c r="FAN89" s="125"/>
      <c r="FAO89" s="125"/>
      <c r="FAP89" s="125"/>
      <c r="FAQ89" s="125"/>
      <c r="FAR89" s="125"/>
      <c r="FAS89" s="125"/>
      <c r="FAT89" s="125"/>
      <c r="FAU89" s="125"/>
      <c r="FAV89" s="125"/>
      <c r="FAW89" s="125"/>
      <c r="FAX89" s="125"/>
      <c r="FAY89" s="125"/>
      <c r="FAZ89" s="125"/>
      <c r="FBA89" s="125"/>
      <c r="FBB89" s="125"/>
      <c r="FBC89" s="125"/>
      <c r="FBD89" s="125"/>
      <c r="FBE89" s="125"/>
      <c r="FBF89" s="125"/>
      <c r="FBG89" s="125"/>
      <c r="FBH89" s="125"/>
      <c r="FBI89" s="125"/>
      <c r="FBJ89" s="125"/>
      <c r="FBK89" s="125"/>
      <c r="FBL89" s="125"/>
      <c r="FBM89" s="125"/>
      <c r="FBN89" s="125"/>
      <c r="FBO89" s="125"/>
      <c r="FBP89" s="125"/>
      <c r="FBQ89" s="125"/>
      <c r="FBR89" s="125"/>
      <c r="FBS89" s="125"/>
      <c r="FBT89" s="125"/>
      <c r="FBU89" s="125"/>
      <c r="FBV89" s="125"/>
      <c r="FBW89" s="125"/>
      <c r="FBX89" s="125"/>
      <c r="FBY89" s="125"/>
      <c r="FBZ89" s="125"/>
      <c r="FCA89" s="125"/>
      <c r="FCB89" s="125"/>
      <c r="FCC89" s="125"/>
      <c r="FCD89" s="125"/>
      <c r="FCE89" s="125"/>
      <c r="FCF89" s="125"/>
      <c r="FCG89" s="125"/>
      <c r="FCH89" s="125"/>
      <c r="FCI89" s="125"/>
      <c r="FCJ89" s="125"/>
      <c r="FCK89" s="125"/>
      <c r="FCL89" s="125"/>
      <c r="FCM89" s="125"/>
      <c r="FCN89" s="125"/>
      <c r="FCO89" s="125"/>
      <c r="FCP89" s="125"/>
      <c r="FCQ89" s="125"/>
      <c r="FCR89" s="125"/>
      <c r="FCS89" s="125"/>
      <c r="FCT89" s="125"/>
      <c r="FCU89" s="125"/>
      <c r="FCV89" s="125"/>
      <c r="FCW89" s="125"/>
      <c r="FCX89" s="125"/>
      <c r="FCY89" s="125"/>
      <c r="FCZ89" s="125"/>
      <c r="FDA89" s="125"/>
      <c r="FDB89" s="125"/>
      <c r="FDC89" s="125"/>
      <c r="FDD89" s="125"/>
      <c r="FDE89" s="125"/>
      <c r="FDF89" s="125"/>
      <c r="FDG89" s="125"/>
      <c r="FDH89" s="125"/>
      <c r="FDI89" s="125"/>
      <c r="FDJ89" s="125"/>
      <c r="FDK89" s="125"/>
      <c r="FDL89" s="125"/>
      <c r="FDM89" s="125"/>
      <c r="FDN89" s="125"/>
      <c r="FDO89" s="125"/>
      <c r="FDP89" s="125"/>
      <c r="FDQ89" s="125"/>
      <c r="FDR89" s="125"/>
      <c r="FDS89" s="125"/>
      <c r="FDT89" s="125"/>
      <c r="FDU89" s="125"/>
      <c r="FDV89" s="125"/>
      <c r="FDW89" s="125"/>
      <c r="FDX89" s="125"/>
      <c r="FDY89" s="125"/>
      <c r="FDZ89" s="125"/>
      <c r="FEA89" s="125"/>
      <c r="FEB89" s="125"/>
      <c r="FEC89" s="125"/>
      <c r="FED89" s="125"/>
      <c r="FEE89" s="125"/>
      <c r="FEF89" s="125"/>
      <c r="FEG89" s="125"/>
      <c r="FEH89" s="125"/>
      <c r="FEI89" s="125"/>
      <c r="FEJ89" s="125"/>
      <c r="FEK89" s="125"/>
      <c r="FEL89" s="125"/>
      <c r="FEM89" s="125"/>
      <c r="FEN89" s="125"/>
      <c r="FEO89" s="125"/>
      <c r="FEP89" s="125"/>
      <c r="FEQ89" s="125"/>
      <c r="FER89" s="125"/>
      <c r="FES89" s="125"/>
      <c r="FET89" s="125"/>
      <c r="FEU89" s="125"/>
      <c r="FEV89" s="125"/>
      <c r="FEW89" s="125"/>
      <c r="FEX89" s="125"/>
      <c r="FEY89" s="125"/>
      <c r="FEZ89" s="125"/>
      <c r="FFA89" s="125"/>
      <c r="FFB89" s="125"/>
      <c r="FFC89" s="125"/>
      <c r="FFD89" s="125"/>
      <c r="FFE89" s="125"/>
      <c r="FFF89" s="125"/>
      <c r="FFG89" s="125"/>
      <c r="FFH89" s="125"/>
      <c r="FFI89" s="125"/>
      <c r="FFJ89" s="125"/>
      <c r="FFK89" s="125"/>
      <c r="FFL89" s="125"/>
      <c r="FFM89" s="125"/>
      <c r="FFN89" s="125"/>
      <c r="FFO89" s="125"/>
      <c r="FFP89" s="125"/>
      <c r="FFQ89" s="125"/>
      <c r="FFR89" s="125"/>
      <c r="FFS89" s="125"/>
      <c r="FFT89" s="125"/>
      <c r="FFU89" s="125"/>
      <c r="FFV89" s="125"/>
      <c r="FFW89" s="125"/>
      <c r="FFX89" s="125"/>
      <c r="FFY89" s="125"/>
      <c r="FFZ89" s="125"/>
      <c r="FGA89" s="125"/>
      <c r="FGB89" s="125"/>
      <c r="FGC89" s="125"/>
      <c r="FGD89" s="125"/>
      <c r="FGE89" s="125"/>
      <c r="FGF89" s="125"/>
      <c r="FGG89" s="125"/>
      <c r="FGH89" s="125"/>
      <c r="FGI89" s="125"/>
      <c r="FGJ89" s="125"/>
      <c r="FGK89" s="125"/>
      <c r="FGL89" s="125"/>
      <c r="FGM89" s="125"/>
      <c r="FGN89" s="125"/>
      <c r="FGO89" s="125"/>
      <c r="FGP89" s="125"/>
      <c r="FGQ89" s="125"/>
      <c r="FGR89" s="125"/>
      <c r="FGS89" s="125"/>
      <c r="FGT89" s="125"/>
      <c r="FGU89" s="125"/>
      <c r="FGV89" s="125"/>
      <c r="FGW89" s="125"/>
      <c r="FGX89" s="125"/>
      <c r="FGY89" s="125"/>
      <c r="FGZ89" s="125"/>
      <c r="FHA89" s="125"/>
      <c r="FHB89" s="125"/>
      <c r="FHC89" s="125"/>
      <c r="FHD89" s="125"/>
      <c r="FHE89" s="125"/>
      <c r="FHF89" s="125"/>
      <c r="FHG89" s="125"/>
      <c r="FHH89" s="125"/>
      <c r="FHI89" s="125"/>
      <c r="FHJ89" s="125"/>
      <c r="FHK89" s="125"/>
      <c r="FHL89" s="125"/>
      <c r="FHM89" s="125"/>
      <c r="FHN89" s="125"/>
      <c r="FHO89" s="125"/>
      <c r="FHP89" s="125"/>
      <c r="FHQ89" s="125"/>
      <c r="FHR89" s="125"/>
      <c r="FHS89" s="125"/>
      <c r="FHT89" s="125"/>
      <c r="FHU89" s="125"/>
      <c r="FHV89" s="125"/>
      <c r="FHW89" s="125"/>
      <c r="FHX89" s="125"/>
      <c r="FHY89" s="125"/>
      <c r="FHZ89" s="125"/>
      <c r="FIA89" s="125"/>
      <c r="FIB89" s="125"/>
      <c r="FIC89" s="125"/>
      <c r="FID89" s="125"/>
      <c r="FIE89" s="125"/>
      <c r="FIF89" s="125"/>
      <c r="FIG89" s="125"/>
      <c r="FIH89" s="125"/>
      <c r="FII89" s="125"/>
      <c r="FIJ89" s="125"/>
      <c r="FIK89" s="125"/>
      <c r="FIL89" s="125"/>
      <c r="FIM89" s="125"/>
      <c r="FIN89" s="125"/>
      <c r="FIO89" s="125"/>
      <c r="FIP89" s="125"/>
      <c r="FIQ89" s="125"/>
      <c r="FIR89" s="125"/>
      <c r="FIS89" s="125"/>
      <c r="FIT89" s="125"/>
      <c r="FIU89" s="125"/>
      <c r="FIV89" s="125"/>
      <c r="FIW89" s="125"/>
      <c r="FIX89" s="125"/>
      <c r="FIY89" s="125"/>
      <c r="FIZ89" s="125"/>
      <c r="FJA89" s="125"/>
      <c r="FJB89" s="125"/>
      <c r="FJC89" s="125"/>
      <c r="FJD89" s="125"/>
      <c r="FJE89" s="125"/>
      <c r="FJF89" s="125"/>
      <c r="FJG89" s="125"/>
      <c r="FJH89" s="125"/>
      <c r="FJI89" s="125"/>
      <c r="FJJ89" s="125"/>
      <c r="FJK89" s="125"/>
      <c r="FJL89" s="125"/>
      <c r="FJM89" s="125"/>
      <c r="FJN89" s="125"/>
      <c r="FJO89" s="125"/>
      <c r="FJP89" s="125"/>
      <c r="FJQ89" s="125"/>
      <c r="FJR89" s="125"/>
      <c r="FJS89" s="125"/>
      <c r="FJT89" s="125"/>
      <c r="FJU89" s="125"/>
      <c r="FJV89" s="125"/>
      <c r="FJW89" s="125"/>
      <c r="FJX89" s="125"/>
      <c r="FJY89" s="125"/>
      <c r="FJZ89" s="125"/>
      <c r="FKA89" s="125"/>
      <c r="FKB89" s="125"/>
      <c r="FKC89" s="125"/>
      <c r="FKD89" s="125"/>
      <c r="FKE89" s="125"/>
      <c r="FKF89" s="125"/>
      <c r="FKG89" s="125"/>
      <c r="FKH89" s="125"/>
      <c r="FKI89" s="125"/>
      <c r="FKJ89" s="125"/>
      <c r="FKK89" s="125"/>
      <c r="FKL89" s="125"/>
      <c r="FKM89" s="125"/>
      <c r="FKN89" s="125"/>
      <c r="FKO89" s="125"/>
      <c r="FKP89" s="125"/>
      <c r="FKQ89" s="125"/>
      <c r="FKR89" s="125"/>
      <c r="FKS89" s="125"/>
      <c r="FKT89" s="125"/>
      <c r="FKU89" s="125"/>
      <c r="FKV89" s="125"/>
      <c r="FKW89" s="125"/>
      <c r="FKX89" s="125"/>
      <c r="FKY89" s="125"/>
      <c r="FKZ89" s="125"/>
      <c r="FLA89" s="125"/>
      <c r="FLB89" s="125"/>
      <c r="FLC89" s="125"/>
      <c r="FLD89" s="125"/>
      <c r="FLE89" s="125"/>
      <c r="FLF89" s="125"/>
      <c r="FLG89" s="125"/>
      <c r="FLH89" s="125"/>
      <c r="FLI89" s="125"/>
      <c r="FLJ89" s="125"/>
      <c r="FLK89" s="125"/>
      <c r="FLL89" s="125"/>
      <c r="FLM89" s="125"/>
      <c r="FLN89" s="125"/>
      <c r="FLO89" s="125"/>
      <c r="FLP89" s="125"/>
      <c r="FLQ89" s="125"/>
      <c r="FLR89" s="125"/>
      <c r="FLS89" s="125"/>
      <c r="FLT89" s="125"/>
      <c r="FLU89" s="125"/>
      <c r="FLV89" s="125"/>
      <c r="FLW89" s="125"/>
      <c r="FLX89" s="125"/>
      <c r="FLY89" s="125"/>
      <c r="FLZ89" s="125"/>
      <c r="FMA89" s="125"/>
      <c r="FMB89" s="125"/>
      <c r="FMC89" s="125"/>
      <c r="FMD89" s="125"/>
      <c r="FME89" s="125"/>
      <c r="FMF89" s="125"/>
      <c r="FMG89" s="125"/>
      <c r="FMH89" s="125"/>
      <c r="FMI89" s="125"/>
      <c r="FMJ89" s="125"/>
      <c r="FMK89" s="125"/>
      <c r="FML89" s="125"/>
      <c r="FMM89" s="125"/>
      <c r="FMN89" s="125"/>
      <c r="FMO89" s="125"/>
      <c r="FMP89" s="125"/>
      <c r="FMQ89" s="125"/>
      <c r="FMR89" s="125"/>
      <c r="FMS89" s="125"/>
      <c r="FMT89" s="125"/>
      <c r="FMU89" s="125"/>
      <c r="FMV89" s="125"/>
      <c r="FMW89" s="125"/>
      <c r="FMX89" s="125"/>
      <c r="FMY89" s="125"/>
      <c r="FMZ89" s="125"/>
      <c r="FNA89" s="125"/>
      <c r="FNB89" s="125"/>
      <c r="FNC89" s="125"/>
      <c r="FND89" s="125"/>
      <c r="FNE89" s="125"/>
      <c r="FNF89" s="125"/>
      <c r="FNG89" s="125"/>
      <c r="FNH89" s="125"/>
      <c r="FNI89" s="125"/>
      <c r="FNJ89" s="125"/>
      <c r="FNK89" s="125"/>
      <c r="FNL89" s="125"/>
      <c r="FNM89" s="125"/>
      <c r="FNN89" s="125"/>
      <c r="FNO89" s="125"/>
      <c r="FNP89" s="125"/>
      <c r="FNQ89" s="125"/>
      <c r="FNR89" s="125"/>
      <c r="FNS89" s="125"/>
      <c r="FNT89" s="125"/>
      <c r="FNU89" s="125"/>
      <c r="FNV89" s="125"/>
      <c r="FNW89" s="125"/>
      <c r="FNX89" s="125"/>
      <c r="FNY89" s="125"/>
      <c r="FNZ89" s="125"/>
      <c r="FOA89" s="125"/>
      <c r="FOB89" s="125"/>
      <c r="FOC89" s="125"/>
      <c r="FOD89" s="125"/>
      <c r="FOE89" s="125"/>
      <c r="FOF89" s="125"/>
      <c r="FOG89" s="125"/>
      <c r="FOH89" s="125"/>
      <c r="FOI89" s="125"/>
      <c r="FOJ89" s="125"/>
      <c r="FOK89" s="125"/>
      <c r="FOL89" s="125"/>
      <c r="FOM89" s="125"/>
      <c r="FON89" s="125"/>
      <c r="FOO89" s="125"/>
      <c r="FOP89" s="125"/>
      <c r="FOQ89" s="125"/>
      <c r="FOR89" s="125"/>
      <c r="FOS89" s="125"/>
      <c r="FOT89" s="125"/>
      <c r="FOU89" s="125"/>
      <c r="FOV89" s="125"/>
      <c r="FOW89" s="125"/>
      <c r="FOX89" s="125"/>
      <c r="FOY89" s="125"/>
      <c r="FOZ89" s="125"/>
      <c r="FPA89" s="125"/>
      <c r="FPB89" s="125"/>
      <c r="FPC89" s="125"/>
      <c r="FPD89" s="125"/>
      <c r="FPE89" s="125"/>
      <c r="FPF89" s="125"/>
      <c r="FPG89" s="125"/>
      <c r="FPH89" s="125"/>
      <c r="FPI89" s="125"/>
      <c r="FPJ89" s="125"/>
      <c r="FPK89" s="125"/>
      <c r="FPL89" s="125"/>
      <c r="FPM89" s="125"/>
      <c r="FPN89" s="125"/>
      <c r="FPO89" s="125"/>
      <c r="FPP89" s="125"/>
      <c r="FPQ89" s="125"/>
      <c r="FPR89" s="125"/>
      <c r="FPS89" s="125"/>
      <c r="FPT89" s="125"/>
      <c r="FPU89" s="125"/>
      <c r="FPV89" s="125"/>
      <c r="FPW89" s="125"/>
      <c r="FPX89" s="125"/>
      <c r="FPY89" s="125"/>
      <c r="FPZ89" s="125"/>
      <c r="FQA89" s="125"/>
      <c r="FQB89" s="125"/>
      <c r="FQC89" s="125"/>
      <c r="FQD89" s="125"/>
      <c r="FQE89" s="125"/>
      <c r="FQF89" s="125"/>
      <c r="FQG89" s="125"/>
      <c r="FQH89" s="125"/>
      <c r="FQI89" s="125"/>
      <c r="FQJ89" s="125"/>
      <c r="FQK89" s="125"/>
      <c r="FQL89" s="125"/>
      <c r="FQM89" s="125"/>
      <c r="FQN89" s="125"/>
      <c r="FQO89" s="125"/>
      <c r="FQP89" s="125"/>
      <c r="FQQ89" s="125"/>
      <c r="FQR89" s="125"/>
      <c r="FQS89" s="125"/>
      <c r="FQT89" s="125"/>
      <c r="FQU89" s="125"/>
      <c r="FQV89" s="125"/>
      <c r="FQW89" s="125"/>
      <c r="FQX89" s="125"/>
      <c r="FQY89" s="125"/>
      <c r="FQZ89" s="125"/>
      <c r="FRA89" s="125"/>
      <c r="FRB89" s="125"/>
      <c r="FRC89" s="125"/>
      <c r="FRD89" s="125"/>
      <c r="FRE89" s="125"/>
      <c r="FRF89" s="125"/>
      <c r="FRG89" s="125"/>
      <c r="FRH89" s="125"/>
      <c r="FRI89" s="125"/>
      <c r="FRJ89" s="125"/>
      <c r="FRK89" s="125"/>
      <c r="FRL89" s="125"/>
      <c r="FRM89" s="125"/>
      <c r="FRN89" s="125"/>
      <c r="FRO89" s="125"/>
      <c r="FRP89" s="125"/>
      <c r="FRQ89" s="125"/>
      <c r="FRR89" s="125"/>
      <c r="FRS89" s="125"/>
      <c r="FRT89" s="125"/>
      <c r="FRU89" s="125"/>
      <c r="FRV89" s="125"/>
      <c r="FRW89" s="125"/>
      <c r="FRX89" s="125"/>
      <c r="FRY89" s="125"/>
      <c r="FRZ89" s="125"/>
      <c r="FSA89" s="125"/>
      <c r="FSB89" s="125"/>
      <c r="FSC89" s="125"/>
      <c r="FSD89" s="125"/>
      <c r="FSE89" s="125"/>
      <c r="FSF89" s="125"/>
      <c r="FSG89" s="125"/>
      <c r="FSH89" s="125"/>
      <c r="FSI89" s="125"/>
      <c r="FSJ89" s="125"/>
      <c r="FSK89" s="125"/>
      <c r="FSL89" s="125"/>
      <c r="FSM89" s="125"/>
      <c r="FSN89" s="125"/>
      <c r="FSO89" s="125"/>
      <c r="FSP89" s="125"/>
      <c r="FSQ89" s="125"/>
      <c r="FSR89" s="125"/>
      <c r="FSS89" s="125"/>
      <c r="FST89" s="125"/>
      <c r="FSU89" s="125"/>
      <c r="FSV89" s="125"/>
      <c r="FSW89" s="125"/>
      <c r="FSX89" s="125"/>
      <c r="FSY89" s="125"/>
      <c r="FSZ89" s="125"/>
      <c r="FTA89" s="125"/>
      <c r="FTB89" s="125"/>
      <c r="FTC89" s="125"/>
      <c r="FTD89" s="125"/>
      <c r="FTE89" s="125"/>
      <c r="FTF89" s="125"/>
      <c r="FTG89" s="125"/>
      <c r="FTH89" s="125"/>
      <c r="FTI89" s="125"/>
      <c r="FTJ89" s="125"/>
      <c r="FTK89" s="125"/>
      <c r="FTL89" s="125"/>
      <c r="FTM89" s="125"/>
      <c r="FTN89" s="125"/>
      <c r="FTO89" s="125"/>
      <c r="FTP89" s="125"/>
      <c r="FTQ89" s="125"/>
      <c r="FTR89" s="125"/>
      <c r="FTS89" s="125"/>
      <c r="FTT89" s="125"/>
      <c r="FTU89" s="125"/>
      <c r="FTV89" s="125"/>
      <c r="FTW89" s="125"/>
      <c r="FTX89" s="125"/>
      <c r="FTY89" s="125"/>
      <c r="FTZ89" s="125"/>
      <c r="FUA89" s="125"/>
      <c r="FUB89" s="125"/>
      <c r="FUC89" s="125"/>
      <c r="FUD89" s="125"/>
      <c r="FUE89" s="125"/>
      <c r="FUF89" s="125"/>
      <c r="FUG89" s="125"/>
      <c r="FUH89" s="125"/>
      <c r="FUI89" s="125"/>
      <c r="FUJ89" s="125"/>
      <c r="FUK89" s="125"/>
      <c r="FUL89" s="125"/>
      <c r="FUM89" s="125"/>
      <c r="FUN89" s="125"/>
      <c r="FUO89" s="125"/>
      <c r="FUP89" s="125"/>
      <c r="FUQ89" s="125"/>
      <c r="FUR89" s="125"/>
      <c r="FUS89" s="125"/>
      <c r="FUT89" s="125"/>
      <c r="FUU89" s="125"/>
      <c r="FUV89" s="125"/>
      <c r="FUW89" s="125"/>
      <c r="FUX89" s="125"/>
      <c r="FUY89" s="125"/>
      <c r="FUZ89" s="125"/>
      <c r="FVA89" s="125"/>
      <c r="FVB89" s="125"/>
      <c r="FVC89" s="125"/>
      <c r="FVD89" s="125"/>
      <c r="FVE89" s="125"/>
      <c r="FVF89" s="125"/>
      <c r="FVG89" s="125"/>
      <c r="FVH89" s="125"/>
      <c r="FVI89" s="125"/>
      <c r="FVJ89" s="125"/>
      <c r="FVK89" s="125"/>
      <c r="FVL89" s="125"/>
      <c r="FVM89" s="125"/>
      <c r="FVN89" s="125"/>
      <c r="FVO89" s="125"/>
      <c r="FVP89" s="125"/>
      <c r="FVQ89" s="125"/>
      <c r="FVR89" s="125"/>
      <c r="FVS89" s="125"/>
      <c r="FVT89" s="125"/>
      <c r="FVU89" s="125"/>
      <c r="FVV89" s="125"/>
      <c r="FVW89" s="125"/>
      <c r="FVX89" s="125"/>
      <c r="FVY89" s="125"/>
      <c r="FVZ89" s="125"/>
      <c r="FWA89" s="125"/>
      <c r="FWB89" s="125"/>
      <c r="FWC89" s="125"/>
      <c r="FWD89" s="125"/>
      <c r="FWE89" s="125"/>
      <c r="FWF89" s="125"/>
      <c r="FWG89" s="125"/>
      <c r="FWH89" s="125"/>
      <c r="FWI89" s="125"/>
      <c r="FWJ89" s="125"/>
      <c r="FWK89" s="125"/>
      <c r="FWL89" s="125"/>
      <c r="FWM89" s="125"/>
      <c r="FWN89" s="125"/>
      <c r="FWO89" s="125"/>
      <c r="FWP89" s="125"/>
      <c r="FWQ89" s="125"/>
      <c r="FWR89" s="125"/>
      <c r="FWS89" s="125"/>
      <c r="FWT89" s="125"/>
      <c r="FWU89" s="125"/>
      <c r="FWV89" s="125"/>
      <c r="FWW89" s="125"/>
      <c r="FWX89" s="125"/>
      <c r="FWY89" s="125"/>
      <c r="FWZ89" s="125"/>
      <c r="FXA89" s="125"/>
      <c r="FXB89" s="125"/>
      <c r="FXC89" s="125"/>
      <c r="FXD89" s="125"/>
      <c r="FXE89" s="125"/>
      <c r="FXF89" s="125"/>
      <c r="FXG89" s="125"/>
      <c r="FXH89" s="125"/>
      <c r="FXI89" s="125"/>
      <c r="FXJ89" s="125"/>
      <c r="FXK89" s="125"/>
      <c r="FXL89" s="125"/>
      <c r="FXM89" s="125"/>
      <c r="FXN89" s="125"/>
      <c r="FXO89" s="125"/>
      <c r="FXP89" s="125"/>
      <c r="FXQ89" s="125"/>
      <c r="FXR89" s="125"/>
      <c r="FXS89" s="125"/>
      <c r="FXT89" s="125"/>
      <c r="FXU89" s="125"/>
      <c r="FXV89" s="125"/>
      <c r="FXW89" s="125"/>
      <c r="FXX89" s="125"/>
      <c r="FXY89" s="125"/>
      <c r="FXZ89" s="125"/>
      <c r="FYA89" s="125"/>
      <c r="FYB89" s="125"/>
      <c r="FYC89" s="125"/>
      <c r="FYD89" s="125"/>
      <c r="FYE89" s="125"/>
      <c r="FYF89" s="125"/>
      <c r="FYG89" s="125"/>
      <c r="FYH89" s="125"/>
      <c r="FYI89" s="125"/>
      <c r="FYJ89" s="125"/>
      <c r="FYK89" s="125"/>
      <c r="FYL89" s="125"/>
      <c r="FYM89" s="125"/>
      <c r="FYN89" s="125"/>
      <c r="FYO89" s="125"/>
      <c r="FYP89" s="125"/>
      <c r="FYQ89" s="125"/>
      <c r="FYR89" s="125"/>
      <c r="FYS89" s="125"/>
      <c r="FYT89" s="125"/>
      <c r="FYU89" s="125"/>
      <c r="FYV89" s="125"/>
      <c r="FYW89" s="125"/>
      <c r="FYX89" s="125"/>
      <c r="FYY89" s="125"/>
      <c r="FYZ89" s="125"/>
      <c r="FZA89" s="125"/>
      <c r="FZB89" s="125"/>
      <c r="FZC89" s="125"/>
      <c r="FZD89" s="125"/>
      <c r="FZE89" s="125"/>
      <c r="FZF89" s="125"/>
      <c r="FZG89" s="125"/>
      <c r="FZH89" s="125"/>
      <c r="FZI89" s="125"/>
      <c r="FZJ89" s="125"/>
      <c r="FZK89" s="125"/>
      <c r="FZL89" s="125"/>
      <c r="FZM89" s="125"/>
      <c r="FZN89" s="125"/>
      <c r="FZO89" s="125"/>
      <c r="FZP89" s="125"/>
      <c r="FZQ89" s="125"/>
      <c r="FZR89" s="125"/>
      <c r="FZS89" s="125"/>
      <c r="FZT89" s="125"/>
      <c r="FZU89" s="125"/>
      <c r="FZV89" s="125"/>
      <c r="FZW89" s="125"/>
      <c r="FZX89" s="125"/>
      <c r="FZY89" s="125"/>
      <c r="FZZ89" s="125"/>
      <c r="GAA89" s="125"/>
      <c r="GAB89" s="125"/>
      <c r="GAC89" s="125"/>
      <c r="GAD89" s="125"/>
      <c r="GAE89" s="125"/>
      <c r="GAF89" s="125"/>
      <c r="GAG89" s="125"/>
      <c r="GAH89" s="125"/>
      <c r="GAI89" s="125"/>
      <c r="GAJ89" s="125"/>
      <c r="GAK89" s="125"/>
      <c r="GAL89" s="125"/>
      <c r="GAM89" s="125"/>
      <c r="GAN89" s="125"/>
      <c r="GAO89" s="125"/>
      <c r="GAP89" s="125"/>
      <c r="GAQ89" s="125"/>
      <c r="GAR89" s="125"/>
      <c r="GAS89" s="125"/>
      <c r="GAT89" s="125"/>
      <c r="GAU89" s="125"/>
      <c r="GAV89" s="125"/>
      <c r="GAW89" s="125"/>
      <c r="GAX89" s="125"/>
      <c r="GAY89" s="125"/>
      <c r="GAZ89" s="125"/>
      <c r="GBA89" s="125"/>
      <c r="GBB89" s="125"/>
      <c r="GBC89" s="125"/>
      <c r="GBD89" s="125"/>
      <c r="GBE89" s="125"/>
      <c r="GBF89" s="125"/>
      <c r="GBG89" s="125"/>
      <c r="GBH89" s="125"/>
      <c r="GBI89" s="125"/>
      <c r="GBJ89" s="125"/>
      <c r="GBK89" s="125"/>
      <c r="GBL89" s="125"/>
      <c r="GBM89" s="125"/>
      <c r="GBN89" s="125"/>
      <c r="GBO89" s="125"/>
      <c r="GBP89" s="125"/>
      <c r="GBQ89" s="125"/>
      <c r="GBR89" s="125"/>
      <c r="GBS89" s="125"/>
      <c r="GBT89" s="125"/>
      <c r="GBU89" s="125"/>
      <c r="GBV89" s="125"/>
      <c r="GBW89" s="125"/>
      <c r="GBX89" s="125"/>
      <c r="GBY89" s="125"/>
      <c r="GBZ89" s="125"/>
      <c r="GCA89" s="125"/>
      <c r="GCB89" s="125"/>
      <c r="GCC89" s="125"/>
      <c r="GCD89" s="125"/>
      <c r="GCE89" s="125"/>
      <c r="GCF89" s="125"/>
      <c r="GCG89" s="125"/>
      <c r="GCH89" s="125"/>
      <c r="GCI89" s="125"/>
      <c r="GCJ89" s="125"/>
      <c r="GCK89" s="125"/>
      <c r="GCL89" s="125"/>
      <c r="GCM89" s="125"/>
      <c r="GCN89" s="125"/>
      <c r="GCO89" s="125"/>
      <c r="GCP89" s="125"/>
      <c r="GCQ89" s="125"/>
      <c r="GCR89" s="125"/>
      <c r="GCS89" s="125"/>
      <c r="GCT89" s="125"/>
      <c r="GCU89" s="125"/>
      <c r="GCV89" s="125"/>
      <c r="GCW89" s="125"/>
      <c r="GCX89" s="125"/>
      <c r="GCY89" s="125"/>
      <c r="GCZ89" s="125"/>
      <c r="GDA89" s="125"/>
      <c r="GDB89" s="125"/>
      <c r="GDC89" s="125"/>
      <c r="GDD89" s="125"/>
      <c r="GDE89" s="125"/>
      <c r="GDF89" s="125"/>
      <c r="GDG89" s="125"/>
      <c r="GDH89" s="125"/>
      <c r="GDI89" s="125"/>
      <c r="GDJ89" s="125"/>
      <c r="GDK89" s="125"/>
      <c r="GDL89" s="125"/>
      <c r="GDM89" s="125"/>
      <c r="GDN89" s="125"/>
      <c r="GDO89" s="125"/>
      <c r="GDP89" s="125"/>
      <c r="GDQ89" s="125"/>
      <c r="GDR89" s="125"/>
      <c r="GDS89" s="125"/>
      <c r="GDT89" s="125"/>
      <c r="GDU89" s="125"/>
      <c r="GDV89" s="125"/>
      <c r="GDW89" s="125"/>
      <c r="GDX89" s="125"/>
      <c r="GDY89" s="125"/>
    </row>
    <row r="90" spans="1:4861" s="131" customFormat="1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5"/>
      <c r="GL90" s="125"/>
      <c r="GM90" s="125"/>
      <c r="GN90" s="125"/>
      <c r="GO90" s="125"/>
      <c r="GP90" s="125"/>
      <c r="GQ90" s="125"/>
      <c r="GR90" s="125"/>
      <c r="GS90" s="125"/>
      <c r="GT90" s="125"/>
      <c r="GU90" s="125"/>
      <c r="GV90" s="125"/>
      <c r="GW90" s="125"/>
      <c r="GX90" s="125"/>
      <c r="GY90" s="125"/>
      <c r="GZ90" s="125"/>
      <c r="HA90" s="125"/>
      <c r="HB90" s="125"/>
      <c r="HC90" s="125"/>
      <c r="HD90" s="125"/>
      <c r="HE90" s="125"/>
      <c r="HF90" s="125"/>
      <c r="HG90" s="125"/>
      <c r="HH90" s="125"/>
      <c r="HI90" s="125"/>
      <c r="HJ90" s="125"/>
      <c r="HK90" s="125"/>
      <c r="HL90" s="125"/>
      <c r="HM90" s="125"/>
      <c r="HN90" s="125"/>
      <c r="HO90" s="125"/>
      <c r="HP90" s="125"/>
      <c r="HQ90" s="125"/>
      <c r="HR90" s="125"/>
      <c r="HS90" s="125"/>
      <c r="HT90" s="125"/>
      <c r="HU90" s="125"/>
      <c r="HV90" s="125"/>
      <c r="HW90" s="125"/>
      <c r="HX90" s="125"/>
      <c r="HY90" s="125"/>
      <c r="HZ90" s="125"/>
      <c r="IA90" s="125"/>
      <c r="IB90" s="125"/>
      <c r="IC90" s="125"/>
      <c r="ID90" s="125"/>
      <c r="IE90" s="125"/>
      <c r="IF90" s="125"/>
      <c r="IG90" s="125"/>
      <c r="IH90" s="125"/>
      <c r="II90" s="125"/>
      <c r="IJ90" s="125"/>
      <c r="IK90" s="125"/>
      <c r="IL90" s="125"/>
      <c r="IM90" s="125"/>
      <c r="IN90" s="125"/>
      <c r="IO90" s="125"/>
      <c r="IP90" s="125"/>
      <c r="IQ90" s="125"/>
      <c r="IR90" s="125"/>
      <c r="IS90" s="125"/>
      <c r="IT90" s="125"/>
      <c r="IU90" s="125"/>
      <c r="IV90" s="125"/>
      <c r="IW90" s="125"/>
      <c r="IX90" s="125"/>
      <c r="IY90" s="125"/>
      <c r="IZ90" s="125"/>
      <c r="JA90" s="125"/>
      <c r="JB90" s="125"/>
      <c r="JC90" s="125"/>
      <c r="JD90" s="125"/>
      <c r="JE90" s="125"/>
      <c r="JF90" s="125"/>
      <c r="JG90" s="125"/>
      <c r="JH90" s="125"/>
      <c r="JI90" s="125"/>
      <c r="JJ90" s="125"/>
      <c r="JK90" s="125"/>
      <c r="JL90" s="125"/>
      <c r="JM90" s="125"/>
      <c r="JN90" s="125"/>
      <c r="JO90" s="125"/>
      <c r="JP90" s="125"/>
      <c r="JQ90" s="125"/>
      <c r="JR90" s="125"/>
      <c r="JS90" s="125"/>
      <c r="JT90" s="125"/>
      <c r="JU90" s="125"/>
      <c r="JV90" s="125"/>
      <c r="JW90" s="125"/>
      <c r="JX90" s="125"/>
      <c r="JY90" s="125"/>
      <c r="JZ90" s="125"/>
      <c r="KA90" s="125"/>
      <c r="KB90" s="125"/>
      <c r="KC90" s="125"/>
      <c r="KD90" s="125"/>
      <c r="KE90" s="125"/>
      <c r="KF90" s="125"/>
      <c r="KG90" s="125"/>
      <c r="KH90" s="125"/>
      <c r="KI90" s="125"/>
      <c r="KJ90" s="125"/>
      <c r="KK90" s="125"/>
      <c r="KL90" s="125"/>
      <c r="KM90" s="125"/>
      <c r="KN90" s="125"/>
      <c r="KO90" s="125"/>
      <c r="KP90" s="125"/>
      <c r="KQ90" s="125"/>
      <c r="KR90" s="125"/>
      <c r="KS90" s="125"/>
      <c r="KT90" s="125"/>
      <c r="KU90" s="125"/>
      <c r="KV90" s="125"/>
      <c r="KW90" s="125"/>
      <c r="KX90" s="125"/>
      <c r="KY90" s="125"/>
      <c r="KZ90" s="125"/>
      <c r="LA90" s="125"/>
      <c r="LB90" s="125"/>
      <c r="LC90" s="125"/>
      <c r="LD90" s="125"/>
      <c r="LE90" s="125"/>
      <c r="LF90" s="125"/>
      <c r="LG90" s="125"/>
      <c r="LH90" s="125"/>
      <c r="LI90" s="125"/>
      <c r="LJ90" s="125"/>
      <c r="LK90" s="125"/>
      <c r="LL90" s="125"/>
      <c r="LM90" s="125"/>
      <c r="LN90" s="125"/>
      <c r="LO90" s="125"/>
      <c r="LP90" s="125"/>
      <c r="LQ90" s="125"/>
      <c r="LR90" s="125"/>
      <c r="LS90" s="125"/>
      <c r="LT90" s="125"/>
      <c r="LU90" s="125"/>
      <c r="LV90" s="125"/>
      <c r="LW90" s="125"/>
      <c r="LX90" s="125"/>
      <c r="LY90" s="125"/>
      <c r="LZ90" s="125"/>
      <c r="MA90" s="125"/>
      <c r="MB90" s="125"/>
      <c r="MC90" s="125"/>
      <c r="MD90" s="125"/>
      <c r="ME90" s="125"/>
      <c r="MF90" s="125"/>
      <c r="MG90" s="125"/>
      <c r="MH90" s="125"/>
      <c r="MI90" s="125"/>
      <c r="MJ90" s="125"/>
      <c r="MK90" s="125"/>
      <c r="ML90" s="125"/>
      <c r="MM90" s="125"/>
      <c r="MN90" s="125"/>
      <c r="MO90" s="125"/>
      <c r="MP90" s="125"/>
      <c r="MQ90" s="125"/>
      <c r="MR90" s="125"/>
      <c r="MS90" s="125"/>
      <c r="MT90" s="125"/>
      <c r="MU90" s="125"/>
      <c r="MV90" s="125"/>
      <c r="MW90" s="125"/>
      <c r="MX90" s="125"/>
      <c r="MY90" s="125"/>
      <c r="MZ90" s="125"/>
      <c r="NA90" s="125"/>
      <c r="NB90" s="125"/>
      <c r="NC90" s="125"/>
      <c r="ND90" s="125"/>
      <c r="NE90" s="125"/>
      <c r="NF90" s="125"/>
      <c r="NG90" s="125"/>
      <c r="NH90" s="125"/>
      <c r="NI90" s="125"/>
      <c r="NJ90" s="125"/>
      <c r="NK90" s="125"/>
      <c r="NL90" s="125"/>
      <c r="NM90" s="125"/>
      <c r="NN90" s="125"/>
      <c r="NO90" s="125"/>
      <c r="NP90" s="125"/>
      <c r="NQ90" s="125"/>
      <c r="NR90" s="125"/>
      <c r="NS90" s="125"/>
      <c r="NT90" s="125"/>
      <c r="NU90" s="125"/>
      <c r="NV90" s="125"/>
      <c r="NW90" s="125"/>
      <c r="NX90" s="125"/>
      <c r="NY90" s="125"/>
      <c r="NZ90" s="125"/>
      <c r="OA90" s="125"/>
      <c r="OB90" s="125"/>
      <c r="OC90" s="125"/>
      <c r="OD90" s="125"/>
      <c r="OE90" s="125"/>
      <c r="OF90" s="125"/>
      <c r="OG90" s="125"/>
      <c r="OH90" s="125"/>
      <c r="OI90" s="125"/>
      <c r="OJ90" s="125"/>
      <c r="OK90" s="125"/>
      <c r="OL90" s="125"/>
      <c r="OM90" s="125"/>
      <c r="ON90" s="125"/>
      <c r="OO90" s="125"/>
      <c r="OP90" s="125"/>
      <c r="OQ90" s="125"/>
      <c r="OR90" s="125"/>
      <c r="OS90" s="125"/>
      <c r="OT90" s="125"/>
      <c r="OU90" s="125"/>
      <c r="OV90" s="125"/>
      <c r="OW90" s="125"/>
      <c r="OX90" s="125"/>
      <c r="OY90" s="125"/>
      <c r="OZ90" s="125"/>
      <c r="PA90" s="125"/>
      <c r="PB90" s="125"/>
      <c r="PC90" s="125"/>
      <c r="PD90" s="125"/>
      <c r="PE90" s="125"/>
      <c r="PF90" s="125"/>
      <c r="PG90" s="125"/>
      <c r="PH90" s="125"/>
      <c r="PI90" s="125"/>
      <c r="PJ90" s="125"/>
      <c r="PK90" s="125"/>
      <c r="PL90" s="125"/>
      <c r="PM90" s="125"/>
      <c r="PN90" s="125"/>
      <c r="PO90" s="125"/>
      <c r="PP90" s="125"/>
      <c r="PQ90" s="125"/>
      <c r="PR90" s="125"/>
      <c r="PS90" s="125"/>
      <c r="PT90" s="125"/>
      <c r="PU90" s="125"/>
      <c r="PV90" s="125"/>
      <c r="PW90" s="125"/>
      <c r="PX90" s="125"/>
      <c r="PY90" s="125"/>
      <c r="PZ90" s="125"/>
      <c r="QA90" s="125"/>
      <c r="QB90" s="125"/>
      <c r="QC90" s="125"/>
      <c r="QD90" s="125"/>
      <c r="QE90" s="125"/>
      <c r="QF90" s="125"/>
      <c r="QG90" s="125"/>
      <c r="QH90" s="125"/>
      <c r="QI90" s="125"/>
      <c r="QJ90" s="125"/>
      <c r="QK90" s="125"/>
      <c r="QL90" s="125"/>
      <c r="QM90" s="125"/>
      <c r="QN90" s="125"/>
      <c r="QO90" s="125"/>
      <c r="QP90" s="125"/>
      <c r="QQ90" s="125"/>
      <c r="QR90" s="125"/>
      <c r="QS90" s="125"/>
      <c r="QT90" s="125"/>
      <c r="QU90" s="125"/>
      <c r="QV90" s="125"/>
      <c r="QW90" s="125"/>
      <c r="QX90" s="125"/>
      <c r="QY90" s="125"/>
      <c r="QZ90" s="125"/>
      <c r="RA90" s="125"/>
      <c r="RB90" s="125"/>
      <c r="RC90" s="125"/>
      <c r="RD90" s="125"/>
      <c r="RE90" s="125"/>
      <c r="RF90" s="125"/>
      <c r="RG90" s="125"/>
      <c r="RH90" s="125"/>
      <c r="RI90" s="125"/>
      <c r="RJ90" s="125"/>
      <c r="RK90" s="125"/>
      <c r="RL90" s="125"/>
      <c r="RM90" s="125"/>
      <c r="RN90" s="125"/>
      <c r="RO90" s="125"/>
      <c r="RP90" s="125"/>
      <c r="RQ90" s="125"/>
      <c r="RR90" s="125"/>
      <c r="RS90" s="125"/>
      <c r="RT90" s="125"/>
      <c r="RU90" s="125"/>
      <c r="RV90" s="125"/>
      <c r="RW90" s="125"/>
      <c r="RX90" s="125"/>
      <c r="RY90" s="125"/>
      <c r="RZ90" s="125"/>
      <c r="SA90" s="125"/>
      <c r="SB90" s="125"/>
      <c r="SC90" s="125"/>
      <c r="SD90" s="125"/>
      <c r="SE90" s="125"/>
      <c r="SF90" s="125"/>
      <c r="SG90" s="125"/>
      <c r="SH90" s="125"/>
      <c r="SI90" s="125"/>
      <c r="SJ90" s="125"/>
      <c r="SK90" s="125"/>
      <c r="SL90" s="125"/>
      <c r="SM90" s="125"/>
      <c r="SN90" s="125"/>
      <c r="SO90" s="125"/>
      <c r="SP90" s="125"/>
      <c r="SQ90" s="125"/>
      <c r="SR90" s="125"/>
      <c r="SS90" s="125"/>
      <c r="ST90" s="125"/>
      <c r="SU90" s="125"/>
      <c r="SV90" s="125"/>
      <c r="SW90" s="125"/>
      <c r="SX90" s="125"/>
      <c r="SY90" s="125"/>
      <c r="SZ90" s="125"/>
      <c r="TA90" s="125"/>
      <c r="TB90" s="125"/>
      <c r="TC90" s="125"/>
      <c r="TD90" s="125"/>
      <c r="TE90" s="125"/>
      <c r="TF90" s="125"/>
      <c r="TG90" s="125"/>
      <c r="TH90" s="125"/>
      <c r="TI90" s="125"/>
      <c r="TJ90" s="125"/>
      <c r="TK90" s="125"/>
      <c r="TL90" s="125"/>
      <c r="TM90" s="125"/>
      <c r="TN90" s="125"/>
      <c r="TO90" s="125"/>
      <c r="TP90" s="125"/>
      <c r="TQ90" s="125"/>
      <c r="TR90" s="125"/>
      <c r="TS90" s="125"/>
      <c r="TT90" s="125"/>
      <c r="TU90" s="125"/>
      <c r="TV90" s="125"/>
      <c r="TW90" s="125"/>
      <c r="TX90" s="125"/>
      <c r="TY90" s="125"/>
      <c r="TZ90" s="125"/>
      <c r="UA90" s="125"/>
      <c r="UB90" s="125"/>
      <c r="UC90" s="125"/>
      <c r="UD90" s="125"/>
      <c r="UE90" s="125"/>
      <c r="UF90" s="125"/>
      <c r="UG90" s="125"/>
      <c r="UH90" s="125"/>
      <c r="UI90" s="125"/>
      <c r="UJ90" s="125"/>
      <c r="UK90" s="125"/>
      <c r="UL90" s="125"/>
      <c r="UM90" s="125"/>
      <c r="UN90" s="125"/>
      <c r="UO90" s="125"/>
      <c r="UP90" s="125"/>
      <c r="UQ90" s="125"/>
      <c r="UR90" s="125"/>
      <c r="US90" s="125"/>
      <c r="UT90" s="125"/>
      <c r="UU90" s="125"/>
      <c r="UV90" s="125"/>
      <c r="UW90" s="125"/>
      <c r="UX90" s="125"/>
      <c r="UY90" s="125"/>
      <c r="UZ90" s="125"/>
      <c r="VA90" s="125"/>
      <c r="VB90" s="125"/>
      <c r="VC90" s="125"/>
      <c r="VD90" s="125"/>
      <c r="VE90" s="125"/>
      <c r="VF90" s="125"/>
      <c r="VG90" s="125"/>
      <c r="VH90" s="125"/>
      <c r="VI90" s="125"/>
      <c r="VJ90" s="125"/>
      <c r="VK90" s="125"/>
      <c r="VL90" s="125"/>
      <c r="VM90" s="125"/>
      <c r="VN90" s="125"/>
      <c r="VO90" s="125"/>
      <c r="VP90" s="125"/>
      <c r="VQ90" s="125"/>
      <c r="VR90" s="125"/>
      <c r="VS90" s="125"/>
      <c r="VT90" s="125"/>
      <c r="VU90" s="125"/>
      <c r="VV90" s="125"/>
      <c r="VW90" s="125"/>
      <c r="VX90" s="125"/>
      <c r="VY90" s="125"/>
      <c r="VZ90" s="125"/>
      <c r="WA90" s="125"/>
      <c r="WB90" s="125"/>
      <c r="WC90" s="125"/>
      <c r="WD90" s="125"/>
      <c r="WE90" s="125"/>
      <c r="WF90" s="125"/>
      <c r="WG90" s="125"/>
      <c r="WH90" s="125"/>
      <c r="WI90" s="125"/>
      <c r="WJ90" s="125"/>
      <c r="WK90" s="125"/>
      <c r="WL90" s="125"/>
      <c r="WM90" s="125"/>
      <c r="WN90" s="125"/>
      <c r="WO90" s="125"/>
      <c r="WP90" s="125"/>
      <c r="WQ90" s="125"/>
      <c r="WR90" s="125"/>
      <c r="WS90" s="125"/>
      <c r="WT90" s="125"/>
      <c r="WU90" s="125"/>
      <c r="WV90" s="125"/>
      <c r="WW90" s="125"/>
      <c r="WX90" s="125"/>
      <c r="WY90" s="125"/>
      <c r="WZ90" s="125"/>
      <c r="XA90" s="125"/>
      <c r="XB90" s="125"/>
      <c r="XC90" s="125"/>
      <c r="XD90" s="125"/>
      <c r="XE90" s="125"/>
      <c r="XF90" s="125"/>
      <c r="XG90" s="125"/>
      <c r="XH90" s="125"/>
      <c r="XI90" s="125"/>
      <c r="XJ90" s="125"/>
      <c r="XK90" s="125"/>
      <c r="XL90" s="125"/>
      <c r="XM90" s="125"/>
      <c r="XN90" s="125"/>
      <c r="XO90" s="125"/>
      <c r="XP90" s="125"/>
      <c r="XQ90" s="125"/>
      <c r="XR90" s="125"/>
      <c r="XS90" s="125"/>
      <c r="XT90" s="125"/>
      <c r="XU90" s="125"/>
      <c r="XV90" s="125"/>
      <c r="XW90" s="125"/>
      <c r="XX90" s="125"/>
      <c r="XY90" s="125"/>
      <c r="XZ90" s="125"/>
      <c r="YA90" s="125"/>
      <c r="YB90" s="125"/>
      <c r="YC90" s="125"/>
      <c r="YD90" s="125"/>
      <c r="YE90" s="125"/>
      <c r="YF90" s="125"/>
      <c r="YG90" s="125"/>
      <c r="YH90" s="125"/>
      <c r="YI90" s="125"/>
      <c r="YJ90" s="125"/>
      <c r="YK90" s="125"/>
      <c r="YL90" s="125"/>
      <c r="YM90" s="125"/>
      <c r="YN90" s="125"/>
      <c r="YO90" s="125"/>
      <c r="YP90" s="125"/>
      <c r="YQ90" s="125"/>
      <c r="YR90" s="125"/>
      <c r="YS90" s="125"/>
      <c r="YT90" s="125"/>
      <c r="YU90" s="125"/>
      <c r="YV90" s="125"/>
      <c r="YW90" s="125"/>
      <c r="YX90" s="125"/>
      <c r="YY90" s="125"/>
      <c r="YZ90" s="125"/>
      <c r="ZA90" s="125"/>
      <c r="ZB90" s="125"/>
      <c r="ZC90" s="125"/>
      <c r="ZD90" s="125"/>
      <c r="ZE90" s="125"/>
      <c r="ZF90" s="125"/>
      <c r="ZG90" s="125"/>
      <c r="ZH90" s="125"/>
      <c r="ZI90" s="125"/>
      <c r="ZJ90" s="125"/>
      <c r="ZK90" s="125"/>
      <c r="ZL90" s="125"/>
      <c r="ZM90" s="125"/>
      <c r="ZN90" s="125"/>
      <c r="ZO90" s="125"/>
      <c r="ZP90" s="125"/>
      <c r="ZQ90" s="125"/>
      <c r="ZR90" s="125"/>
      <c r="ZS90" s="125"/>
      <c r="ZT90" s="125"/>
      <c r="ZU90" s="125"/>
      <c r="ZV90" s="125"/>
      <c r="ZW90" s="125"/>
      <c r="ZX90" s="125"/>
      <c r="ZY90" s="125"/>
      <c r="ZZ90" s="125"/>
      <c r="AAA90" s="125"/>
      <c r="AAB90" s="125"/>
      <c r="AAC90" s="125"/>
      <c r="AAD90" s="125"/>
      <c r="AAE90" s="125"/>
      <c r="AAF90" s="125"/>
      <c r="AAG90" s="125"/>
      <c r="AAH90" s="125"/>
      <c r="AAI90" s="125"/>
      <c r="AAJ90" s="125"/>
      <c r="AAK90" s="125"/>
      <c r="AAL90" s="125"/>
      <c r="AAM90" s="125"/>
      <c r="AAN90" s="125"/>
      <c r="AAO90" s="125"/>
      <c r="AAP90" s="125"/>
      <c r="AAQ90" s="125"/>
      <c r="AAR90" s="125"/>
      <c r="AAS90" s="125"/>
      <c r="AAT90" s="125"/>
      <c r="AAU90" s="125"/>
      <c r="AAV90" s="125"/>
      <c r="AAW90" s="125"/>
      <c r="AAX90" s="125"/>
      <c r="AAY90" s="125"/>
      <c r="AAZ90" s="125"/>
      <c r="ABA90" s="125"/>
      <c r="ABB90" s="125"/>
      <c r="ABC90" s="125"/>
      <c r="ABD90" s="125"/>
      <c r="ABE90" s="125"/>
      <c r="ABF90" s="125"/>
      <c r="ABG90" s="125"/>
      <c r="ABH90" s="125"/>
      <c r="ABI90" s="125"/>
      <c r="ABJ90" s="125"/>
      <c r="ABK90" s="125"/>
      <c r="ABL90" s="125"/>
      <c r="ABM90" s="125"/>
      <c r="ABN90" s="125"/>
      <c r="ABO90" s="125"/>
      <c r="ABP90" s="125"/>
      <c r="ABQ90" s="125"/>
      <c r="ABR90" s="125"/>
      <c r="ABS90" s="125"/>
      <c r="ABT90" s="125"/>
      <c r="ABU90" s="125"/>
      <c r="ABV90" s="125"/>
      <c r="ABW90" s="125"/>
      <c r="ABX90" s="125"/>
      <c r="ABY90" s="125"/>
      <c r="ABZ90" s="125"/>
      <c r="ACA90" s="125"/>
      <c r="ACB90" s="125"/>
      <c r="ACC90" s="125"/>
      <c r="ACD90" s="125"/>
      <c r="ACE90" s="125"/>
      <c r="ACF90" s="125"/>
      <c r="ACG90" s="125"/>
      <c r="ACH90" s="125"/>
      <c r="ACI90" s="125"/>
      <c r="ACJ90" s="125"/>
      <c r="ACK90" s="125"/>
      <c r="ACL90" s="125"/>
      <c r="ACM90" s="125"/>
      <c r="ACN90" s="125"/>
      <c r="ACO90" s="125"/>
      <c r="ACP90" s="125"/>
      <c r="ACQ90" s="125"/>
      <c r="ACR90" s="125"/>
      <c r="ACS90" s="125"/>
      <c r="ACT90" s="125"/>
      <c r="ACU90" s="125"/>
      <c r="ACV90" s="125"/>
      <c r="ACW90" s="125"/>
      <c r="ACX90" s="125"/>
      <c r="ACY90" s="125"/>
      <c r="ACZ90" s="125"/>
      <c r="ADA90" s="125"/>
      <c r="ADB90" s="125"/>
      <c r="ADC90" s="125"/>
      <c r="ADD90" s="125"/>
      <c r="ADE90" s="125"/>
      <c r="ADF90" s="125"/>
      <c r="ADG90" s="125"/>
      <c r="ADH90" s="125"/>
      <c r="ADI90" s="125"/>
      <c r="ADJ90" s="125"/>
      <c r="ADK90" s="125"/>
      <c r="ADL90" s="125"/>
      <c r="ADM90" s="125"/>
      <c r="ADN90" s="125"/>
      <c r="ADO90" s="125"/>
      <c r="ADP90" s="125"/>
      <c r="ADQ90" s="125"/>
      <c r="ADR90" s="125"/>
      <c r="ADS90" s="125"/>
      <c r="ADT90" s="125"/>
      <c r="ADU90" s="125"/>
      <c r="ADV90" s="125"/>
      <c r="ADW90" s="125"/>
      <c r="ADX90" s="125"/>
      <c r="ADY90" s="125"/>
      <c r="ADZ90" s="125"/>
      <c r="AEA90" s="125"/>
      <c r="AEB90" s="125"/>
      <c r="AEC90" s="125"/>
      <c r="AED90" s="125"/>
      <c r="AEE90" s="125"/>
      <c r="AEF90" s="125"/>
      <c r="AEG90" s="125"/>
      <c r="AEH90" s="125"/>
      <c r="AEI90" s="125"/>
      <c r="AEJ90" s="125"/>
      <c r="AEK90" s="125"/>
      <c r="AEL90" s="125"/>
      <c r="AEM90" s="125"/>
      <c r="AEN90" s="125"/>
      <c r="AEO90" s="125"/>
      <c r="AEP90" s="125"/>
      <c r="AEQ90" s="125"/>
      <c r="AER90" s="125"/>
      <c r="AES90" s="125"/>
      <c r="AET90" s="125"/>
      <c r="AEU90" s="125"/>
      <c r="AEV90" s="125"/>
      <c r="AEW90" s="125"/>
      <c r="AEX90" s="125"/>
      <c r="AEY90" s="125"/>
      <c r="AEZ90" s="125"/>
      <c r="AFA90" s="125"/>
      <c r="AFB90" s="125"/>
      <c r="AFC90" s="125"/>
      <c r="AFD90" s="125"/>
      <c r="AFE90" s="125"/>
      <c r="AFF90" s="125"/>
      <c r="AFG90" s="125"/>
      <c r="AFH90" s="125"/>
      <c r="AFI90" s="125"/>
      <c r="AFJ90" s="125"/>
      <c r="AFK90" s="125"/>
      <c r="AFL90" s="125"/>
      <c r="AFM90" s="125"/>
      <c r="AFN90" s="125"/>
      <c r="AFO90" s="125"/>
      <c r="AFP90" s="125"/>
      <c r="AFQ90" s="125"/>
      <c r="AFR90" s="125"/>
      <c r="AFS90" s="125"/>
      <c r="AFT90" s="125"/>
      <c r="AFU90" s="125"/>
      <c r="AFV90" s="125"/>
      <c r="AFW90" s="125"/>
      <c r="AFX90" s="125"/>
      <c r="AFY90" s="125"/>
      <c r="AFZ90" s="125"/>
      <c r="AGA90" s="125"/>
      <c r="AGB90" s="125"/>
      <c r="AGC90" s="125"/>
      <c r="AGD90" s="125"/>
      <c r="AGE90" s="125"/>
      <c r="AGF90" s="125"/>
      <c r="AGG90" s="125"/>
      <c r="AGH90" s="125"/>
      <c r="AGI90" s="125"/>
      <c r="AGJ90" s="125"/>
      <c r="AGK90" s="125"/>
      <c r="AGL90" s="125"/>
      <c r="AGM90" s="125"/>
      <c r="AGN90" s="125"/>
      <c r="AGO90" s="125"/>
      <c r="AGP90" s="125"/>
      <c r="AGQ90" s="125"/>
      <c r="AGR90" s="125"/>
      <c r="AGS90" s="125"/>
      <c r="AGT90" s="125"/>
      <c r="AGU90" s="125"/>
      <c r="AGV90" s="125"/>
      <c r="AGW90" s="125"/>
      <c r="AGX90" s="125"/>
      <c r="AGY90" s="125"/>
      <c r="AGZ90" s="125"/>
      <c r="AHA90" s="125"/>
      <c r="AHB90" s="125"/>
      <c r="AHC90" s="125"/>
      <c r="AHD90" s="125"/>
      <c r="AHE90" s="125"/>
      <c r="AHF90" s="125"/>
      <c r="AHG90" s="125"/>
      <c r="AHH90" s="125"/>
      <c r="AHI90" s="125"/>
      <c r="AHJ90" s="125"/>
      <c r="AHK90" s="125"/>
      <c r="AHL90" s="125"/>
      <c r="AHM90" s="125"/>
      <c r="AHN90" s="125"/>
      <c r="AHO90" s="125"/>
      <c r="AHP90" s="125"/>
      <c r="AHQ90" s="125"/>
      <c r="AHR90" s="125"/>
      <c r="AHS90" s="125"/>
      <c r="AHT90" s="125"/>
      <c r="AHU90" s="125"/>
      <c r="AHV90" s="125"/>
      <c r="AHW90" s="125"/>
      <c r="AHX90" s="125"/>
      <c r="AHY90" s="125"/>
      <c r="AHZ90" s="125"/>
      <c r="AIA90" s="125"/>
      <c r="AIB90" s="125"/>
      <c r="AIC90" s="125"/>
      <c r="AID90" s="125"/>
      <c r="AIE90" s="125"/>
      <c r="AIF90" s="125"/>
      <c r="AIG90" s="125"/>
      <c r="AIH90" s="125"/>
      <c r="AII90" s="125"/>
      <c r="AIJ90" s="125"/>
      <c r="AIK90" s="125"/>
      <c r="AIL90" s="125"/>
      <c r="AIM90" s="125"/>
      <c r="AIN90" s="125"/>
      <c r="AIO90" s="125"/>
      <c r="AIP90" s="125"/>
      <c r="AIQ90" s="125"/>
      <c r="AIR90" s="125"/>
      <c r="AIS90" s="125"/>
      <c r="AIT90" s="125"/>
      <c r="AIU90" s="125"/>
      <c r="AIV90" s="125"/>
      <c r="AIW90" s="125"/>
      <c r="AIX90" s="125"/>
      <c r="AIY90" s="125"/>
      <c r="AIZ90" s="125"/>
      <c r="AJA90" s="125"/>
      <c r="AJB90" s="125"/>
      <c r="AJC90" s="125"/>
      <c r="AJD90" s="125"/>
      <c r="AJE90" s="125"/>
      <c r="AJF90" s="125"/>
      <c r="AJG90" s="125"/>
      <c r="AJH90" s="125"/>
      <c r="AJI90" s="125"/>
      <c r="AJJ90" s="125"/>
      <c r="AJK90" s="125"/>
      <c r="AJL90" s="125"/>
      <c r="AJM90" s="125"/>
      <c r="AJN90" s="125"/>
      <c r="AJO90" s="125"/>
      <c r="AJP90" s="125"/>
      <c r="AJQ90" s="125"/>
      <c r="AJR90" s="125"/>
      <c r="AJS90" s="125"/>
      <c r="AJT90" s="125"/>
      <c r="AJU90" s="125"/>
      <c r="AJV90" s="125"/>
      <c r="AJW90" s="125"/>
      <c r="AJX90" s="125"/>
      <c r="AJY90" s="125"/>
      <c r="AJZ90" s="125"/>
      <c r="AKA90" s="125"/>
      <c r="AKB90" s="125"/>
      <c r="AKC90" s="125"/>
      <c r="AKD90" s="125"/>
      <c r="AKE90" s="125"/>
      <c r="AKF90" s="125"/>
      <c r="AKG90" s="125"/>
      <c r="AKH90" s="125"/>
      <c r="AKI90" s="125"/>
      <c r="AKJ90" s="125"/>
      <c r="AKK90" s="125"/>
      <c r="AKL90" s="125"/>
      <c r="AKM90" s="125"/>
      <c r="AKN90" s="125"/>
      <c r="AKO90" s="125"/>
      <c r="AKP90" s="125"/>
      <c r="AKQ90" s="125"/>
      <c r="AKR90" s="125"/>
      <c r="AKS90" s="125"/>
      <c r="AKT90" s="125"/>
      <c r="AKU90" s="125"/>
      <c r="AKV90" s="125"/>
      <c r="AKW90" s="125"/>
      <c r="AKX90" s="125"/>
      <c r="AKY90" s="125"/>
      <c r="AKZ90" s="125"/>
      <c r="ALA90" s="125"/>
      <c r="ALB90" s="125"/>
      <c r="ALC90" s="125"/>
      <c r="ALD90" s="125"/>
      <c r="ALE90" s="125"/>
      <c r="ALF90" s="125"/>
      <c r="ALG90" s="125"/>
      <c r="ALH90" s="125"/>
      <c r="ALI90" s="125"/>
      <c r="ALJ90" s="125"/>
      <c r="ALK90" s="125"/>
      <c r="ALL90" s="125"/>
      <c r="ALM90" s="125"/>
      <c r="ALN90" s="125"/>
      <c r="ALO90" s="125"/>
      <c r="ALP90" s="125"/>
      <c r="ALQ90" s="125"/>
      <c r="ALR90" s="125"/>
      <c r="ALS90" s="125"/>
      <c r="ALT90" s="125"/>
      <c r="ALU90" s="125"/>
      <c r="ALV90" s="125"/>
      <c r="ALW90" s="125"/>
      <c r="ALX90" s="125"/>
      <c r="ALY90" s="125"/>
      <c r="ALZ90" s="125"/>
      <c r="AMA90" s="125"/>
      <c r="AMB90" s="125"/>
      <c r="AMC90" s="125"/>
      <c r="AMD90" s="125"/>
      <c r="AME90" s="125"/>
      <c r="AMF90" s="125"/>
      <c r="AMG90" s="125"/>
      <c r="AMH90" s="125"/>
      <c r="AMI90" s="125"/>
      <c r="AMJ90" s="125"/>
      <c r="AMK90" s="125"/>
      <c r="AML90" s="125"/>
      <c r="AMM90" s="125"/>
      <c r="AMN90" s="125"/>
      <c r="AMO90" s="125"/>
      <c r="AMP90" s="125"/>
      <c r="AMQ90" s="125"/>
      <c r="AMR90" s="125"/>
      <c r="AMS90" s="125"/>
      <c r="AMT90" s="125"/>
      <c r="AMU90" s="125"/>
      <c r="AMV90" s="125"/>
      <c r="AMW90" s="125"/>
      <c r="AMX90" s="125"/>
      <c r="AMY90" s="125"/>
      <c r="AMZ90" s="125"/>
      <c r="ANA90" s="125"/>
      <c r="ANB90" s="125"/>
      <c r="ANC90" s="125"/>
      <c r="AND90" s="125"/>
      <c r="ANE90" s="125"/>
      <c r="ANF90" s="125"/>
      <c r="ANG90" s="125"/>
      <c r="ANH90" s="125"/>
      <c r="ANI90" s="125"/>
      <c r="ANJ90" s="125"/>
      <c r="ANK90" s="125"/>
      <c r="ANL90" s="125"/>
      <c r="ANM90" s="125"/>
      <c r="ANN90" s="125"/>
      <c r="ANO90" s="125"/>
      <c r="ANP90" s="125"/>
      <c r="ANQ90" s="125"/>
      <c r="ANR90" s="125"/>
      <c r="ANS90" s="125"/>
      <c r="ANT90" s="125"/>
      <c r="ANU90" s="125"/>
      <c r="ANV90" s="125"/>
      <c r="ANW90" s="125"/>
      <c r="ANX90" s="125"/>
      <c r="ANY90" s="125"/>
      <c r="ANZ90" s="125"/>
      <c r="AOA90" s="125"/>
      <c r="AOB90" s="125"/>
      <c r="AOC90" s="125"/>
      <c r="AOD90" s="125"/>
      <c r="AOE90" s="125"/>
      <c r="AOF90" s="125"/>
      <c r="AOG90" s="125"/>
      <c r="AOH90" s="125"/>
      <c r="AOI90" s="125"/>
      <c r="AOJ90" s="125"/>
      <c r="AOK90" s="125"/>
      <c r="AOL90" s="125"/>
      <c r="AOM90" s="125"/>
      <c r="AON90" s="125"/>
      <c r="AOO90" s="125"/>
      <c r="AOP90" s="125"/>
      <c r="AOQ90" s="125"/>
      <c r="AOR90" s="125"/>
      <c r="AOS90" s="125"/>
      <c r="AOT90" s="125"/>
      <c r="AOU90" s="125"/>
      <c r="AOV90" s="125"/>
      <c r="AOW90" s="125"/>
      <c r="AOX90" s="125"/>
      <c r="AOY90" s="125"/>
      <c r="AOZ90" s="125"/>
      <c r="APA90" s="125"/>
      <c r="APB90" s="125"/>
      <c r="APC90" s="125"/>
      <c r="APD90" s="125"/>
      <c r="APE90" s="125"/>
      <c r="APF90" s="125"/>
      <c r="APG90" s="125"/>
      <c r="APH90" s="125"/>
      <c r="API90" s="125"/>
      <c r="APJ90" s="125"/>
      <c r="APK90" s="125"/>
      <c r="APL90" s="125"/>
      <c r="APM90" s="125"/>
      <c r="APN90" s="125"/>
      <c r="APO90" s="125"/>
      <c r="APP90" s="125"/>
      <c r="APQ90" s="125"/>
      <c r="APR90" s="125"/>
      <c r="APS90" s="125"/>
      <c r="APT90" s="125"/>
      <c r="APU90" s="125"/>
      <c r="APV90" s="125"/>
      <c r="APW90" s="125"/>
      <c r="APX90" s="125"/>
      <c r="APY90" s="125"/>
      <c r="APZ90" s="125"/>
      <c r="AQA90" s="125"/>
      <c r="AQB90" s="125"/>
      <c r="AQC90" s="125"/>
      <c r="AQD90" s="125"/>
      <c r="AQE90" s="125"/>
      <c r="AQF90" s="125"/>
      <c r="AQG90" s="125"/>
      <c r="AQH90" s="125"/>
      <c r="AQI90" s="125"/>
      <c r="AQJ90" s="125"/>
      <c r="AQK90" s="125"/>
      <c r="AQL90" s="125"/>
      <c r="AQM90" s="125"/>
      <c r="AQN90" s="125"/>
      <c r="AQO90" s="125"/>
      <c r="AQP90" s="125"/>
      <c r="AQQ90" s="125"/>
      <c r="AQR90" s="125"/>
      <c r="AQS90" s="125"/>
      <c r="AQT90" s="125"/>
      <c r="AQU90" s="125"/>
      <c r="AQV90" s="125"/>
      <c r="AQW90" s="125"/>
      <c r="AQX90" s="125"/>
      <c r="AQY90" s="125"/>
      <c r="AQZ90" s="125"/>
      <c r="ARA90" s="125"/>
      <c r="ARB90" s="125"/>
      <c r="ARC90" s="125"/>
      <c r="ARD90" s="125"/>
      <c r="ARE90" s="125"/>
      <c r="ARF90" s="125"/>
      <c r="ARG90" s="125"/>
      <c r="ARH90" s="125"/>
      <c r="ARI90" s="125"/>
      <c r="ARJ90" s="125"/>
      <c r="ARK90" s="125"/>
      <c r="ARL90" s="125"/>
      <c r="ARM90" s="125"/>
      <c r="ARN90" s="125"/>
      <c r="ARO90" s="125"/>
      <c r="ARP90" s="125"/>
      <c r="ARQ90" s="125"/>
      <c r="ARR90" s="125"/>
      <c r="ARS90" s="125"/>
      <c r="ART90" s="125"/>
      <c r="ARU90" s="125"/>
      <c r="ARV90" s="125"/>
      <c r="ARW90" s="125"/>
      <c r="ARX90" s="125"/>
      <c r="ARY90" s="125"/>
      <c r="ARZ90" s="125"/>
      <c r="ASA90" s="125"/>
      <c r="ASB90" s="125"/>
      <c r="ASC90" s="125"/>
      <c r="ASD90" s="125"/>
      <c r="ASE90" s="125"/>
      <c r="ASF90" s="125"/>
      <c r="ASG90" s="125"/>
      <c r="ASH90" s="125"/>
      <c r="ASI90" s="125"/>
      <c r="ASJ90" s="125"/>
      <c r="ASK90" s="125"/>
      <c r="ASL90" s="125"/>
      <c r="ASM90" s="125"/>
      <c r="ASN90" s="125"/>
      <c r="ASO90" s="125"/>
      <c r="ASP90" s="125"/>
      <c r="ASQ90" s="125"/>
      <c r="ASR90" s="125"/>
      <c r="ASS90" s="125"/>
      <c r="AST90" s="125"/>
      <c r="ASU90" s="125"/>
      <c r="ASV90" s="125"/>
      <c r="ASW90" s="125"/>
      <c r="ASX90" s="125"/>
      <c r="ASY90" s="125"/>
      <c r="ASZ90" s="125"/>
      <c r="ATA90" s="125"/>
      <c r="ATB90" s="125"/>
      <c r="ATC90" s="125"/>
      <c r="ATD90" s="125"/>
      <c r="ATE90" s="125"/>
      <c r="ATF90" s="125"/>
      <c r="ATG90" s="125"/>
      <c r="ATH90" s="125"/>
      <c r="ATI90" s="125"/>
      <c r="ATJ90" s="125"/>
      <c r="ATK90" s="125"/>
      <c r="ATL90" s="125"/>
      <c r="ATM90" s="125"/>
      <c r="ATN90" s="125"/>
      <c r="ATO90" s="125"/>
      <c r="ATP90" s="125"/>
      <c r="ATQ90" s="125"/>
      <c r="ATR90" s="125"/>
      <c r="ATS90" s="125"/>
      <c r="ATT90" s="125"/>
      <c r="ATU90" s="125"/>
      <c r="ATV90" s="125"/>
      <c r="ATW90" s="125"/>
      <c r="ATX90" s="125"/>
      <c r="ATY90" s="125"/>
      <c r="ATZ90" s="125"/>
      <c r="AUA90" s="125"/>
      <c r="AUB90" s="125"/>
      <c r="AUC90" s="125"/>
      <c r="AUD90" s="125"/>
      <c r="AUE90" s="125"/>
      <c r="AUF90" s="125"/>
      <c r="AUG90" s="125"/>
      <c r="AUH90" s="125"/>
      <c r="AUI90" s="125"/>
      <c r="AUJ90" s="125"/>
      <c r="AUK90" s="125"/>
      <c r="AUL90" s="125"/>
      <c r="AUM90" s="125"/>
      <c r="AUN90" s="125"/>
      <c r="AUO90" s="125"/>
      <c r="AUP90" s="125"/>
      <c r="AUQ90" s="125"/>
      <c r="AUR90" s="125"/>
      <c r="AUS90" s="125"/>
      <c r="AUT90" s="125"/>
      <c r="AUU90" s="125"/>
      <c r="AUV90" s="125"/>
      <c r="AUW90" s="125"/>
      <c r="AUX90" s="125"/>
      <c r="AUY90" s="125"/>
      <c r="AUZ90" s="125"/>
      <c r="AVA90" s="125"/>
      <c r="AVB90" s="125"/>
      <c r="AVC90" s="125"/>
      <c r="AVD90" s="125"/>
      <c r="AVE90" s="125"/>
      <c r="AVF90" s="125"/>
      <c r="AVG90" s="125"/>
      <c r="AVH90" s="125"/>
      <c r="AVI90" s="125"/>
      <c r="AVJ90" s="125"/>
      <c r="AVK90" s="125"/>
      <c r="AVL90" s="125"/>
      <c r="AVM90" s="125"/>
      <c r="AVN90" s="125"/>
      <c r="AVO90" s="125"/>
      <c r="AVP90" s="125"/>
      <c r="AVQ90" s="125"/>
      <c r="AVR90" s="125"/>
      <c r="AVS90" s="125"/>
      <c r="AVT90" s="125"/>
      <c r="AVU90" s="125"/>
      <c r="AVV90" s="125"/>
      <c r="AVW90" s="125"/>
      <c r="AVX90" s="125"/>
      <c r="AVY90" s="125"/>
      <c r="AVZ90" s="125"/>
      <c r="AWA90" s="125"/>
      <c r="AWB90" s="125"/>
      <c r="AWC90" s="125"/>
      <c r="AWD90" s="125"/>
      <c r="AWE90" s="125"/>
      <c r="AWF90" s="125"/>
      <c r="AWG90" s="125"/>
      <c r="AWH90" s="125"/>
      <c r="AWI90" s="125"/>
      <c r="AWJ90" s="125"/>
      <c r="AWK90" s="125"/>
      <c r="AWL90" s="125"/>
      <c r="AWM90" s="125"/>
      <c r="AWN90" s="125"/>
      <c r="AWO90" s="125"/>
      <c r="AWP90" s="125"/>
      <c r="AWQ90" s="125"/>
      <c r="AWR90" s="125"/>
      <c r="AWS90" s="125"/>
      <c r="AWT90" s="125"/>
      <c r="AWU90" s="125"/>
      <c r="AWV90" s="125"/>
      <c r="AWW90" s="125"/>
      <c r="AWX90" s="125"/>
      <c r="AWY90" s="125"/>
      <c r="AWZ90" s="125"/>
      <c r="AXA90" s="125"/>
      <c r="AXB90" s="125"/>
      <c r="AXC90" s="125"/>
      <c r="AXD90" s="125"/>
      <c r="AXE90" s="125"/>
      <c r="AXF90" s="125"/>
      <c r="AXG90" s="125"/>
      <c r="AXH90" s="125"/>
      <c r="AXI90" s="125"/>
      <c r="AXJ90" s="125"/>
      <c r="AXK90" s="125"/>
      <c r="AXL90" s="125"/>
      <c r="AXM90" s="125"/>
      <c r="AXN90" s="125"/>
      <c r="AXO90" s="125"/>
      <c r="AXP90" s="125"/>
      <c r="AXQ90" s="125"/>
      <c r="AXR90" s="125"/>
      <c r="AXS90" s="125"/>
      <c r="AXT90" s="125"/>
      <c r="AXU90" s="125"/>
      <c r="AXV90" s="125"/>
      <c r="AXW90" s="125"/>
      <c r="AXX90" s="125"/>
      <c r="AXY90" s="125"/>
      <c r="AXZ90" s="125"/>
      <c r="AYA90" s="125"/>
      <c r="AYB90" s="125"/>
      <c r="AYC90" s="125"/>
      <c r="AYD90" s="125"/>
      <c r="AYE90" s="125"/>
      <c r="AYF90" s="125"/>
      <c r="AYG90" s="125"/>
      <c r="AYH90" s="125"/>
      <c r="AYI90" s="125"/>
      <c r="AYJ90" s="125"/>
      <c r="AYK90" s="125"/>
      <c r="AYL90" s="125"/>
      <c r="AYM90" s="125"/>
      <c r="AYN90" s="125"/>
      <c r="AYO90" s="125"/>
      <c r="AYP90" s="125"/>
      <c r="AYQ90" s="125"/>
      <c r="AYR90" s="125"/>
      <c r="AYS90" s="125"/>
      <c r="AYT90" s="125"/>
      <c r="AYU90" s="125"/>
      <c r="AYV90" s="125"/>
      <c r="AYW90" s="125"/>
      <c r="AYX90" s="125"/>
      <c r="AYY90" s="125"/>
      <c r="AYZ90" s="125"/>
      <c r="AZA90" s="125"/>
      <c r="AZB90" s="125"/>
      <c r="AZC90" s="125"/>
      <c r="AZD90" s="125"/>
      <c r="AZE90" s="125"/>
      <c r="AZF90" s="125"/>
      <c r="AZG90" s="125"/>
      <c r="AZH90" s="125"/>
      <c r="AZI90" s="125"/>
      <c r="AZJ90" s="125"/>
      <c r="AZK90" s="125"/>
      <c r="AZL90" s="125"/>
      <c r="AZM90" s="125"/>
      <c r="AZN90" s="125"/>
      <c r="AZO90" s="125"/>
      <c r="AZP90" s="125"/>
      <c r="AZQ90" s="125"/>
      <c r="AZR90" s="125"/>
      <c r="AZS90" s="125"/>
      <c r="AZT90" s="125"/>
      <c r="AZU90" s="125"/>
      <c r="AZV90" s="125"/>
      <c r="AZW90" s="125"/>
      <c r="AZX90" s="125"/>
      <c r="AZY90" s="125"/>
      <c r="AZZ90" s="125"/>
      <c r="BAA90" s="125"/>
      <c r="BAB90" s="125"/>
      <c r="BAC90" s="125"/>
      <c r="BAD90" s="125"/>
      <c r="BAE90" s="125"/>
      <c r="BAF90" s="125"/>
      <c r="BAG90" s="125"/>
      <c r="BAH90" s="125"/>
      <c r="BAI90" s="125"/>
      <c r="BAJ90" s="125"/>
      <c r="BAK90" s="125"/>
      <c r="BAL90" s="125"/>
      <c r="BAM90" s="125"/>
      <c r="BAN90" s="125"/>
      <c r="BAO90" s="125"/>
      <c r="BAP90" s="125"/>
      <c r="BAQ90" s="125"/>
      <c r="BAR90" s="125"/>
      <c r="BAS90" s="125"/>
      <c r="BAT90" s="125"/>
      <c r="BAU90" s="125"/>
      <c r="BAV90" s="125"/>
      <c r="BAW90" s="125"/>
      <c r="BAX90" s="125"/>
      <c r="BAY90" s="125"/>
      <c r="BAZ90" s="125"/>
      <c r="BBA90" s="125"/>
      <c r="BBB90" s="125"/>
      <c r="BBC90" s="125"/>
      <c r="BBD90" s="125"/>
      <c r="BBE90" s="125"/>
      <c r="BBF90" s="125"/>
      <c r="BBG90" s="125"/>
      <c r="BBH90" s="125"/>
      <c r="BBI90" s="125"/>
      <c r="BBJ90" s="125"/>
      <c r="BBK90" s="125"/>
      <c r="BBL90" s="125"/>
      <c r="BBM90" s="125"/>
      <c r="BBN90" s="125"/>
      <c r="BBO90" s="125"/>
      <c r="BBP90" s="125"/>
      <c r="BBQ90" s="125"/>
      <c r="BBR90" s="125"/>
      <c r="BBS90" s="125"/>
      <c r="BBT90" s="125"/>
      <c r="BBU90" s="125"/>
      <c r="BBV90" s="125"/>
      <c r="BBW90" s="125"/>
      <c r="BBX90" s="125"/>
      <c r="BBY90" s="125"/>
      <c r="BBZ90" s="125"/>
      <c r="BCA90" s="125"/>
      <c r="BCB90" s="125"/>
      <c r="BCC90" s="125"/>
      <c r="BCD90" s="125"/>
      <c r="BCE90" s="125"/>
      <c r="BCF90" s="125"/>
      <c r="BCG90" s="125"/>
      <c r="BCH90" s="125"/>
      <c r="BCI90" s="125"/>
      <c r="BCJ90" s="125"/>
      <c r="BCK90" s="125"/>
      <c r="BCL90" s="125"/>
      <c r="BCM90" s="125"/>
      <c r="BCN90" s="125"/>
      <c r="BCO90" s="125"/>
      <c r="BCP90" s="125"/>
      <c r="BCQ90" s="125"/>
      <c r="BCR90" s="125"/>
      <c r="BCS90" s="125"/>
      <c r="BCT90" s="125"/>
      <c r="BCU90" s="125"/>
      <c r="BCV90" s="125"/>
      <c r="BCW90" s="125"/>
      <c r="BCX90" s="125"/>
      <c r="BCY90" s="125"/>
      <c r="BCZ90" s="125"/>
      <c r="BDA90" s="125"/>
      <c r="BDB90" s="125"/>
      <c r="BDC90" s="125"/>
      <c r="BDD90" s="125"/>
      <c r="BDE90" s="125"/>
      <c r="BDF90" s="125"/>
      <c r="BDG90" s="125"/>
      <c r="BDH90" s="125"/>
      <c r="BDI90" s="125"/>
      <c r="BDJ90" s="125"/>
      <c r="BDK90" s="125"/>
      <c r="BDL90" s="125"/>
      <c r="BDM90" s="125"/>
      <c r="BDN90" s="125"/>
      <c r="BDO90" s="125"/>
      <c r="BDP90" s="125"/>
      <c r="BDQ90" s="125"/>
      <c r="BDR90" s="125"/>
      <c r="BDS90" s="125"/>
      <c r="BDT90" s="125"/>
      <c r="BDU90" s="125"/>
      <c r="BDV90" s="125"/>
      <c r="BDW90" s="125"/>
      <c r="BDX90" s="125"/>
      <c r="BDY90" s="125"/>
      <c r="BDZ90" s="125"/>
      <c r="BEA90" s="125"/>
      <c r="BEB90" s="125"/>
      <c r="BEC90" s="125"/>
      <c r="BED90" s="125"/>
      <c r="BEE90" s="125"/>
      <c r="BEF90" s="125"/>
      <c r="BEG90" s="125"/>
      <c r="BEH90" s="125"/>
      <c r="BEI90" s="125"/>
      <c r="BEJ90" s="125"/>
      <c r="BEK90" s="125"/>
      <c r="BEL90" s="125"/>
      <c r="BEM90" s="125"/>
      <c r="BEN90" s="125"/>
      <c r="BEO90" s="125"/>
      <c r="BEP90" s="125"/>
      <c r="BEQ90" s="125"/>
      <c r="BER90" s="125"/>
      <c r="BES90" s="125"/>
      <c r="BET90" s="125"/>
      <c r="BEU90" s="125"/>
      <c r="BEV90" s="125"/>
      <c r="BEW90" s="125"/>
      <c r="BEX90" s="125"/>
      <c r="BEY90" s="125"/>
      <c r="BEZ90" s="125"/>
      <c r="BFA90" s="125"/>
      <c r="BFB90" s="125"/>
      <c r="BFC90" s="125"/>
      <c r="BFD90" s="125"/>
      <c r="BFE90" s="125"/>
      <c r="BFF90" s="125"/>
      <c r="BFG90" s="125"/>
      <c r="BFH90" s="125"/>
      <c r="BFI90" s="125"/>
      <c r="BFJ90" s="125"/>
      <c r="BFK90" s="125"/>
      <c r="BFL90" s="125"/>
      <c r="BFM90" s="125"/>
      <c r="BFN90" s="125"/>
      <c r="BFO90" s="125"/>
      <c r="BFP90" s="125"/>
      <c r="BFQ90" s="125"/>
      <c r="BFR90" s="125"/>
      <c r="BFS90" s="125"/>
      <c r="BFT90" s="125"/>
      <c r="BFU90" s="125"/>
      <c r="BFV90" s="125"/>
      <c r="BFW90" s="125"/>
      <c r="BFX90" s="125"/>
      <c r="BFY90" s="125"/>
      <c r="BFZ90" s="125"/>
      <c r="BGA90" s="125"/>
      <c r="BGB90" s="125"/>
      <c r="BGC90" s="125"/>
      <c r="BGD90" s="125"/>
      <c r="BGE90" s="125"/>
      <c r="BGF90" s="125"/>
      <c r="BGG90" s="125"/>
      <c r="BGH90" s="125"/>
      <c r="BGI90" s="125"/>
      <c r="BGJ90" s="125"/>
      <c r="BGK90" s="125"/>
      <c r="BGL90" s="125"/>
      <c r="BGM90" s="125"/>
      <c r="BGN90" s="125"/>
      <c r="BGO90" s="125"/>
      <c r="BGP90" s="125"/>
      <c r="BGQ90" s="125"/>
      <c r="BGR90" s="125"/>
      <c r="BGS90" s="125"/>
      <c r="BGT90" s="125"/>
      <c r="BGU90" s="125"/>
      <c r="BGV90" s="125"/>
      <c r="BGW90" s="125"/>
      <c r="BGX90" s="125"/>
      <c r="BGY90" s="125"/>
      <c r="BGZ90" s="125"/>
      <c r="BHA90" s="125"/>
      <c r="BHB90" s="125"/>
      <c r="BHC90" s="125"/>
      <c r="BHD90" s="125"/>
      <c r="BHE90" s="125"/>
      <c r="BHF90" s="125"/>
      <c r="BHG90" s="125"/>
      <c r="BHH90" s="125"/>
      <c r="BHI90" s="125"/>
      <c r="BHJ90" s="125"/>
      <c r="BHK90" s="125"/>
      <c r="BHL90" s="125"/>
      <c r="BHM90" s="125"/>
      <c r="BHN90" s="125"/>
      <c r="BHO90" s="125"/>
      <c r="BHP90" s="125"/>
      <c r="BHQ90" s="125"/>
      <c r="BHR90" s="125"/>
      <c r="BHS90" s="125"/>
      <c r="BHT90" s="125"/>
      <c r="BHU90" s="125"/>
      <c r="BHV90" s="125"/>
      <c r="BHW90" s="125"/>
      <c r="BHX90" s="125"/>
      <c r="BHY90" s="125"/>
      <c r="BHZ90" s="125"/>
      <c r="BIA90" s="125"/>
      <c r="BIB90" s="125"/>
      <c r="BIC90" s="125"/>
      <c r="BID90" s="125"/>
      <c r="BIE90" s="125"/>
      <c r="BIF90" s="125"/>
      <c r="BIG90" s="125"/>
      <c r="BIH90" s="125"/>
      <c r="BII90" s="125"/>
      <c r="BIJ90" s="125"/>
      <c r="BIK90" s="125"/>
      <c r="BIL90" s="125"/>
      <c r="BIM90" s="125"/>
      <c r="BIN90" s="125"/>
      <c r="BIO90" s="125"/>
      <c r="BIP90" s="125"/>
      <c r="BIQ90" s="125"/>
      <c r="BIR90" s="125"/>
      <c r="BIS90" s="125"/>
      <c r="BIT90" s="125"/>
      <c r="BIU90" s="125"/>
      <c r="BIV90" s="125"/>
      <c r="BIW90" s="125"/>
      <c r="BIX90" s="125"/>
      <c r="BIY90" s="125"/>
      <c r="BIZ90" s="125"/>
      <c r="BJA90" s="125"/>
      <c r="BJB90" s="125"/>
      <c r="BJC90" s="125"/>
      <c r="BJD90" s="125"/>
      <c r="BJE90" s="125"/>
      <c r="BJF90" s="125"/>
      <c r="BJG90" s="125"/>
      <c r="BJH90" s="125"/>
      <c r="BJI90" s="125"/>
      <c r="BJJ90" s="125"/>
      <c r="BJK90" s="125"/>
      <c r="BJL90" s="125"/>
      <c r="BJM90" s="125"/>
      <c r="BJN90" s="125"/>
      <c r="BJO90" s="125"/>
      <c r="BJP90" s="125"/>
      <c r="BJQ90" s="125"/>
      <c r="BJR90" s="125"/>
      <c r="BJS90" s="125"/>
      <c r="BJT90" s="125"/>
      <c r="BJU90" s="125"/>
      <c r="BJV90" s="125"/>
      <c r="BJW90" s="125"/>
      <c r="BJX90" s="125"/>
      <c r="BJY90" s="125"/>
      <c r="BJZ90" s="125"/>
      <c r="BKA90" s="125"/>
      <c r="BKB90" s="125"/>
      <c r="BKC90" s="125"/>
      <c r="BKD90" s="125"/>
      <c r="BKE90" s="125"/>
      <c r="BKF90" s="125"/>
      <c r="BKG90" s="125"/>
      <c r="BKH90" s="125"/>
      <c r="BKI90" s="125"/>
      <c r="BKJ90" s="125"/>
      <c r="BKK90" s="125"/>
      <c r="BKL90" s="125"/>
      <c r="BKM90" s="125"/>
      <c r="BKN90" s="125"/>
      <c r="BKO90" s="125"/>
      <c r="BKP90" s="125"/>
      <c r="BKQ90" s="125"/>
      <c r="BKR90" s="125"/>
      <c r="BKS90" s="125"/>
      <c r="BKT90" s="125"/>
      <c r="BKU90" s="125"/>
      <c r="BKV90" s="125"/>
      <c r="BKW90" s="125"/>
      <c r="BKX90" s="125"/>
      <c r="BKY90" s="125"/>
      <c r="BKZ90" s="125"/>
      <c r="BLA90" s="125"/>
      <c r="BLB90" s="125"/>
      <c r="BLC90" s="125"/>
      <c r="BLD90" s="125"/>
      <c r="BLE90" s="125"/>
      <c r="BLF90" s="125"/>
      <c r="BLG90" s="125"/>
      <c r="BLH90" s="125"/>
      <c r="BLI90" s="125"/>
      <c r="BLJ90" s="125"/>
      <c r="BLK90" s="125"/>
      <c r="BLL90" s="125"/>
      <c r="BLM90" s="125"/>
      <c r="BLN90" s="125"/>
      <c r="BLO90" s="125"/>
      <c r="BLP90" s="125"/>
      <c r="BLQ90" s="125"/>
      <c r="BLR90" s="125"/>
      <c r="BLS90" s="125"/>
      <c r="BLT90" s="125"/>
      <c r="BLU90" s="125"/>
      <c r="BLV90" s="125"/>
      <c r="BLW90" s="125"/>
      <c r="BLX90" s="125"/>
      <c r="BLY90" s="125"/>
      <c r="BLZ90" s="125"/>
      <c r="BMA90" s="125"/>
      <c r="BMB90" s="125"/>
      <c r="BMC90" s="125"/>
      <c r="BMD90" s="125"/>
      <c r="BME90" s="125"/>
      <c r="BMF90" s="125"/>
      <c r="BMG90" s="125"/>
      <c r="BMH90" s="125"/>
      <c r="BMI90" s="125"/>
      <c r="BMJ90" s="125"/>
      <c r="BMK90" s="125"/>
      <c r="BML90" s="125"/>
      <c r="BMM90" s="125"/>
      <c r="BMN90" s="125"/>
      <c r="BMO90" s="125"/>
      <c r="BMP90" s="125"/>
      <c r="BMQ90" s="125"/>
      <c r="BMR90" s="125"/>
      <c r="BMS90" s="125"/>
      <c r="BMT90" s="125"/>
      <c r="BMU90" s="125"/>
      <c r="BMV90" s="125"/>
      <c r="BMW90" s="125"/>
      <c r="BMX90" s="125"/>
      <c r="BMY90" s="125"/>
      <c r="BMZ90" s="125"/>
      <c r="BNA90" s="125"/>
      <c r="BNB90" s="125"/>
      <c r="BNC90" s="125"/>
      <c r="BND90" s="125"/>
      <c r="BNE90" s="125"/>
      <c r="BNF90" s="125"/>
      <c r="BNG90" s="125"/>
      <c r="BNH90" s="125"/>
      <c r="BNI90" s="125"/>
      <c r="BNJ90" s="125"/>
      <c r="BNK90" s="125"/>
      <c r="BNL90" s="125"/>
      <c r="BNM90" s="125"/>
      <c r="BNN90" s="125"/>
      <c r="BNO90" s="125"/>
      <c r="BNP90" s="125"/>
      <c r="BNQ90" s="125"/>
      <c r="BNR90" s="125"/>
      <c r="BNS90" s="125"/>
      <c r="BNT90" s="125"/>
      <c r="BNU90" s="125"/>
      <c r="BNV90" s="125"/>
      <c r="BNW90" s="125"/>
      <c r="BNX90" s="125"/>
      <c r="BNY90" s="125"/>
      <c r="BNZ90" s="125"/>
      <c r="BOA90" s="125"/>
      <c r="BOB90" s="125"/>
      <c r="BOC90" s="125"/>
      <c r="BOD90" s="125"/>
      <c r="BOE90" s="125"/>
      <c r="BOF90" s="125"/>
      <c r="BOG90" s="125"/>
      <c r="BOH90" s="125"/>
      <c r="BOI90" s="125"/>
      <c r="BOJ90" s="125"/>
      <c r="BOK90" s="125"/>
      <c r="BOL90" s="125"/>
      <c r="BOM90" s="125"/>
      <c r="BON90" s="125"/>
      <c r="BOO90" s="125"/>
      <c r="BOP90" s="125"/>
      <c r="BOQ90" s="125"/>
      <c r="BOR90" s="125"/>
      <c r="BOS90" s="125"/>
      <c r="BOT90" s="125"/>
      <c r="BOU90" s="125"/>
      <c r="BOV90" s="125"/>
      <c r="BOW90" s="125"/>
      <c r="BOX90" s="125"/>
      <c r="BOY90" s="125"/>
      <c r="BOZ90" s="125"/>
      <c r="BPA90" s="125"/>
      <c r="BPB90" s="125"/>
      <c r="BPC90" s="125"/>
      <c r="BPD90" s="125"/>
      <c r="BPE90" s="125"/>
      <c r="BPF90" s="125"/>
      <c r="BPG90" s="125"/>
      <c r="BPH90" s="125"/>
      <c r="BPI90" s="125"/>
      <c r="BPJ90" s="125"/>
      <c r="BPK90" s="125"/>
      <c r="BPL90" s="125"/>
      <c r="BPM90" s="125"/>
      <c r="BPN90" s="125"/>
      <c r="BPO90" s="125"/>
      <c r="BPP90" s="125"/>
      <c r="BPQ90" s="125"/>
      <c r="BPR90" s="125"/>
      <c r="BPS90" s="125"/>
      <c r="BPT90" s="125"/>
      <c r="BPU90" s="125"/>
      <c r="BPV90" s="125"/>
      <c r="BPW90" s="125"/>
      <c r="BPX90" s="125"/>
      <c r="BPY90" s="125"/>
      <c r="BPZ90" s="125"/>
      <c r="BQA90" s="125"/>
      <c r="BQB90" s="125"/>
      <c r="BQC90" s="125"/>
      <c r="BQD90" s="125"/>
      <c r="BQE90" s="125"/>
      <c r="BQF90" s="125"/>
      <c r="BQG90" s="125"/>
      <c r="BQH90" s="125"/>
      <c r="BQI90" s="125"/>
      <c r="BQJ90" s="125"/>
      <c r="BQK90" s="125"/>
      <c r="BQL90" s="125"/>
      <c r="BQM90" s="125"/>
      <c r="BQN90" s="125"/>
      <c r="BQO90" s="125"/>
      <c r="BQP90" s="125"/>
      <c r="BQQ90" s="125"/>
      <c r="BQR90" s="125"/>
      <c r="BQS90" s="125"/>
      <c r="BQT90" s="125"/>
      <c r="BQU90" s="125"/>
      <c r="BQV90" s="125"/>
      <c r="BQW90" s="125"/>
      <c r="BQX90" s="125"/>
      <c r="BQY90" s="125"/>
      <c r="BQZ90" s="125"/>
      <c r="BRA90" s="125"/>
      <c r="BRB90" s="125"/>
      <c r="BRC90" s="125"/>
      <c r="BRD90" s="125"/>
      <c r="BRE90" s="125"/>
      <c r="BRF90" s="125"/>
      <c r="BRG90" s="125"/>
      <c r="BRH90" s="125"/>
      <c r="BRI90" s="125"/>
      <c r="BRJ90" s="125"/>
      <c r="BRK90" s="125"/>
      <c r="BRL90" s="125"/>
      <c r="BRM90" s="125"/>
      <c r="BRN90" s="125"/>
      <c r="BRO90" s="125"/>
      <c r="BRP90" s="125"/>
      <c r="BRQ90" s="125"/>
      <c r="BRR90" s="125"/>
      <c r="BRS90" s="125"/>
      <c r="BRT90" s="125"/>
      <c r="BRU90" s="125"/>
      <c r="BRV90" s="125"/>
      <c r="BRW90" s="125"/>
      <c r="BRX90" s="125"/>
      <c r="BRY90" s="125"/>
      <c r="BRZ90" s="125"/>
      <c r="BSA90" s="125"/>
      <c r="BSB90" s="125"/>
      <c r="BSC90" s="125"/>
      <c r="BSD90" s="125"/>
      <c r="BSE90" s="125"/>
      <c r="BSF90" s="125"/>
      <c r="BSG90" s="125"/>
      <c r="BSH90" s="125"/>
      <c r="BSI90" s="125"/>
      <c r="BSJ90" s="125"/>
      <c r="BSK90" s="125"/>
      <c r="BSL90" s="125"/>
      <c r="BSM90" s="125"/>
      <c r="BSN90" s="125"/>
      <c r="BSO90" s="125"/>
      <c r="BSP90" s="125"/>
      <c r="BSQ90" s="125"/>
      <c r="BSR90" s="125"/>
      <c r="BSS90" s="125"/>
      <c r="BST90" s="125"/>
      <c r="BSU90" s="125"/>
      <c r="BSV90" s="125"/>
      <c r="BSW90" s="125"/>
      <c r="BSX90" s="125"/>
      <c r="BSY90" s="125"/>
      <c r="BSZ90" s="125"/>
      <c r="BTA90" s="125"/>
      <c r="BTB90" s="125"/>
      <c r="BTC90" s="125"/>
      <c r="BTD90" s="125"/>
      <c r="BTE90" s="125"/>
      <c r="BTF90" s="125"/>
      <c r="BTG90" s="125"/>
      <c r="BTH90" s="125"/>
      <c r="BTI90" s="125"/>
      <c r="BTJ90" s="125"/>
      <c r="BTK90" s="125"/>
      <c r="BTL90" s="125"/>
      <c r="BTM90" s="125"/>
      <c r="BTN90" s="125"/>
      <c r="BTO90" s="125"/>
      <c r="BTP90" s="125"/>
      <c r="BTQ90" s="125"/>
      <c r="BTR90" s="125"/>
      <c r="BTS90" s="125"/>
      <c r="BTT90" s="125"/>
      <c r="BTU90" s="125"/>
      <c r="BTV90" s="125"/>
      <c r="BTW90" s="125"/>
      <c r="BTX90" s="125"/>
      <c r="BTY90" s="125"/>
      <c r="BTZ90" s="125"/>
      <c r="BUA90" s="125"/>
      <c r="BUB90" s="125"/>
      <c r="BUC90" s="125"/>
      <c r="BUD90" s="125"/>
      <c r="BUE90" s="125"/>
      <c r="BUF90" s="125"/>
      <c r="BUG90" s="125"/>
      <c r="BUH90" s="125"/>
      <c r="BUI90" s="125"/>
      <c r="BUJ90" s="125"/>
      <c r="BUK90" s="125"/>
      <c r="BUL90" s="125"/>
      <c r="BUM90" s="125"/>
      <c r="BUN90" s="125"/>
      <c r="BUO90" s="125"/>
      <c r="BUP90" s="125"/>
      <c r="BUQ90" s="125"/>
      <c r="BUR90" s="125"/>
      <c r="BUS90" s="125"/>
      <c r="BUT90" s="125"/>
      <c r="BUU90" s="125"/>
      <c r="BUV90" s="125"/>
      <c r="BUW90" s="125"/>
      <c r="BUX90" s="125"/>
      <c r="BUY90" s="125"/>
      <c r="BUZ90" s="125"/>
      <c r="BVA90" s="125"/>
      <c r="BVB90" s="125"/>
      <c r="BVC90" s="125"/>
      <c r="BVD90" s="125"/>
      <c r="BVE90" s="125"/>
      <c r="BVF90" s="125"/>
      <c r="BVG90" s="125"/>
      <c r="BVH90" s="125"/>
      <c r="BVI90" s="125"/>
      <c r="BVJ90" s="125"/>
      <c r="BVK90" s="125"/>
      <c r="BVL90" s="125"/>
      <c r="BVM90" s="125"/>
      <c r="BVN90" s="125"/>
      <c r="BVO90" s="125"/>
      <c r="BVP90" s="125"/>
      <c r="BVQ90" s="125"/>
      <c r="BVR90" s="125"/>
      <c r="BVS90" s="125"/>
      <c r="BVT90" s="125"/>
      <c r="BVU90" s="125"/>
      <c r="BVV90" s="125"/>
      <c r="BVW90" s="125"/>
      <c r="BVX90" s="125"/>
      <c r="BVY90" s="125"/>
      <c r="BVZ90" s="125"/>
      <c r="BWA90" s="125"/>
      <c r="BWB90" s="125"/>
      <c r="BWC90" s="125"/>
      <c r="BWD90" s="125"/>
      <c r="BWE90" s="125"/>
      <c r="BWF90" s="125"/>
      <c r="BWG90" s="125"/>
      <c r="BWH90" s="125"/>
      <c r="BWI90" s="125"/>
      <c r="BWJ90" s="125"/>
      <c r="BWK90" s="125"/>
      <c r="BWL90" s="125"/>
      <c r="BWM90" s="125"/>
      <c r="BWN90" s="125"/>
      <c r="BWO90" s="125"/>
      <c r="BWP90" s="125"/>
      <c r="BWQ90" s="125"/>
      <c r="BWR90" s="125"/>
      <c r="BWS90" s="125"/>
      <c r="BWT90" s="125"/>
      <c r="BWU90" s="125"/>
      <c r="BWV90" s="125"/>
      <c r="BWW90" s="125"/>
      <c r="BWX90" s="125"/>
      <c r="BWY90" s="125"/>
      <c r="BWZ90" s="125"/>
      <c r="BXA90" s="125"/>
      <c r="BXB90" s="125"/>
      <c r="BXC90" s="125"/>
      <c r="BXD90" s="125"/>
      <c r="BXE90" s="125"/>
      <c r="BXF90" s="125"/>
      <c r="BXG90" s="125"/>
      <c r="BXH90" s="125"/>
      <c r="BXI90" s="125"/>
      <c r="BXJ90" s="125"/>
      <c r="BXK90" s="125"/>
      <c r="BXL90" s="125"/>
      <c r="BXM90" s="125"/>
      <c r="BXN90" s="125"/>
      <c r="BXO90" s="125"/>
      <c r="BXP90" s="125"/>
      <c r="BXQ90" s="125"/>
      <c r="BXR90" s="125"/>
      <c r="BXS90" s="125"/>
      <c r="BXT90" s="125"/>
      <c r="BXU90" s="125"/>
      <c r="BXV90" s="125"/>
      <c r="BXW90" s="125"/>
      <c r="BXX90" s="125"/>
      <c r="BXY90" s="125"/>
      <c r="BXZ90" s="125"/>
      <c r="BYA90" s="125"/>
      <c r="BYB90" s="125"/>
      <c r="BYC90" s="125"/>
      <c r="BYD90" s="125"/>
      <c r="BYE90" s="125"/>
      <c r="BYF90" s="125"/>
      <c r="BYG90" s="125"/>
      <c r="BYH90" s="125"/>
      <c r="BYI90" s="125"/>
      <c r="BYJ90" s="125"/>
      <c r="BYK90" s="125"/>
      <c r="BYL90" s="125"/>
      <c r="BYM90" s="125"/>
      <c r="BYN90" s="125"/>
      <c r="BYO90" s="125"/>
      <c r="BYP90" s="125"/>
      <c r="BYQ90" s="125"/>
      <c r="BYR90" s="125"/>
      <c r="BYS90" s="125"/>
      <c r="BYT90" s="125"/>
      <c r="BYU90" s="125"/>
      <c r="BYV90" s="125"/>
      <c r="BYW90" s="125"/>
      <c r="BYX90" s="125"/>
      <c r="BYY90" s="125"/>
      <c r="BYZ90" s="125"/>
      <c r="BZA90" s="125"/>
      <c r="BZB90" s="125"/>
      <c r="BZC90" s="125"/>
      <c r="BZD90" s="125"/>
      <c r="BZE90" s="125"/>
      <c r="BZF90" s="125"/>
      <c r="BZG90" s="125"/>
      <c r="BZH90" s="125"/>
      <c r="BZI90" s="125"/>
      <c r="BZJ90" s="125"/>
      <c r="BZK90" s="125"/>
      <c r="BZL90" s="125"/>
      <c r="BZM90" s="125"/>
      <c r="BZN90" s="125"/>
      <c r="BZO90" s="125"/>
      <c r="BZP90" s="125"/>
      <c r="BZQ90" s="125"/>
      <c r="BZR90" s="125"/>
      <c r="BZS90" s="125"/>
      <c r="BZT90" s="125"/>
      <c r="BZU90" s="125"/>
      <c r="BZV90" s="125"/>
      <c r="BZW90" s="125"/>
      <c r="BZX90" s="125"/>
      <c r="BZY90" s="125"/>
      <c r="BZZ90" s="125"/>
      <c r="CAA90" s="125"/>
      <c r="CAB90" s="125"/>
      <c r="CAC90" s="125"/>
      <c r="CAD90" s="125"/>
      <c r="CAE90" s="125"/>
      <c r="CAF90" s="125"/>
      <c r="CAG90" s="125"/>
      <c r="CAH90" s="125"/>
      <c r="CAI90" s="125"/>
      <c r="CAJ90" s="125"/>
      <c r="CAK90" s="125"/>
      <c r="CAL90" s="125"/>
      <c r="CAM90" s="125"/>
      <c r="CAN90" s="125"/>
      <c r="CAO90" s="125"/>
      <c r="CAP90" s="125"/>
      <c r="CAQ90" s="125"/>
      <c r="CAR90" s="125"/>
      <c r="CAS90" s="125"/>
      <c r="CAT90" s="125"/>
      <c r="CAU90" s="125"/>
      <c r="CAV90" s="125"/>
      <c r="CAW90" s="125"/>
      <c r="CAX90" s="125"/>
      <c r="CAY90" s="125"/>
      <c r="CAZ90" s="125"/>
      <c r="CBA90" s="125"/>
      <c r="CBB90" s="125"/>
      <c r="CBC90" s="125"/>
      <c r="CBD90" s="125"/>
      <c r="CBE90" s="125"/>
      <c r="CBF90" s="125"/>
      <c r="CBG90" s="125"/>
      <c r="CBH90" s="125"/>
      <c r="CBI90" s="125"/>
      <c r="CBJ90" s="125"/>
      <c r="CBK90" s="125"/>
      <c r="CBL90" s="125"/>
      <c r="CBM90" s="125"/>
      <c r="CBN90" s="125"/>
      <c r="CBO90" s="125"/>
      <c r="CBP90" s="125"/>
      <c r="CBQ90" s="125"/>
      <c r="CBR90" s="125"/>
      <c r="CBS90" s="125"/>
      <c r="CBT90" s="125"/>
      <c r="CBU90" s="125"/>
      <c r="CBV90" s="125"/>
      <c r="CBW90" s="125"/>
      <c r="CBX90" s="125"/>
      <c r="CBY90" s="125"/>
      <c r="CBZ90" s="125"/>
      <c r="CCA90" s="125"/>
      <c r="CCB90" s="125"/>
      <c r="CCC90" s="125"/>
      <c r="CCD90" s="125"/>
      <c r="CCE90" s="125"/>
      <c r="CCF90" s="125"/>
      <c r="CCG90" s="125"/>
      <c r="CCH90" s="125"/>
      <c r="CCI90" s="125"/>
      <c r="CCJ90" s="125"/>
      <c r="CCK90" s="125"/>
      <c r="CCL90" s="125"/>
      <c r="CCM90" s="125"/>
      <c r="CCN90" s="125"/>
      <c r="CCO90" s="125"/>
      <c r="CCP90" s="125"/>
      <c r="CCQ90" s="125"/>
      <c r="CCR90" s="125"/>
      <c r="CCS90" s="125"/>
      <c r="CCT90" s="125"/>
      <c r="CCU90" s="125"/>
      <c r="CCV90" s="125"/>
      <c r="CCW90" s="125"/>
      <c r="CCX90" s="125"/>
      <c r="CCY90" s="125"/>
      <c r="CCZ90" s="125"/>
      <c r="CDA90" s="125"/>
      <c r="CDB90" s="125"/>
      <c r="CDC90" s="125"/>
      <c r="CDD90" s="125"/>
      <c r="CDE90" s="125"/>
      <c r="CDF90" s="125"/>
      <c r="CDG90" s="125"/>
      <c r="CDH90" s="125"/>
      <c r="CDI90" s="125"/>
      <c r="CDJ90" s="125"/>
      <c r="CDK90" s="125"/>
      <c r="CDL90" s="125"/>
      <c r="CDM90" s="125"/>
      <c r="CDN90" s="125"/>
      <c r="CDO90" s="125"/>
      <c r="CDP90" s="125"/>
      <c r="CDQ90" s="125"/>
      <c r="CDR90" s="125"/>
      <c r="CDS90" s="125"/>
      <c r="CDT90" s="125"/>
      <c r="CDU90" s="125"/>
      <c r="CDV90" s="125"/>
      <c r="CDW90" s="125"/>
      <c r="CDX90" s="125"/>
      <c r="CDY90" s="125"/>
      <c r="CDZ90" s="125"/>
      <c r="CEA90" s="125"/>
      <c r="CEB90" s="125"/>
      <c r="CEC90" s="125"/>
      <c r="CED90" s="125"/>
      <c r="CEE90" s="125"/>
      <c r="CEF90" s="125"/>
      <c r="CEG90" s="125"/>
      <c r="CEH90" s="125"/>
      <c r="CEI90" s="125"/>
      <c r="CEJ90" s="125"/>
      <c r="CEK90" s="125"/>
      <c r="CEL90" s="125"/>
      <c r="CEM90" s="125"/>
      <c r="CEN90" s="125"/>
      <c r="CEO90" s="125"/>
      <c r="CEP90" s="125"/>
      <c r="CEQ90" s="125"/>
      <c r="CER90" s="125"/>
      <c r="CES90" s="125"/>
      <c r="CET90" s="125"/>
      <c r="CEU90" s="125"/>
      <c r="CEV90" s="125"/>
      <c r="CEW90" s="125"/>
      <c r="CEX90" s="125"/>
      <c r="CEY90" s="125"/>
      <c r="CEZ90" s="125"/>
      <c r="CFA90" s="125"/>
      <c r="CFB90" s="125"/>
      <c r="CFC90" s="125"/>
      <c r="CFD90" s="125"/>
      <c r="CFE90" s="125"/>
      <c r="CFF90" s="125"/>
      <c r="CFG90" s="125"/>
      <c r="CFH90" s="125"/>
      <c r="CFI90" s="125"/>
      <c r="CFJ90" s="125"/>
      <c r="CFK90" s="125"/>
      <c r="CFL90" s="125"/>
      <c r="CFM90" s="125"/>
      <c r="CFN90" s="125"/>
      <c r="CFO90" s="125"/>
      <c r="CFP90" s="125"/>
      <c r="CFQ90" s="125"/>
      <c r="CFR90" s="125"/>
      <c r="CFS90" s="125"/>
      <c r="CFT90" s="125"/>
      <c r="CFU90" s="125"/>
      <c r="CFV90" s="125"/>
      <c r="CFW90" s="125"/>
      <c r="CFX90" s="125"/>
      <c r="CFY90" s="125"/>
      <c r="CFZ90" s="125"/>
      <c r="CGA90" s="125"/>
      <c r="CGB90" s="125"/>
      <c r="CGC90" s="125"/>
      <c r="CGD90" s="125"/>
      <c r="CGE90" s="125"/>
      <c r="CGF90" s="125"/>
      <c r="CGG90" s="125"/>
      <c r="CGH90" s="125"/>
      <c r="CGI90" s="125"/>
      <c r="CGJ90" s="125"/>
      <c r="CGK90" s="125"/>
      <c r="CGL90" s="125"/>
      <c r="CGM90" s="125"/>
      <c r="CGN90" s="125"/>
      <c r="CGO90" s="125"/>
      <c r="CGP90" s="125"/>
      <c r="CGQ90" s="125"/>
      <c r="CGR90" s="125"/>
      <c r="CGS90" s="125"/>
      <c r="CGT90" s="125"/>
      <c r="CGU90" s="125"/>
      <c r="CGV90" s="125"/>
      <c r="CGW90" s="125"/>
      <c r="CGX90" s="125"/>
      <c r="CGY90" s="125"/>
      <c r="CGZ90" s="125"/>
      <c r="CHA90" s="125"/>
      <c r="CHB90" s="125"/>
      <c r="CHC90" s="125"/>
      <c r="CHD90" s="125"/>
      <c r="CHE90" s="125"/>
      <c r="CHF90" s="125"/>
      <c r="CHG90" s="125"/>
      <c r="CHH90" s="125"/>
      <c r="CHI90" s="125"/>
      <c r="CHJ90" s="125"/>
      <c r="CHK90" s="125"/>
      <c r="CHL90" s="125"/>
      <c r="CHM90" s="125"/>
      <c r="CHN90" s="125"/>
      <c r="CHO90" s="125"/>
      <c r="CHP90" s="125"/>
      <c r="CHQ90" s="125"/>
      <c r="CHR90" s="125"/>
      <c r="CHS90" s="125"/>
      <c r="CHT90" s="125"/>
      <c r="CHU90" s="125"/>
      <c r="CHV90" s="125"/>
      <c r="CHW90" s="125"/>
      <c r="CHX90" s="125"/>
      <c r="CHY90" s="125"/>
      <c r="CHZ90" s="125"/>
      <c r="CIA90" s="125"/>
      <c r="CIB90" s="125"/>
      <c r="CIC90" s="125"/>
      <c r="CID90" s="125"/>
      <c r="CIE90" s="125"/>
      <c r="CIF90" s="125"/>
      <c r="CIG90" s="125"/>
      <c r="CIH90" s="125"/>
      <c r="CII90" s="125"/>
      <c r="CIJ90" s="125"/>
      <c r="CIK90" s="125"/>
      <c r="CIL90" s="125"/>
      <c r="CIM90" s="125"/>
      <c r="CIN90" s="125"/>
      <c r="CIO90" s="125"/>
      <c r="CIP90" s="125"/>
      <c r="CIQ90" s="125"/>
      <c r="CIR90" s="125"/>
      <c r="CIS90" s="125"/>
      <c r="CIT90" s="125"/>
      <c r="CIU90" s="125"/>
      <c r="CIV90" s="125"/>
      <c r="CIW90" s="125"/>
      <c r="CIX90" s="125"/>
      <c r="CIY90" s="125"/>
      <c r="CIZ90" s="125"/>
      <c r="CJA90" s="125"/>
      <c r="CJB90" s="125"/>
      <c r="CJC90" s="125"/>
      <c r="CJD90" s="125"/>
      <c r="CJE90" s="125"/>
      <c r="CJF90" s="125"/>
      <c r="CJG90" s="125"/>
      <c r="CJH90" s="125"/>
      <c r="CJI90" s="125"/>
      <c r="CJJ90" s="125"/>
      <c r="CJK90" s="125"/>
      <c r="CJL90" s="125"/>
      <c r="CJM90" s="125"/>
      <c r="CJN90" s="125"/>
      <c r="CJO90" s="125"/>
      <c r="CJP90" s="125"/>
      <c r="CJQ90" s="125"/>
      <c r="CJR90" s="125"/>
      <c r="CJS90" s="125"/>
      <c r="CJT90" s="125"/>
      <c r="CJU90" s="125"/>
      <c r="CJV90" s="125"/>
      <c r="CJW90" s="125"/>
      <c r="CJX90" s="125"/>
      <c r="CJY90" s="125"/>
      <c r="CJZ90" s="125"/>
      <c r="CKA90" s="125"/>
      <c r="CKB90" s="125"/>
      <c r="CKC90" s="125"/>
      <c r="CKD90" s="125"/>
      <c r="CKE90" s="125"/>
      <c r="CKF90" s="125"/>
      <c r="CKG90" s="125"/>
      <c r="CKH90" s="125"/>
      <c r="CKI90" s="125"/>
      <c r="CKJ90" s="125"/>
      <c r="CKK90" s="125"/>
      <c r="CKL90" s="125"/>
      <c r="CKM90" s="125"/>
      <c r="CKN90" s="125"/>
      <c r="CKO90" s="125"/>
      <c r="CKP90" s="125"/>
      <c r="CKQ90" s="125"/>
      <c r="CKR90" s="125"/>
      <c r="CKS90" s="125"/>
      <c r="CKT90" s="125"/>
      <c r="CKU90" s="125"/>
      <c r="CKV90" s="125"/>
      <c r="CKW90" s="125"/>
      <c r="CKX90" s="125"/>
      <c r="CKY90" s="125"/>
      <c r="CKZ90" s="125"/>
      <c r="CLA90" s="125"/>
      <c r="CLB90" s="125"/>
      <c r="CLC90" s="125"/>
      <c r="CLD90" s="125"/>
      <c r="CLE90" s="125"/>
      <c r="CLF90" s="125"/>
      <c r="CLG90" s="125"/>
      <c r="CLH90" s="125"/>
      <c r="CLI90" s="125"/>
      <c r="CLJ90" s="125"/>
      <c r="CLK90" s="125"/>
      <c r="CLL90" s="125"/>
      <c r="CLM90" s="125"/>
      <c r="CLN90" s="125"/>
      <c r="CLO90" s="125"/>
      <c r="CLP90" s="125"/>
      <c r="CLQ90" s="125"/>
      <c r="CLR90" s="125"/>
      <c r="CLS90" s="125"/>
      <c r="CLT90" s="125"/>
      <c r="CLU90" s="125"/>
      <c r="CLV90" s="125"/>
      <c r="CLW90" s="125"/>
      <c r="CLX90" s="125"/>
      <c r="CLY90" s="125"/>
      <c r="CLZ90" s="125"/>
      <c r="CMA90" s="125"/>
      <c r="CMB90" s="125"/>
      <c r="CMC90" s="125"/>
      <c r="CMD90" s="125"/>
      <c r="CME90" s="125"/>
      <c r="CMF90" s="125"/>
      <c r="CMG90" s="125"/>
      <c r="CMH90" s="125"/>
      <c r="CMI90" s="125"/>
      <c r="CMJ90" s="125"/>
      <c r="CMK90" s="125"/>
      <c r="CML90" s="125"/>
      <c r="CMM90" s="125"/>
      <c r="CMN90" s="125"/>
      <c r="CMO90" s="125"/>
      <c r="CMP90" s="125"/>
      <c r="CMQ90" s="125"/>
      <c r="CMR90" s="125"/>
      <c r="CMS90" s="125"/>
      <c r="CMT90" s="125"/>
      <c r="CMU90" s="125"/>
      <c r="CMV90" s="125"/>
      <c r="CMW90" s="125"/>
      <c r="CMX90" s="125"/>
      <c r="CMY90" s="125"/>
      <c r="CMZ90" s="125"/>
      <c r="CNA90" s="125"/>
      <c r="CNB90" s="125"/>
      <c r="CNC90" s="125"/>
      <c r="CND90" s="125"/>
      <c r="CNE90" s="125"/>
      <c r="CNF90" s="125"/>
      <c r="CNG90" s="125"/>
      <c r="CNH90" s="125"/>
      <c r="CNI90" s="125"/>
      <c r="CNJ90" s="125"/>
      <c r="CNK90" s="125"/>
      <c r="CNL90" s="125"/>
      <c r="CNM90" s="125"/>
      <c r="CNN90" s="125"/>
      <c r="CNO90" s="125"/>
      <c r="CNP90" s="125"/>
      <c r="CNQ90" s="125"/>
      <c r="CNR90" s="125"/>
      <c r="CNS90" s="125"/>
      <c r="CNT90" s="125"/>
      <c r="CNU90" s="125"/>
      <c r="CNV90" s="125"/>
      <c r="CNW90" s="125"/>
      <c r="CNX90" s="125"/>
      <c r="CNY90" s="125"/>
      <c r="CNZ90" s="125"/>
      <c r="COA90" s="125"/>
      <c r="COB90" s="125"/>
      <c r="COC90" s="125"/>
      <c r="COD90" s="125"/>
      <c r="COE90" s="125"/>
      <c r="COF90" s="125"/>
      <c r="COG90" s="125"/>
      <c r="COH90" s="125"/>
      <c r="COI90" s="125"/>
      <c r="COJ90" s="125"/>
      <c r="COK90" s="125"/>
      <c r="COL90" s="125"/>
      <c r="COM90" s="125"/>
      <c r="CON90" s="125"/>
      <c r="COO90" s="125"/>
      <c r="COP90" s="125"/>
      <c r="COQ90" s="125"/>
      <c r="COR90" s="125"/>
      <c r="COS90" s="125"/>
      <c r="COT90" s="125"/>
      <c r="COU90" s="125"/>
      <c r="COV90" s="125"/>
      <c r="COW90" s="125"/>
      <c r="COX90" s="125"/>
      <c r="COY90" s="125"/>
      <c r="COZ90" s="125"/>
      <c r="CPA90" s="125"/>
      <c r="CPB90" s="125"/>
      <c r="CPC90" s="125"/>
      <c r="CPD90" s="125"/>
      <c r="CPE90" s="125"/>
      <c r="CPF90" s="125"/>
      <c r="CPG90" s="125"/>
      <c r="CPH90" s="125"/>
      <c r="CPI90" s="125"/>
      <c r="CPJ90" s="125"/>
      <c r="CPK90" s="125"/>
      <c r="CPL90" s="125"/>
      <c r="CPM90" s="125"/>
      <c r="CPN90" s="125"/>
      <c r="CPO90" s="125"/>
      <c r="CPP90" s="125"/>
      <c r="CPQ90" s="125"/>
      <c r="CPR90" s="125"/>
      <c r="CPS90" s="125"/>
      <c r="CPT90" s="125"/>
      <c r="CPU90" s="125"/>
      <c r="CPV90" s="125"/>
      <c r="CPW90" s="125"/>
      <c r="CPX90" s="125"/>
      <c r="CPY90" s="125"/>
      <c r="CPZ90" s="125"/>
      <c r="CQA90" s="125"/>
      <c r="CQB90" s="125"/>
      <c r="CQC90" s="125"/>
      <c r="CQD90" s="125"/>
      <c r="CQE90" s="125"/>
      <c r="CQF90" s="125"/>
      <c r="CQG90" s="125"/>
      <c r="CQH90" s="125"/>
      <c r="CQI90" s="125"/>
      <c r="CQJ90" s="125"/>
      <c r="CQK90" s="125"/>
      <c r="CQL90" s="125"/>
      <c r="CQM90" s="125"/>
      <c r="CQN90" s="125"/>
      <c r="CQO90" s="125"/>
      <c r="CQP90" s="125"/>
      <c r="CQQ90" s="125"/>
      <c r="CQR90" s="125"/>
      <c r="CQS90" s="125"/>
      <c r="CQT90" s="125"/>
      <c r="CQU90" s="125"/>
      <c r="CQV90" s="125"/>
      <c r="CQW90" s="125"/>
      <c r="CQX90" s="125"/>
      <c r="CQY90" s="125"/>
      <c r="CQZ90" s="125"/>
      <c r="CRA90" s="125"/>
      <c r="CRB90" s="125"/>
      <c r="CRC90" s="125"/>
      <c r="CRD90" s="125"/>
      <c r="CRE90" s="125"/>
      <c r="CRF90" s="125"/>
      <c r="CRG90" s="125"/>
      <c r="CRH90" s="125"/>
      <c r="CRI90" s="125"/>
      <c r="CRJ90" s="125"/>
      <c r="CRK90" s="125"/>
      <c r="CRL90" s="125"/>
      <c r="CRM90" s="125"/>
      <c r="CRN90" s="125"/>
      <c r="CRO90" s="125"/>
      <c r="CRP90" s="125"/>
      <c r="CRQ90" s="125"/>
      <c r="CRR90" s="125"/>
      <c r="CRS90" s="125"/>
      <c r="CRT90" s="125"/>
      <c r="CRU90" s="125"/>
      <c r="CRV90" s="125"/>
      <c r="CRW90" s="125"/>
      <c r="CRX90" s="125"/>
      <c r="CRY90" s="125"/>
      <c r="CRZ90" s="125"/>
      <c r="CSA90" s="125"/>
      <c r="CSB90" s="125"/>
      <c r="CSC90" s="125"/>
      <c r="CSD90" s="125"/>
      <c r="CSE90" s="125"/>
      <c r="CSF90" s="125"/>
      <c r="CSG90" s="125"/>
      <c r="CSH90" s="125"/>
      <c r="CSI90" s="125"/>
      <c r="CSJ90" s="125"/>
      <c r="CSK90" s="125"/>
      <c r="CSL90" s="125"/>
      <c r="CSM90" s="125"/>
      <c r="CSN90" s="125"/>
      <c r="CSO90" s="125"/>
      <c r="CSP90" s="125"/>
      <c r="CSQ90" s="125"/>
      <c r="CSR90" s="125"/>
      <c r="CSS90" s="125"/>
      <c r="CST90" s="125"/>
      <c r="CSU90" s="125"/>
      <c r="CSV90" s="125"/>
      <c r="CSW90" s="125"/>
      <c r="CSX90" s="125"/>
      <c r="CSY90" s="125"/>
      <c r="CSZ90" s="125"/>
      <c r="CTA90" s="125"/>
      <c r="CTB90" s="125"/>
      <c r="CTC90" s="125"/>
      <c r="CTD90" s="125"/>
      <c r="CTE90" s="125"/>
      <c r="CTF90" s="125"/>
      <c r="CTG90" s="125"/>
      <c r="CTH90" s="125"/>
      <c r="CTI90" s="125"/>
      <c r="CTJ90" s="125"/>
      <c r="CTK90" s="125"/>
      <c r="CTL90" s="125"/>
      <c r="CTM90" s="125"/>
      <c r="CTN90" s="125"/>
      <c r="CTO90" s="125"/>
      <c r="CTP90" s="125"/>
      <c r="CTQ90" s="125"/>
      <c r="CTR90" s="125"/>
      <c r="CTS90" s="125"/>
      <c r="CTT90" s="125"/>
      <c r="CTU90" s="125"/>
      <c r="CTV90" s="125"/>
      <c r="CTW90" s="125"/>
      <c r="CTX90" s="125"/>
      <c r="CTY90" s="125"/>
      <c r="CTZ90" s="125"/>
      <c r="CUA90" s="125"/>
      <c r="CUB90" s="125"/>
      <c r="CUC90" s="125"/>
      <c r="CUD90" s="125"/>
      <c r="CUE90" s="125"/>
      <c r="CUF90" s="125"/>
      <c r="CUG90" s="125"/>
      <c r="CUH90" s="125"/>
      <c r="CUI90" s="125"/>
      <c r="CUJ90" s="125"/>
      <c r="CUK90" s="125"/>
      <c r="CUL90" s="125"/>
      <c r="CUM90" s="125"/>
      <c r="CUN90" s="125"/>
      <c r="CUO90" s="125"/>
      <c r="CUP90" s="125"/>
      <c r="CUQ90" s="125"/>
      <c r="CUR90" s="125"/>
      <c r="CUS90" s="125"/>
      <c r="CUT90" s="125"/>
      <c r="CUU90" s="125"/>
      <c r="CUV90" s="125"/>
      <c r="CUW90" s="125"/>
      <c r="CUX90" s="125"/>
      <c r="CUY90" s="125"/>
      <c r="CUZ90" s="125"/>
      <c r="CVA90" s="125"/>
      <c r="CVB90" s="125"/>
      <c r="CVC90" s="125"/>
      <c r="CVD90" s="125"/>
      <c r="CVE90" s="125"/>
      <c r="CVF90" s="125"/>
      <c r="CVG90" s="125"/>
      <c r="CVH90" s="125"/>
      <c r="CVI90" s="125"/>
      <c r="CVJ90" s="125"/>
      <c r="CVK90" s="125"/>
      <c r="CVL90" s="125"/>
      <c r="CVM90" s="125"/>
      <c r="CVN90" s="125"/>
      <c r="CVO90" s="125"/>
      <c r="CVP90" s="125"/>
      <c r="CVQ90" s="125"/>
      <c r="CVR90" s="125"/>
      <c r="CVS90" s="125"/>
      <c r="CVT90" s="125"/>
      <c r="CVU90" s="125"/>
      <c r="CVV90" s="125"/>
      <c r="CVW90" s="125"/>
      <c r="CVX90" s="125"/>
      <c r="CVY90" s="125"/>
      <c r="CVZ90" s="125"/>
      <c r="CWA90" s="125"/>
      <c r="CWB90" s="125"/>
      <c r="CWC90" s="125"/>
      <c r="CWD90" s="125"/>
      <c r="CWE90" s="125"/>
      <c r="CWF90" s="125"/>
      <c r="CWG90" s="125"/>
      <c r="CWH90" s="125"/>
      <c r="CWI90" s="125"/>
      <c r="CWJ90" s="125"/>
      <c r="CWK90" s="125"/>
      <c r="CWL90" s="125"/>
      <c r="CWM90" s="125"/>
      <c r="CWN90" s="125"/>
      <c r="CWO90" s="125"/>
      <c r="CWP90" s="125"/>
      <c r="CWQ90" s="125"/>
      <c r="CWR90" s="125"/>
      <c r="CWS90" s="125"/>
      <c r="CWT90" s="125"/>
      <c r="CWU90" s="125"/>
      <c r="CWV90" s="125"/>
      <c r="CWW90" s="125"/>
      <c r="CWX90" s="125"/>
      <c r="CWY90" s="125"/>
      <c r="CWZ90" s="125"/>
      <c r="CXA90" s="125"/>
      <c r="CXB90" s="125"/>
      <c r="CXC90" s="125"/>
      <c r="CXD90" s="125"/>
      <c r="CXE90" s="125"/>
      <c r="CXF90" s="125"/>
      <c r="CXG90" s="125"/>
      <c r="CXH90" s="125"/>
      <c r="CXI90" s="125"/>
      <c r="CXJ90" s="125"/>
      <c r="CXK90" s="125"/>
      <c r="CXL90" s="125"/>
      <c r="CXM90" s="125"/>
      <c r="CXN90" s="125"/>
      <c r="CXO90" s="125"/>
      <c r="CXP90" s="125"/>
      <c r="CXQ90" s="125"/>
      <c r="CXR90" s="125"/>
      <c r="CXS90" s="125"/>
      <c r="CXT90" s="125"/>
      <c r="CXU90" s="125"/>
      <c r="CXV90" s="125"/>
      <c r="CXW90" s="125"/>
      <c r="CXX90" s="125"/>
      <c r="CXY90" s="125"/>
      <c r="CXZ90" s="125"/>
      <c r="CYA90" s="125"/>
      <c r="CYB90" s="125"/>
      <c r="CYC90" s="125"/>
      <c r="CYD90" s="125"/>
      <c r="CYE90" s="125"/>
      <c r="CYF90" s="125"/>
      <c r="CYG90" s="125"/>
      <c r="CYH90" s="125"/>
      <c r="CYI90" s="125"/>
      <c r="CYJ90" s="125"/>
      <c r="CYK90" s="125"/>
      <c r="CYL90" s="125"/>
      <c r="CYM90" s="125"/>
      <c r="CYN90" s="125"/>
      <c r="CYO90" s="125"/>
      <c r="CYP90" s="125"/>
      <c r="CYQ90" s="125"/>
      <c r="CYR90" s="125"/>
      <c r="CYS90" s="125"/>
      <c r="CYT90" s="125"/>
      <c r="CYU90" s="125"/>
      <c r="CYV90" s="125"/>
      <c r="CYW90" s="125"/>
      <c r="CYX90" s="125"/>
      <c r="CYY90" s="125"/>
      <c r="CYZ90" s="125"/>
      <c r="CZA90" s="125"/>
      <c r="CZB90" s="125"/>
      <c r="CZC90" s="125"/>
      <c r="CZD90" s="125"/>
      <c r="CZE90" s="125"/>
      <c r="CZF90" s="125"/>
      <c r="CZG90" s="125"/>
      <c r="CZH90" s="125"/>
      <c r="CZI90" s="125"/>
      <c r="CZJ90" s="125"/>
      <c r="CZK90" s="125"/>
      <c r="CZL90" s="125"/>
      <c r="CZM90" s="125"/>
      <c r="CZN90" s="125"/>
      <c r="CZO90" s="125"/>
      <c r="CZP90" s="125"/>
      <c r="CZQ90" s="125"/>
      <c r="CZR90" s="125"/>
      <c r="CZS90" s="125"/>
      <c r="CZT90" s="125"/>
      <c r="CZU90" s="125"/>
      <c r="CZV90" s="125"/>
      <c r="CZW90" s="125"/>
      <c r="CZX90" s="125"/>
      <c r="CZY90" s="125"/>
      <c r="CZZ90" s="125"/>
      <c r="DAA90" s="125"/>
      <c r="DAB90" s="125"/>
      <c r="DAC90" s="125"/>
      <c r="DAD90" s="125"/>
      <c r="DAE90" s="125"/>
      <c r="DAF90" s="125"/>
      <c r="DAG90" s="125"/>
      <c r="DAH90" s="125"/>
      <c r="DAI90" s="125"/>
      <c r="DAJ90" s="125"/>
      <c r="DAK90" s="125"/>
      <c r="DAL90" s="125"/>
      <c r="DAM90" s="125"/>
      <c r="DAN90" s="125"/>
      <c r="DAO90" s="125"/>
      <c r="DAP90" s="125"/>
      <c r="DAQ90" s="125"/>
      <c r="DAR90" s="125"/>
      <c r="DAS90" s="125"/>
      <c r="DAT90" s="125"/>
      <c r="DAU90" s="125"/>
      <c r="DAV90" s="125"/>
      <c r="DAW90" s="125"/>
      <c r="DAX90" s="125"/>
      <c r="DAY90" s="125"/>
      <c r="DAZ90" s="125"/>
      <c r="DBA90" s="125"/>
      <c r="DBB90" s="125"/>
      <c r="DBC90" s="125"/>
      <c r="DBD90" s="125"/>
      <c r="DBE90" s="125"/>
      <c r="DBF90" s="125"/>
      <c r="DBG90" s="125"/>
      <c r="DBH90" s="125"/>
      <c r="DBI90" s="125"/>
      <c r="DBJ90" s="125"/>
      <c r="DBK90" s="125"/>
      <c r="DBL90" s="125"/>
      <c r="DBM90" s="125"/>
      <c r="DBN90" s="125"/>
      <c r="DBO90" s="125"/>
      <c r="DBP90" s="125"/>
      <c r="DBQ90" s="125"/>
      <c r="DBR90" s="125"/>
      <c r="DBS90" s="125"/>
      <c r="DBT90" s="125"/>
      <c r="DBU90" s="125"/>
      <c r="DBV90" s="125"/>
      <c r="DBW90" s="125"/>
      <c r="DBX90" s="125"/>
      <c r="DBY90" s="125"/>
      <c r="DBZ90" s="125"/>
      <c r="DCA90" s="125"/>
      <c r="DCB90" s="125"/>
      <c r="DCC90" s="125"/>
      <c r="DCD90" s="125"/>
      <c r="DCE90" s="125"/>
      <c r="DCF90" s="125"/>
      <c r="DCG90" s="125"/>
      <c r="DCH90" s="125"/>
      <c r="DCI90" s="125"/>
      <c r="DCJ90" s="125"/>
      <c r="DCK90" s="125"/>
      <c r="DCL90" s="125"/>
      <c r="DCM90" s="125"/>
      <c r="DCN90" s="125"/>
      <c r="DCO90" s="125"/>
      <c r="DCP90" s="125"/>
      <c r="DCQ90" s="125"/>
      <c r="DCR90" s="125"/>
      <c r="DCS90" s="125"/>
      <c r="DCT90" s="125"/>
      <c r="DCU90" s="125"/>
      <c r="DCV90" s="125"/>
      <c r="DCW90" s="125"/>
      <c r="DCX90" s="125"/>
      <c r="DCY90" s="125"/>
      <c r="DCZ90" s="125"/>
      <c r="DDA90" s="125"/>
      <c r="DDB90" s="125"/>
      <c r="DDC90" s="125"/>
      <c r="DDD90" s="125"/>
      <c r="DDE90" s="125"/>
      <c r="DDF90" s="125"/>
      <c r="DDG90" s="125"/>
      <c r="DDH90" s="125"/>
      <c r="DDI90" s="125"/>
      <c r="DDJ90" s="125"/>
      <c r="DDK90" s="125"/>
      <c r="DDL90" s="125"/>
      <c r="DDM90" s="125"/>
      <c r="DDN90" s="125"/>
      <c r="DDO90" s="125"/>
      <c r="DDP90" s="125"/>
      <c r="DDQ90" s="125"/>
      <c r="DDR90" s="125"/>
      <c r="DDS90" s="125"/>
      <c r="DDT90" s="125"/>
      <c r="DDU90" s="125"/>
      <c r="DDV90" s="125"/>
      <c r="DDW90" s="125"/>
      <c r="DDX90" s="125"/>
      <c r="DDY90" s="125"/>
      <c r="DDZ90" s="125"/>
      <c r="DEA90" s="125"/>
      <c r="DEB90" s="125"/>
      <c r="DEC90" s="125"/>
      <c r="DED90" s="125"/>
      <c r="DEE90" s="125"/>
      <c r="DEF90" s="125"/>
      <c r="DEG90" s="125"/>
      <c r="DEH90" s="125"/>
      <c r="DEI90" s="125"/>
      <c r="DEJ90" s="125"/>
      <c r="DEK90" s="125"/>
      <c r="DEL90" s="125"/>
      <c r="DEM90" s="125"/>
      <c r="DEN90" s="125"/>
      <c r="DEO90" s="125"/>
      <c r="DEP90" s="125"/>
      <c r="DEQ90" s="125"/>
      <c r="DER90" s="125"/>
      <c r="DES90" s="125"/>
      <c r="DET90" s="125"/>
      <c r="DEU90" s="125"/>
      <c r="DEV90" s="125"/>
      <c r="DEW90" s="125"/>
      <c r="DEX90" s="125"/>
      <c r="DEY90" s="125"/>
      <c r="DEZ90" s="125"/>
      <c r="DFA90" s="125"/>
      <c r="DFB90" s="125"/>
      <c r="DFC90" s="125"/>
      <c r="DFD90" s="125"/>
      <c r="DFE90" s="125"/>
      <c r="DFF90" s="125"/>
      <c r="DFG90" s="125"/>
      <c r="DFH90" s="125"/>
      <c r="DFI90" s="125"/>
      <c r="DFJ90" s="125"/>
      <c r="DFK90" s="125"/>
      <c r="DFL90" s="125"/>
      <c r="DFM90" s="125"/>
      <c r="DFN90" s="125"/>
      <c r="DFO90" s="125"/>
      <c r="DFP90" s="125"/>
      <c r="DFQ90" s="125"/>
      <c r="DFR90" s="125"/>
      <c r="DFS90" s="125"/>
      <c r="DFT90" s="125"/>
      <c r="DFU90" s="125"/>
      <c r="DFV90" s="125"/>
      <c r="DFW90" s="125"/>
      <c r="DFX90" s="125"/>
      <c r="DFY90" s="125"/>
      <c r="DFZ90" s="125"/>
      <c r="DGA90" s="125"/>
      <c r="DGB90" s="125"/>
      <c r="DGC90" s="125"/>
      <c r="DGD90" s="125"/>
      <c r="DGE90" s="125"/>
      <c r="DGF90" s="125"/>
      <c r="DGG90" s="125"/>
      <c r="DGH90" s="125"/>
      <c r="DGI90" s="125"/>
      <c r="DGJ90" s="125"/>
      <c r="DGK90" s="125"/>
      <c r="DGL90" s="125"/>
      <c r="DGM90" s="125"/>
      <c r="DGN90" s="125"/>
      <c r="DGO90" s="125"/>
      <c r="DGP90" s="125"/>
      <c r="DGQ90" s="125"/>
      <c r="DGR90" s="125"/>
      <c r="DGS90" s="125"/>
      <c r="DGT90" s="125"/>
      <c r="DGU90" s="125"/>
      <c r="DGV90" s="125"/>
      <c r="DGW90" s="125"/>
      <c r="DGX90" s="125"/>
      <c r="DGY90" s="125"/>
      <c r="DGZ90" s="125"/>
      <c r="DHA90" s="125"/>
      <c r="DHB90" s="125"/>
      <c r="DHC90" s="125"/>
      <c r="DHD90" s="125"/>
      <c r="DHE90" s="125"/>
      <c r="DHF90" s="125"/>
      <c r="DHG90" s="125"/>
      <c r="DHH90" s="125"/>
      <c r="DHI90" s="125"/>
      <c r="DHJ90" s="125"/>
      <c r="DHK90" s="125"/>
      <c r="DHL90" s="125"/>
      <c r="DHM90" s="125"/>
      <c r="DHN90" s="125"/>
      <c r="DHO90" s="125"/>
      <c r="DHP90" s="125"/>
      <c r="DHQ90" s="125"/>
      <c r="DHR90" s="125"/>
      <c r="DHS90" s="125"/>
      <c r="DHT90" s="125"/>
      <c r="DHU90" s="125"/>
      <c r="DHV90" s="125"/>
      <c r="DHW90" s="125"/>
      <c r="DHX90" s="125"/>
      <c r="DHY90" s="125"/>
      <c r="DHZ90" s="125"/>
      <c r="DIA90" s="125"/>
      <c r="DIB90" s="125"/>
      <c r="DIC90" s="125"/>
      <c r="DID90" s="125"/>
      <c r="DIE90" s="125"/>
      <c r="DIF90" s="125"/>
      <c r="DIG90" s="125"/>
      <c r="DIH90" s="125"/>
      <c r="DII90" s="125"/>
      <c r="DIJ90" s="125"/>
      <c r="DIK90" s="125"/>
      <c r="DIL90" s="125"/>
      <c r="DIM90" s="125"/>
      <c r="DIN90" s="125"/>
      <c r="DIO90" s="125"/>
      <c r="DIP90" s="125"/>
      <c r="DIQ90" s="125"/>
      <c r="DIR90" s="125"/>
      <c r="DIS90" s="125"/>
      <c r="DIT90" s="125"/>
      <c r="DIU90" s="125"/>
      <c r="DIV90" s="125"/>
      <c r="DIW90" s="125"/>
      <c r="DIX90" s="125"/>
      <c r="DIY90" s="125"/>
      <c r="DIZ90" s="125"/>
      <c r="DJA90" s="125"/>
      <c r="DJB90" s="125"/>
      <c r="DJC90" s="125"/>
      <c r="DJD90" s="125"/>
      <c r="DJE90" s="125"/>
      <c r="DJF90" s="125"/>
      <c r="DJG90" s="125"/>
      <c r="DJH90" s="125"/>
      <c r="DJI90" s="125"/>
      <c r="DJJ90" s="125"/>
      <c r="DJK90" s="125"/>
      <c r="DJL90" s="125"/>
      <c r="DJM90" s="125"/>
      <c r="DJN90" s="125"/>
      <c r="DJO90" s="125"/>
      <c r="DJP90" s="125"/>
      <c r="DJQ90" s="125"/>
      <c r="DJR90" s="125"/>
      <c r="DJS90" s="125"/>
      <c r="DJT90" s="125"/>
      <c r="DJU90" s="125"/>
      <c r="DJV90" s="125"/>
      <c r="DJW90" s="125"/>
      <c r="DJX90" s="125"/>
      <c r="DJY90" s="125"/>
      <c r="DJZ90" s="125"/>
      <c r="DKA90" s="125"/>
      <c r="DKB90" s="125"/>
      <c r="DKC90" s="125"/>
      <c r="DKD90" s="125"/>
      <c r="DKE90" s="125"/>
      <c r="DKF90" s="125"/>
      <c r="DKG90" s="125"/>
      <c r="DKH90" s="125"/>
      <c r="DKI90" s="125"/>
      <c r="DKJ90" s="125"/>
      <c r="DKK90" s="125"/>
      <c r="DKL90" s="125"/>
      <c r="DKM90" s="125"/>
      <c r="DKN90" s="125"/>
      <c r="DKO90" s="125"/>
      <c r="DKP90" s="125"/>
      <c r="DKQ90" s="125"/>
      <c r="DKR90" s="125"/>
      <c r="DKS90" s="125"/>
      <c r="DKT90" s="125"/>
      <c r="DKU90" s="125"/>
      <c r="DKV90" s="125"/>
      <c r="DKW90" s="125"/>
      <c r="DKX90" s="125"/>
      <c r="DKY90" s="125"/>
      <c r="DKZ90" s="125"/>
      <c r="DLA90" s="125"/>
      <c r="DLB90" s="125"/>
      <c r="DLC90" s="125"/>
      <c r="DLD90" s="125"/>
      <c r="DLE90" s="125"/>
      <c r="DLF90" s="125"/>
      <c r="DLG90" s="125"/>
      <c r="DLH90" s="125"/>
      <c r="DLI90" s="125"/>
      <c r="DLJ90" s="125"/>
      <c r="DLK90" s="125"/>
      <c r="DLL90" s="125"/>
      <c r="DLM90" s="125"/>
      <c r="DLN90" s="125"/>
      <c r="DLO90" s="125"/>
      <c r="DLP90" s="125"/>
      <c r="DLQ90" s="125"/>
      <c r="DLR90" s="125"/>
      <c r="DLS90" s="125"/>
      <c r="DLT90" s="125"/>
      <c r="DLU90" s="125"/>
      <c r="DLV90" s="125"/>
      <c r="DLW90" s="125"/>
      <c r="DLX90" s="125"/>
      <c r="DLY90" s="125"/>
      <c r="DLZ90" s="125"/>
      <c r="DMA90" s="125"/>
      <c r="DMB90" s="125"/>
      <c r="DMC90" s="125"/>
      <c r="DMD90" s="125"/>
      <c r="DME90" s="125"/>
      <c r="DMF90" s="125"/>
      <c r="DMG90" s="125"/>
      <c r="DMH90" s="125"/>
      <c r="DMI90" s="125"/>
      <c r="DMJ90" s="125"/>
      <c r="DMK90" s="125"/>
      <c r="DML90" s="125"/>
      <c r="DMM90" s="125"/>
      <c r="DMN90" s="125"/>
      <c r="DMO90" s="125"/>
      <c r="DMP90" s="125"/>
      <c r="DMQ90" s="125"/>
      <c r="DMR90" s="125"/>
      <c r="DMS90" s="125"/>
      <c r="DMT90" s="125"/>
      <c r="DMU90" s="125"/>
      <c r="DMV90" s="125"/>
      <c r="DMW90" s="125"/>
      <c r="DMX90" s="125"/>
      <c r="DMY90" s="125"/>
      <c r="DMZ90" s="125"/>
      <c r="DNA90" s="125"/>
      <c r="DNB90" s="125"/>
      <c r="DNC90" s="125"/>
      <c r="DND90" s="125"/>
      <c r="DNE90" s="125"/>
      <c r="DNF90" s="125"/>
      <c r="DNG90" s="125"/>
      <c r="DNH90" s="125"/>
      <c r="DNI90" s="125"/>
      <c r="DNJ90" s="125"/>
      <c r="DNK90" s="125"/>
      <c r="DNL90" s="125"/>
      <c r="DNM90" s="125"/>
      <c r="DNN90" s="125"/>
      <c r="DNO90" s="125"/>
      <c r="DNP90" s="125"/>
      <c r="DNQ90" s="125"/>
      <c r="DNR90" s="125"/>
      <c r="DNS90" s="125"/>
      <c r="DNT90" s="125"/>
      <c r="DNU90" s="125"/>
      <c r="DNV90" s="125"/>
      <c r="DNW90" s="125"/>
      <c r="DNX90" s="125"/>
      <c r="DNY90" s="125"/>
      <c r="DNZ90" s="125"/>
      <c r="DOA90" s="125"/>
      <c r="DOB90" s="125"/>
      <c r="DOC90" s="125"/>
      <c r="DOD90" s="125"/>
      <c r="DOE90" s="125"/>
      <c r="DOF90" s="125"/>
      <c r="DOG90" s="125"/>
      <c r="DOH90" s="125"/>
      <c r="DOI90" s="125"/>
      <c r="DOJ90" s="125"/>
      <c r="DOK90" s="125"/>
      <c r="DOL90" s="125"/>
      <c r="DOM90" s="125"/>
      <c r="DON90" s="125"/>
      <c r="DOO90" s="125"/>
      <c r="DOP90" s="125"/>
      <c r="DOQ90" s="125"/>
      <c r="DOR90" s="125"/>
      <c r="DOS90" s="125"/>
      <c r="DOT90" s="125"/>
      <c r="DOU90" s="125"/>
      <c r="DOV90" s="125"/>
      <c r="DOW90" s="125"/>
      <c r="DOX90" s="125"/>
      <c r="DOY90" s="125"/>
      <c r="DOZ90" s="125"/>
      <c r="DPA90" s="125"/>
      <c r="DPB90" s="125"/>
      <c r="DPC90" s="125"/>
      <c r="DPD90" s="125"/>
      <c r="DPE90" s="125"/>
      <c r="DPF90" s="125"/>
      <c r="DPG90" s="125"/>
      <c r="DPH90" s="125"/>
      <c r="DPI90" s="125"/>
      <c r="DPJ90" s="125"/>
      <c r="DPK90" s="125"/>
      <c r="DPL90" s="125"/>
      <c r="DPM90" s="125"/>
      <c r="DPN90" s="125"/>
      <c r="DPO90" s="125"/>
      <c r="DPP90" s="125"/>
      <c r="DPQ90" s="125"/>
      <c r="DPR90" s="125"/>
      <c r="DPS90" s="125"/>
      <c r="DPT90" s="125"/>
      <c r="DPU90" s="125"/>
      <c r="DPV90" s="125"/>
      <c r="DPW90" s="125"/>
      <c r="DPX90" s="125"/>
      <c r="DPY90" s="125"/>
      <c r="DPZ90" s="125"/>
      <c r="DQA90" s="125"/>
      <c r="DQB90" s="125"/>
      <c r="DQC90" s="125"/>
      <c r="DQD90" s="125"/>
      <c r="DQE90" s="125"/>
      <c r="DQF90" s="125"/>
      <c r="DQG90" s="125"/>
      <c r="DQH90" s="125"/>
      <c r="DQI90" s="125"/>
      <c r="DQJ90" s="125"/>
      <c r="DQK90" s="125"/>
      <c r="DQL90" s="125"/>
      <c r="DQM90" s="125"/>
      <c r="DQN90" s="125"/>
      <c r="DQO90" s="125"/>
      <c r="DQP90" s="125"/>
      <c r="DQQ90" s="125"/>
      <c r="DQR90" s="125"/>
      <c r="DQS90" s="125"/>
      <c r="DQT90" s="125"/>
      <c r="DQU90" s="125"/>
      <c r="DQV90" s="125"/>
      <c r="DQW90" s="125"/>
      <c r="DQX90" s="125"/>
      <c r="DQY90" s="125"/>
      <c r="DQZ90" s="125"/>
      <c r="DRA90" s="125"/>
      <c r="DRB90" s="125"/>
      <c r="DRC90" s="125"/>
      <c r="DRD90" s="125"/>
      <c r="DRE90" s="125"/>
      <c r="DRF90" s="125"/>
      <c r="DRG90" s="125"/>
      <c r="DRH90" s="125"/>
      <c r="DRI90" s="125"/>
      <c r="DRJ90" s="125"/>
      <c r="DRK90" s="125"/>
      <c r="DRL90" s="125"/>
      <c r="DRM90" s="125"/>
      <c r="DRN90" s="125"/>
      <c r="DRO90" s="125"/>
      <c r="DRP90" s="125"/>
      <c r="DRQ90" s="125"/>
      <c r="DRR90" s="125"/>
      <c r="DRS90" s="125"/>
      <c r="DRT90" s="125"/>
      <c r="DRU90" s="125"/>
      <c r="DRV90" s="125"/>
      <c r="DRW90" s="125"/>
      <c r="DRX90" s="125"/>
      <c r="DRY90" s="125"/>
      <c r="DRZ90" s="125"/>
      <c r="DSA90" s="125"/>
      <c r="DSB90" s="125"/>
      <c r="DSC90" s="125"/>
      <c r="DSD90" s="125"/>
      <c r="DSE90" s="125"/>
      <c r="DSF90" s="125"/>
      <c r="DSG90" s="125"/>
      <c r="DSH90" s="125"/>
      <c r="DSI90" s="125"/>
      <c r="DSJ90" s="125"/>
      <c r="DSK90" s="125"/>
      <c r="DSL90" s="125"/>
      <c r="DSM90" s="125"/>
      <c r="DSN90" s="125"/>
      <c r="DSO90" s="125"/>
      <c r="DSP90" s="125"/>
      <c r="DSQ90" s="125"/>
      <c r="DSR90" s="125"/>
      <c r="DSS90" s="125"/>
      <c r="DST90" s="125"/>
      <c r="DSU90" s="125"/>
      <c r="DSV90" s="125"/>
      <c r="DSW90" s="125"/>
      <c r="DSX90" s="125"/>
      <c r="DSY90" s="125"/>
      <c r="DSZ90" s="125"/>
      <c r="DTA90" s="125"/>
      <c r="DTB90" s="125"/>
      <c r="DTC90" s="125"/>
      <c r="DTD90" s="125"/>
      <c r="DTE90" s="125"/>
      <c r="DTF90" s="125"/>
      <c r="DTG90" s="125"/>
      <c r="DTH90" s="125"/>
      <c r="DTI90" s="125"/>
      <c r="DTJ90" s="125"/>
      <c r="DTK90" s="125"/>
      <c r="DTL90" s="125"/>
      <c r="DTM90" s="125"/>
      <c r="DTN90" s="125"/>
      <c r="DTO90" s="125"/>
      <c r="DTP90" s="125"/>
      <c r="DTQ90" s="125"/>
      <c r="DTR90" s="125"/>
      <c r="DTS90" s="125"/>
      <c r="DTT90" s="125"/>
      <c r="DTU90" s="125"/>
      <c r="DTV90" s="125"/>
      <c r="DTW90" s="125"/>
      <c r="DTX90" s="125"/>
      <c r="DTY90" s="125"/>
      <c r="DTZ90" s="125"/>
      <c r="DUA90" s="125"/>
      <c r="DUB90" s="125"/>
      <c r="DUC90" s="125"/>
      <c r="DUD90" s="125"/>
      <c r="DUE90" s="125"/>
      <c r="DUF90" s="125"/>
      <c r="DUG90" s="125"/>
      <c r="DUH90" s="125"/>
      <c r="DUI90" s="125"/>
      <c r="DUJ90" s="125"/>
      <c r="DUK90" s="125"/>
      <c r="DUL90" s="125"/>
      <c r="DUM90" s="125"/>
      <c r="DUN90" s="125"/>
      <c r="DUO90" s="125"/>
      <c r="DUP90" s="125"/>
      <c r="DUQ90" s="125"/>
      <c r="DUR90" s="125"/>
      <c r="DUS90" s="125"/>
      <c r="DUT90" s="125"/>
      <c r="DUU90" s="125"/>
      <c r="DUV90" s="125"/>
      <c r="DUW90" s="125"/>
      <c r="DUX90" s="125"/>
      <c r="DUY90" s="125"/>
      <c r="DUZ90" s="125"/>
      <c r="DVA90" s="125"/>
      <c r="DVB90" s="125"/>
      <c r="DVC90" s="125"/>
      <c r="DVD90" s="125"/>
      <c r="DVE90" s="125"/>
      <c r="DVF90" s="125"/>
      <c r="DVG90" s="125"/>
      <c r="DVH90" s="125"/>
      <c r="DVI90" s="125"/>
      <c r="DVJ90" s="125"/>
      <c r="DVK90" s="125"/>
      <c r="DVL90" s="125"/>
      <c r="DVM90" s="125"/>
      <c r="DVN90" s="125"/>
      <c r="DVO90" s="125"/>
      <c r="DVP90" s="125"/>
      <c r="DVQ90" s="125"/>
      <c r="DVR90" s="125"/>
      <c r="DVS90" s="125"/>
      <c r="DVT90" s="125"/>
      <c r="DVU90" s="125"/>
      <c r="DVV90" s="125"/>
      <c r="DVW90" s="125"/>
      <c r="DVX90" s="125"/>
      <c r="DVY90" s="125"/>
      <c r="DVZ90" s="125"/>
      <c r="DWA90" s="125"/>
      <c r="DWB90" s="125"/>
      <c r="DWC90" s="125"/>
      <c r="DWD90" s="125"/>
      <c r="DWE90" s="125"/>
      <c r="DWF90" s="125"/>
      <c r="DWG90" s="125"/>
      <c r="DWH90" s="125"/>
      <c r="DWI90" s="125"/>
      <c r="DWJ90" s="125"/>
      <c r="DWK90" s="125"/>
      <c r="DWL90" s="125"/>
      <c r="DWM90" s="125"/>
      <c r="DWN90" s="125"/>
      <c r="DWO90" s="125"/>
      <c r="DWP90" s="125"/>
      <c r="DWQ90" s="125"/>
      <c r="DWR90" s="125"/>
      <c r="DWS90" s="125"/>
      <c r="DWT90" s="125"/>
      <c r="DWU90" s="125"/>
      <c r="DWV90" s="125"/>
      <c r="DWW90" s="125"/>
      <c r="DWX90" s="125"/>
      <c r="DWY90" s="125"/>
      <c r="DWZ90" s="125"/>
      <c r="DXA90" s="125"/>
      <c r="DXB90" s="125"/>
      <c r="DXC90" s="125"/>
      <c r="DXD90" s="125"/>
      <c r="DXE90" s="125"/>
      <c r="DXF90" s="125"/>
      <c r="DXG90" s="125"/>
      <c r="DXH90" s="125"/>
      <c r="DXI90" s="125"/>
      <c r="DXJ90" s="125"/>
      <c r="DXK90" s="125"/>
      <c r="DXL90" s="125"/>
      <c r="DXM90" s="125"/>
      <c r="DXN90" s="125"/>
      <c r="DXO90" s="125"/>
      <c r="DXP90" s="125"/>
      <c r="DXQ90" s="125"/>
      <c r="DXR90" s="125"/>
      <c r="DXS90" s="125"/>
      <c r="DXT90" s="125"/>
      <c r="DXU90" s="125"/>
      <c r="DXV90" s="125"/>
      <c r="DXW90" s="125"/>
      <c r="DXX90" s="125"/>
      <c r="DXY90" s="125"/>
      <c r="DXZ90" s="125"/>
      <c r="DYA90" s="125"/>
      <c r="DYB90" s="125"/>
      <c r="DYC90" s="125"/>
      <c r="DYD90" s="125"/>
      <c r="DYE90" s="125"/>
      <c r="DYF90" s="125"/>
      <c r="DYG90" s="125"/>
      <c r="DYH90" s="125"/>
      <c r="DYI90" s="125"/>
      <c r="DYJ90" s="125"/>
      <c r="DYK90" s="125"/>
      <c r="DYL90" s="125"/>
      <c r="DYM90" s="125"/>
      <c r="DYN90" s="125"/>
      <c r="DYO90" s="125"/>
      <c r="DYP90" s="125"/>
      <c r="DYQ90" s="125"/>
      <c r="DYR90" s="125"/>
      <c r="DYS90" s="125"/>
      <c r="DYT90" s="125"/>
      <c r="DYU90" s="125"/>
      <c r="DYV90" s="125"/>
      <c r="DYW90" s="125"/>
      <c r="DYX90" s="125"/>
      <c r="DYY90" s="125"/>
      <c r="DYZ90" s="125"/>
      <c r="DZA90" s="125"/>
      <c r="DZB90" s="125"/>
      <c r="DZC90" s="125"/>
      <c r="DZD90" s="125"/>
      <c r="DZE90" s="125"/>
      <c r="DZF90" s="125"/>
      <c r="DZG90" s="125"/>
      <c r="DZH90" s="125"/>
      <c r="DZI90" s="125"/>
      <c r="DZJ90" s="125"/>
      <c r="DZK90" s="125"/>
      <c r="DZL90" s="125"/>
      <c r="DZM90" s="125"/>
      <c r="DZN90" s="125"/>
      <c r="DZO90" s="125"/>
      <c r="DZP90" s="125"/>
      <c r="DZQ90" s="125"/>
      <c r="DZR90" s="125"/>
      <c r="DZS90" s="125"/>
      <c r="DZT90" s="125"/>
      <c r="DZU90" s="125"/>
      <c r="DZV90" s="125"/>
      <c r="DZW90" s="125"/>
      <c r="DZX90" s="125"/>
      <c r="DZY90" s="125"/>
      <c r="DZZ90" s="125"/>
      <c r="EAA90" s="125"/>
      <c r="EAB90" s="125"/>
      <c r="EAC90" s="125"/>
      <c r="EAD90" s="125"/>
      <c r="EAE90" s="125"/>
      <c r="EAF90" s="125"/>
      <c r="EAG90" s="125"/>
      <c r="EAH90" s="125"/>
      <c r="EAI90" s="125"/>
      <c r="EAJ90" s="125"/>
      <c r="EAK90" s="125"/>
      <c r="EAL90" s="125"/>
      <c r="EAM90" s="125"/>
      <c r="EAN90" s="125"/>
      <c r="EAO90" s="125"/>
      <c r="EAP90" s="125"/>
      <c r="EAQ90" s="125"/>
      <c r="EAR90" s="125"/>
      <c r="EAS90" s="125"/>
      <c r="EAT90" s="125"/>
      <c r="EAU90" s="125"/>
      <c r="EAV90" s="125"/>
      <c r="EAW90" s="125"/>
      <c r="EAX90" s="125"/>
      <c r="EAY90" s="125"/>
      <c r="EAZ90" s="125"/>
      <c r="EBA90" s="125"/>
      <c r="EBB90" s="125"/>
      <c r="EBC90" s="125"/>
      <c r="EBD90" s="125"/>
      <c r="EBE90" s="125"/>
      <c r="EBF90" s="125"/>
      <c r="EBG90" s="125"/>
      <c r="EBH90" s="125"/>
      <c r="EBI90" s="125"/>
      <c r="EBJ90" s="125"/>
      <c r="EBK90" s="125"/>
      <c r="EBL90" s="125"/>
      <c r="EBM90" s="125"/>
      <c r="EBN90" s="125"/>
      <c r="EBO90" s="125"/>
      <c r="EBP90" s="125"/>
      <c r="EBQ90" s="125"/>
      <c r="EBR90" s="125"/>
      <c r="EBS90" s="125"/>
      <c r="EBT90" s="125"/>
      <c r="EBU90" s="125"/>
      <c r="EBV90" s="125"/>
      <c r="EBW90" s="125"/>
      <c r="EBX90" s="125"/>
      <c r="EBY90" s="125"/>
      <c r="EBZ90" s="125"/>
      <c r="ECA90" s="125"/>
      <c r="ECB90" s="125"/>
      <c r="ECC90" s="125"/>
      <c r="ECD90" s="125"/>
      <c r="ECE90" s="125"/>
      <c r="ECF90" s="125"/>
      <c r="ECG90" s="125"/>
      <c r="ECH90" s="125"/>
      <c r="ECI90" s="125"/>
      <c r="ECJ90" s="125"/>
      <c r="ECK90" s="125"/>
      <c r="ECL90" s="125"/>
      <c r="ECM90" s="125"/>
      <c r="ECN90" s="125"/>
      <c r="ECO90" s="125"/>
      <c r="ECP90" s="125"/>
      <c r="ECQ90" s="125"/>
      <c r="ECR90" s="125"/>
      <c r="ECS90" s="125"/>
      <c r="ECT90" s="125"/>
      <c r="ECU90" s="125"/>
      <c r="ECV90" s="125"/>
      <c r="ECW90" s="125"/>
      <c r="ECX90" s="125"/>
      <c r="ECY90" s="125"/>
      <c r="ECZ90" s="125"/>
      <c r="EDA90" s="125"/>
      <c r="EDB90" s="125"/>
      <c r="EDC90" s="125"/>
      <c r="EDD90" s="125"/>
      <c r="EDE90" s="125"/>
      <c r="EDF90" s="125"/>
      <c r="EDG90" s="125"/>
      <c r="EDH90" s="125"/>
      <c r="EDI90" s="125"/>
      <c r="EDJ90" s="125"/>
      <c r="EDK90" s="125"/>
      <c r="EDL90" s="125"/>
      <c r="EDM90" s="125"/>
      <c r="EDN90" s="125"/>
      <c r="EDO90" s="125"/>
      <c r="EDP90" s="125"/>
      <c r="EDQ90" s="125"/>
      <c r="EDR90" s="125"/>
      <c r="EDS90" s="125"/>
      <c r="EDT90" s="125"/>
      <c r="EDU90" s="125"/>
      <c r="EDV90" s="125"/>
      <c r="EDW90" s="125"/>
      <c r="EDX90" s="125"/>
      <c r="EDY90" s="125"/>
      <c r="EDZ90" s="125"/>
      <c r="EEA90" s="125"/>
      <c r="EEB90" s="125"/>
      <c r="EEC90" s="125"/>
      <c r="EED90" s="125"/>
      <c r="EEE90" s="125"/>
      <c r="EEF90" s="125"/>
      <c r="EEG90" s="125"/>
      <c r="EEH90" s="125"/>
      <c r="EEI90" s="125"/>
      <c r="EEJ90" s="125"/>
      <c r="EEK90" s="125"/>
      <c r="EEL90" s="125"/>
      <c r="EEM90" s="125"/>
      <c r="EEN90" s="125"/>
      <c r="EEO90" s="125"/>
      <c r="EEP90" s="125"/>
      <c r="EEQ90" s="125"/>
      <c r="EER90" s="125"/>
      <c r="EES90" s="125"/>
      <c r="EET90" s="125"/>
      <c r="EEU90" s="125"/>
      <c r="EEV90" s="125"/>
      <c r="EEW90" s="125"/>
      <c r="EEX90" s="125"/>
      <c r="EEY90" s="125"/>
      <c r="EEZ90" s="125"/>
      <c r="EFA90" s="125"/>
      <c r="EFB90" s="125"/>
      <c r="EFC90" s="125"/>
      <c r="EFD90" s="125"/>
      <c r="EFE90" s="125"/>
      <c r="EFF90" s="125"/>
      <c r="EFG90" s="125"/>
      <c r="EFH90" s="125"/>
      <c r="EFI90" s="125"/>
      <c r="EFJ90" s="125"/>
      <c r="EFK90" s="125"/>
      <c r="EFL90" s="125"/>
      <c r="EFM90" s="125"/>
      <c r="EFN90" s="125"/>
      <c r="EFO90" s="125"/>
      <c r="EFP90" s="125"/>
      <c r="EFQ90" s="125"/>
      <c r="EFR90" s="125"/>
      <c r="EFS90" s="125"/>
      <c r="EFT90" s="125"/>
      <c r="EFU90" s="125"/>
      <c r="EFV90" s="125"/>
      <c r="EFW90" s="125"/>
      <c r="EFX90" s="125"/>
      <c r="EFY90" s="125"/>
      <c r="EFZ90" s="125"/>
      <c r="EGA90" s="125"/>
      <c r="EGB90" s="125"/>
      <c r="EGC90" s="125"/>
      <c r="EGD90" s="125"/>
      <c r="EGE90" s="125"/>
      <c r="EGF90" s="125"/>
      <c r="EGG90" s="125"/>
      <c r="EGH90" s="125"/>
      <c r="EGI90" s="125"/>
      <c r="EGJ90" s="125"/>
      <c r="EGK90" s="125"/>
      <c r="EGL90" s="125"/>
      <c r="EGM90" s="125"/>
      <c r="EGN90" s="125"/>
      <c r="EGO90" s="125"/>
      <c r="EGP90" s="125"/>
      <c r="EGQ90" s="125"/>
      <c r="EGR90" s="125"/>
      <c r="EGS90" s="125"/>
      <c r="EGT90" s="125"/>
      <c r="EGU90" s="125"/>
      <c r="EGV90" s="125"/>
      <c r="EGW90" s="125"/>
      <c r="EGX90" s="125"/>
      <c r="EGY90" s="125"/>
      <c r="EGZ90" s="125"/>
      <c r="EHA90" s="125"/>
      <c r="EHB90" s="125"/>
      <c r="EHC90" s="125"/>
      <c r="EHD90" s="125"/>
      <c r="EHE90" s="125"/>
      <c r="EHF90" s="125"/>
      <c r="EHG90" s="125"/>
      <c r="EHH90" s="125"/>
      <c r="EHI90" s="125"/>
      <c r="EHJ90" s="125"/>
      <c r="EHK90" s="125"/>
      <c r="EHL90" s="125"/>
      <c r="EHM90" s="125"/>
      <c r="EHN90" s="125"/>
      <c r="EHO90" s="125"/>
      <c r="EHP90" s="125"/>
      <c r="EHQ90" s="125"/>
      <c r="EHR90" s="125"/>
      <c r="EHS90" s="125"/>
      <c r="EHT90" s="125"/>
      <c r="EHU90" s="125"/>
      <c r="EHV90" s="125"/>
      <c r="EHW90" s="125"/>
      <c r="EHX90" s="125"/>
      <c r="EHY90" s="125"/>
      <c r="EHZ90" s="125"/>
      <c r="EIA90" s="125"/>
      <c r="EIB90" s="125"/>
      <c r="EIC90" s="125"/>
      <c r="EID90" s="125"/>
      <c r="EIE90" s="125"/>
      <c r="EIF90" s="125"/>
      <c r="EIG90" s="125"/>
      <c r="EIH90" s="125"/>
      <c r="EII90" s="125"/>
      <c r="EIJ90" s="125"/>
      <c r="EIK90" s="125"/>
      <c r="EIL90" s="125"/>
      <c r="EIM90" s="125"/>
      <c r="EIN90" s="125"/>
      <c r="EIO90" s="125"/>
      <c r="EIP90" s="125"/>
      <c r="EIQ90" s="125"/>
      <c r="EIR90" s="125"/>
      <c r="EIS90" s="125"/>
      <c r="EIT90" s="125"/>
      <c r="EIU90" s="125"/>
      <c r="EIV90" s="125"/>
      <c r="EIW90" s="125"/>
      <c r="EIX90" s="125"/>
      <c r="EIY90" s="125"/>
      <c r="EIZ90" s="125"/>
      <c r="EJA90" s="125"/>
      <c r="EJB90" s="125"/>
      <c r="EJC90" s="125"/>
      <c r="EJD90" s="125"/>
      <c r="EJE90" s="125"/>
      <c r="EJF90" s="125"/>
      <c r="EJG90" s="125"/>
      <c r="EJH90" s="125"/>
      <c r="EJI90" s="125"/>
      <c r="EJJ90" s="125"/>
      <c r="EJK90" s="125"/>
      <c r="EJL90" s="125"/>
      <c r="EJM90" s="125"/>
      <c r="EJN90" s="125"/>
      <c r="EJO90" s="125"/>
      <c r="EJP90" s="125"/>
      <c r="EJQ90" s="125"/>
      <c r="EJR90" s="125"/>
      <c r="EJS90" s="125"/>
      <c r="EJT90" s="125"/>
      <c r="EJU90" s="125"/>
      <c r="EJV90" s="125"/>
      <c r="EJW90" s="125"/>
      <c r="EJX90" s="125"/>
      <c r="EJY90" s="125"/>
      <c r="EJZ90" s="125"/>
      <c r="EKA90" s="125"/>
      <c r="EKB90" s="125"/>
      <c r="EKC90" s="125"/>
      <c r="EKD90" s="125"/>
      <c r="EKE90" s="125"/>
      <c r="EKF90" s="125"/>
      <c r="EKG90" s="125"/>
      <c r="EKH90" s="125"/>
      <c r="EKI90" s="125"/>
      <c r="EKJ90" s="125"/>
      <c r="EKK90" s="125"/>
      <c r="EKL90" s="125"/>
      <c r="EKM90" s="125"/>
      <c r="EKN90" s="125"/>
      <c r="EKO90" s="125"/>
      <c r="EKP90" s="125"/>
      <c r="EKQ90" s="125"/>
      <c r="EKR90" s="125"/>
      <c r="EKS90" s="125"/>
      <c r="EKT90" s="125"/>
      <c r="EKU90" s="125"/>
      <c r="EKV90" s="125"/>
      <c r="EKW90" s="125"/>
      <c r="EKX90" s="125"/>
      <c r="EKY90" s="125"/>
      <c r="EKZ90" s="125"/>
      <c r="ELA90" s="125"/>
      <c r="ELB90" s="125"/>
      <c r="ELC90" s="125"/>
      <c r="ELD90" s="125"/>
      <c r="ELE90" s="125"/>
      <c r="ELF90" s="125"/>
      <c r="ELG90" s="125"/>
      <c r="ELH90" s="125"/>
      <c r="ELI90" s="125"/>
      <c r="ELJ90" s="125"/>
      <c r="ELK90" s="125"/>
      <c r="ELL90" s="125"/>
      <c r="ELM90" s="125"/>
      <c r="ELN90" s="125"/>
      <c r="ELO90" s="125"/>
      <c r="ELP90" s="125"/>
      <c r="ELQ90" s="125"/>
      <c r="ELR90" s="125"/>
      <c r="ELS90" s="125"/>
      <c r="ELT90" s="125"/>
      <c r="ELU90" s="125"/>
      <c r="ELV90" s="125"/>
      <c r="ELW90" s="125"/>
      <c r="ELX90" s="125"/>
      <c r="ELY90" s="125"/>
      <c r="ELZ90" s="125"/>
      <c r="EMA90" s="125"/>
      <c r="EMB90" s="125"/>
      <c r="EMC90" s="125"/>
      <c r="EMD90" s="125"/>
      <c r="EME90" s="125"/>
      <c r="EMF90" s="125"/>
      <c r="EMG90" s="125"/>
      <c r="EMH90" s="125"/>
      <c r="EMI90" s="125"/>
      <c r="EMJ90" s="125"/>
      <c r="EMK90" s="125"/>
      <c r="EML90" s="125"/>
      <c r="EMM90" s="125"/>
      <c r="EMN90" s="125"/>
      <c r="EMO90" s="125"/>
      <c r="EMP90" s="125"/>
      <c r="EMQ90" s="125"/>
      <c r="EMR90" s="125"/>
      <c r="EMS90" s="125"/>
      <c r="EMT90" s="125"/>
      <c r="EMU90" s="125"/>
      <c r="EMV90" s="125"/>
      <c r="EMW90" s="125"/>
      <c r="EMX90" s="125"/>
      <c r="EMY90" s="125"/>
      <c r="EMZ90" s="125"/>
      <c r="ENA90" s="125"/>
      <c r="ENB90" s="125"/>
      <c r="ENC90" s="125"/>
      <c r="END90" s="125"/>
      <c r="ENE90" s="125"/>
      <c r="ENF90" s="125"/>
      <c r="ENG90" s="125"/>
      <c r="ENH90" s="125"/>
      <c r="ENI90" s="125"/>
      <c r="ENJ90" s="125"/>
      <c r="ENK90" s="125"/>
      <c r="ENL90" s="125"/>
      <c r="ENM90" s="125"/>
      <c r="ENN90" s="125"/>
      <c r="ENO90" s="125"/>
      <c r="ENP90" s="125"/>
      <c r="ENQ90" s="125"/>
      <c r="ENR90" s="125"/>
      <c r="ENS90" s="125"/>
      <c r="ENT90" s="125"/>
      <c r="ENU90" s="125"/>
      <c r="ENV90" s="125"/>
      <c r="ENW90" s="125"/>
      <c r="ENX90" s="125"/>
      <c r="ENY90" s="125"/>
      <c r="ENZ90" s="125"/>
      <c r="EOA90" s="125"/>
      <c r="EOB90" s="125"/>
      <c r="EOC90" s="125"/>
      <c r="EOD90" s="125"/>
      <c r="EOE90" s="125"/>
      <c r="EOF90" s="125"/>
      <c r="EOG90" s="125"/>
      <c r="EOH90" s="125"/>
      <c r="EOI90" s="125"/>
      <c r="EOJ90" s="125"/>
      <c r="EOK90" s="125"/>
      <c r="EOL90" s="125"/>
      <c r="EOM90" s="125"/>
      <c r="EON90" s="125"/>
      <c r="EOO90" s="125"/>
      <c r="EOP90" s="125"/>
      <c r="EOQ90" s="125"/>
      <c r="EOR90" s="125"/>
      <c r="EOS90" s="125"/>
      <c r="EOT90" s="125"/>
      <c r="EOU90" s="125"/>
      <c r="EOV90" s="125"/>
      <c r="EOW90" s="125"/>
      <c r="EOX90" s="125"/>
      <c r="EOY90" s="125"/>
      <c r="EOZ90" s="125"/>
      <c r="EPA90" s="125"/>
      <c r="EPB90" s="125"/>
      <c r="EPC90" s="125"/>
      <c r="EPD90" s="125"/>
      <c r="EPE90" s="125"/>
      <c r="EPF90" s="125"/>
      <c r="EPG90" s="125"/>
      <c r="EPH90" s="125"/>
      <c r="EPI90" s="125"/>
      <c r="EPJ90" s="125"/>
      <c r="EPK90" s="125"/>
      <c r="EPL90" s="125"/>
      <c r="EPM90" s="125"/>
      <c r="EPN90" s="125"/>
      <c r="EPO90" s="125"/>
      <c r="EPP90" s="125"/>
      <c r="EPQ90" s="125"/>
      <c r="EPR90" s="125"/>
      <c r="EPS90" s="125"/>
      <c r="EPT90" s="125"/>
      <c r="EPU90" s="125"/>
      <c r="EPV90" s="125"/>
      <c r="EPW90" s="125"/>
      <c r="EPX90" s="125"/>
      <c r="EPY90" s="125"/>
      <c r="EPZ90" s="125"/>
      <c r="EQA90" s="125"/>
      <c r="EQB90" s="125"/>
      <c r="EQC90" s="125"/>
      <c r="EQD90" s="125"/>
      <c r="EQE90" s="125"/>
      <c r="EQF90" s="125"/>
      <c r="EQG90" s="125"/>
      <c r="EQH90" s="125"/>
      <c r="EQI90" s="125"/>
      <c r="EQJ90" s="125"/>
      <c r="EQK90" s="125"/>
      <c r="EQL90" s="125"/>
      <c r="EQM90" s="125"/>
      <c r="EQN90" s="125"/>
      <c r="EQO90" s="125"/>
      <c r="EQP90" s="125"/>
      <c r="EQQ90" s="125"/>
      <c r="EQR90" s="125"/>
      <c r="EQS90" s="125"/>
      <c r="EQT90" s="125"/>
      <c r="EQU90" s="125"/>
      <c r="EQV90" s="125"/>
      <c r="EQW90" s="125"/>
      <c r="EQX90" s="125"/>
      <c r="EQY90" s="125"/>
      <c r="EQZ90" s="125"/>
      <c r="ERA90" s="125"/>
      <c r="ERB90" s="125"/>
      <c r="ERC90" s="125"/>
      <c r="ERD90" s="125"/>
      <c r="ERE90" s="125"/>
      <c r="ERF90" s="125"/>
      <c r="ERG90" s="125"/>
      <c r="ERH90" s="125"/>
      <c r="ERI90" s="125"/>
      <c r="ERJ90" s="125"/>
      <c r="ERK90" s="125"/>
      <c r="ERL90" s="125"/>
      <c r="ERM90" s="125"/>
      <c r="ERN90" s="125"/>
      <c r="ERO90" s="125"/>
      <c r="ERP90" s="125"/>
      <c r="ERQ90" s="125"/>
      <c r="ERR90" s="125"/>
      <c r="ERS90" s="125"/>
      <c r="ERT90" s="125"/>
      <c r="ERU90" s="125"/>
      <c r="ERV90" s="125"/>
      <c r="ERW90" s="125"/>
      <c r="ERX90" s="125"/>
      <c r="ERY90" s="125"/>
      <c r="ERZ90" s="125"/>
      <c r="ESA90" s="125"/>
      <c r="ESB90" s="125"/>
      <c r="ESC90" s="125"/>
      <c r="ESD90" s="125"/>
      <c r="ESE90" s="125"/>
      <c r="ESF90" s="125"/>
      <c r="ESG90" s="125"/>
      <c r="ESH90" s="125"/>
      <c r="ESI90" s="125"/>
      <c r="ESJ90" s="125"/>
      <c r="ESK90" s="125"/>
      <c r="ESL90" s="125"/>
      <c r="ESM90" s="125"/>
      <c r="ESN90" s="125"/>
      <c r="ESO90" s="125"/>
      <c r="ESP90" s="125"/>
      <c r="ESQ90" s="125"/>
      <c r="ESR90" s="125"/>
      <c r="ESS90" s="125"/>
      <c r="EST90" s="125"/>
      <c r="ESU90" s="125"/>
      <c r="ESV90" s="125"/>
      <c r="ESW90" s="125"/>
      <c r="ESX90" s="125"/>
      <c r="ESY90" s="125"/>
      <c r="ESZ90" s="125"/>
      <c r="ETA90" s="125"/>
      <c r="ETB90" s="125"/>
      <c r="ETC90" s="125"/>
      <c r="ETD90" s="125"/>
      <c r="ETE90" s="125"/>
      <c r="ETF90" s="125"/>
      <c r="ETG90" s="125"/>
      <c r="ETH90" s="125"/>
      <c r="ETI90" s="125"/>
      <c r="ETJ90" s="125"/>
      <c r="ETK90" s="125"/>
      <c r="ETL90" s="125"/>
      <c r="ETM90" s="125"/>
      <c r="ETN90" s="125"/>
      <c r="ETO90" s="125"/>
      <c r="ETP90" s="125"/>
      <c r="ETQ90" s="125"/>
      <c r="ETR90" s="125"/>
      <c r="ETS90" s="125"/>
      <c r="ETT90" s="125"/>
      <c r="ETU90" s="125"/>
      <c r="ETV90" s="125"/>
      <c r="ETW90" s="125"/>
      <c r="ETX90" s="125"/>
      <c r="ETY90" s="125"/>
      <c r="ETZ90" s="125"/>
      <c r="EUA90" s="125"/>
      <c r="EUB90" s="125"/>
      <c r="EUC90" s="125"/>
      <c r="EUD90" s="125"/>
      <c r="EUE90" s="125"/>
      <c r="EUF90" s="125"/>
      <c r="EUG90" s="125"/>
      <c r="EUH90" s="125"/>
      <c r="EUI90" s="125"/>
      <c r="EUJ90" s="125"/>
      <c r="EUK90" s="125"/>
      <c r="EUL90" s="125"/>
      <c r="EUM90" s="125"/>
      <c r="EUN90" s="125"/>
      <c r="EUO90" s="125"/>
      <c r="EUP90" s="125"/>
      <c r="EUQ90" s="125"/>
      <c r="EUR90" s="125"/>
      <c r="EUS90" s="125"/>
      <c r="EUT90" s="125"/>
      <c r="EUU90" s="125"/>
      <c r="EUV90" s="125"/>
      <c r="EUW90" s="125"/>
      <c r="EUX90" s="125"/>
      <c r="EUY90" s="125"/>
      <c r="EUZ90" s="125"/>
      <c r="EVA90" s="125"/>
      <c r="EVB90" s="125"/>
      <c r="EVC90" s="125"/>
      <c r="EVD90" s="125"/>
      <c r="EVE90" s="125"/>
      <c r="EVF90" s="125"/>
      <c r="EVG90" s="125"/>
      <c r="EVH90" s="125"/>
      <c r="EVI90" s="125"/>
      <c r="EVJ90" s="125"/>
      <c r="EVK90" s="125"/>
      <c r="EVL90" s="125"/>
      <c r="EVM90" s="125"/>
      <c r="EVN90" s="125"/>
      <c r="EVO90" s="125"/>
      <c r="EVP90" s="125"/>
      <c r="EVQ90" s="125"/>
      <c r="EVR90" s="125"/>
      <c r="EVS90" s="125"/>
      <c r="EVT90" s="125"/>
      <c r="EVU90" s="125"/>
      <c r="EVV90" s="125"/>
      <c r="EVW90" s="125"/>
      <c r="EVX90" s="125"/>
      <c r="EVY90" s="125"/>
      <c r="EVZ90" s="125"/>
      <c r="EWA90" s="125"/>
      <c r="EWB90" s="125"/>
      <c r="EWC90" s="125"/>
      <c r="EWD90" s="125"/>
      <c r="EWE90" s="125"/>
      <c r="EWF90" s="125"/>
      <c r="EWG90" s="125"/>
      <c r="EWH90" s="125"/>
      <c r="EWI90" s="125"/>
      <c r="EWJ90" s="125"/>
      <c r="EWK90" s="125"/>
      <c r="EWL90" s="125"/>
      <c r="EWM90" s="125"/>
      <c r="EWN90" s="125"/>
      <c r="EWO90" s="125"/>
      <c r="EWP90" s="125"/>
      <c r="EWQ90" s="125"/>
      <c r="EWR90" s="125"/>
      <c r="EWS90" s="125"/>
      <c r="EWT90" s="125"/>
      <c r="EWU90" s="125"/>
      <c r="EWV90" s="125"/>
      <c r="EWW90" s="125"/>
      <c r="EWX90" s="125"/>
      <c r="EWY90" s="125"/>
      <c r="EWZ90" s="125"/>
      <c r="EXA90" s="125"/>
      <c r="EXB90" s="125"/>
      <c r="EXC90" s="125"/>
      <c r="EXD90" s="125"/>
      <c r="EXE90" s="125"/>
      <c r="EXF90" s="125"/>
      <c r="EXG90" s="125"/>
      <c r="EXH90" s="125"/>
      <c r="EXI90" s="125"/>
      <c r="EXJ90" s="125"/>
      <c r="EXK90" s="125"/>
      <c r="EXL90" s="125"/>
      <c r="EXM90" s="125"/>
      <c r="EXN90" s="125"/>
      <c r="EXO90" s="125"/>
      <c r="EXP90" s="125"/>
      <c r="EXQ90" s="125"/>
      <c r="EXR90" s="125"/>
      <c r="EXS90" s="125"/>
      <c r="EXT90" s="125"/>
      <c r="EXU90" s="125"/>
      <c r="EXV90" s="125"/>
      <c r="EXW90" s="125"/>
      <c r="EXX90" s="125"/>
      <c r="EXY90" s="125"/>
      <c r="EXZ90" s="125"/>
      <c r="EYA90" s="125"/>
      <c r="EYB90" s="125"/>
      <c r="EYC90" s="125"/>
      <c r="EYD90" s="125"/>
      <c r="EYE90" s="125"/>
      <c r="EYF90" s="125"/>
      <c r="EYG90" s="125"/>
      <c r="EYH90" s="125"/>
      <c r="EYI90" s="125"/>
      <c r="EYJ90" s="125"/>
      <c r="EYK90" s="125"/>
      <c r="EYL90" s="125"/>
      <c r="EYM90" s="125"/>
      <c r="EYN90" s="125"/>
      <c r="EYO90" s="125"/>
      <c r="EYP90" s="125"/>
      <c r="EYQ90" s="125"/>
      <c r="EYR90" s="125"/>
      <c r="EYS90" s="125"/>
      <c r="EYT90" s="125"/>
      <c r="EYU90" s="125"/>
      <c r="EYV90" s="125"/>
      <c r="EYW90" s="125"/>
      <c r="EYX90" s="125"/>
      <c r="EYY90" s="125"/>
      <c r="EYZ90" s="125"/>
      <c r="EZA90" s="125"/>
      <c r="EZB90" s="125"/>
      <c r="EZC90" s="125"/>
      <c r="EZD90" s="125"/>
      <c r="EZE90" s="125"/>
      <c r="EZF90" s="125"/>
      <c r="EZG90" s="125"/>
      <c r="EZH90" s="125"/>
      <c r="EZI90" s="125"/>
      <c r="EZJ90" s="125"/>
      <c r="EZK90" s="125"/>
      <c r="EZL90" s="125"/>
      <c r="EZM90" s="125"/>
      <c r="EZN90" s="125"/>
      <c r="EZO90" s="125"/>
      <c r="EZP90" s="125"/>
      <c r="EZQ90" s="125"/>
      <c r="EZR90" s="125"/>
      <c r="EZS90" s="125"/>
      <c r="EZT90" s="125"/>
      <c r="EZU90" s="125"/>
      <c r="EZV90" s="125"/>
      <c r="EZW90" s="125"/>
      <c r="EZX90" s="125"/>
      <c r="EZY90" s="125"/>
      <c r="EZZ90" s="125"/>
      <c r="FAA90" s="125"/>
      <c r="FAB90" s="125"/>
      <c r="FAC90" s="125"/>
      <c r="FAD90" s="125"/>
      <c r="FAE90" s="125"/>
      <c r="FAF90" s="125"/>
      <c r="FAG90" s="125"/>
      <c r="FAH90" s="125"/>
      <c r="FAI90" s="125"/>
      <c r="FAJ90" s="125"/>
      <c r="FAK90" s="125"/>
      <c r="FAL90" s="125"/>
      <c r="FAM90" s="125"/>
      <c r="FAN90" s="125"/>
      <c r="FAO90" s="125"/>
      <c r="FAP90" s="125"/>
      <c r="FAQ90" s="125"/>
      <c r="FAR90" s="125"/>
      <c r="FAS90" s="125"/>
      <c r="FAT90" s="125"/>
      <c r="FAU90" s="125"/>
      <c r="FAV90" s="125"/>
      <c r="FAW90" s="125"/>
      <c r="FAX90" s="125"/>
      <c r="FAY90" s="125"/>
      <c r="FAZ90" s="125"/>
      <c r="FBA90" s="125"/>
      <c r="FBB90" s="125"/>
      <c r="FBC90" s="125"/>
      <c r="FBD90" s="125"/>
      <c r="FBE90" s="125"/>
      <c r="FBF90" s="125"/>
      <c r="FBG90" s="125"/>
      <c r="FBH90" s="125"/>
      <c r="FBI90" s="125"/>
      <c r="FBJ90" s="125"/>
      <c r="FBK90" s="125"/>
      <c r="FBL90" s="125"/>
      <c r="FBM90" s="125"/>
      <c r="FBN90" s="125"/>
      <c r="FBO90" s="125"/>
      <c r="FBP90" s="125"/>
      <c r="FBQ90" s="125"/>
      <c r="FBR90" s="125"/>
      <c r="FBS90" s="125"/>
      <c r="FBT90" s="125"/>
      <c r="FBU90" s="125"/>
      <c r="FBV90" s="125"/>
      <c r="FBW90" s="125"/>
      <c r="FBX90" s="125"/>
      <c r="FBY90" s="125"/>
      <c r="FBZ90" s="125"/>
      <c r="FCA90" s="125"/>
      <c r="FCB90" s="125"/>
      <c r="FCC90" s="125"/>
      <c r="FCD90" s="125"/>
      <c r="FCE90" s="125"/>
      <c r="FCF90" s="125"/>
      <c r="FCG90" s="125"/>
      <c r="FCH90" s="125"/>
      <c r="FCI90" s="125"/>
      <c r="FCJ90" s="125"/>
      <c r="FCK90" s="125"/>
      <c r="FCL90" s="125"/>
      <c r="FCM90" s="125"/>
      <c r="FCN90" s="125"/>
      <c r="FCO90" s="125"/>
      <c r="FCP90" s="125"/>
      <c r="FCQ90" s="125"/>
      <c r="FCR90" s="125"/>
      <c r="FCS90" s="125"/>
      <c r="FCT90" s="125"/>
      <c r="FCU90" s="125"/>
      <c r="FCV90" s="125"/>
      <c r="FCW90" s="125"/>
      <c r="FCX90" s="125"/>
      <c r="FCY90" s="125"/>
      <c r="FCZ90" s="125"/>
      <c r="FDA90" s="125"/>
      <c r="FDB90" s="125"/>
      <c r="FDC90" s="125"/>
      <c r="FDD90" s="125"/>
      <c r="FDE90" s="125"/>
      <c r="FDF90" s="125"/>
      <c r="FDG90" s="125"/>
      <c r="FDH90" s="125"/>
      <c r="FDI90" s="125"/>
      <c r="FDJ90" s="125"/>
      <c r="FDK90" s="125"/>
      <c r="FDL90" s="125"/>
      <c r="FDM90" s="125"/>
      <c r="FDN90" s="125"/>
      <c r="FDO90" s="125"/>
      <c r="FDP90" s="125"/>
      <c r="FDQ90" s="125"/>
      <c r="FDR90" s="125"/>
      <c r="FDS90" s="125"/>
      <c r="FDT90" s="125"/>
      <c r="FDU90" s="125"/>
      <c r="FDV90" s="125"/>
      <c r="FDW90" s="125"/>
      <c r="FDX90" s="125"/>
      <c r="FDY90" s="125"/>
      <c r="FDZ90" s="125"/>
      <c r="FEA90" s="125"/>
      <c r="FEB90" s="125"/>
      <c r="FEC90" s="125"/>
      <c r="FED90" s="125"/>
      <c r="FEE90" s="125"/>
      <c r="FEF90" s="125"/>
      <c r="FEG90" s="125"/>
      <c r="FEH90" s="125"/>
      <c r="FEI90" s="125"/>
      <c r="FEJ90" s="125"/>
      <c r="FEK90" s="125"/>
      <c r="FEL90" s="125"/>
      <c r="FEM90" s="125"/>
      <c r="FEN90" s="125"/>
      <c r="FEO90" s="125"/>
      <c r="FEP90" s="125"/>
      <c r="FEQ90" s="125"/>
      <c r="FER90" s="125"/>
      <c r="FES90" s="125"/>
      <c r="FET90" s="125"/>
      <c r="FEU90" s="125"/>
      <c r="FEV90" s="125"/>
      <c r="FEW90" s="125"/>
      <c r="FEX90" s="125"/>
      <c r="FEY90" s="125"/>
      <c r="FEZ90" s="125"/>
      <c r="FFA90" s="125"/>
      <c r="FFB90" s="125"/>
      <c r="FFC90" s="125"/>
      <c r="FFD90" s="125"/>
      <c r="FFE90" s="125"/>
      <c r="FFF90" s="125"/>
      <c r="FFG90" s="125"/>
      <c r="FFH90" s="125"/>
      <c r="FFI90" s="125"/>
      <c r="FFJ90" s="125"/>
      <c r="FFK90" s="125"/>
      <c r="FFL90" s="125"/>
      <c r="FFM90" s="125"/>
      <c r="FFN90" s="125"/>
      <c r="FFO90" s="125"/>
      <c r="FFP90" s="125"/>
      <c r="FFQ90" s="125"/>
      <c r="FFR90" s="125"/>
      <c r="FFS90" s="125"/>
      <c r="FFT90" s="125"/>
      <c r="FFU90" s="125"/>
      <c r="FFV90" s="125"/>
      <c r="FFW90" s="125"/>
      <c r="FFX90" s="125"/>
      <c r="FFY90" s="125"/>
      <c r="FFZ90" s="125"/>
      <c r="FGA90" s="125"/>
      <c r="FGB90" s="125"/>
      <c r="FGC90" s="125"/>
      <c r="FGD90" s="125"/>
      <c r="FGE90" s="125"/>
      <c r="FGF90" s="125"/>
      <c r="FGG90" s="125"/>
      <c r="FGH90" s="125"/>
      <c r="FGI90" s="125"/>
      <c r="FGJ90" s="125"/>
      <c r="FGK90" s="125"/>
      <c r="FGL90" s="125"/>
      <c r="FGM90" s="125"/>
      <c r="FGN90" s="125"/>
      <c r="FGO90" s="125"/>
      <c r="FGP90" s="125"/>
      <c r="FGQ90" s="125"/>
      <c r="FGR90" s="125"/>
      <c r="FGS90" s="125"/>
      <c r="FGT90" s="125"/>
      <c r="FGU90" s="125"/>
      <c r="FGV90" s="125"/>
      <c r="FGW90" s="125"/>
      <c r="FGX90" s="125"/>
      <c r="FGY90" s="125"/>
      <c r="FGZ90" s="125"/>
      <c r="FHA90" s="125"/>
      <c r="FHB90" s="125"/>
      <c r="FHC90" s="125"/>
      <c r="FHD90" s="125"/>
      <c r="FHE90" s="125"/>
      <c r="FHF90" s="125"/>
      <c r="FHG90" s="125"/>
      <c r="FHH90" s="125"/>
      <c r="FHI90" s="125"/>
      <c r="FHJ90" s="125"/>
      <c r="FHK90" s="125"/>
      <c r="FHL90" s="125"/>
      <c r="FHM90" s="125"/>
      <c r="FHN90" s="125"/>
      <c r="FHO90" s="125"/>
      <c r="FHP90" s="125"/>
      <c r="FHQ90" s="125"/>
      <c r="FHR90" s="125"/>
      <c r="FHS90" s="125"/>
      <c r="FHT90" s="125"/>
      <c r="FHU90" s="125"/>
      <c r="FHV90" s="125"/>
      <c r="FHW90" s="125"/>
      <c r="FHX90" s="125"/>
      <c r="FHY90" s="125"/>
      <c r="FHZ90" s="125"/>
      <c r="FIA90" s="125"/>
      <c r="FIB90" s="125"/>
      <c r="FIC90" s="125"/>
      <c r="FID90" s="125"/>
      <c r="FIE90" s="125"/>
      <c r="FIF90" s="125"/>
      <c r="FIG90" s="125"/>
      <c r="FIH90" s="125"/>
      <c r="FII90" s="125"/>
      <c r="FIJ90" s="125"/>
      <c r="FIK90" s="125"/>
      <c r="FIL90" s="125"/>
      <c r="FIM90" s="125"/>
      <c r="FIN90" s="125"/>
      <c r="FIO90" s="125"/>
      <c r="FIP90" s="125"/>
      <c r="FIQ90" s="125"/>
      <c r="FIR90" s="125"/>
      <c r="FIS90" s="125"/>
      <c r="FIT90" s="125"/>
      <c r="FIU90" s="125"/>
      <c r="FIV90" s="125"/>
      <c r="FIW90" s="125"/>
      <c r="FIX90" s="125"/>
      <c r="FIY90" s="125"/>
      <c r="FIZ90" s="125"/>
      <c r="FJA90" s="125"/>
      <c r="FJB90" s="125"/>
      <c r="FJC90" s="125"/>
      <c r="FJD90" s="125"/>
      <c r="FJE90" s="125"/>
      <c r="FJF90" s="125"/>
      <c r="FJG90" s="125"/>
      <c r="FJH90" s="125"/>
      <c r="FJI90" s="125"/>
      <c r="FJJ90" s="125"/>
      <c r="FJK90" s="125"/>
      <c r="FJL90" s="125"/>
      <c r="FJM90" s="125"/>
      <c r="FJN90" s="125"/>
      <c r="FJO90" s="125"/>
      <c r="FJP90" s="125"/>
      <c r="FJQ90" s="125"/>
      <c r="FJR90" s="125"/>
      <c r="FJS90" s="125"/>
      <c r="FJT90" s="125"/>
      <c r="FJU90" s="125"/>
      <c r="FJV90" s="125"/>
      <c r="FJW90" s="125"/>
      <c r="FJX90" s="125"/>
      <c r="FJY90" s="125"/>
      <c r="FJZ90" s="125"/>
      <c r="FKA90" s="125"/>
      <c r="FKB90" s="125"/>
      <c r="FKC90" s="125"/>
      <c r="FKD90" s="125"/>
      <c r="FKE90" s="125"/>
      <c r="FKF90" s="125"/>
      <c r="FKG90" s="125"/>
      <c r="FKH90" s="125"/>
      <c r="FKI90" s="125"/>
      <c r="FKJ90" s="125"/>
      <c r="FKK90" s="125"/>
      <c r="FKL90" s="125"/>
      <c r="FKM90" s="125"/>
      <c r="FKN90" s="125"/>
      <c r="FKO90" s="125"/>
      <c r="FKP90" s="125"/>
      <c r="FKQ90" s="125"/>
      <c r="FKR90" s="125"/>
      <c r="FKS90" s="125"/>
      <c r="FKT90" s="125"/>
      <c r="FKU90" s="125"/>
      <c r="FKV90" s="125"/>
      <c r="FKW90" s="125"/>
      <c r="FKX90" s="125"/>
      <c r="FKY90" s="125"/>
      <c r="FKZ90" s="125"/>
      <c r="FLA90" s="125"/>
      <c r="FLB90" s="125"/>
      <c r="FLC90" s="125"/>
      <c r="FLD90" s="125"/>
      <c r="FLE90" s="125"/>
      <c r="FLF90" s="125"/>
      <c r="FLG90" s="125"/>
      <c r="FLH90" s="125"/>
      <c r="FLI90" s="125"/>
      <c r="FLJ90" s="125"/>
      <c r="FLK90" s="125"/>
      <c r="FLL90" s="125"/>
      <c r="FLM90" s="125"/>
      <c r="FLN90" s="125"/>
      <c r="FLO90" s="125"/>
      <c r="FLP90" s="125"/>
      <c r="FLQ90" s="125"/>
      <c r="FLR90" s="125"/>
      <c r="FLS90" s="125"/>
      <c r="FLT90" s="125"/>
      <c r="FLU90" s="125"/>
      <c r="FLV90" s="125"/>
      <c r="FLW90" s="125"/>
      <c r="FLX90" s="125"/>
      <c r="FLY90" s="125"/>
      <c r="FLZ90" s="125"/>
      <c r="FMA90" s="125"/>
      <c r="FMB90" s="125"/>
      <c r="FMC90" s="125"/>
      <c r="FMD90" s="125"/>
      <c r="FME90" s="125"/>
      <c r="FMF90" s="125"/>
      <c r="FMG90" s="125"/>
      <c r="FMH90" s="125"/>
      <c r="FMI90" s="125"/>
      <c r="FMJ90" s="125"/>
      <c r="FMK90" s="125"/>
      <c r="FML90" s="125"/>
      <c r="FMM90" s="125"/>
      <c r="FMN90" s="125"/>
      <c r="FMO90" s="125"/>
      <c r="FMP90" s="125"/>
      <c r="FMQ90" s="125"/>
      <c r="FMR90" s="125"/>
      <c r="FMS90" s="125"/>
      <c r="FMT90" s="125"/>
      <c r="FMU90" s="125"/>
      <c r="FMV90" s="125"/>
      <c r="FMW90" s="125"/>
      <c r="FMX90" s="125"/>
      <c r="FMY90" s="125"/>
      <c r="FMZ90" s="125"/>
      <c r="FNA90" s="125"/>
      <c r="FNB90" s="125"/>
      <c r="FNC90" s="125"/>
      <c r="FND90" s="125"/>
      <c r="FNE90" s="125"/>
      <c r="FNF90" s="125"/>
      <c r="FNG90" s="125"/>
      <c r="FNH90" s="125"/>
      <c r="FNI90" s="125"/>
      <c r="FNJ90" s="125"/>
      <c r="FNK90" s="125"/>
      <c r="FNL90" s="125"/>
      <c r="FNM90" s="125"/>
      <c r="FNN90" s="125"/>
      <c r="FNO90" s="125"/>
      <c r="FNP90" s="125"/>
      <c r="FNQ90" s="125"/>
      <c r="FNR90" s="125"/>
      <c r="FNS90" s="125"/>
      <c r="FNT90" s="125"/>
      <c r="FNU90" s="125"/>
      <c r="FNV90" s="125"/>
      <c r="FNW90" s="125"/>
      <c r="FNX90" s="125"/>
      <c r="FNY90" s="125"/>
      <c r="FNZ90" s="125"/>
      <c r="FOA90" s="125"/>
      <c r="FOB90" s="125"/>
      <c r="FOC90" s="125"/>
      <c r="FOD90" s="125"/>
      <c r="FOE90" s="125"/>
      <c r="FOF90" s="125"/>
      <c r="FOG90" s="125"/>
      <c r="FOH90" s="125"/>
      <c r="FOI90" s="125"/>
      <c r="FOJ90" s="125"/>
      <c r="FOK90" s="125"/>
      <c r="FOL90" s="125"/>
      <c r="FOM90" s="125"/>
      <c r="FON90" s="125"/>
      <c r="FOO90" s="125"/>
      <c r="FOP90" s="125"/>
      <c r="FOQ90" s="125"/>
      <c r="FOR90" s="125"/>
      <c r="FOS90" s="125"/>
      <c r="FOT90" s="125"/>
      <c r="FOU90" s="125"/>
      <c r="FOV90" s="125"/>
      <c r="FOW90" s="125"/>
      <c r="FOX90" s="125"/>
      <c r="FOY90" s="125"/>
      <c r="FOZ90" s="125"/>
      <c r="FPA90" s="125"/>
      <c r="FPB90" s="125"/>
      <c r="FPC90" s="125"/>
      <c r="FPD90" s="125"/>
      <c r="FPE90" s="125"/>
      <c r="FPF90" s="125"/>
      <c r="FPG90" s="125"/>
      <c r="FPH90" s="125"/>
      <c r="FPI90" s="125"/>
      <c r="FPJ90" s="125"/>
      <c r="FPK90" s="125"/>
      <c r="FPL90" s="125"/>
      <c r="FPM90" s="125"/>
      <c r="FPN90" s="125"/>
      <c r="FPO90" s="125"/>
      <c r="FPP90" s="125"/>
      <c r="FPQ90" s="125"/>
      <c r="FPR90" s="125"/>
      <c r="FPS90" s="125"/>
      <c r="FPT90" s="125"/>
      <c r="FPU90" s="125"/>
      <c r="FPV90" s="125"/>
      <c r="FPW90" s="125"/>
      <c r="FPX90" s="125"/>
      <c r="FPY90" s="125"/>
      <c r="FPZ90" s="125"/>
      <c r="FQA90" s="125"/>
      <c r="FQB90" s="125"/>
      <c r="FQC90" s="125"/>
      <c r="FQD90" s="125"/>
      <c r="FQE90" s="125"/>
      <c r="FQF90" s="125"/>
      <c r="FQG90" s="125"/>
      <c r="FQH90" s="125"/>
      <c r="FQI90" s="125"/>
      <c r="FQJ90" s="125"/>
      <c r="FQK90" s="125"/>
      <c r="FQL90" s="125"/>
      <c r="FQM90" s="125"/>
      <c r="FQN90" s="125"/>
      <c r="FQO90" s="125"/>
      <c r="FQP90" s="125"/>
      <c r="FQQ90" s="125"/>
      <c r="FQR90" s="125"/>
      <c r="FQS90" s="125"/>
      <c r="FQT90" s="125"/>
      <c r="FQU90" s="125"/>
      <c r="FQV90" s="125"/>
      <c r="FQW90" s="125"/>
      <c r="FQX90" s="125"/>
      <c r="FQY90" s="125"/>
      <c r="FQZ90" s="125"/>
      <c r="FRA90" s="125"/>
      <c r="FRB90" s="125"/>
      <c r="FRC90" s="125"/>
      <c r="FRD90" s="125"/>
      <c r="FRE90" s="125"/>
      <c r="FRF90" s="125"/>
      <c r="FRG90" s="125"/>
      <c r="FRH90" s="125"/>
      <c r="FRI90" s="125"/>
      <c r="FRJ90" s="125"/>
      <c r="FRK90" s="125"/>
      <c r="FRL90" s="125"/>
      <c r="FRM90" s="125"/>
      <c r="FRN90" s="125"/>
      <c r="FRO90" s="125"/>
      <c r="FRP90" s="125"/>
      <c r="FRQ90" s="125"/>
      <c r="FRR90" s="125"/>
      <c r="FRS90" s="125"/>
      <c r="FRT90" s="125"/>
      <c r="FRU90" s="125"/>
      <c r="FRV90" s="125"/>
      <c r="FRW90" s="125"/>
      <c r="FRX90" s="125"/>
      <c r="FRY90" s="125"/>
      <c r="FRZ90" s="125"/>
      <c r="FSA90" s="125"/>
      <c r="FSB90" s="125"/>
      <c r="FSC90" s="125"/>
      <c r="FSD90" s="125"/>
      <c r="FSE90" s="125"/>
      <c r="FSF90" s="125"/>
      <c r="FSG90" s="125"/>
      <c r="FSH90" s="125"/>
      <c r="FSI90" s="125"/>
      <c r="FSJ90" s="125"/>
      <c r="FSK90" s="125"/>
      <c r="FSL90" s="125"/>
      <c r="FSM90" s="125"/>
      <c r="FSN90" s="125"/>
      <c r="FSO90" s="125"/>
      <c r="FSP90" s="125"/>
      <c r="FSQ90" s="125"/>
      <c r="FSR90" s="125"/>
      <c r="FSS90" s="125"/>
      <c r="FST90" s="125"/>
      <c r="FSU90" s="125"/>
      <c r="FSV90" s="125"/>
      <c r="FSW90" s="125"/>
      <c r="FSX90" s="125"/>
      <c r="FSY90" s="125"/>
      <c r="FSZ90" s="125"/>
      <c r="FTA90" s="125"/>
      <c r="FTB90" s="125"/>
      <c r="FTC90" s="125"/>
      <c r="FTD90" s="125"/>
      <c r="FTE90" s="125"/>
      <c r="FTF90" s="125"/>
      <c r="FTG90" s="125"/>
      <c r="FTH90" s="125"/>
      <c r="FTI90" s="125"/>
      <c r="FTJ90" s="125"/>
      <c r="FTK90" s="125"/>
      <c r="FTL90" s="125"/>
      <c r="FTM90" s="125"/>
      <c r="FTN90" s="125"/>
      <c r="FTO90" s="125"/>
      <c r="FTP90" s="125"/>
      <c r="FTQ90" s="125"/>
      <c r="FTR90" s="125"/>
      <c r="FTS90" s="125"/>
      <c r="FTT90" s="125"/>
      <c r="FTU90" s="125"/>
      <c r="FTV90" s="125"/>
      <c r="FTW90" s="125"/>
      <c r="FTX90" s="125"/>
      <c r="FTY90" s="125"/>
      <c r="FTZ90" s="125"/>
      <c r="FUA90" s="125"/>
      <c r="FUB90" s="125"/>
      <c r="FUC90" s="125"/>
      <c r="FUD90" s="125"/>
      <c r="FUE90" s="125"/>
      <c r="FUF90" s="125"/>
      <c r="FUG90" s="125"/>
      <c r="FUH90" s="125"/>
      <c r="FUI90" s="125"/>
      <c r="FUJ90" s="125"/>
      <c r="FUK90" s="125"/>
      <c r="FUL90" s="125"/>
      <c r="FUM90" s="125"/>
      <c r="FUN90" s="125"/>
      <c r="FUO90" s="125"/>
      <c r="FUP90" s="125"/>
      <c r="FUQ90" s="125"/>
      <c r="FUR90" s="125"/>
      <c r="FUS90" s="125"/>
      <c r="FUT90" s="125"/>
      <c r="FUU90" s="125"/>
      <c r="FUV90" s="125"/>
      <c r="FUW90" s="125"/>
      <c r="FUX90" s="125"/>
      <c r="FUY90" s="125"/>
      <c r="FUZ90" s="125"/>
      <c r="FVA90" s="125"/>
      <c r="FVB90" s="125"/>
      <c r="FVC90" s="125"/>
      <c r="FVD90" s="125"/>
      <c r="FVE90" s="125"/>
      <c r="FVF90" s="125"/>
      <c r="FVG90" s="125"/>
      <c r="FVH90" s="125"/>
      <c r="FVI90" s="125"/>
      <c r="FVJ90" s="125"/>
      <c r="FVK90" s="125"/>
      <c r="FVL90" s="125"/>
      <c r="FVM90" s="125"/>
      <c r="FVN90" s="125"/>
      <c r="FVO90" s="125"/>
      <c r="FVP90" s="125"/>
      <c r="FVQ90" s="125"/>
      <c r="FVR90" s="125"/>
      <c r="FVS90" s="125"/>
      <c r="FVT90" s="125"/>
      <c r="FVU90" s="125"/>
      <c r="FVV90" s="125"/>
      <c r="FVW90" s="125"/>
      <c r="FVX90" s="125"/>
      <c r="FVY90" s="125"/>
      <c r="FVZ90" s="125"/>
      <c r="FWA90" s="125"/>
      <c r="FWB90" s="125"/>
      <c r="FWC90" s="125"/>
      <c r="FWD90" s="125"/>
      <c r="FWE90" s="125"/>
      <c r="FWF90" s="125"/>
      <c r="FWG90" s="125"/>
      <c r="FWH90" s="125"/>
      <c r="FWI90" s="125"/>
      <c r="FWJ90" s="125"/>
      <c r="FWK90" s="125"/>
      <c r="FWL90" s="125"/>
      <c r="FWM90" s="125"/>
      <c r="FWN90" s="125"/>
      <c r="FWO90" s="125"/>
      <c r="FWP90" s="125"/>
      <c r="FWQ90" s="125"/>
      <c r="FWR90" s="125"/>
      <c r="FWS90" s="125"/>
      <c r="FWT90" s="125"/>
      <c r="FWU90" s="125"/>
      <c r="FWV90" s="125"/>
      <c r="FWW90" s="125"/>
      <c r="FWX90" s="125"/>
      <c r="FWY90" s="125"/>
      <c r="FWZ90" s="125"/>
      <c r="FXA90" s="125"/>
      <c r="FXB90" s="125"/>
      <c r="FXC90" s="125"/>
      <c r="FXD90" s="125"/>
      <c r="FXE90" s="125"/>
      <c r="FXF90" s="125"/>
      <c r="FXG90" s="125"/>
      <c r="FXH90" s="125"/>
      <c r="FXI90" s="125"/>
      <c r="FXJ90" s="125"/>
      <c r="FXK90" s="125"/>
      <c r="FXL90" s="125"/>
      <c r="FXM90" s="125"/>
      <c r="FXN90" s="125"/>
      <c r="FXO90" s="125"/>
      <c r="FXP90" s="125"/>
      <c r="FXQ90" s="125"/>
      <c r="FXR90" s="125"/>
      <c r="FXS90" s="125"/>
      <c r="FXT90" s="125"/>
      <c r="FXU90" s="125"/>
      <c r="FXV90" s="125"/>
      <c r="FXW90" s="125"/>
      <c r="FXX90" s="125"/>
      <c r="FXY90" s="125"/>
      <c r="FXZ90" s="125"/>
      <c r="FYA90" s="125"/>
      <c r="FYB90" s="125"/>
      <c r="FYC90" s="125"/>
      <c r="FYD90" s="125"/>
      <c r="FYE90" s="125"/>
      <c r="FYF90" s="125"/>
      <c r="FYG90" s="125"/>
      <c r="FYH90" s="125"/>
      <c r="FYI90" s="125"/>
      <c r="FYJ90" s="125"/>
      <c r="FYK90" s="125"/>
      <c r="FYL90" s="125"/>
      <c r="FYM90" s="125"/>
      <c r="FYN90" s="125"/>
      <c r="FYO90" s="125"/>
      <c r="FYP90" s="125"/>
      <c r="FYQ90" s="125"/>
      <c r="FYR90" s="125"/>
      <c r="FYS90" s="125"/>
      <c r="FYT90" s="125"/>
      <c r="FYU90" s="125"/>
      <c r="FYV90" s="125"/>
      <c r="FYW90" s="125"/>
      <c r="FYX90" s="125"/>
      <c r="FYY90" s="125"/>
      <c r="FYZ90" s="125"/>
      <c r="FZA90" s="125"/>
      <c r="FZB90" s="125"/>
      <c r="FZC90" s="125"/>
      <c r="FZD90" s="125"/>
      <c r="FZE90" s="125"/>
      <c r="FZF90" s="125"/>
      <c r="FZG90" s="125"/>
      <c r="FZH90" s="125"/>
      <c r="FZI90" s="125"/>
      <c r="FZJ90" s="125"/>
      <c r="FZK90" s="125"/>
      <c r="FZL90" s="125"/>
      <c r="FZM90" s="125"/>
      <c r="FZN90" s="125"/>
      <c r="FZO90" s="125"/>
      <c r="FZP90" s="125"/>
      <c r="FZQ90" s="125"/>
      <c r="FZR90" s="125"/>
      <c r="FZS90" s="125"/>
      <c r="FZT90" s="125"/>
      <c r="FZU90" s="125"/>
      <c r="FZV90" s="125"/>
      <c r="FZW90" s="125"/>
      <c r="FZX90" s="125"/>
      <c r="FZY90" s="125"/>
      <c r="FZZ90" s="125"/>
      <c r="GAA90" s="125"/>
      <c r="GAB90" s="125"/>
      <c r="GAC90" s="125"/>
      <c r="GAD90" s="125"/>
      <c r="GAE90" s="125"/>
      <c r="GAF90" s="125"/>
      <c r="GAG90" s="125"/>
      <c r="GAH90" s="125"/>
      <c r="GAI90" s="125"/>
      <c r="GAJ90" s="125"/>
      <c r="GAK90" s="125"/>
      <c r="GAL90" s="125"/>
      <c r="GAM90" s="125"/>
      <c r="GAN90" s="125"/>
      <c r="GAO90" s="125"/>
      <c r="GAP90" s="125"/>
      <c r="GAQ90" s="125"/>
      <c r="GAR90" s="125"/>
      <c r="GAS90" s="125"/>
      <c r="GAT90" s="125"/>
      <c r="GAU90" s="125"/>
      <c r="GAV90" s="125"/>
      <c r="GAW90" s="125"/>
      <c r="GAX90" s="125"/>
      <c r="GAY90" s="125"/>
      <c r="GAZ90" s="125"/>
      <c r="GBA90" s="125"/>
      <c r="GBB90" s="125"/>
      <c r="GBC90" s="125"/>
      <c r="GBD90" s="125"/>
      <c r="GBE90" s="125"/>
      <c r="GBF90" s="125"/>
      <c r="GBG90" s="125"/>
      <c r="GBH90" s="125"/>
      <c r="GBI90" s="125"/>
      <c r="GBJ90" s="125"/>
      <c r="GBK90" s="125"/>
      <c r="GBL90" s="125"/>
      <c r="GBM90" s="125"/>
      <c r="GBN90" s="125"/>
      <c r="GBO90" s="125"/>
      <c r="GBP90" s="125"/>
      <c r="GBQ90" s="125"/>
      <c r="GBR90" s="125"/>
      <c r="GBS90" s="125"/>
      <c r="GBT90" s="125"/>
      <c r="GBU90" s="125"/>
      <c r="GBV90" s="125"/>
      <c r="GBW90" s="125"/>
      <c r="GBX90" s="125"/>
      <c r="GBY90" s="125"/>
      <c r="GBZ90" s="125"/>
      <c r="GCA90" s="125"/>
      <c r="GCB90" s="125"/>
      <c r="GCC90" s="125"/>
      <c r="GCD90" s="125"/>
      <c r="GCE90" s="125"/>
      <c r="GCF90" s="125"/>
      <c r="GCG90" s="125"/>
      <c r="GCH90" s="125"/>
      <c r="GCI90" s="125"/>
      <c r="GCJ90" s="125"/>
      <c r="GCK90" s="125"/>
      <c r="GCL90" s="125"/>
      <c r="GCM90" s="125"/>
      <c r="GCN90" s="125"/>
      <c r="GCO90" s="125"/>
      <c r="GCP90" s="125"/>
      <c r="GCQ90" s="125"/>
      <c r="GCR90" s="125"/>
      <c r="GCS90" s="125"/>
      <c r="GCT90" s="125"/>
      <c r="GCU90" s="125"/>
      <c r="GCV90" s="125"/>
      <c r="GCW90" s="125"/>
      <c r="GCX90" s="125"/>
      <c r="GCY90" s="125"/>
      <c r="GCZ90" s="125"/>
      <c r="GDA90" s="125"/>
      <c r="GDB90" s="125"/>
      <c r="GDC90" s="125"/>
      <c r="GDD90" s="125"/>
      <c r="GDE90" s="125"/>
      <c r="GDF90" s="125"/>
      <c r="GDG90" s="125"/>
      <c r="GDH90" s="125"/>
      <c r="GDI90" s="125"/>
      <c r="GDJ90" s="125"/>
      <c r="GDK90" s="125"/>
      <c r="GDL90" s="125"/>
      <c r="GDM90" s="125"/>
      <c r="GDN90" s="125"/>
      <c r="GDO90" s="125"/>
      <c r="GDP90" s="125"/>
      <c r="GDQ90" s="125"/>
      <c r="GDR90" s="125"/>
      <c r="GDS90" s="125"/>
      <c r="GDT90" s="125"/>
      <c r="GDU90" s="125"/>
      <c r="GDV90" s="125"/>
      <c r="GDW90" s="125"/>
      <c r="GDX90" s="125"/>
      <c r="GDY90" s="125"/>
    </row>
    <row r="91" spans="1:4861" s="131" customForma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69"/>
      <c r="FM91" s="69"/>
      <c r="FN91" s="69"/>
      <c r="FO91" s="69"/>
      <c r="FP91" s="69"/>
      <c r="FQ91" s="69"/>
      <c r="FR91" s="69"/>
      <c r="FS91" s="69"/>
      <c r="FT91" s="69"/>
      <c r="FU91" s="69"/>
      <c r="FV91" s="69"/>
      <c r="FW91" s="69"/>
      <c r="FX91" s="69"/>
      <c r="FY91" s="69"/>
      <c r="FZ91" s="69"/>
    </row>
    <row r="92" spans="1:4861" s="131" customForma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  <c r="FC92" s="69"/>
      <c r="FD92" s="69"/>
      <c r="FE92" s="69"/>
      <c r="FF92" s="69"/>
      <c r="FG92" s="69"/>
      <c r="FH92" s="69"/>
      <c r="FI92" s="69"/>
      <c r="FJ92" s="69"/>
      <c r="FK92" s="69"/>
      <c r="FL92" s="69"/>
      <c r="FM92" s="69"/>
      <c r="FN92" s="69"/>
      <c r="FO92" s="69"/>
      <c r="FP92" s="69"/>
      <c r="FQ92" s="69"/>
      <c r="FR92" s="69"/>
      <c r="FS92" s="69"/>
      <c r="FT92" s="69"/>
      <c r="FU92" s="69"/>
      <c r="FV92" s="69"/>
      <c r="FW92" s="69"/>
      <c r="FX92" s="69"/>
      <c r="FY92" s="69"/>
      <c r="FZ92" s="69"/>
    </row>
    <row r="93" spans="1:4861" s="131" customForma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  <c r="FC93" s="69"/>
      <c r="FD93" s="69"/>
      <c r="FE93" s="69"/>
      <c r="FF93" s="69"/>
      <c r="FG93" s="69"/>
      <c r="FH93" s="69"/>
      <c r="FI93" s="69"/>
      <c r="FJ93" s="69"/>
      <c r="FK93" s="69"/>
      <c r="FL93" s="69"/>
      <c r="FM93" s="69"/>
      <c r="FN93" s="69"/>
      <c r="FO93" s="69"/>
      <c r="FP93" s="69"/>
      <c r="FQ93" s="69"/>
      <c r="FR93" s="69"/>
      <c r="FS93" s="69"/>
      <c r="FT93" s="69"/>
      <c r="FU93" s="69"/>
      <c r="FV93" s="69"/>
      <c r="FW93" s="69"/>
      <c r="FX93" s="69"/>
      <c r="FY93" s="69"/>
      <c r="FZ93" s="69"/>
    </row>
    <row r="94" spans="1:4861" s="131" customForma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  <c r="FC94" s="69"/>
      <c r="FD94" s="69"/>
      <c r="FE94" s="69"/>
      <c r="FF94" s="69"/>
      <c r="FG94" s="69"/>
      <c r="FH94" s="69"/>
      <c r="FI94" s="69"/>
      <c r="FJ94" s="69"/>
      <c r="FK94" s="69"/>
      <c r="FL94" s="69"/>
      <c r="FM94" s="69"/>
      <c r="FN94" s="69"/>
      <c r="FO94" s="69"/>
      <c r="FP94" s="69"/>
      <c r="FQ94" s="69"/>
      <c r="FR94" s="69"/>
      <c r="FS94" s="69"/>
      <c r="FT94" s="69"/>
      <c r="FU94" s="69"/>
      <c r="FV94" s="69"/>
      <c r="FW94" s="69"/>
      <c r="FX94" s="69"/>
      <c r="FY94" s="69"/>
      <c r="FZ94" s="69"/>
    </row>
    <row r="95" spans="1:4861" s="131" customForma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  <c r="FC95" s="69"/>
      <c r="FD95" s="69"/>
      <c r="FE95" s="69"/>
      <c r="FF95" s="69"/>
      <c r="FG95" s="69"/>
      <c r="FH95" s="69"/>
      <c r="FI95" s="69"/>
      <c r="FJ95" s="69"/>
      <c r="FK95" s="69"/>
      <c r="FL95" s="69"/>
      <c r="FM95" s="69"/>
      <c r="FN95" s="69"/>
      <c r="FO95" s="69"/>
      <c r="FP95" s="69"/>
      <c r="FQ95" s="69"/>
      <c r="FR95" s="69"/>
      <c r="FS95" s="69"/>
      <c r="FT95" s="69"/>
      <c r="FU95" s="69"/>
      <c r="FV95" s="69"/>
      <c r="FW95" s="69"/>
      <c r="FX95" s="69"/>
      <c r="FY95" s="69"/>
      <c r="FZ95" s="69"/>
    </row>
    <row r="96" spans="1:4861" s="131" customForma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  <c r="FC96" s="69"/>
      <c r="FD96" s="69"/>
      <c r="FE96" s="69"/>
      <c r="FF96" s="69"/>
      <c r="FG96" s="69"/>
      <c r="FH96" s="69"/>
      <c r="FI96" s="69"/>
      <c r="FJ96" s="69"/>
      <c r="FK96" s="69"/>
      <c r="FL96" s="69"/>
      <c r="FM96" s="69"/>
      <c r="FN96" s="69"/>
      <c r="FO96" s="69"/>
      <c r="FP96" s="69"/>
      <c r="FQ96" s="69"/>
      <c r="FR96" s="69"/>
      <c r="FS96" s="69"/>
      <c r="FT96" s="69"/>
      <c r="FU96" s="69"/>
      <c r="FV96" s="69"/>
      <c r="FW96" s="69"/>
      <c r="FX96" s="69"/>
      <c r="FY96" s="69"/>
      <c r="FZ96" s="69"/>
    </row>
    <row r="97" spans="1:182" s="131" customForma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  <c r="FC97" s="69"/>
      <c r="FD97" s="69"/>
      <c r="FE97" s="69"/>
      <c r="FF97" s="69"/>
      <c r="FG97" s="69"/>
      <c r="FH97" s="69"/>
      <c r="FI97" s="69"/>
      <c r="FJ97" s="69"/>
      <c r="FK97" s="69"/>
      <c r="FL97" s="69"/>
      <c r="FM97" s="69"/>
      <c r="FN97" s="69"/>
      <c r="FO97" s="69"/>
      <c r="FP97" s="69"/>
      <c r="FQ97" s="69"/>
      <c r="FR97" s="69"/>
      <c r="FS97" s="69"/>
      <c r="FT97" s="69"/>
      <c r="FU97" s="69"/>
      <c r="FV97" s="69"/>
      <c r="FW97" s="69"/>
      <c r="FX97" s="69"/>
      <c r="FY97" s="69"/>
      <c r="FZ97" s="69"/>
    </row>
    <row r="98" spans="1:182" s="131" customForma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  <c r="FT98" s="69"/>
      <c r="FU98" s="69"/>
      <c r="FV98" s="69"/>
      <c r="FW98" s="69"/>
      <c r="FX98" s="69"/>
      <c r="FY98" s="69"/>
      <c r="FZ98" s="69"/>
    </row>
    <row r="99" spans="1:182" s="131" customForma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  <c r="FT99" s="69"/>
      <c r="FU99" s="69"/>
      <c r="FV99" s="69"/>
      <c r="FW99" s="69"/>
      <c r="FX99" s="69"/>
      <c r="FY99" s="69"/>
      <c r="FZ99" s="69"/>
    </row>
    <row r="100" spans="1:182" s="131" customForma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  <c r="FT100" s="69"/>
      <c r="FU100" s="69"/>
      <c r="FV100" s="69"/>
      <c r="FW100" s="69"/>
      <c r="FX100" s="69"/>
      <c r="FY100" s="69"/>
      <c r="FZ100" s="69"/>
    </row>
    <row r="101" spans="1:182" s="131" customForma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  <c r="FT101" s="69"/>
      <c r="FU101" s="69"/>
      <c r="FV101" s="69"/>
      <c r="FW101" s="69"/>
      <c r="FX101" s="69"/>
      <c r="FY101" s="69"/>
      <c r="FZ101" s="69"/>
    </row>
    <row r="102" spans="1:182" s="131" customForma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  <c r="FC102" s="69"/>
      <c r="FD102" s="69"/>
      <c r="FE102" s="69"/>
      <c r="FF102" s="69"/>
      <c r="FG102" s="69"/>
      <c r="FH102" s="69"/>
      <c r="FI102" s="69"/>
      <c r="FJ102" s="69"/>
      <c r="FK102" s="69"/>
      <c r="FL102" s="69"/>
      <c r="FM102" s="69"/>
      <c r="FN102" s="69"/>
      <c r="FO102" s="69"/>
      <c r="FP102" s="69"/>
      <c r="FQ102" s="69"/>
      <c r="FR102" s="69"/>
      <c r="FS102" s="69"/>
      <c r="FT102" s="69"/>
      <c r="FU102" s="69"/>
      <c r="FV102" s="69"/>
      <c r="FW102" s="69"/>
      <c r="FX102" s="69"/>
      <c r="FY102" s="69"/>
      <c r="FZ102" s="69"/>
    </row>
    <row r="103" spans="1:182" s="131" customForma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  <c r="FC103" s="69"/>
      <c r="FD103" s="69"/>
      <c r="FE103" s="69"/>
      <c r="FF103" s="69"/>
      <c r="FG103" s="69"/>
      <c r="FH103" s="69"/>
      <c r="FI103" s="69"/>
      <c r="FJ103" s="69"/>
      <c r="FK103" s="69"/>
      <c r="FL103" s="69"/>
      <c r="FM103" s="69"/>
      <c r="FN103" s="69"/>
      <c r="FO103" s="69"/>
      <c r="FP103" s="69"/>
      <c r="FQ103" s="69"/>
      <c r="FR103" s="69"/>
      <c r="FS103" s="69"/>
      <c r="FT103" s="69"/>
      <c r="FU103" s="69"/>
      <c r="FV103" s="69"/>
      <c r="FW103" s="69"/>
      <c r="FX103" s="69"/>
      <c r="FY103" s="69"/>
      <c r="FZ103" s="69"/>
    </row>
    <row r="104" spans="1:182" s="131" customForma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</row>
    <row r="105" spans="1:182" s="131" customForma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  <c r="FC105" s="69"/>
      <c r="FD105" s="69"/>
      <c r="FE105" s="69"/>
      <c r="FF105" s="69"/>
      <c r="FG105" s="69"/>
      <c r="FH105" s="69"/>
      <c r="FI105" s="69"/>
      <c r="FJ105" s="69"/>
      <c r="FK105" s="69"/>
      <c r="FL105" s="69"/>
      <c r="FM105" s="69"/>
      <c r="FN105" s="69"/>
      <c r="FO105" s="69"/>
      <c r="FP105" s="69"/>
      <c r="FQ105" s="69"/>
      <c r="FR105" s="69"/>
      <c r="FS105" s="69"/>
      <c r="FT105" s="69"/>
      <c r="FU105" s="69"/>
      <c r="FV105" s="69"/>
      <c r="FW105" s="69"/>
      <c r="FX105" s="69"/>
      <c r="FY105" s="69"/>
      <c r="FZ105" s="69"/>
    </row>
    <row r="106" spans="1:182" s="131" customForma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  <c r="FC106" s="69"/>
      <c r="FD106" s="69"/>
      <c r="FE106" s="69"/>
      <c r="FF106" s="69"/>
      <c r="FG106" s="69"/>
      <c r="FH106" s="69"/>
      <c r="FI106" s="69"/>
      <c r="FJ106" s="69"/>
      <c r="FK106" s="69"/>
      <c r="FL106" s="69"/>
      <c r="FM106" s="69"/>
      <c r="FN106" s="69"/>
      <c r="FO106" s="69"/>
      <c r="FP106" s="69"/>
      <c r="FQ106" s="69"/>
      <c r="FR106" s="69"/>
      <c r="FS106" s="69"/>
      <c r="FT106" s="69"/>
      <c r="FU106" s="69"/>
      <c r="FV106" s="69"/>
      <c r="FW106" s="69"/>
      <c r="FX106" s="69"/>
      <c r="FY106" s="69"/>
      <c r="FZ106" s="69"/>
    </row>
    <row r="107" spans="1:182" s="131" customForma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  <c r="FT107" s="69"/>
      <c r="FU107" s="69"/>
      <c r="FV107" s="69"/>
      <c r="FW107" s="69"/>
      <c r="FX107" s="69"/>
      <c r="FY107" s="69"/>
      <c r="FZ107" s="69"/>
    </row>
    <row r="108" spans="1:182" s="131" customForma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  <c r="FC108" s="69"/>
      <c r="FD108" s="69"/>
      <c r="FE108" s="69"/>
      <c r="FF108" s="69"/>
      <c r="FG108" s="69"/>
      <c r="FH108" s="69"/>
      <c r="FI108" s="69"/>
      <c r="FJ108" s="69"/>
      <c r="FK108" s="69"/>
      <c r="FL108" s="69"/>
      <c r="FM108" s="69"/>
      <c r="FN108" s="69"/>
      <c r="FO108" s="69"/>
      <c r="FP108" s="69"/>
      <c r="FQ108" s="69"/>
      <c r="FR108" s="69"/>
      <c r="FS108" s="69"/>
      <c r="FT108" s="69"/>
      <c r="FU108" s="69"/>
      <c r="FV108" s="69"/>
      <c r="FW108" s="69"/>
      <c r="FX108" s="69"/>
      <c r="FY108" s="69"/>
      <c r="FZ108" s="69"/>
    </row>
    <row r="109" spans="1:182" s="131" customForma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  <c r="FD109" s="69"/>
      <c r="FE109" s="69"/>
      <c r="FF109" s="69"/>
      <c r="FG109" s="69"/>
      <c r="FH109" s="69"/>
      <c r="FI109" s="69"/>
      <c r="FJ109" s="69"/>
      <c r="FK109" s="69"/>
      <c r="FL109" s="69"/>
      <c r="FM109" s="69"/>
      <c r="FN109" s="69"/>
      <c r="FO109" s="69"/>
      <c r="FP109" s="69"/>
      <c r="FQ109" s="69"/>
      <c r="FR109" s="69"/>
      <c r="FS109" s="69"/>
      <c r="FT109" s="69"/>
      <c r="FU109" s="69"/>
      <c r="FV109" s="69"/>
      <c r="FW109" s="69"/>
      <c r="FX109" s="69"/>
      <c r="FY109" s="69"/>
      <c r="FZ109" s="69"/>
    </row>
    <row r="110" spans="1:182" s="131" customForma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  <c r="FC110" s="69"/>
      <c r="FD110" s="69"/>
      <c r="FE110" s="69"/>
      <c r="FF110" s="69"/>
      <c r="FG110" s="69"/>
      <c r="FH110" s="69"/>
      <c r="FI110" s="69"/>
      <c r="FJ110" s="69"/>
      <c r="FK110" s="69"/>
      <c r="FL110" s="69"/>
      <c r="FM110" s="69"/>
      <c r="FN110" s="69"/>
      <c r="FO110" s="69"/>
      <c r="FP110" s="69"/>
      <c r="FQ110" s="69"/>
      <c r="FR110" s="69"/>
      <c r="FS110" s="69"/>
      <c r="FT110" s="69"/>
      <c r="FU110" s="69"/>
      <c r="FV110" s="69"/>
      <c r="FW110" s="69"/>
      <c r="FX110" s="69"/>
      <c r="FY110" s="69"/>
      <c r="FZ110" s="69"/>
    </row>
    <row r="111" spans="1:182" s="131" customForma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  <c r="FC111" s="69"/>
      <c r="FD111" s="69"/>
      <c r="FE111" s="69"/>
      <c r="FF111" s="69"/>
      <c r="FG111" s="69"/>
      <c r="FH111" s="69"/>
      <c r="FI111" s="69"/>
      <c r="FJ111" s="69"/>
      <c r="FK111" s="69"/>
      <c r="FL111" s="69"/>
      <c r="FM111" s="69"/>
      <c r="FN111" s="69"/>
      <c r="FO111" s="69"/>
      <c r="FP111" s="69"/>
      <c r="FQ111" s="69"/>
      <c r="FR111" s="69"/>
      <c r="FS111" s="69"/>
      <c r="FT111" s="69"/>
      <c r="FU111" s="69"/>
      <c r="FV111" s="69"/>
      <c r="FW111" s="69"/>
      <c r="FX111" s="69"/>
      <c r="FY111" s="69"/>
      <c r="FZ111" s="69"/>
    </row>
    <row r="112" spans="1:182" s="131" customForma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  <c r="FC112" s="69"/>
      <c r="FD112" s="69"/>
      <c r="FE112" s="69"/>
      <c r="FF112" s="69"/>
      <c r="FG112" s="69"/>
      <c r="FH112" s="69"/>
      <c r="FI112" s="69"/>
      <c r="FJ112" s="69"/>
      <c r="FK112" s="69"/>
      <c r="FL112" s="69"/>
      <c r="FM112" s="69"/>
      <c r="FN112" s="69"/>
      <c r="FO112" s="69"/>
      <c r="FP112" s="69"/>
      <c r="FQ112" s="69"/>
      <c r="FR112" s="69"/>
      <c r="FS112" s="69"/>
      <c r="FT112" s="69"/>
      <c r="FU112" s="69"/>
      <c r="FV112" s="69"/>
      <c r="FW112" s="69"/>
      <c r="FX112" s="69"/>
      <c r="FY112" s="69"/>
      <c r="FZ112" s="69"/>
    </row>
    <row r="113" spans="1:182" s="131" customForma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  <c r="FC113" s="69"/>
      <c r="FD113" s="69"/>
      <c r="FE113" s="69"/>
      <c r="FF113" s="69"/>
      <c r="FG113" s="69"/>
      <c r="FH113" s="69"/>
      <c r="FI113" s="69"/>
      <c r="FJ113" s="69"/>
      <c r="FK113" s="69"/>
      <c r="FL113" s="69"/>
      <c r="FM113" s="69"/>
      <c r="FN113" s="69"/>
      <c r="FO113" s="69"/>
      <c r="FP113" s="69"/>
      <c r="FQ113" s="69"/>
      <c r="FR113" s="69"/>
      <c r="FS113" s="69"/>
      <c r="FT113" s="69"/>
      <c r="FU113" s="69"/>
      <c r="FV113" s="69"/>
      <c r="FW113" s="69"/>
      <c r="FX113" s="69"/>
      <c r="FY113" s="69"/>
      <c r="FZ113" s="69"/>
    </row>
    <row r="114" spans="1:182" s="131" customForma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  <c r="FC114" s="69"/>
      <c r="FD114" s="69"/>
      <c r="FE114" s="69"/>
      <c r="FF114" s="69"/>
      <c r="FG114" s="69"/>
      <c r="FH114" s="69"/>
      <c r="FI114" s="69"/>
      <c r="FJ114" s="69"/>
      <c r="FK114" s="69"/>
      <c r="FL114" s="69"/>
      <c r="FM114" s="69"/>
      <c r="FN114" s="69"/>
      <c r="FO114" s="69"/>
      <c r="FP114" s="69"/>
      <c r="FQ114" s="69"/>
      <c r="FR114" s="69"/>
      <c r="FS114" s="69"/>
      <c r="FT114" s="69"/>
      <c r="FU114" s="69"/>
      <c r="FV114" s="69"/>
      <c r="FW114" s="69"/>
      <c r="FX114" s="69"/>
      <c r="FY114" s="69"/>
      <c r="FZ114" s="69"/>
    </row>
    <row r="115" spans="1:182" s="131" customForma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  <c r="FC115" s="69"/>
      <c r="FD115" s="69"/>
      <c r="FE115" s="69"/>
      <c r="FF115" s="69"/>
      <c r="FG115" s="69"/>
      <c r="FH115" s="69"/>
      <c r="FI115" s="69"/>
      <c r="FJ115" s="69"/>
      <c r="FK115" s="69"/>
      <c r="FL115" s="69"/>
      <c r="FM115" s="69"/>
      <c r="FN115" s="69"/>
      <c r="FO115" s="69"/>
      <c r="FP115" s="69"/>
      <c r="FQ115" s="69"/>
      <c r="FR115" s="69"/>
      <c r="FS115" s="69"/>
      <c r="FT115" s="69"/>
      <c r="FU115" s="69"/>
      <c r="FV115" s="69"/>
      <c r="FW115" s="69"/>
      <c r="FX115" s="69"/>
      <c r="FY115" s="69"/>
      <c r="FZ115" s="69"/>
    </row>
    <row r="116" spans="1:182" s="131" customForma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  <c r="FC116" s="69"/>
      <c r="FD116" s="69"/>
      <c r="FE116" s="69"/>
      <c r="FF116" s="69"/>
      <c r="FG116" s="69"/>
      <c r="FH116" s="69"/>
      <c r="FI116" s="69"/>
      <c r="FJ116" s="69"/>
      <c r="FK116" s="69"/>
      <c r="FL116" s="69"/>
      <c r="FM116" s="69"/>
      <c r="FN116" s="69"/>
      <c r="FO116" s="69"/>
      <c r="FP116" s="69"/>
      <c r="FQ116" s="69"/>
      <c r="FR116" s="69"/>
      <c r="FS116" s="69"/>
      <c r="FT116" s="69"/>
      <c r="FU116" s="69"/>
      <c r="FV116" s="69"/>
      <c r="FW116" s="69"/>
      <c r="FX116" s="69"/>
      <c r="FY116" s="69"/>
      <c r="FZ116" s="69"/>
    </row>
    <row r="117" spans="1:182" s="131" customForma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  <c r="FC117" s="69"/>
      <c r="FD117" s="69"/>
      <c r="FE117" s="69"/>
      <c r="FF117" s="69"/>
      <c r="FG117" s="69"/>
      <c r="FH117" s="69"/>
      <c r="FI117" s="69"/>
      <c r="FJ117" s="69"/>
      <c r="FK117" s="69"/>
      <c r="FL117" s="69"/>
      <c r="FM117" s="69"/>
      <c r="FN117" s="69"/>
      <c r="FO117" s="69"/>
      <c r="FP117" s="69"/>
      <c r="FQ117" s="69"/>
      <c r="FR117" s="69"/>
      <c r="FS117" s="69"/>
      <c r="FT117" s="69"/>
      <c r="FU117" s="69"/>
      <c r="FV117" s="69"/>
      <c r="FW117" s="69"/>
      <c r="FX117" s="69"/>
      <c r="FY117" s="69"/>
      <c r="FZ117" s="69"/>
    </row>
    <row r="118" spans="1:182" s="131" customForma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  <c r="FT118" s="69"/>
      <c r="FU118" s="69"/>
      <c r="FV118" s="69"/>
      <c r="FW118" s="69"/>
      <c r="FX118" s="69"/>
      <c r="FY118" s="69"/>
      <c r="FZ118" s="69"/>
    </row>
    <row r="119" spans="1:182" s="131" customForma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  <c r="FC119" s="69"/>
      <c r="FD119" s="69"/>
      <c r="FE119" s="69"/>
      <c r="FF119" s="69"/>
      <c r="FG119" s="69"/>
      <c r="FH119" s="69"/>
      <c r="FI119" s="69"/>
      <c r="FJ119" s="69"/>
      <c r="FK119" s="69"/>
      <c r="FL119" s="69"/>
      <c r="FM119" s="69"/>
      <c r="FN119" s="69"/>
      <c r="FO119" s="69"/>
      <c r="FP119" s="69"/>
      <c r="FQ119" s="69"/>
      <c r="FR119" s="69"/>
      <c r="FS119" s="69"/>
      <c r="FT119" s="69"/>
      <c r="FU119" s="69"/>
      <c r="FV119" s="69"/>
      <c r="FW119" s="69"/>
      <c r="FX119" s="69"/>
      <c r="FY119" s="69"/>
      <c r="FZ119" s="69"/>
    </row>
    <row r="120" spans="1:182" s="131" customForma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  <c r="FC120" s="69"/>
      <c r="FD120" s="69"/>
      <c r="FE120" s="69"/>
      <c r="FF120" s="69"/>
      <c r="FG120" s="69"/>
      <c r="FH120" s="69"/>
      <c r="FI120" s="69"/>
      <c r="FJ120" s="69"/>
      <c r="FK120" s="69"/>
      <c r="FL120" s="69"/>
      <c r="FM120" s="69"/>
      <c r="FN120" s="69"/>
      <c r="FO120" s="69"/>
      <c r="FP120" s="69"/>
      <c r="FQ120" s="69"/>
      <c r="FR120" s="69"/>
      <c r="FS120" s="69"/>
      <c r="FT120" s="69"/>
      <c r="FU120" s="69"/>
      <c r="FV120" s="69"/>
      <c r="FW120" s="69"/>
      <c r="FX120" s="69"/>
      <c r="FY120" s="69"/>
      <c r="FZ120" s="69"/>
    </row>
    <row r="121" spans="1:182" s="131" customForma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  <c r="FC121" s="69"/>
      <c r="FD121" s="69"/>
      <c r="FE121" s="69"/>
      <c r="FF121" s="69"/>
      <c r="FG121" s="69"/>
      <c r="FH121" s="69"/>
      <c r="FI121" s="69"/>
      <c r="FJ121" s="69"/>
      <c r="FK121" s="69"/>
      <c r="FL121" s="69"/>
      <c r="FM121" s="69"/>
      <c r="FN121" s="69"/>
      <c r="FO121" s="69"/>
      <c r="FP121" s="69"/>
      <c r="FQ121" s="69"/>
      <c r="FR121" s="69"/>
      <c r="FS121" s="69"/>
      <c r="FT121" s="69"/>
      <c r="FU121" s="69"/>
      <c r="FV121" s="69"/>
      <c r="FW121" s="69"/>
      <c r="FX121" s="69"/>
      <c r="FY121" s="69"/>
      <c r="FZ121" s="69"/>
    </row>
    <row r="122" spans="1:182" s="131" customForma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  <c r="FT122" s="69"/>
      <c r="FU122" s="69"/>
      <c r="FV122" s="69"/>
      <c r="FW122" s="69"/>
      <c r="FX122" s="69"/>
      <c r="FY122" s="69"/>
      <c r="FZ122" s="69"/>
    </row>
    <row r="123" spans="1:182" s="131" customForma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  <c r="FC123" s="69"/>
      <c r="FD123" s="69"/>
      <c r="FE123" s="69"/>
      <c r="FF123" s="69"/>
      <c r="FG123" s="69"/>
      <c r="FH123" s="69"/>
      <c r="FI123" s="69"/>
      <c r="FJ123" s="69"/>
      <c r="FK123" s="69"/>
      <c r="FL123" s="69"/>
      <c r="FM123" s="69"/>
      <c r="FN123" s="69"/>
      <c r="FO123" s="69"/>
      <c r="FP123" s="69"/>
      <c r="FQ123" s="69"/>
      <c r="FR123" s="69"/>
      <c r="FS123" s="69"/>
      <c r="FT123" s="69"/>
      <c r="FU123" s="69"/>
      <c r="FV123" s="69"/>
      <c r="FW123" s="69"/>
      <c r="FX123" s="69"/>
      <c r="FY123" s="69"/>
      <c r="FZ123" s="69"/>
    </row>
    <row r="124" spans="1:182" s="131" customForma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  <c r="FC124" s="69"/>
      <c r="FD124" s="69"/>
      <c r="FE124" s="69"/>
      <c r="FF124" s="69"/>
      <c r="FG124" s="69"/>
      <c r="FH124" s="69"/>
      <c r="FI124" s="69"/>
      <c r="FJ124" s="69"/>
      <c r="FK124" s="69"/>
      <c r="FL124" s="69"/>
      <c r="FM124" s="69"/>
      <c r="FN124" s="69"/>
      <c r="FO124" s="69"/>
      <c r="FP124" s="69"/>
      <c r="FQ124" s="69"/>
      <c r="FR124" s="69"/>
      <c r="FS124" s="69"/>
      <c r="FT124" s="69"/>
      <c r="FU124" s="69"/>
      <c r="FV124" s="69"/>
      <c r="FW124" s="69"/>
      <c r="FX124" s="69"/>
      <c r="FY124" s="69"/>
      <c r="FZ124" s="69"/>
    </row>
    <row r="125" spans="1:182" s="131" customForma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69"/>
      <c r="FK125" s="69"/>
      <c r="FL125" s="69"/>
      <c r="FM125" s="69"/>
      <c r="FN125" s="69"/>
      <c r="FO125" s="69"/>
      <c r="FP125" s="69"/>
      <c r="FQ125" s="69"/>
      <c r="FR125" s="69"/>
      <c r="FS125" s="69"/>
      <c r="FT125" s="69"/>
      <c r="FU125" s="69"/>
      <c r="FV125" s="69"/>
      <c r="FW125" s="69"/>
      <c r="FX125" s="69"/>
      <c r="FY125" s="69"/>
      <c r="FZ125" s="69"/>
    </row>
    <row r="126" spans="1:182" s="131" customForma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69"/>
      <c r="FK126" s="69"/>
      <c r="FL126" s="69"/>
      <c r="FM126" s="69"/>
      <c r="FN126" s="69"/>
      <c r="FO126" s="69"/>
      <c r="FP126" s="69"/>
      <c r="FQ126" s="69"/>
      <c r="FR126" s="69"/>
      <c r="FS126" s="69"/>
      <c r="FT126" s="69"/>
      <c r="FU126" s="69"/>
      <c r="FV126" s="69"/>
      <c r="FW126" s="69"/>
      <c r="FX126" s="69"/>
      <c r="FY126" s="69"/>
      <c r="FZ126" s="69"/>
    </row>
    <row r="127" spans="1:182" s="131" customForma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69"/>
      <c r="FK127" s="69"/>
      <c r="FL127" s="69"/>
      <c r="FM127" s="69"/>
      <c r="FN127" s="69"/>
      <c r="FO127" s="69"/>
      <c r="FP127" s="69"/>
      <c r="FQ127" s="69"/>
      <c r="FR127" s="69"/>
      <c r="FS127" s="69"/>
      <c r="FT127" s="69"/>
      <c r="FU127" s="69"/>
      <c r="FV127" s="69"/>
      <c r="FW127" s="69"/>
      <c r="FX127" s="69"/>
      <c r="FY127" s="69"/>
      <c r="FZ127" s="69"/>
    </row>
    <row r="128" spans="1:182" s="131" customForma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  <c r="FC128" s="69"/>
      <c r="FD128" s="69"/>
      <c r="FE128" s="69"/>
      <c r="FF128" s="69"/>
      <c r="FG128" s="69"/>
      <c r="FH128" s="69"/>
      <c r="FI128" s="69"/>
      <c r="FJ128" s="69"/>
      <c r="FK128" s="69"/>
      <c r="FL128" s="69"/>
      <c r="FM128" s="69"/>
      <c r="FN128" s="69"/>
      <c r="FO128" s="69"/>
      <c r="FP128" s="69"/>
      <c r="FQ128" s="69"/>
      <c r="FR128" s="69"/>
      <c r="FS128" s="69"/>
      <c r="FT128" s="69"/>
      <c r="FU128" s="69"/>
      <c r="FV128" s="69"/>
      <c r="FW128" s="69"/>
      <c r="FX128" s="69"/>
      <c r="FY128" s="69"/>
      <c r="FZ128" s="69"/>
    </row>
    <row r="129" spans="1:182" s="131" customForma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</row>
    <row r="130" spans="1:182" s="131" customForma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69"/>
      <c r="FK130" s="69"/>
      <c r="FL130" s="69"/>
      <c r="FM130" s="69"/>
      <c r="FN130" s="69"/>
      <c r="FO130" s="69"/>
      <c r="FP130" s="69"/>
      <c r="FQ130" s="69"/>
      <c r="FR130" s="69"/>
      <c r="FS130" s="69"/>
      <c r="FT130" s="69"/>
      <c r="FU130" s="69"/>
      <c r="FV130" s="69"/>
      <c r="FW130" s="69"/>
      <c r="FX130" s="69"/>
      <c r="FY130" s="69"/>
      <c r="FZ130" s="69"/>
    </row>
    <row r="131" spans="1:182" s="131" customForma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69"/>
      <c r="FK131" s="69"/>
      <c r="FL131" s="69"/>
      <c r="FM131" s="69"/>
      <c r="FN131" s="69"/>
      <c r="FO131" s="69"/>
      <c r="FP131" s="69"/>
      <c r="FQ131" s="69"/>
      <c r="FR131" s="69"/>
      <c r="FS131" s="69"/>
      <c r="FT131" s="69"/>
      <c r="FU131" s="69"/>
      <c r="FV131" s="69"/>
      <c r="FW131" s="69"/>
      <c r="FX131" s="69"/>
      <c r="FY131" s="69"/>
      <c r="FZ131" s="69"/>
    </row>
    <row r="132" spans="1:182" s="131" customForma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  <c r="FT132" s="69"/>
      <c r="FU132" s="69"/>
      <c r="FV132" s="69"/>
      <c r="FW132" s="69"/>
      <c r="FX132" s="69"/>
      <c r="FY132" s="69"/>
      <c r="FZ132" s="69"/>
    </row>
    <row r="133" spans="1:182" s="131" customForma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69"/>
      <c r="FK133" s="69"/>
      <c r="FL133" s="69"/>
      <c r="FM133" s="69"/>
      <c r="FN133" s="69"/>
      <c r="FO133" s="69"/>
      <c r="FP133" s="69"/>
      <c r="FQ133" s="69"/>
      <c r="FR133" s="69"/>
      <c r="FS133" s="69"/>
      <c r="FT133" s="69"/>
      <c r="FU133" s="69"/>
      <c r="FV133" s="69"/>
      <c r="FW133" s="69"/>
      <c r="FX133" s="69"/>
      <c r="FY133" s="69"/>
      <c r="FZ133" s="69"/>
    </row>
    <row r="134" spans="1:182" s="131" customForma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  <c r="FT134" s="69"/>
      <c r="FU134" s="69"/>
      <c r="FV134" s="69"/>
      <c r="FW134" s="69"/>
      <c r="FX134" s="69"/>
      <c r="FY134" s="69"/>
      <c r="FZ134" s="69"/>
    </row>
    <row r="135" spans="1:182" s="131" customForma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</row>
    <row r="136" spans="1:182" s="131" customForma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</row>
    <row r="137" spans="1:182" s="131" customForma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</row>
    <row r="138" spans="1:182" s="131" customForma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</row>
    <row r="139" spans="1:182" s="131" customForma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</row>
    <row r="140" spans="1:182" s="131" customForma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</row>
    <row r="141" spans="1:182" s="131" customForma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</row>
    <row r="142" spans="1:182" s="131" customForma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</row>
    <row r="143" spans="1:182" s="131" customForma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  <c r="FL143" s="69"/>
      <c r="FM143" s="69"/>
      <c r="FN143" s="69"/>
      <c r="FO143" s="69"/>
      <c r="FP143" s="69"/>
      <c r="FQ143" s="69"/>
      <c r="FR143" s="69"/>
      <c r="FS143" s="69"/>
      <c r="FT143" s="69"/>
      <c r="FU143" s="69"/>
      <c r="FV143" s="69"/>
      <c r="FW143" s="69"/>
      <c r="FX143" s="69"/>
      <c r="FY143" s="69"/>
      <c r="FZ143" s="69"/>
    </row>
    <row r="144" spans="1:182" s="131" customForma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</row>
    <row r="145" spans="1:182" s="131" customForma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  <c r="FL145" s="69"/>
      <c r="FM145" s="69"/>
      <c r="FN145" s="69"/>
      <c r="FO145" s="69"/>
      <c r="FP145" s="69"/>
      <c r="FQ145" s="69"/>
      <c r="FR145" s="69"/>
      <c r="FS145" s="69"/>
      <c r="FT145" s="69"/>
      <c r="FU145" s="69"/>
      <c r="FV145" s="69"/>
      <c r="FW145" s="69"/>
      <c r="FX145" s="69"/>
      <c r="FY145" s="69"/>
      <c r="FZ145" s="69"/>
    </row>
    <row r="146" spans="1:182" s="131" customForma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</row>
    <row r="147" spans="1:182" s="131" customForma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</row>
    <row r="148" spans="1:182" s="131" customForma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</row>
    <row r="149" spans="1:182" s="131" customForma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</row>
    <row r="150" spans="1:182" s="131" customForma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</row>
    <row r="151" spans="1:182" s="131" customForma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</row>
    <row r="152" spans="1:182" s="131" customForma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</row>
    <row r="153" spans="1:182" s="131" customForma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</row>
    <row r="154" spans="1:182" s="131" customForma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</row>
    <row r="155" spans="1:182" s="131" customForma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</row>
    <row r="156" spans="1:182" s="131" customForma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</row>
    <row r="157" spans="1:182" s="131" customForma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</row>
    <row r="158" spans="1:182" s="131" customForma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</row>
    <row r="159" spans="1:182" s="131" customForma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</row>
    <row r="160" spans="1:182" s="131" customForma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</row>
    <row r="161" spans="1:182" s="131" customForma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</row>
    <row r="162" spans="1:182" s="131" customForma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</row>
    <row r="163" spans="1:182" s="131" customForma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</row>
    <row r="164" spans="1:182" s="131" customForma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</row>
    <row r="165" spans="1:182" s="131" customForma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</row>
    <row r="166" spans="1:182" s="131" customForma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</row>
    <row r="167" spans="1:182" s="131" customForma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</row>
    <row r="168" spans="1:182" s="131" customForma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</row>
    <row r="169" spans="1:182" s="131" customForma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</row>
    <row r="170" spans="1:182" s="131" customForma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</row>
    <row r="171" spans="1:182" s="131" customForma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</row>
    <row r="172" spans="1:182" s="131" customForma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</row>
    <row r="173" spans="1:182" s="131" customForma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</row>
    <row r="174" spans="1:182" s="131" customForma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</row>
    <row r="175" spans="1:182" s="131" customForma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</row>
    <row r="176" spans="1:182" s="131" customForma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</row>
    <row r="177" spans="1:182" s="131" customForma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</row>
    <row r="178" spans="1:182" s="131" customForma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</row>
    <row r="179" spans="1:182" s="131" customForma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</row>
    <row r="180" spans="1:182" s="131" customForma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</row>
    <row r="181" spans="1:182" s="131" customForma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</row>
    <row r="182" spans="1:182" s="131" customForma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</row>
    <row r="183" spans="1:182" s="131" customForma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</row>
    <row r="184" spans="1:182" s="131" customForma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</row>
    <row r="185" spans="1:182" s="131" customForma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</row>
    <row r="186" spans="1:182" s="131" customForma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</row>
    <row r="187" spans="1:182" s="131" customForma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</row>
    <row r="188" spans="1:182" s="131" customForma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</row>
    <row r="189" spans="1:182" s="131" customForma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</row>
    <row r="190" spans="1:182" s="131" customForma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</row>
    <row r="191" spans="1:182" s="131" customForma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</row>
    <row r="192" spans="1:182" s="131" customForma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</row>
    <row r="193" spans="1:182" s="131" customForma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</row>
    <row r="194" spans="1:182" s="131" customForma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</row>
    <row r="195" spans="1:182" s="131" customForma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</row>
    <row r="196" spans="1:182" s="131" customForma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</row>
    <row r="197" spans="1:182" s="131" customForma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</row>
    <row r="198" spans="1:182" s="131" customForma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</row>
    <row r="199" spans="1:182" s="131" customForma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  <c r="FL199" s="69"/>
      <c r="FM199" s="69"/>
      <c r="FN199" s="69"/>
      <c r="FO199" s="69"/>
      <c r="FP199" s="69"/>
      <c r="FQ199" s="69"/>
      <c r="FR199" s="69"/>
      <c r="FS199" s="69"/>
      <c r="FT199" s="69"/>
      <c r="FU199" s="69"/>
      <c r="FV199" s="69"/>
      <c r="FW199" s="69"/>
      <c r="FX199" s="69"/>
      <c r="FY199" s="69"/>
      <c r="FZ199" s="69"/>
    </row>
    <row r="200" spans="1:182" s="131" customForma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</row>
    <row r="201" spans="1:182" s="131" customForma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</row>
    <row r="202" spans="1:182" s="131" customForma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</row>
    <row r="203" spans="1:182" s="131" customForma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</row>
    <row r="204" spans="1:182" s="131" customForma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</row>
    <row r="205" spans="1:182" s="131" customForma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</row>
    <row r="206" spans="1:182" s="131" customForma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</row>
    <row r="207" spans="1:182" s="131" customForma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</row>
    <row r="208" spans="1:182" s="131" customForma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</row>
    <row r="209" spans="1:182" s="131" customForma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</row>
    <row r="210" spans="1:182" s="131" customForma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</row>
    <row r="211" spans="1:182" s="131" customForma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</row>
    <row r="212" spans="1:182" s="131" customForma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</row>
    <row r="213" spans="1:182" s="131" customForma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</row>
    <row r="214" spans="1:182" s="131" customForma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</row>
    <row r="215" spans="1:182" s="131" customForma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</row>
    <row r="216" spans="1:182" s="131" customForma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</row>
    <row r="217" spans="1:182" s="131" customForma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</row>
    <row r="218" spans="1:182" s="131" customForma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</row>
    <row r="219" spans="1:182" s="131" customForma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</row>
    <row r="220" spans="1:182" s="131" customForma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</row>
    <row r="221" spans="1:182" s="131" customForma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</row>
    <row r="222" spans="1:182" s="131" customForma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</row>
    <row r="223" spans="1:182" s="131" customForma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</row>
    <row r="224" spans="1:182" s="131" customForma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</row>
    <row r="225" spans="1:182" s="131" customForma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</row>
    <row r="226" spans="1:182" s="131" customForma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</row>
    <row r="227" spans="1:182" s="131" customForma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</row>
    <row r="228" spans="1:182" s="131" customForma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</row>
    <row r="229" spans="1:182" s="131" customForma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</row>
    <row r="230" spans="1:182" s="131" customForma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</row>
    <row r="231" spans="1:182" s="131" customForma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</row>
    <row r="232" spans="1:182" s="131" customForma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</row>
    <row r="233" spans="1:182" s="131" customForma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</row>
    <row r="234" spans="1:182" s="131" customForma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</row>
    <row r="235" spans="1:182" s="131" customForma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</row>
    <row r="236" spans="1:182" s="131" customForma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</row>
    <row r="237" spans="1:182" s="131" customForma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</row>
    <row r="238" spans="1:182" s="131" customForma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</row>
    <row r="239" spans="1:182" s="131" customForma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</row>
    <row r="240" spans="1:182" s="131" customForma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</row>
    <row r="241" spans="1:182" s="131" customForma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</row>
    <row r="242" spans="1:182" s="131" customForma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</row>
    <row r="243" spans="1:182" s="131" customForma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</row>
    <row r="244" spans="1:182" s="131" customForma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</row>
    <row r="245" spans="1:182" s="131" customForma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</row>
    <row r="246" spans="1:182" s="131" customForma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</row>
    <row r="247" spans="1:182" s="131" customForma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</row>
    <row r="248" spans="1:182" s="131" customForma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</row>
    <row r="249" spans="1:182" s="131" customForma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</row>
    <row r="250" spans="1:182" s="131" customForma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</row>
    <row r="251" spans="1:182" s="131" customForma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</row>
    <row r="252" spans="1:182" s="131" customForma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</row>
    <row r="253" spans="1:182" s="131" customForma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</row>
    <row r="254" spans="1:182" s="131" customForma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</row>
    <row r="255" spans="1:182" s="131" customForma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</row>
    <row r="256" spans="1:182" s="131" customForma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</row>
    <row r="257" spans="1:182" s="131" customForma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</row>
    <row r="258" spans="1:182" s="131" customForma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</row>
    <row r="259" spans="1:182" s="131" customForma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</row>
    <row r="260" spans="1:182" s="131" customForma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</row>
    <row r="261" spans="1:182" s="131" customForma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</row>
    <row r="262" spans="1:182" s="131" customForma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</row>
    <row r="263" spans="1:182" s="131" customForma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</row>
    <row r="264" spans="1:182" s="131" customForma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</row>
    <row r="265" spans="1:182" s="131" customForma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</row>
    <row r="266" spans="1:182" s="131" customForma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</row>
    <row r="267" spans="1:182" s="131" customForma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</row>
    <row r="268" spans="1:182" s="131" customForma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</row>
    <row r="269" spans="1:182" s="131" customForma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</row>
    <row r="270" spans="1:182" s="131" customForma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</row>
    <row r="271" spans="1:182" s="131" customForma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</row>
    <row r="272" spans="1:182" s="131" customForma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</row>
    <row r="273" spans="1:182" s="131" customForma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</row>
    <row r="274" spans="1:182" s="131" customForma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</row>
    <row r="275" spans="1:182" s="131" customForma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</row>
    <row r="276" spans="1:182" s="131" customForma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  <c r="FC276" s="69"/>
      <c r="FD276" s="69"/>
      <c r="FE276" s="69"/>
      <c r="FF276" s="69"/>
      <c r="FG276" s="69"/>
      <c r="FH276" s="69"/>
      <c r="FI276" s="69"/>
      <c r="FJ276" s="69"/>
      <c r="FK276" s="69"/>
      <c r="FL276" s="69"/>
      <c r="FM276" s="69"/>
      <c r="FN276" s="69"/>
      <c r="FO276" s="69"/>
      <c r="FP276" s="69"/>
      <c r="FQ276" s="69"/>
      <c r="FR276" s="69"/>
      <c r="FS276" s="69"/>
      <c r="FT276" s="69"/>
      <c r="FU276" s="69"/>
      <c r="FV276" s="69"/>
      <c r="FW276" s="69"/>
      <c r="FX276" s="69"/>
      <c r="FY276" s="69"/>
      <c r="FZ276" s="69"/>
    </row>
    <row r="277" spans="1:182" s="131" customForma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  <c r="FC277" s="69"/>
      <c r="FD277" s="69"/>
      <c r="FE277" s="69"/>
      <c r="FF277" s="69"/>
      <c r="FG277" s="69"/>
      <c r="FH277" s="69"/>
      <c r="FI277" s="69"/>
      <c r="FJ277" s="69"/>
      <c r="FK277" s="69"/>
      <c r="FL277" s="69"/>
      <c r="FM277" s="69"/>
      <c r="FN277" s="69"/>
      <c r="FO277" s="69"/>
      <c r="FP277" s="69"/>
      <c r="FQ277" s="69"/>
      <c r="FR277" s="69"/>
      <c r="FS277" s="69"/>
      <c r="FT277" s="69"/>
      <c r="FU277" s="69"/>
      <c r="FV277" s="69"/>
      <c r="FW277" s="69"/>
      <c r="FX277" s="69"/>
      <c r="FY277" s="69"/>
      <c r="FZ277" s="69"/>
    </row>
    <row r="278" spans="1:182" s="131" customForma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  <c r="FC278" s="69"/>
      <c r="FD278" s="69"/>
      <c r="FE278" s="69"/>
      <c r="FF278" s="69"/>
      <c r="FG278" s="69"/>
      <c r="FH278" s="69"/>
      <c r="FI278" s="69"/>
      <c r="FJ278" s="69"/>
      <c r="FK278" s="69"/>
      <c r="FL278" s="69"/>
      <c r="FM278" s="69"/>
      <c r="FN278" s="69"/>
      <c r="FO278" s="69"/>
      <c r="FP278" s="69"/>
      <c r="FQ278" s="69"/>
      <c r="FR278" s="69"/>
      <c r="FS278" s="69"/>
      <c r="FT278" s="69"/>
      <c r="FU278" s="69"/>
      <c r="FV278" s="69"/>
      <c r="FW278" s="69"/>
      <c r="FX278" s="69"/>
      <c r="FY278" s="69"/>
      <c r="FZ278" s="69"/>
    </row>
    <row r="279" spans="1:182" s="131" customForma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  <c r="FC279" s="69"/>
      <c r="FD279" s="69"/>
      <c r="FE279" s="69"/>
      <c r="FF279" s="69"/>
      <c r="FG279" s="69"/>
      <c r="FH279" s="69"/>
      <c r="FI279" s="69"/>
      <c r="FJ279" s="69"/>
      <c r="FK279" s="69"/>
      <c r="FL279" s="69"/>
      <c r="FM279" s="69"/>
      <c r="FN279" s="69"/>
      <c r="FO279" s="69"/>
      <c r="FP279" s="69"/>
      <c r="FQ279" s="69"/>
      <c r="FR279" s="69"/>
      <c r="FS279" s="69"/>
      <c r="FT279" s="69"/>
      <c r="FU279" s="69"/>
      <c r="FV279" s="69"/>
      <c r="FW279" s="69"/>
      <c r="FX279" s="69"/>
      <c r="FY279" s="69"/>
      <c r="FZ279" s="69"/>
    </row>
    <row r="280" spans="1:182" s="131" customForma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  <c r="FC280" s="69"/>
      <c r="FD280" s="69"/>
      <c r="FE280" s="69"/>
      <c r="FF280" s="69"/>
      <c r="FG280" s="69"/>
      <c r="FH280" s="69"/>
      <c r="FI280" s="69"/>
      <c r="FJ280" s="69"/>
      <c r="FK280" s="69"/>
      <c r="FL280" s="69"/>
      <c r="FM280" s="69"/>
      <c r="FN280" s="69"/>
      <c r="FO280" s="69"/>
      <c r="FP280" s="69"/>
      <c r="FQ280" s="69"/>
      <c r="FR280" s="69"/>
      <c r="FS280" s="69"/>
      <c r="FT280" s="69"/>
      <c r="FU280" s="69"/>
      <c r="FV280" s="69"/>
      <c r="FW280" s="69"/>
      <c r="FX280" s="69"/>
      <c r="FY280" s="69"/>
      <c r="FZ280" s="69"/>
    </row>
    <row r="281" spans="1:182" s="131" customForma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  <c r="FC281" s="69"/>
      <c r="FD281" s="69"/>
      <c r="FE281" s="69"/>
      <c r="FF281" s="69"/>
      <c r="FG281" s="69"/>
      <c r="FH281" s="69"/>
      <c r="FI281" s="69"/>
      <c r="FJ281" s="69"/>
      <c r="FK281" s="69"/>
      <c r="FL281" s="69"/>
      <c r="FM281" s="69"/>
      <c r="FN281" s="69"/>
      <c r="FO281" s="69"/>
      <c r="FP281" s="69"/>
      <c r="FQ281" s="69"/>
      <c r="FR281" s="69"/>
      <c r="FS281" s="69"/>
      <c r="FT281" s="69"/>
      <c r="FU281" s="69"/>
      <c r="FV281" s="69"/>
      <c r="FW281" s="69"/>
      <c r="FX281" s="69"/>
      <c r="FY281" s="69"/>
      <c r="FZ281" s="69"/>
    </row>
    <row r="282" spans="1:182" s="131" customForma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  <c r="FC282" s="69"/>
      <c r="FD282" s="69"/>
      <c r="FE282" s="69"/>
      <c r="FF282" s="69"/>
      <c r="FG282" s="69"/>
      <c r="FH282" s="69"/>
      <c r="FI282" s="69"/>
      <c r="FJ282" s="69"/>
      <c r="FK282" s="69"/>
      <c r="FL282" s="69"/>
      <c r="FM282" s="69"/>
      <c r="FN282" s="69"/>
      <c r="FO282" s="69"/>
      <c r="FP282" s="69"/>
      <c r="FQ282" s="69"/>
      <c r="FR282" s="69"/>
      <c r="FS282" s="69"/>
      <c r="FT282" s="69"/>
      <c r="FU282" s="69"/>
      <c r="FV282" s="69"/>
      <c r="FW282" s="69"/>
      <c r="FX282" s="69"/>
      <c r="FY282" s="69"/>
      <c r="FZ282" s="69"/>
    </row>
    <row r="283" spans="1:182" s="131" customForma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  <c r="FC283" s="69"/>
      <c r="FD283" s="69"/>
      <c r="FE283" s="69"/>
      <c r="FF283" s="69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  <c r="FT283" s="69"/>
      <c r="FU283" s="69"/>
      <c r="FV283" s="69"/>
      <c r="FW283" s="69"/>
      <c r="FX283" s="69"/>
      <c r="FY283" s="69"/>
      <c r="FZ283" s="69"/>
    </row>
    <row r="284" spans="1:182" s="131" customForma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69"/>
      <c r="FZ284" s="69"/>
    </row>
    <row r="285" spans="1:182" s="131" customForma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</row>
    <row r="286" spans="1:182" s="131" customForma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  <c r="FC286" s="69"/>
      <c r="FD286" s="69"/>
      <c r="FE286" s="69"/>
      <c r="FF286" s="69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  <c r="FU286" s="69"/>
      <c r="FV286" s="69"/>
      <c r="FW286" s="69"/>
      <c r="FX286" s="69"/>
      <c r="FY286" s="69"/>
      <c r="FZ286" s="69"/>
    </row>
    <row r="287" spans="1:182" s="131" customForma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  <c r="FC287" s="69"/>
      <c r="FD287" s="69"/>
      <c r="FE287" s="69"/>
      <c r="FF287" s="69"/>
      <c r="FG287" s="69"/>
      <c r="FH287" s="69"/>
      <c r="FI287" s="69"/>
      <c r="FJ287" s="69"/>
      <c r="FK287" s="69"/>
      <c r="FL287" s="69"/>
      <c r="FM287" s="69"/>
      <c r="FN287" s="69"/>
      <c r="FO287" s="69"/>
      <c r="FP287" s="69"/>
      <c r="FQ287" s="69"/>
      <c r="FR287" s="69"/>
      <c r="FS287" s="69"/>
      <c r="FT287" s="69"/>
      <c r="FU287" s="69"/>
      <c r="FV287" s="69"/>
      <c r="FW287" s="69"/>
      <c r="FX287" s="69"/>
      <c r="FY287" s="69"/>
      <c r="FZ287" s="69"/>
    </row>
    <row r="288" spans="1:182" s="131" customForma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  <c r="FC288" s="69"/>
      <c r="FD288" s="69"/>
      <c r="FE288" s="69"/>
      <c r="FF288" s="69"/>
      <c r="FG288" s="69"/>
      <c r="FH288" s="69"/>
      <c r="FI288" s="69"/>
      <c r="FJ288" s="69"/>
      <c r="FK288" s="69"/>
      <c r="FL288" s="69"/>
      <c r="FM288" s="69"/>
      <c r="FN288" s="69"/>
      <c r="FO288" s="69"/>
      <c r="FP288" s="69"/>
      <c r="FQ288" s="69"/>
      <c r="FR288" s="69"/>
      <c r="FS288" s="69"/>
      <c r="FT288" s="69"/>
      <c r="FU288" s="69"/>
      <c r="FV288" s="69"/>
      <c r="FW288" s="69"/>
      <c r="FX288" s="69"/>
      <c r="FY288" s="69"/>
      <c r="FZ288" s="69"/>
    </row>
    <row r="289" spans="1:182" s="131" customForma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  <c r="FC289" s="69"/>
      <c r="FD289" s="69"/>
      <c r="FE289" s="69"/>
      <c r="FF289" s="69"/>
      <c r="FG289" s="69"/>
      <c r="FH289" s="69"/>
      <c r="FI289" s="69"/>
      <c r="FJ289" s="69"/>
      <c r="FK289" s="69"/>
      <c r="FL289" s="69"/>
      <c r="FM289" s="69"/>
      <c r="FN289" s="69"/>
      <c r="FO289" s="69"/>
      <c r="FP289" s="69"/>
      <c r="FQ289" s="69"/>
      <c r="FR289" s="69"/>
      <c r="FS289" s="69"/>
      <c r="FT289" s="69"/>
      <c r="FU289" s="69"/>
      <c r="FV289" s="69"/>
      <c r="FW289" s="69"/>
      <c r="FX289" s="69"/>
      <c r="FY289" s="69"/>
      <c r="FZ289" s="69"/>
    </row>
    <row r="290" spans="1:182" s="131" customForma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  <c r="FC290" s="69"/>
      <c r="FD290" s="69"/>
      <c r="FE290" s="69"/>
      <c r="FF290" s="69"/>
      <c r="FG290" s="69"/>
      <c r="FH290" s="69"/>
      <c r="FI290" s="69"/>
      <c r="FJ290" s="69"/>
      <c r="FK290" s="69"/>
      <c r="FL290" s="69"/>
      <c r="FM290" s="69"/>
      <c r="FN290" s="69"/>
      <c r="FO290" s="69"/>
      <c r="FP290" s="69"/>
      <c r="FQ290" s="69"/>
      <c r="FR290" s="69"/>
      <c r="FS290" s="69"/>
      <c r="FT290" s="69"/>
      <c r="FU290" s="69"/>
      <c r="FV290" s="69"/>
      <c r="FW290" s="69"/>
      <c r="FX290" s="69"/>
      <c r="FY290" s="69"/>
      <c r="FZ290" s="69"/>
    </row>
    <row r="291" spans="1:182" s="131" customForma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  <c r="FC291" s="69"/>
      <c r="FD291" s="69"/>
      <c r="FE291" s="69"/>
      <c r="FF291" s="69"/>
      <c r="FG291" s="69"/>
      <c r="FH291" s="69"/>
      <c r="FI291" s="69"/>
      <c r="FJ291" s="69"/>
      <c r="FK291" s="69"/>
      <c r="FL291" s="69"/>
      <c r="FM291" s="69"/>
      <c r="FN291" s="69"/>
      <c r="FO291" s="69"/>
      <c r="FP291" s="69"/>
      <c r="FQ291" s="69"/>
      <c r="FR291" s="69"/>
      <c r="FS291" s="69"/>
      <c r="FT291" s="69"/>
      <c r="FU291" s="69"/>
      <c r="FV291" s="69"/>
      <c r="FW291" s="69"/>
      <c r="FX291" s="69"/>
      <c r="FY291" s="69"/>
      <c r="FZ291" s="69"/>
    </row>
    <row r="292" spans="1:182" s="131" customForma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  <c r="FC292" s="69"/>
      <c r="FD292" s="69"/>
      <c r="FE292" s="69"/>
      <c r="FF292" s="69"/>
      <c r="FG292" s="69"/>
      <c r="FH292" s="69"/>
      <c r="FI292" s="69"/>
      <c r="FJ292" s="69"/>
      <c r="FK292" s="69"/>
      <c r="FL292" s="69"/>
      <c r="FM292" s="69"/>
      <c r="FN292" s="69"/>
      <c r="FO292" s="69"/>
      <c r="FP292" s="69"/>
      <c r="FQ292" s="69"/>
      <c r="FR292" s="69"/>
      <c r="FS292" s="69"/>
      <c r="FT292" s="69"/>
      <c r="FU292" s="69"/>
      <c r="FV292" s="69"/>
      <c r="FW292" s="69"/>
      <c r="FX292" s="69"/>
      <c r="FY292" s="69"/>
      <c r="FZ292" s="69"/>
    </row>
    <row r="293" spans="1:182" s="131" customForma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  <c r="FC293" s="69"/>
      <c r="FD293" s="69"/>
      <c r="FE293" s="69"/>
      <c r="FF293" s="69"/>
      <c r="FG293" s="69"/>
      <c r="FH293" s="69"/>
      <c r="FI293" s="69"/>
      <c r="FJ293" s="69"/>
      <c r="FK293" s="69"/>
      <c r="FL293" s="69"/>
      <c r="FM293" s="69"/>
      <c r="FN293" s="69"/>
      <c r="FO293" s="69"/>
      <c r="FP293" s="69"/>
      <c r="FQ293" s="69"/>
      <c r="FR293" s="69"/>
      <c r="FS293" s="69"/>
      <c r="FT293" s="69"/>
      <c r="FU293" s="69"/>
      <c r="FV293" s="69"/>
      <c r="FW293" s="69"/>
      <c r="FX293" s="69"/>
      <c r="FY293" s="69"/>
      <c r="FZ293" s="69"/>
    </row>
    <row r="294" spans="1:182" s="131" customForma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</row>
    <row r="295" spans="1:182" s="131" customForma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  <c r="FC295" s="69"/>
      <c r="FD295" s="69"/>
      <c r="FE295" s="69"/>
      <c r="FF295" s="69"/>
      <c r="FG295" s="69"/>
      <c r="FH295" s="69"/>
      <c r="FI295" s="69"/>
      <c r="FJ295" s="69"/>
      <c r="FK295" s="69"/>
      <c r="FL295" s="69"/>
      <c r="FM295" s="69"/>
      <c r="FN295" s="69"/>
      <c r="FO295" s="69"/>
      <c r="FP295" s="69"/>
      <c r="FQ295" s="69"/>
      <c r="FR295" s="69"/>
      <c r="FS295" s="69"/>
      <c r="FT295" s="69"/>
      <c r="FU295" s="69"/>
      <c r="FV295" s="69"/>
      <c r="FW295" s="69"/>
      <c r="FX295" s="69"/>
      <c r="FY295" s="69"/>
      <c r="FZ295" s="69"/>
    </row>
    <row r="296" spans="1:182" s="131" customForma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  <c r="FC296" s="69"/>
      <c r="FD296" s="69"/>
      <c r="FE296" s="69"/>
      <c r="FF296" s="69"/>
      <c r="FG296" s="69"/>
      <c r="FH296" s="69"/>
      <c r="FI296" s="69"/>
      <c r="FJ296" s="69"/>
      <c r="FK296" s="69"/>
      <c r="FL296" s="69"/>
      <c r="FM296" s="69"/>
      <c r="FN296" s="69"/>
      <c r="FO296" s="69"/>
      <c r="FP296" s="69"/>
      <c r="FQ296" s="69"/>
      <c r="FR296" s="69"/>
      <c r="FS296" s="69"/>
      <c r="FT296" s="69"/>
      <c r="FU296" s="69"/>
      <c r="FV296" s="69"/>
      <c r="FW296" s="69"/>
      <c r="FX296" s="69"/>
      <c r="FY296" s="69"/>
      <c r="FZ296" s="69"/>
    </row>
    <row r="297" spans="1:182" s="131" customForma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  <c r="FC297" s="69"/>
      <c r="FD297" s="69"/>
      <c r="FE297" s="69"/>
      <c r="FF297" s="69"/>
      <c r="FG297" s="69"/>
      <c r="FH297" s="69"/>
      <c r="FI297" s="69"/>
      <c r="FJ297" s="69"/>
      <c r="FK297" s="69"/>
      <c r="FL297" s="69"/>
      <c r="FM297" s="69"/>
      <c r="FN297" s="69"/>
      <c r="FO297" s="69"/>
      <c r="FP297" s="69"/>
      <c r="FQ297" s="69"/>
      <c r="FR297" s="69"/>
      <c r="FS297" s="69"/>
      <c r="FT297" s="69"/>
      <c r="FU297" s="69"/>
      <c r="FV297" s="69"/>
      <c r="FW297" s="69"/>
      <c r="FX297" s="69"/>
      <c r="FY297" s="69"/>
      <c r="FZ297" s="69"/>
    </row>
    <row r="298" spans="1:182" s="131" customForma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  <c r="FC298" s="69"/>
      <c r="FD298" s="69"/>
      <c r="FE298" s="69"/>
      <c r="FF298" s="69"/>
      <c r="FG298" s="69"/>
      <c r="FH298" s="69"/>
      <c r="FI298" s="69"/>
      <c r="FJ298" s="69"/>
      <c r="FK298" s="69"/>
      <c r="FL298" s="69"/>
      <c r="FM298" s="69"/>
      <c r="FN298" s="69"/>
      <c r="FO298" s="69"/>
      <c r="FP298" s="69"/>
      <c r="FQ298" s="69"/>
      <c r="FR298" s="69"/>
      <c r="FS298" s="69"/>
      <c r="FT298" s="69"/>
      <c r="FU298" s="69"/>
      <c r="FV298" s="69"/>
      <c r="FW298" s="69"/>
      <c r="FX298" s="69"/>
      <c r="FY298" s="69"/>
      <c r="FZ298" s="69"/>
    </row>
    <row r="299" spans="1:182" s="131" customForma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  <c r="FC299" s="69"/>
      <c r="FD299" s="69"/>
      <c r="FE299" s="69"/>
      <c r="FF299" s="69"/>
      <c r="FG299" s="69"/>
      <c r="FH299" s="69"/>
      <c r="FI299" s="69"/>
      <c r="FJ299" s="69"/>
      <c r="FK299" s="69"/>
      <c r="FL299" s="69"/>
      <c r="FM299" s="69"/>
      <c r="FN299" s="69"/>
      <c r="FO299" s="69"/>
      <c r="FP299" s="69"/>
      <c r="FQ299" s="69"/>
      <c r="FR299" s="69"/>
      <c r="FS299" s="69"/>
      <c r="FT299" s="69"/>
      <c r="FU299" s="69"/>
      <c r="FV299" s="69"/>
      <c r="FW299" s="69"/>
      <c r="FX299" s="69"/>
      <c r="FY299" s="69"/>
      <c r="FZ299" s="69"/>
    </row>
    <row r="300" spans="1:182" s="131" customForma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  <c r="FC300" s="69"/>
      <c r="FD300" s="69"/>
      <c r="FE300" s="69"/>
      <c r="FF300" s="69"/>
      <c r="FG300" s="69"/>
      <c r="FH300" s="69"/>
      <c r="FI300" s="69"/>
      <c r="FJ300" s="69"/>
      <c r="FK300" s="69"/>
      <c r="FL300" s="69"/>
      <c r="FM300" s="69"/>
      <c r="FN300" s="69"/>
      <c r="FO300" s="69"/>
      <c r="FP300" s="69"/>
      <c r="FQ300" s="69"/>
      <c r="FR300" s="69"/>
      <c r="FS300" s="69"/>
      <c r="FT300" s="69"/>
      <c r="FU300" s="69"/>
      <c r="FV300" s="69"/>
      <c r="FW300" s="69"/>
      <c r="FX300" s="69"/>
      <c r="FY300" s="69"/>
      <c r="FZ300" s="69"/>
    </row>
    <row r="301" spans="1:182" s="131" customForma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  <c r="FC301" s="69"/>
      <c r="FD301" s="69"/>
      <c r="FE301" s="69"/>
      <c r="FF301" s="69"/>
      <c r="FG301" s="69"/>
      <c r="FH301" s="69"/>
      <c r="FI301" s="69"/>
      <c r="FJ301" s="69"/>
      <c r="FK301" s="69"/>
      <c r="FL301" s="69"/>
      <c r="FM301" s="69"/>
      <c r="FN301" s="69"/>
      <c r="FO301" s="69"/>
      <c r="FP301" s="69"/>
      <c r="FQ301" s="69"/>
      <c r="FR301" s="69"/>
      <c r="FS301" s="69"/>
      <c r="FT301" s="69"/>
      <c r="FU301" s="69"/>
      <c r="FV301" s="69"/>
      <c r="FW301" s="69"/>
      <c r="FX301" s="69"/>
      <c r="FY301" s="69"/>
      <c r="FZ301" s="69"/>
    </row>
    <row r="302" spans="1:182" s="131" customForma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  <c r="FC302" s="69"/>
      <c r="FD302" s="69"/>
      <c r="FE302" s="69"/>
      <c r="FF302" s="69"/>
      <c r="FG302" s="69"/>
      <c r="FH302" s="69"/>
      <c r="FI302" s="69"/>
      <c r="FJ302" s="69"/>
      <c r="FK302" s="69"/>
      <c r="FL302" s="69"/>
      <c r="FM302" s="69"/>
      <c r="FN302" s="69"/>
      <c r="FO302" s="69"/>
      <c r="FP302" s="69"/>
      <c r="FQ302" s="69"/>
      <c r="FR302" s="69"/>
      <c r="FS302" s="69"/>
      <c r="FT302" s="69"/>
      <c r="FU302" s="69"/>
      <c r="FV302" s="69"/>
      <c r="FW302" s="69"/>
      <c r="FX302" s="69"/>
      <c r="FY302" s="69"/>
      <c r="FZ302" s="69"/>
    </row>
    <row r="303" spans="1:182" s="131" customForma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  <c r="FC303" s="69"/>
      <c r="FD303" s="69"/>
      <c r="FE303" s="69"/>
      <c r="FF303" s="69"/>
      <c r="FG303" s="69"/>
      <c r="FH303" s="69"/>
      <c r="FI303" s="69"/>
      <c r="FJ303" s="69"/>
      <c r="FK303" s="69"/>
      <c r="FL303" s="69"/>
      <c r="FM303" s="69"/>
      <c r="FN303" s="69"/>
      <c r="FO303" s="69"/>
      <c r="FP303" s="69"/>
      <c r="FQ303" s="69"/>
      <c r="FR303" s="69"/>
      <c r="FS303" s="69"/>
      <c r="FT303" s="69"/>
      <c r="FU303" s="69"/>
      <c r="FV303" s="69"/>
      <c r="FW303" s="69"/>
      <c r="FX303" s="69"/>
      <c r="FY303" s="69"/>
      <c r="FZ303" s="69"/>
    </row>
    <row r="304" spans="1:182" s="131" customForma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  <c r="FC304" s="69"/>
      <c r="FD304" s="69"/>
      <c r="FE304" s="69"/>
      <c r="FF304" s="69"/>
      <c r="FG304" s="69"/>
      <c r="FH304" s="69"/>
      <c r="FI304" s="69"/>
      <c r="FJ304" s="69"/>
      <c r="FK304" s="69"/>
      <c r="FL304" s="69"/>
      <c r="FM304" s="69"/>
      <c r="FN304" s="69"/>
      <c r="FO304" s="69"/>
      <c r="FP304" s="69"/>
      <c r="FQ304" s="69"/>
      <c r="FR304" s="69"/>
      <c r="FS304" s="69"/>
      <c r="FT304" s="69"/>
      <c r="FU304" s="69"/>
      <c r="FV304" s="69"/>
      <c r="FW304" s="69"/>
      <c r="FX304" s="69"/>
      <c r="FY304" s="69"/>
      <c r="FZ304" s="69"/>
    </row>
    <row r="305" spans="1:182" s="131" customForma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  <c r="FC305" s="69"/>
      <c r="FD305" s="69"/>
      <c r="FE305" s="69"/>
      <c r="FF305" s="69"/>
      <c r="FG305" s="69"/>
      <c r="FH305" s="69"/>
      <c r="FI305" s="69"/>
      <c r="FJ305" s="69"/>
      <c r="FK305" s="69"/>
      <c r="FL305" s="69"/>
      <c r="FM305" s="69"/>
      <c r="FN305" s="69"/>
      <c r="FO305" s="69"/>
      <c r="FP305" s="69"/>
      <c r="FQ305" s="69"/>
      <c r="FR305" s="69"/>
      <c r="FS305" s="69"/>
      <c r="FT305" s="69"/>
      <c r="FU305" s="69"/>
      <c r="FV305" s="69"/>
      <c r="FW305" s="69"/>
      <c r="FX305" s="69"/>
      <c r="FY305" s="69"/>
      <c r="FZ305" s="69"/>
    </row>
    <row r="306" spans="1:182" s="131" customForma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  <c r="FC306" s="69"/>
      <c r="FD306" s="69"/>
      <c r="FE306" s="69"/>
      <c r="FF306" s="69"/>
      <c r="FG306" s="69"/>
      <c r="FH306" s="69"/>
      <c r="FI306" s="69"/>
      <c r="FJ306" s="69"/>
      <c r="FK306" s="69"/>
      <c r="FL306" s="69"/>
      <c r="FM306" s="69"/>
      <c r="FN306" s="69"/>
      <c r="FO306" s="69"/>
      <c r="FP306" s="69"/>
      <c r="FQ306" s="69"/>
      <c r="FR306" s="69"/>
      <c r="FS306" s="69"/>
      <c r="FT306" s="69"/>
      <c r="FU306" s="69"/>
      <c r="FV306" s="69"/>
      <c r="FW306" s="69"/>
      <c r="FX306" s="69"/>
      <c r="FY306" s="69"/>
      <c r="FZ306" s="69"/>
    </row>
    <row r="307" spans="1:182" s="131" customForma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  <c r="FC307" s="69"/>
      <c r="FD307" s="69"/>
      <c r="FE307" s="69"/>
      <c r="FF307" s="69"/>
      <c r="FG307" s="69"/>
      <c r="FH307" s="69"/>
      <c r="FI307" s="69"/>
      <c r="FJ307" s="69"/>
      <c r="FK307" s="69"/>
      <c r="FL307" s="69"/>
      <c r="FM307" s="69"/>
      <c r="FN307" s="69"/>
      <c r="FO307" s="69"/>
      <c r="FP307" s="69"/>
      <c r="FQ307" s="69"/>
      <c r="FR307" s="69"/>
      <c r="FS307" s="69"/>
      <c r="FT307" s="69"/>
      <c r="FU307" s="69"/>
      <c r="FV307" s="69"/>
      <c r="FW307" s="69"/>
      <c r="FX307" s="69"/>
      <c r="FY307" s="69"/>
      <c r="FZ307" s="69"/>
    </row>
    <row r="308" spans="1:182" s="131" customForma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  <c r="FC308" s="69"/>
      <c r="FD308" s="69"/>
      <c r="FE308" s="69"/>
      <c r="FF308" s="69"/>
      <c r="FG308" s="69"/>
      <c r="FH308" s="69"/>
      <c r="FI308" s="69"/>
      <c r="FJ308" s="69"/>
      <c r="FK308" s="69"/>
      <c r="FL308" s="69"/>
      <c r="FM308" s="69"/>
      <c r="FN308" s="69"/>
      <c r="FO308" s="69"/>
      <c r="FP308" s="69"/>
      <c r="FQ308" s="69"/>
      <c r="FR308" s="69"/>
      <c r="FS308" s="69"/>
      <c r="FT308" s="69"/>
      <c r="FU308" s="69"/>
      <c r="FV308" s="69"/>
      <c r="FW308" s="69"/>
      <c r="FX308" s="69"/>
      <c r="FY308" s="69"/>
      <c r="FZ308" s="69"/>
    </row>
    <row r="309" spans="1:182" s="131" customForma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  <c r="FC309" s="69"/>
      <c r="FD309" s="69"/>
      <c r="FE309" s="69"/>
      <c r="FF309" s="69"/>
      <c r="FG309" s="69"/>
      <c r="FH309" s="69"/>
      <c r="FI309" s="69"/>
      <c r="FJ309" s="69"/>
      <c r="FK309" s="69"/>
      <c r="FL309" s="69"/>
      <c r="FM309" s="69"/>
      <c r="FN309" s="69"/>
      <c r="FO309" s="69"/>
      <c r="FP309" s="69"/>
      <c r="FQ309" s="69"/>
      <c r="FR309" s="69"/>
      <c r="FS309" s="69"/>
      <c r="FT309" s="69"/>
      <c r="FU309" s="69"/>
      <c r="FV309" s="69"/>
      <c r="FW309" s="69"/>
      <c r="FX309" s="69"/>
      <c r="FY309" s="69"/>
      <c r="FZ309" s="69"/>
    </row>
    <row r="310" spans="1:182" s="131" customForma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  <c r="FC310" s="69"/>
      <c r="FD310" s="69"/>
      <c r="FE310" s="69"/>
      <c r="FF310" s="69"/>
      <c r="FG310" s="69"/>
      <c r="FH310" s="69"/>
      <c r="FI310" s="69"/>
      <c r="FJ310" s="69"/>
      <c r="FK310" s="69"/>
      <c r="FL310" s="69"/>
      <c r="FM310" s="69"/>
      <c r="FN310" s="69"/>
      <c r="FO310" s="69"/>
      <c r="FP310" s="69"/>
      <c r="FQ310" s="69"/>
      <c r="FR310" s="69"/>
      <c r="FS310" s="69"/>
      <c r="FT310" s="69"/>
      <c r="FU310" s="69"/>
      <c r="FV310" s="69"/>
      <c r="FW310" s="69"/>
      <c r="FX310" s="69"/>
      <c r="FY310" s="69"/>
      <c r="FZ310" s="69"/>
    </row>
    <row r="311" spans="1:182" s="131" customForma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  <c r="FC311" s="69"/>
      <c r="FD311" s="69"/>
      <c r="FE311" s="69"/>
      <c r="FF311" s="69"/>
      <c r="FG311" s="69"/>
      <c r="FH311" s="69"/>
      <c r="FI311" s="69"/>
      <c r="FJ311" s="69"/>
      <c r="FK311" s="69"/>
      <c r="FL311" s="69"/>
      <c r="FM311" s="69"/>
      <c r="FN311" s="69"/>
      <c r="FO311" s="69"/>
      <c r="FP311" s="69"/>
      <c r="FQ311" s="69"/>
      <c r="FR311" s="69"/>
      <c r="FS311" s="69"/>
      <c r="FT311" s="69"/>
      <c r="FU311" s="69"/>
      <c r="FV311" s="69"/>
      <c r="FW311" s="69"/>
      <c r="FX311" s="69"/>
      <c r="FY311" s="69"/>
      <c r="FZ311" s="69"/>
    </row>
    <row r="312" spans="1:182" s="131" customForma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  <c r="FC312" s="69"/>
      <c r="FD312" s="69"/>
      <c r="FE312" s="69"/>
      <c r="FF312" s="69"/>
      <c r="FG312" s="69"/>
      <c r="FH312" s="69"/>
      <c r="FI312" s="69"/>
      <c r="FJ312" s="69"/>
      <c r="FK312" s="69"/>
      <c r="FL312" s="69"/>
      <c r="FM312" s="69"/>
      <c r="FN312" s="69"/>
      <c r="FO312" s="69"/>
      <c r="FP312" s="69"/>
      <c r="FQ312" s="69"/>
      <c r="FR312" s="69"/>
      <c r="FS312" s="69"/>
      <c r="FT312" s="69"/>
      <c r="FU312" s="69"/>
      <c r="FV312" s="69"/>
      <c r="FW312" s="69"/>
      <c r="FX312" s="69"/>
      <c r="FY312" s="69"/>
      <c r="FZ312" s="69"/>
    </row>
    <row r="313" spans="1:182" s="131" customForma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  <c r="FC313" s="69"/>
      <c r="FD313" s="69"/>
      <c r="FE313" s="69"/>
      <c r="FF313" s="69"/>
      <c r="FG313" s="69"/>
      <c r="FH313" s="69"/>
      <c r="FI313" s="69"/>
      <c r="FJ313" s="69"/>
      <c r="FK313" s="69"/>
      <c r="FL313" s="69"/>
      <c r="FM313" s="69"/>
      <c r="FN313" s="69"/>
      <c r="FO313" s="69"/>
      <c r="FP313" s="69"/>
      <c r="FQ313" s="69"/>
      <c r="FR313" s="69"/>
      <c r="FS313" s="69"/>
      <c r="FT313" s="69"/>
      <c r="FU313" s="69"/>
      <c r="FV313" s="69"/>
      <c r="FW313" s="69"/>
      <c r="FX313" s="69"/>
      <c r="FY313" s="69"/>
      <c r="FZ313" s="69"/>
    </row>
    <row r="314" spans="1:182" s="131" customForma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  <c r="FC314" s="69"/>
      <c r="FD314" s="69"/>
      <c r="FE314" s="69"/>
      <c r="FF314" s="69"/>
      <c r="FG314" s="69"/>
      <c r="FH314" s="69"/>
      <c r="FI314" s="69"/>
      <c r="FJ314" s="69"/>
      <c r="FK314" s="69"/>
      <c r="FL314" s="69"/>
      <c r="FM314" s="69"/>
      <c r="FN314" s="69"/>
      <c r="FO314" s="69"/>
      <c r="FP314" s="69"/>
      <c r="FQ314" s="69"/>
      <c r="FR314" s="69"/>
      <c r="FS314" s="69"/>
      <c r="FT314" s="69"/>
      <c r="FU314" s="69"/>
      <c r="FV314" s="69"/>
      <c r="FW314" s="69"/>
      <c r="FX314" s="69"/>
      <c r="FY314" s="69"/>
      <c r="FZ314" s="69"/>
    </row>
    <row r="315" spans="1:182" s="131" customForma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  <c r="FC315" s="69"/>
      <c r="FD315" s="69"/>
      <c r="FE315" s="69"/>
      <c r="FF315" s="69"/>
      <c r="FG315" s="69"/>
      <c r="FH315" s="69"/>
      <c r="FI315" s="69"/>
      <c r="FJ315" s="69"/>
      <c r="FK315" s="69"/>
      <c r="FL315" s="69"/>
      <c r="FM315" s="69"/>
      <c r="FN315" s="69"/>
      <c r="FO315" s="69"/>
      <c r="FP315" s="69"/>
      <c r="FQ315" s="69"/>
      <c r="FR315" s="69"/>
      <c r="FS315" s="69"/>
      <c r="FT315" s="69"/>
      <c r="FU315" s="69"/>
      <c r="FV315" s="69"/>
      <c r="FW315" s="69"/>
      <c r="FX315" s="69"/>
      <c r="FY315" s="69"/>
      <c r="FZ315" s="69"/>
    </row>
    <row r="316" spans="1:182" s="131" customForma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  <c r="FC316" s="69"/>
      <c r="FD316" s="69"/>
      <c r="FE316" s="69"/>
      <c r="FF316" s="69"/>
      <c r="FG316" s="69"/>
      <c r="FH316" s="69"/>
      <c r="FI316" s="69"/>
      <c r="FJ316" s="69"/>
      <c r="FK316" s="69"/>
      <c r="FL316" s="69"/>
      <c r="FM316" s="69"/>
      <c r="FN316" s="69"/>
      <c r="FO316" s="69"/>
      <c r="FP316" s="69"/>
      <c r="FQ316" s="69"/>
      <c r="FR316" s="69"/>
      <c r="FS316" s="69"/>
      <c r="FT316" s="69"/>
      <c r="FU316" s="69"/>
      <c r="FV316" s="69"/>
      <c r="FW316" s="69"/>
      <c r="FX316" s="69"/>
      <c r="FY316" s="69"/>
      <c r="FZ316" s="69"/>
    </row>
    <row r="317" spans="1:182" s="131" customForma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  <c r="FC317" s="69"/>
      <c r="FD317" s="69"/>
      <c r="FE317" s="69"/>
      <c r="FF317" s="69"/>
      <c r="FG317" s="69"/>
      <c r="FH317" s="69"/>
      <c r="FI317" s="69"/>
      <c r="FJ317" s="69"/>
      <c r="FK317" s="69"/>
      <c r="FL317" s="69"/>
      <c r="FM317" s="69"/>
      <c r="FN317" s="69"/>
      <c r="FO317" s="69"/>
      <c r="FP317" s="69"/>
      <c r="FQ317" s="69"/>
      <c r="FR317" s="69"/>
      <c r="FS317" s="69"/>
      <c r="FT317" s="69"/>
      <c r="FU317" s="69"/>
      <c r="FV317" s="69"/>
      <c r="FW317" s="69"/>
      <c r="FX317" s="69"/>
      <c r="FY317" s="69"/>
      <c r="FZ317" s="69"/>
    </row>
    <row r="318" spans="1:182" s="131" customForma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  <c r="FC318" s="69"/>
      <c r="FD318" s="69"/>
      <c r="FE318" s="69"/>
      <c r="FF318" s="69"/>
      <c r="FG318" s="69"/>
      <c r="FH318" s="69"/>
      <c r="FI318" s="69"/>
      <c r="FJ318" s="69"/>
      <c r="FK318" s="69"/>
      <c r="FL318" s="69"/>
      <c r="FM318" s="69"/>
      <c r="FN318" s="69"/>
      <c r="FO318" s="69"/>
      <c r="FP318" s="69"/>
      <c r="FQ318" s="69"/>
      <c r="FR318" s="69"/>
      <c r="FS318" s="69"/>
      <c r="FT318" s="69"/>
      <c r="FU318" s="69"/>
      <c r="FV318" s="69"/>
      <c r="FW318" s="69"/>
      <c r="FX318" s="69"/>
      <c r="FY318" s="69"/>
      <c r="FZ318" s="69"/>
    </row>
    <row r="319" spans="1:182" s="131" customForma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  <c r="FC319" s="69"/>
      <c r="FD319" s="69"/>
      <c r="FE319" s="69"/>
      <c r="FF319" s="69"/>
      <c r="FG319" s="69"/>
      <c r="FH319" s="69"/>
      <c r="FI319" s="69"/>
      <c r="FJ319" s="69"/>
      <c r="FK319" s="69"/>
      <c r="FL319" s="69"/>
      <c r="FM319" s="69"/>
      <c r="FN319" s="69"/>
      <c r="FO319" s="69"/>
      <c r="FP319" s="69"/>
      <c r="FQ319" s="69"/>
      <c r="FR319" s="69"/>
      <c r="FS319" s="69"/>
      <c r="FT319" s="69"/>
      <c r="FU319" s="69"/>
      <c r="FV319" s="69"/>
      <c r="FW319" s="69"/>
      <c r="FX319" s="69"/>
      <c r="FY319" s="69"/>
      <c r="FZ319" s="69"/>
    </row>
    <row r="320" spans="1:182" s="131" customForma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  <c r="FC320" s="69"/>
      <c r="FD320" s="69"/>
      <c r="FE320" s="69"/>
      <c r="FF320" s="69"/>
      <c r="FG320" s="69"/>
      <c r="FH320" s="69"/>
      <c r="FI320" s="69"/>
      <c r="FJ320" s="69"/>
      <c r="FK320" s="69"/>
      <c r="FL320" s="69"/>
      <c r="FM320" s="69"/>
      <c r="FN320" s="69"/>
      <c r="FO320" s="69"/>
      <c r="FP320" s="69"/>
      <c r="FQ320" s="69"/>
      <c r="FR320" s="69"/>
      <c r="FS320" s="69"/>
      <c r="FT320" s="69"/>
      <c r="FU320" s="69"/>
      <c r="FV320" s="69"/>
      <c r="FW320" s="69"/>
      <c r="FX320" s="69"/>
      <c r="FY320" s="69"/>
      <c r="FZ320" s="69"/>
    </row>
    <row r="321" spans="1:182" s="131" customForma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  <c r="FC321" s="69"/>
      <c r="FD321" s="69"/>
      <c r="FE321" s="69"/>
      <c r="FF321" s="69"/>
      <c r="FG321" s="69"/>
      <c r="FH321" s="69"/>
      <c r="FI321" s="69"/>
      <c r="FJ321" s="69"/>
      <c r="FK321" s="69"/>
      <c r="FL321" s="69"/>
      <c r="FM321" s="69"/>
      <c r="FN321" s="69"/>
      <c r="FO321" s="69"/>
      <c r="FP321" s="69"/>
      <c r="FQ321" s="69"/>
      <c r="FR321" s="69"/>
      <c r="FS321" s="69"/>
      <c r="FT321" s="69"/>
      <c r="FU321" s="69"/>
      <c r="FV321" s="69"/>
      <c r="FW321" s="69"/>
      <c r="FX321" s="69"/>
      <c r="FY321" s="69"/>
      <c r="FZ321" s="69"/>
    </row>
    <row r="322" spans="1:182" s="131" customForma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  <c r="FC322" s="69"/>
      <c r="FD322" s="69"/>
      <c r="FE322" s="69"/>
      <c r="FF322" s="69"/>
      <c r="FG322" s="69"/>
      <c r="FH322" s="69"/>
      <c r="FI322" s="69"/>
      <c r="FJ322" s="69"/>
      <c r="FK322" s="69"/>
      <c r="FL322" s="69"/>
      <c r="FM322" s="69"/>
      <c r="FN322" s="69"/>
      <c r="FO322" s="69"/>
      <c r="FP322" s="69"/>
      <c r="FQ322" s="69"/>
      <c r="FR322" s="69"/>
      <c r="FS322" s="69"/>
      <c r="FT322" s="69"/>
      <c r="FU322" s="69"/>
      <c r="FV322" s="69"/>
      <c r="FW322" s="69"/>
      <c r="FX322" s="69"/>
      <c r="FY322" s="69"/>
      <c r="FZ322" s="69"/>
    </row>
    <row r="323" spans="1:182" s="131" customForma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  <c r="FC323" s="69"/>
      <c r="FD323" s="69"/>
      <c r="FE323" s="69"/>
      <c r="FF323" s="69"/>
      <c r="FG323" s="69"/>
      <c r="FH323" s="69"/>
      <c r="FI323" s="69"/>
      <c r="FJ323" s="69"/>
      <c r="FK323" s="69"/>
      <c r="FL323" s="69"/>
      <c r="FM323" s="69"/>
      <c r="FN323" s="69"/>
      <c r="FO323" s="69"/>
      <c r="FP323" s="69"/>
      <c r="FQ323" s="69"/>
      <c r="FR323" s="69"/>
      <c r="FS323" s="69"/>
      <c r="FT323" s="69"/>
      <c r="FU323" s="69"/>
      <c r="FV323" s="69"/>
      <c r="FW323" s="69"/>
      <c r="FX323" s="69"/>
      <c r="FY323" s="69"/>
      <c r="FZ323" s="69"/>
    </row>
    <row r="324" spans="1:182" s="131" customForma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  <c r="FC324" s="69"/>
      <c r="FD324" s="69"/>
      <c r="FE324" s="69"/>
      <c r="FF324" s="69"/>
      <c r="FG324" s="69"/>
      <c r="FH324" s="69"/>
      <c r="FI324" s="69"/>
      <c r="FJ324" s="69"/>
      <c r="FK324" s="69"/>
      <c r="FL324" s="69"/>
      <c r="FM324" s="69"/>
      <c r="FN324" s="69"/>
      <c r="FO324" s="69"/>
      <c r="FP324" s="69"/>
      <c r="FQ324" s="69"/>
      <c r="FR324" s="69"/>
      <c r="FS324" s="69"/>
      <c r="FT324" s="69"/>
      <c r="FU324" s="69"/>
      <c r="FV324" s="69"/>
      <c r="FW324" s="69"/>
      <c r="FX324" s="69"/>
      <c r="FY324" s="69"/>
      <c r="FZ324" s="69"/>
    </row>
    <row r="325" spans="1:182" s="131" customForma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  <c r="FC325" s="69"/>
      <c r="FD325" s="69"/>
      <c r="FE325" s="69"/>
      <c r="FF325" s="69"/>
      <c r="FG325" s="69"/>
      <c r="FH325" s="69"/>
      <c r="FI325" s="69"/>
      <c r="FJ325" s="69"/>
      <c r="FK325" s="69"/>
      <c r="FL325" s="69"/>
      <c r="FM325" s="69"/>
      <c r="FN325" s="69"/>
      <c r="FO325" s="69"/>
      <c r="FP325" s="69"/>
      <c r="FQ325" s="69"/>
      <c r="FR325" s="69"/>
      <c r="FS325" s="69"/>
      <c r="FT325" s="69"/>
      <c r="FU325" s="69"/>
      <c r="FV325" s="69"/>
      <c r="FW325" s="69"/>
      <c r="FX325" s="69"/>
      <c r="FY325" s="69"/>
      <c r="FZ325" s="69"/>
    </row>
    <row r="326" spans="1:182" s="131" customForma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</row>
    <row r="327" spans="1:182" s="131" customForma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  <c r="FC327" s="69"/>
      <c r="FD327" s="69"/>
      <c r="FE327" s="69"/>
      <c r="FF327" s="69"/>
      <c r="FG327" s="69"/>
      <c r="FH327" s="69"/>
      <c r="FI327" s="69"/>
      <c r="FJ327" s="69"/>
      <c r="FK327" s="69"/>
      <c r="FL327" s="69"/>
      <c r="FM327" s="69"/>
      <c r="FN327" s="69"/>
      <c r="FO327" s="69"/>
      <c r="FP327" s="69"/>
      <c r="FQ327" s="69"/>
      <c r="FR327" s="69"/>
      <c r="FS327" s="69"/>
      <c r="FT327" s="69"/>
      <c r="FU327" s="69"/>
      <c r="FV327" s="69"/>
      <c r="FW327" s="69"/>
      <c r="FX327" s="69"/>
      <c r="FY327" s="69"/>
      <c r="FZ327" s="69"/>
    </row>
    <row r="328" spans="1:182" s="131" customForma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  <c r="FC328" s="69"/>
      <c r="FD328" s="69"/>
      <c r="FE328" s="69"/>
      <c r="FF328" s="69"/>
      <c r="FG328" s="69"/>
      <c r="FH328" s="69"/>
      <c r="FI328" s="69"/>
      <c r="FJ328" s="69"/>
      <c r="FK328" s="69"/>
      <c r="FL328" s="69"/>
      <c r="FM328" s="69"/>
      <c r="FN328" s="69"/>
      <c r="FO328" s="69"/>
      <c r="FP328" s="69"/>
      <c r="FQ328" s="69"/>
      <c r="FR328" s="69"/>
      <c r="FS328" s="69"/>
      <c r="FT328" s="69"/>
      <c r="FU328" s="69"/>
      <c r="FV328" s="69"/>
      <c r="FW328" s="69"/>
      <c r="FX328" s="69"/>
      <c r="FY328" s="69"/>
      <c r="FZ328" s="69"/>
    </row>
    <row r="329" spans="1:182" s="131" customForma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  <c r="FC329" s="69"/>
      <c r="FD329" s="69"/>
      <c r="FE329" s="69"/>
      <c r="FF329" s="69"/>
      <c r="FG329" s="69"/>
      <c r="FH329" s="69"/>
      <c r="FI329" s="69"/>
      <c r="FJ329" s="69"/>
      <c r="FK329" s="69"/>
      <c r="FL329" s="69"/>
      <c r="FM329" s="69"/>
      <c r="FN329" s="69"/>
      <c r="FO329" s="69"/>
      <c r="FP329" s="69"/>
      <c r="FQ329" s="69"/>
      <c r="FR329" s="69"/>
      <c r="FS329" s="69"/>
      <c r="FT329" s="69"/>
      <c r="FU329" s="69"/>
      <c r="FV329" s="69"/>
      <c r="FW329" s="69"/>
      <c r="FX329" s="69"/>
      <c r="FY329" s="69"/>
      <c r="FZ329" s="69"/>
    </row>
    <row r="330" spans="1:182" s="131" customForma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  <c r="FC330" s="69"/>
      <c r="FD330" s="69"/>
      <c r="FE330" s="69"/>
      <c r="FF330" s="69"/>
      <c r="FG330" s="69"/>
      <c r="FH330" s="69"/>
      <c r="FI330" s="69"/>
      <c r="FJ330" s="69"/>
      <c r="FK330" s="69"/>
      <c r="FL330" s="69"/>
      <c r="FM330" s="69"/>
      <c r="FN330" s="69"/>
      <c r="FO330" s="69"/>
      <c r="FP330" s="69"/>
      <c r="FQ330" s="69"/>
      <c r="FR330" s="69"/>
      <c r="FS330" s="69"/>
      <c r="FT330" s="69"/>
      <c r="FU330" s="69"/>
      <c r="FV330" s="69"/>
      <c r="FW330" s="69"/>
      <c r="FX330" s="69"/>
      <c r="FY330" s="69"/>
      <c r="FZ330" s="69"/>
    </row>
    <row r="331" spans="1:182" s="131" customForma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  <c r="FC331" s="69"/>
      <c r="FD331" s="69"/>
      <c r="FE331" s="69"/>
      <c r="FF331" s="69"/>
      <c r="FG331" s="69"/>
      <c r="FH331" s="69"/>
      <c r="FI331" s="69"/>
      <c r="FJ331" s="69"/>
      <c r="FK331" s="69"/>
      <c r="FL331" s="69"/>
      <c r="FM331" s="69"/>
      <c r="FN331" s="69"/>
      <c r="FO331" s="69"/>
      <c r="FP331" s="69"/>
      <c r="FQ331" s="69"/>
      <c r="FR331" s="69"/>
      <c r="FS331" s="69"/>
      <c r="FT331" s="69"/>
      <c r="FU331" s="69"/>
      <c r="FV331" s="69"/>
      <c r="FW331" s="69"/>
      <c r="FX331" s="69"/>
      <c r="FY331" s="69"/>
      <c r="FZ331" s="69"/>
    </row>
    <row r="332" spans="1:182" s="131" customForma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  <c r="FC332" s="69"/>
      <c r="FD332" s="69"/>
      <c r="FE332" s="69"/>
      <c r="FF332" s="69"/>
      <c r="FG332" s="69"/>
      <c r="FH332" s="69"/>
      <c r="FI332" s="69"/>
      <c r="FJ332" s="69"/>
      <c r="FK332" s="69"/>
      <c r="FL332" s="69"/>
      <c r="FM332" s="69"/>
      <c r="FN332" s="69"/>
      <c r="FO332" s="69"/>
      <c r="FP332" s="69"/>
      <c r="FQ332" s="69"/>
      <c r="FR332" s="69"/>
      <c r="FS332" s="69"/>
      <c r="FT332" s="69"/>
      <c r="FU332" s="69"/>
      <c r="FV332" s="69"/>
      <c r="FW332" s="69"/>
      <c r="FX332" s="69"/>
      <c r="FY332" s="69"/>
      <c r="FZ332" s="69"/>
    </row>
    <row r="333" spans="1:182" s="131" customForma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  <c r="FC333" s="69"/>
      <c r="FD333" s="69"/>
      <c r="FE333" s="69"/>
      <c r="FF333" s="69"/>
      <c r="FG333" s="69"/>
      <c r="FH333" s="69"/>
      <c r="FI333" s="69"/>
      <c r="FJ333" s="69"/>
      <c r="FK333" s="69"/>
      <c r="FL333" s="69"/>
      <c r="FM333" s="69"/>
      <c r="FN333" s="69"/>
      <c r="FO333" s="69"/>
      <c r="FP333" s="69"/>
      <c r="FQ333" s="69"/>
      <c r="FR333" s="69"/>
      <c r="FS333" s="69"/>
      <c r="FT333" s="69"/>
      <c r="FU333" s="69"/>
      <c r="FV333" s="69"/>
      <c r="FW333" s="69"/>
      <c r="FX333" s="69"/>
      <c r="FY333" s="69"/>
      <c r="FZ333" s="69"/>
    </row>
    <row r="334" spans="1:182" s="131" customForma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  <c r="FC334" s="69"/>
      <c r="FD334" s="69"/>
      <c r="FE334" s="69"/>
      <c r="FF334" s="69"/>
      <c r="FG334" s="69"/>
      <c r="FH334" s="69"/>
      <c r="FI334" s="69"/>
      <c r="FJ334" s="69"/>
      <c r="FK334" s="69"/>
      <c r="FL334" s="69"/>
      <c r="FM334" s="69"/>
      <c r="FN334" s="69"/>
      <c r="FO334" s="69"/>
      <c r="FP334" s="69"/>
      <c r="FQ334" s="69"/>
      <c r="FR334" s="69"/>
      <c r="FS334" s="69"/>
      <c r="FT334" s="69"/>
      <c r="FU334" s="69"/>
      <c r="FV334" s="69"/>
      <c r="FW334" s="69"/>
      <c r="FX334" s="69"/>
      <c r="FY334" s="69"/>
      <c r="FZ334" s="69"/>
    </row>
    <row r="335" spans="1:182" s="131" customForma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  <c r="FC335" s="69"/>
      <c r="FD335" s="69"/>
      <c r="FE335" s="69"/>
      <c r="FF335" s="69"/>
      <c r="FG335" s="69"/>
      <c r="FH335" s="69"/>
      <c r="FI335" s="69"/>
      <c r="FJ335" s="69"/>
      <c r="FK335" s="69"/>
      <c r="FL335" s="69"/>
      <c r="FM335" s="69"/>
      <c r="FN335" s="69"/>
      <c r="FO335" s="69"/>
      <c r="FP335" s="69"/>
      <c r="FQ335" s="69"/>
      <c r="FR335" s="69"/>
      <c r="FS335" s="69"/>
      <c r="FT335" s="69"/>
      <c r="FU335" s="69"/>
      <c r="FV335" s="69"/>
      <c r="FW335" s="69"/>
      <c r="FX335" s="69"/>
      <c r="FY335" s="69"/>
      <c r="FZ335" s="69"/>
    </row>
    <row r="336" spans="1:182" s="131" customForma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  <c r="FC336" s="69"/>
      <c r="FD336" s="69"/>
      <c r="FE336" s="69"/>
      <c r="FF336" s="69"/>
      <c r="FG336" s="69"/>
      <c r="FH336" s="69"/>
      <c r="FI336" s="69"/>
      <c r="FJ336" s="69"/>
      <c r="FK336" s="69"/>
      <c r="FL336" s="69"/>
      <c r="FM336" s="69"/>
      <c r="FN336" s="69"/>
      <c r="FO336" s="69"/>
      <c r="FP336" s="69"/>
      <c r="FQ336" s="69"/>
      <c r="FR336" s="69"/>
      <c r="FS336" s="69"/>
      <c r="FT336" s="69"/>
      <c r="FU336" s="69"/>
      <c r="FV336" s="69"/>
      <c r="FW336" s="69"/>
      <c r="FX336" s="69"/>
      <c r="FY336" s="69"/>
      <c r="FZ336" s="69"/>
    </row>
    <row r="337" spans="1:182" s="131" customForma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69"/>
      <c r="FE337" s="69"/>
      <c r="FF337" s="69"/>
      <c r="FG337" s="69"/>
      <c r="FH337" s="69"/>
      <c r="FI337" s="69"/>
      <c r="FJ337" s="69"/>
      <c r="FK337" s="69"/>
      <c r="FL337" s="69"/>
      <c r="FM337" s="69"/>
      <c r="FN337" s="69"/>
      <c r="FO337" s="69"/>
      <c r="FP337" s="69"/>
      <c r="FQ337" s="69"/>
      <c r="FR337" s="69"/>
      <c r="FS337" s="69"/>
      <c r="FT337" s="69"/>
      <c r="FU337" s="69"/>
      <c r="FV337" s="69"/>
      <c r="FW337" s="69"/>
      <c r="FX337" s="69"/>
      <c r="FY337" s="69"/>
      <c r="FZ337" s="69"/>
    </row>
    <row r="338" spans="1:182" s="131" customForma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  <c r="FC338" s="69"/>
      <c r="FD338" s="69"/>
      <c r="FE338" s="69"/>
      <c r="FF338" s="69"/>
      <c r="FG338" s="69"/>
      <c r="FH338" s="69"/>
      <c r="FI338" s="69"/>
      <c r="FJ338" s="69"/>
      <c r="FK338" s="69"/>
      <c r="FL338" s="69"/>
      <c r="FM338" s="69"/>
      <c r="FN338" s="69"/>
      <c r="FO338" s="69"/>
      <c r="FP338" s="69"/>
      <c r="FQ338" s="69"/>
      <c r="FR338" s="69"/>
      <c r="FS338" s="69"/>
      <c r="FT338" s="69"/>
      <c r="FU338" s="69"/>
      <c r="FV338" s="69"/>
      <c r="FW338" s="69"/>
      <c r="FX338" s="69"/>
      <c r="FY338" s="69"/>
      <c r="FZ338" s="69"/>
    </row>
    <row r="339" spans="1:182" s="131" customForma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69"/>
      <c r="FE339" s="69"/>
      <c r="FF339" s="69"/>
      <c r="FG339" s="69"/>
      <c r="FH339" s="69"/>
      <c r="FI339" s="69"/>
      <c r="FJ339" s="69"/>
      <c r="FK339" s="69"/>
      <c r="FL339" s="69"/>
      <c r="FM339" s="69"/>
      <c r="FN339" s="69"/>
      <c r="FO339" s="69"/>
      <c r="FP339" s="69"/>
      <c r="FQ339" s="69"/>
      <c r="FR339" s="69"/>
      <c r="FS339" s="69"/>
      <c r="FT339" s="69"/>
      <c r="FU339" s="69"/>
      <c r="FV339" s="69"/>
      <c r="FW339" s="69"/>
      <c r="FX339" s="69"/>
      <c r="FY339" s="69"/>
      <c r="FZ339" s="69"/>
    </row>
    <row r="340" spans="1:182" s="131" customForma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69"/>
      <c r="FE340" s="69"/>
      <c r="FF340" s="69"/>
      <c r="FG340" s="69"/>
      <c r="FH340" s="69"/>
      <c r="FI340" s="69"/>
      <c r="FJ340" s="69"/>
      <c r="FK340" s="69"/>
      <c r="FL340" s="69"/>
      <c r="FM340" s="69"/>
      <c r="FN340" s="69"/>
      <c r="FO340" s="69"/>
      <c r="FP340" s="69"/>
      <c r="FQ340" s="69"/>
      <c r="FR340" s="69"/>
      <c r="FS340" s="69"/>
      <c r="FT340" s="69"/>
      <c r="FU340" s="69"/>
      <c r="FV340" s="69"/>
      <c r="FW340" s="69"/>
      <c r="FX340" s="69"/>
      <c r="FY340" s="69"/>
      <c r="FZ340" s="69"/>
    </row>
    <row r="341" spans="1:182" s="131" customForma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</row>
    <row r="342" spans="1:182" s="131" customForma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</row>
    <row r="343" spans="1:182" s="131" customForma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</row>
    <row r="344" spans="1:182" s="131" customForma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</row>
    <row r="345" spans="1:182" s="131" customForma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</row>
    <row r="346" spans="1:182" s="131" customForma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</row>
    <row r="347" spans="1:182" s="131" customForma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  <c r="FC347" s="69"/>
      <c r="FD347" s="69"/>
      <c r="FE347" s="69"/>
      <c r="FF347" s="69"/>
      <c r="FG347" s="69"/>
      <c r="FH347" s="69"/>
      <c r="FI347" s="69"/>
      <c r="FJ347" s="69"/>
      <c r="FK347" s="69"/>
      <c r="FL347" s="69"/>
      <c r="FM347" s="69"/>
      <c r="FN347" s="69"/>
      <c r="FO347" s="69"/>
      <c r="FP347" s="69"/>
      <c r="FQ347" s="69"/>
      <c r="FR347" s="69"/>
      <c r="FS347" s="69"/>
      <c r="FT347" s="69"/>
      <c r="FU347" s="69"/>
      <c r="FV347" s="69"/>
      <c r="FW347" s="69"/>
      <c r="FX347" s="69"/>
      <c r="FY347" s="69"/>
      <c r="FZ347" s="69"/>
    </row>
    <row r="348" spans="1:182" s="131" customForma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  <c r="FC348" s="69"/>
      <c r="FD348" s="69"/>
      <c r="FE348" s="69"/>
      <c r="FF348" s="69"/>
      <c r="FG348" s="69"/>
      <c r="FH348" s="69"/>
      <c r="FI348" s="69"/>
      <c r="FJ348" s="69"/>
      <c r="FK348" s="69"/>
      <c r="FL348" s="69"/>
      <c r="FM348" s="69"/>
      <c r="FN348" s="69"/>
      <c r="FO348" s="69"/>
      <c r="FP348" s="69"/>
      <c r="FQ348" s="69"/>
      <c r="FR348" s="69"/>
      <c r="FS348" s="69"/>
      <c r="FT348" s="69"/>
      <c r="FU348" s="69"/>
      <c r="FV348" s="69"/>
      <c r="FW348" s="69"/>
      <c r="FX348" s="69"/>
      <c r="FY348" s="69"/>
      <c r="FZ348" s="69"/>
    </row>
    <row r="349" spans="1:182" s="131" customForma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  <c r="FC349" s="69"/>
      <c r="FD349" s="69"/>
      <c r="FE349" s="69"/>
      <c r="FF349" s="69"/>
      <c r="FG349" s="69"/>
      <c r="FH349" s="69"/>
      <c r="FI349" s="69"/>
      <c r="FJ349" s="69"/>
      <c r="FK349" s="69"/>
      <c r="FL349" s="69"/>
      <c r="FM349" s="69"/>
      <c r="FN349" s="69"/>
      <c r="FO349" s="69"/>
      <c r="FP349" s="69"/>
      <c r="FQ349" s="69"/>
      <c r="FR349" s="69"/>
      <c r="FS349" s="69"/>
      <c r="FT349" s="69"/>
      <c r="FU349" s="69"/>
      <c r="FV349" s="69"/>
      <c r="FW349" s="69"/>
      <c r="FX349" s="69"/>
      <c r="FY349" s="69"/>
      <c r="FZ349" s="69"/>
    </row>
    <row r="350" spans="1:182" s="131" customForma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  <c r="FC350" s="69"/>
      <c r="FD350" s="69"/>
      <c r="FE350" s="69"/>
      <c r="FF350" s="69"/>
      <c r="FG350" s="69"/>
      <c r="FH350" s="69"/>
      <c r="FI350" s="69"/>
      <c r="FJ350" s="69"/>
      <c r="FK350" s="69"/>
      <c r="FL350" s="69"/>
      <c r="FM350" s="69"/>
      <c r="FN350" s="69"/>
      <c r="FO350" s="69"/>
      <c r="FP350" s="69"/>
      <c r="FQ350" s="69"/>
      <c r="FR350" s="69"/>
      <c r="FS350" s="69"/>
      <c r="FT350" s="69"/>
      <c r="FU350" s="69"/>
      <c r="FV350" s="69"/>
      <c r="FW350" s="69"/>
      <c r="FX350" s="69"/>
      <c r="FY350" s="69"/>
      <c r="FZ350" s="69"/>
    </row>
    <row r="351" spans="1:182" s="131" customForma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</row>
    <row r="352" spans="1:182" s="131" customForma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</row>
    <row r="353" spans="1:182" s="131" customForma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  <c r="FC353" s="69"/>
      <c r="FD353" s="69"/>
      <c r="FE353" s="69"/>
      <c r="FF353" s="69"/>
      <c r="FG353" s="69"/>
      <c r="FH353" s="69"/>
      <c r="FI353" s="69"/>
      <c r="FJ353" s="69"/>
      <c r="FK353" s="69"/>
      <c r="FL353" s="69"/>
      <c r="FM353" s="69"/>
      <c r="FN353" s="69"/>
      <c r="FO353" s="69"/>
      <c r="FP353" s="69"/>
      <c r="FQ353" s="69"/>
      <c r="FR353" s="69"/>
      <c r="FS353" s="69"/>
      <c r="FT353" s="69"/>
      <c r="FU353" s="69"/>
      <c r="FV353" s="69"/>
      <c r="FW353" s="69"/>
      <c r="FX353" s="69"/>
      <c r="FY353" s="69"/>
      <c r="FZ353" s="69"/>
    </row>
    <row r="354" spans="1:182" s="131" customForma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  <c r="FC354" s="69"/>
      <c r="FD354" s="69"/>
      <c r="FE354" s="69"/>
      <c r="FF354" s="69"/>
      <c r="FG354" s="69"/>
      <c r="FH354" s="69"/>
      <c r="FI354" s="69"/>
      <c r="FJ354" s="69"/>
      <c r="FK354" s="69"/>
      <c r="FL354" s="69"/>
      <c r="FM354" s="69"/>
      <c r="FN354" s="69"/>
      <c r="FO354" s="69"/>
      <c r="FP354" s="69"/>
      <c r="FQ354" s="69"/>
      <c r="FR354" s="69"/>
      <c r="FS354" s="69"/>
      <c r="FT354" s="69"/>
      <c r="FU354" s="69"/>
      <c r="FV354" s="69"/>
      <c r="FW354" s="69"/>
      <c r="FX354" s="69"/>
      <c r="FY354" s="69"/>
      <c r="FZ354" s="69"/>
    </row>
    <row r="355" spans="1:182" s="131" customForma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  <c r="FC355" s="69"/>
      <c r="FD355" s="69"/>
      <c r="FE355" s="69"/>
      <c r="FF355" s="69"/>
      <c r="FG355" s="69"/>
      <c r="FH355" s="69"/>
      <c r="FI355" s="69"/>
      <c r="FJ355" s="69"/>
      <c r="FK355" s="69"/>
      <c r="FL355" s="69"/>
      <c r="FM355" s="69"/>
      <c r="FN355" s="69"/>
      <c r="FO355" s="69"/>
      <c r="FP355" s="69"/>
      <c r="FQ355" s="69"/>
      <c r="FR355" s="69"/>
      <c r="FS355" s="69"/>
      <c r="FT355" s="69"/>
      <c r="FU355" s="69"/>
      <c r="FV355" s="69"/>
      <c r="FW355" s="69"/>
      <c r="FX355" s="69"/>
      <c r="FY355" s="69"/>
      <c r="FZ355" s="69"/>
    </row>
    <row r="356" spans="1:182" s="131" customForma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  <c r="FC356" s="69"/>
      <c r="FD356" s="69"/>
      <c r="FE356" s="69"/>
      <c r="FF356" s="69"/>
      <c r="FG356" s="69"/>
      <c r="FH356" s="69"/>
      <c r="FI356" s="69"/>
      <c r="FJ356" s="69"/>
      <c r="FK356" s="69"/>
      <c r="FL356" s="69"/>
      <c r="FM356" s="69"/>
      <c r="FN356" s="69"/>
      <c r="FO356" s="69"/>
      <c r="FP356" s="69"/>
      <c r="FQ356" s="69"/>
      <c r="FR356" s="69"/>
      <c r="FS356" s="69"/>
      <c r="FT356" s="69"/>
      <c r="FU356" s="69"/>
      <c r="FV356" s="69"/>
      <c r="FW356" s="69"/>
      <c r="FX356" s="69"/>
      <c r="FY356" s="69"/>
      <c r="FZ356" s="69"/>
    </row>
    <row r="357" spans="1:182" s="131" customForma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  <c r="FC357" s="69"/>
      <c r="FD357" s="69"/>
      <c r="FE357" s="69"/>
      <c r="FF357" s="69"/>
      <c r="FG357" s="69"/>
      <c r="FH357" s="69"/>
      <c r="FI357" s="69"/>
      <c r="FJ357" s="69"/>
      <c r="FK357" s="69"/>
      <c r="FL357" s="69"/>
      <c r="FM357" s="69"/>
      <c r="FN357" s="69"/>
      <c r="FO357" s="69"/>
      <c r="FP357" s="69"/>
      <c r="FQ357" s="69"/>
      <c r="FR357" s="69"/>
      <c r="FS357" s="69"/>
      <c r="FT357" s="69"/>
      <c r="FU357" s="69"/>
      <c r="FV357" s="69"/>
      <c r="FW357" s="69"/>
      <c r="FX357" s="69"/>
      <c r="FY357" s="69"/>
      <c r="FZ357" s="69"/>
    </row>
    <row r="358" spans="1:182" s="131" customForma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  <c r="FC358" s="69"/>
      <c r="FD358" s="69"/>
      <c r="FE358" s="69"/>
      <c r="FF358" s="69"/>
      <c r="FG358" s="69"/>
      <c r="FH358" s="69"/>
      <c r="FI358" s="69"/>
      <c r="FJ358" s="69"/>
      <c r="FK358" s="69"/>
      <c r="FL358" s="69"/>
      <c r="FM358" s="69"/>
      <c r="FN358" s="69"/>
      <c r="FO358" s="69"/>
      <c r="FP358" s="69"/>
      <c r="FQ358" s="69"/>
      <c r="FR358" s="69"/>
      <c r="FS358" s="69"/>
      <c r="FT358" s="69"/>
      <c r="FU358" s="69"/>
      <c r="FV358" s="69"/>
      <c r="FW358" s="69"/>
      <c r="FX358" s="69"/>
      <c r="FY358" s="69"/>
      <c r="FZ358" s="69"/>
    </row>
    <row r="359" spans="1:182" s="131" customForma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  <c r="FC359" s="69"/>
      <c r="FD359" s="69"/>
      <c r="FE359" s="69"/>
      <c r="FF359" s="69"/>
      <c r="FG359" s="69"/>
      <c r="FH359" s="69"/>
      <c r="FI359" s="69"/>
      <c r="FJ359" s="69"/>
      <c r="FK359" s="69"/>
      <c r="FL359" s="69"/>
      <c r="FM359" s="69"/>
      <c r="FN359" s="69"/>
      <c r="FO359" s="69"/>
      <c r="FP359" s="69"/>
      <c r="FQ359" s="69"/>
      <c r="FR359" s="69"/>
      <c r="FS359" s="69"/>
      <c r="FT359" s="69"/>
      <c r="FU359" s="69"/>
      <c r="FV359" s="69"/>
      <c r="FW359" s="69"/>
      <c r="FX359" s="69"/>
      <c r="FY359" s="69"/>
      <c r="FZ359" s="69"/>
    </row>
    <row r="360" spans="1:182" s="131" customForma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  <c r="FC360" s="69"/>
      <c r="FD360" s="69"/>
      <c r="FE360" s="69"/>
      <c r="FF360" s="69"/>
      <c r="FG360" s="69"/>
      <c r="FH360" s="69"/>
      <c r="FI360" s="69"/>
      <c r="FJ360" s="69"/>
      <c r="FK360" s="69"/>
      <c r="FL360" s="69"/>
      <c r="FM360" s="69"/>
      <c r="FN360" s="69"/>
      <c r="FO360" s="69"/>
      <c r="FP360" s="69"/>
      <c r="FQ360" s="69"/>
      <c r="FR360" s="69"/>
      <c r="FS360" s="69"/>
      <c r="FT360" s="69"/>
      <c r="FU360" s="69"/>
      <c r="FV360" s="69"/>
      <c r="FW360" s="69"/>
      <c r="FX360" s="69"/>
      <c r="FY360" s="69"/>
      <c r="FZ360" s="69"/>
    </row>
    <row r="361" spans="1:182" s="131" customForma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  <c r="FC361" s="69"/>
      <c r="FD361" s="69"/>
      <c r="FE361" s="69"/>
      <c r="FF361" s="69"/>
      <c r="FG361" s="69"/>
      <c r="FH361" s="69"/>
      <c r="FI361" s="69"/>
      <c r="FJ361" s="69"/>
      <c r="FK361" s="69"/>
      <c r="FL361" s="69"/>
      <c r="FM361" s="69"/>
      <c r="FN361" s="69"/>
      <c r="FO361" s="69"/>
      <c r="FP361" s="69"/>
      <c r="FQ361" s="69"/>
      <c r="FR361" s="69"/>
      <c r="FS361" s="69"/>
      <c r="FT361" s="69"/>
      <c r="FU361" s="69"/>
      <c r="FV361" s="69"/>
      <c r="FW361" s="69"/>
      <c r="FX361" s="69"/>
      <c r="FY361" s="69"/>
      <c r="FZ361" s="69"/>
    </row>
    <row r="362" spans="1:182" s="131" customForma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  <c r="FC362" s="69"/>
      <c r="FD362" s="69"/>
      <c r="FE362" s="69"/>
      <c r="FF362" s="69"/>
      <c r="FG362" s="69"/>
      <c r="FH362" s="69"/>
      <c r="FI362" s="69"/>
      <c r="FJ362" s="69"/>
      <c r="FK362" s="69"/>
      <c r="FL362" s="69"/>
      <c r="FM362" s="69"/>
      <c r="FN362" s="69"/>
      <c r="FO362" s="69"/>
      <c r="FP362" s="69"/>
      <c r="FQ362" s="69"/>
      <c r="FR362" s="69"/>
      <c r="FS362" s="69"/>
      <c r="FT362" s="69"/>
      <c r="FU362" s="69"/>
      <c r="FV362" s="69"/>
      <c r="FW362" s="69"/>
      <c r="FX362" s="69"/>
      <c r="FY362" s="69"/>
      <c r="FZ362" s="69"/>
    </row>
    <row r="363" spans="1:182" s="131" customForma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  <c r="FC363" s="69"/>
      <c r="FD363" s="69"/>
      <c r="FE363" s="69"/>
      <c r="FF363" s="69"/>
      <c r="FG363" s="69"/>
      <c r="FH363" s="69"/>
      <c r="FI363" s="69"/>
      <c r="FJ363" s="69"/>
      <c r="FK363" s="69"/>
      <c r="FL363" s="69"/>
      <c r="FM363" s="69"/>
      <c r="FN363" s="69"/>
      <c r="FO363" s="69"/>
      <c r="FP363" s="69"/>
      <c r="FQ363" s="69"/>
      <c r="FR363" s="69"/>
      <c r="FS363" s="69"/>
      <c r="FT363" s="69"/>
      <c r="FU363" s="69"/>
      <c r="FV363" s="69"/>
      <c r="FW363" s="69"/>
      <c r="FX363" s="69"/>
      <c r="FY363" s="69"/>
      <c r="FZ363" s="69"/>
    </row>
    <row r="364" spans="1:182" s="131" customForma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  <c r="FC364" s="69"/>
      <c r="FD364" s="69"/>
      <c r="FE364" s="69"/>
      <c r="FF364" s="69"/>
      <c r="FG364" s="69"/>
      <c r="FH364" s="69"/>
      <c r="FI364" s="69"/>
      <c r="FJ364" s="69"/>
      <c r="FK364" s="69"/>
      <c r="FL364" s="69"/>
      <c r="FM364" s="69"/>
      <c r="FN364" s="69"/>
      <c r="FO364" s="69"/>
      <c r="FP364" s="69"/>
      <c r="FQ364" s="69"/>
      <c r="FR364" s="69"/>
      <c r="FS364" s="69"/>
      <c r="FT364" s="69"/>
      <c r="FU364" s="69"/>
      <c r="FV364" s="69"/>
      <c r="FW364" s="69"/>
      <c r="FX364" s="69"/>
      <c r="FY364" s="69"/>
      <c r="FZ364" s="69"/>
    </row>
    <row r="365" spans="1:182" s="131" customForma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  <c r="FC365" s="69"/>
      <c r="FD365" s="69"/>
      <c r="FE365" s="69"/>
      <c r="FF365" s="69"/>
      <c r="FG365" s="69"/>
      <c r="FH365" s="69"/>
      <c r="FI365" s="69"/>
      <c r="FJ365" s="69"/>
      <c r="FK365" s="69"/>
      <c r="FL365" s="69"/>
      <c r="FM365" s="69"/>
      <c r="FN365" s="69"/>
      <c r="FO365" s="69"/>
      <c r="FP365" s="69"/>
      <c r="FQ365" s="69"/>
      <c r="FR365" s="69"/>
      <c r="FS365" s="69"/>
      <c r="FT365" s="69"/>
      <c r="FU365" s="69"/>
      <c r="FV365" s="69"/>
      <c r="FW365" s="69"/>
      <c r="FX365" s="69"/>
      <c r="FY365" s="69"/>
      <c r="FZ365" s="69"/>
    </row>
    <row r="366" spans="1:182" s="131" customForma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  <c r="FC366" s="69"/>
      <c r="FD366" s="69"/>
      <c r="FE366" s="69"/>
      <c r="FF366" s="69"/>
      <c r="FG366" s="69"/>
      <c r="FH366" s="69"/>
      <c r="FI366" s="69"/>
      <c r="FJ366" s="69"/>
      <c r="FK366" s="69"/>
      <c r="FL366" s="69"/>
      <c r="FM366" s="69"/>
      <c r="FN366" s="69"/>
      <c r="FO366" s="69"/>
      <c r="FP366" s="69"/>
      <c r="FQ366" s="69"/>
      <c r="FR366" s="69"/>
      <c r="FS366" s="69"/>
      <c r="FT366" s="69"/>
      <c r="FU366" s="69"/>
      <c r="FV366" s="69"/>
      <c r="FW366" s="69"/>
      <c r="FX366" s="69"/>
      <c r="FY366" s="69"/>
      <c r="FZ366" s="69"/>
    </row>
    <row r="367" spans="1:182" s="131" customForma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  <c r="FC367" s="69"/>
      <c r="FD367" s="69"/>
      <c r="FE367" s="69"/>
      <c r="FF367" s="69"/>
      <c r="FG367" s="69"/>
      <c r="FH367" s="69"/>
      <c r="FI367" s="69"/>
      <c r="FJ367" s="69"/>
      <c r="FK367" s="69"/>
      <c r="FL367" s="69"/>
      <c r="FM367" s="69"/>
      <c r="FN367" s="69"/>
      <c r="FO367" s="69"/>
      <c r="FP367" s="69"/>
      <c r="FQ367" s="69"/>
      <c r="FR367" s="69"/>
      <c r="FS367" s="69"/>
      <c r="FT367" s="69"/>
      <c r="FU367" s="69"/>
      <c r="FV367" s="69"/>
      <c r="FW367" s="69"/>
      <c r="FX367" s="69"/>
      <c r="FY367" s="69"/>
      <c r="FZ367" s="69"/>
    </row>
    <row r="368" spans="1:182" s="131" customForma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  <c r="FC368" s="69"/>
      <c r="FD368" s="69"/>
      <c r="FE368" s="69"/>
      <c r="FF368" s="69"/>
      <c r="FG368" s="69"/>
      <c r="FH368" s="69"/>
      <c r="FI368" s="69"/>
      <c r="FJ368" s="69"/>
      <c r="FK368" s="69"/>
      <c r="FL368" s="69"/>
      <c r="FM368" s="69"/>
      <c r="FN368" s="69"/>
      <c r="FO368" s="69"/>
      <c r="FP368" s="69"/>
      <c r="FQ368" s="69"/>
      <c r="FR368" s="69"/>
      <c r="FS368" s="69"/>
      <c r="FT368" s="69"/>
      <c r="FU368" s="69"/>
      <c r="FV368" s="69"/>
      <c r="FW368" s="69"/>
      <c r="FX368" s="69"/>
      <c r="FY368" s="69"/>
      <c r="FZ368" s="69"/>
    </row>
    <row r="369" spans="1:182" s="131" customForma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  <c r="FC369" s="69"/>
      <c r="FD369" s="69"/>
      <c r="FE369" s="69"/>
      <c r="FF369" s="69"/>
      <c r="FG369" s="69"/>
      <c r="FH369" s="69"/>
      <c r="FI369" s="69"/>
      <c r="FJ369" s="69"/>
      <c r="FK369" s="69"/>
      <c r="FL369" s="69"/>
      <c r="FM369" s="69"/>
      <c r="FN369" s="69"/>
      <c r="FO369" s="69"/>
      <c r="FP369" s="69"/>
      <c r="FQ369" s="69"/>
      <c r="FR369" s="69"/>
      <c r="FS369" s="69"/>
      <c r="FT369" s="69"/>
      <c r="FU369" s="69"/>
      <c r="FV369" s="69"/>
      <c r="FW369" s="69"/>
      <c r="FX369" s="69"/>
      <c r="FY369" s="69"/>
      <c r="FZ369" s="69"/>
    </row>
    <row r="370" spans="1:182" s="131" customForma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  <c r="FC370" s="69"/>
      <c r="FD370" s="69"/>
      <c r="FE370" s="69"/>
      <c r="FF370" s="69"/>
      <c r="FG370" s="69"/>
      <c r="FH370" s="69"/>
      <c r="FI370" s="69"/>
      <c r="FJ370" s="69"/>
      <c r="FK370" s="69"/>
      <c r="FL370" s="69"/>
      <c r="FM370" s="69"/>
      <c r="FN370" s="69"/>
      <c r="FO370" s="69"/>
      <c r="FP370" s="69"/>
      <c r="FQ370" s="69"/>
      <c r="FR370" s="69"/>
      <c r="FS370" s="69"/>
      <c r="FT370" s="69"/>
      <c r="FU370" s="69"/>
      <c r="FV370" s="69"/>
      <c r="FW370" s="69"/>
      <c r="FX370" s="69"/>
      <c r="FY370" s="69"/>
      <c r="FZ370" s="69"/>
    </row>
    <row r="371" spans="1:182" s="131" customForma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  <c r="FC371" s="69"/>
      <c r="FD371" s="69"/>
      <c r="FE371" s="69"/>
      <c r="FF371" s="69"/>
      <c r="FG371" s="69"/>
      <c r="FH371" s="69"/>
      <c r="FI371" s="69"/>
      <c r="FJ371" s="69"/>
      <c r="FK371" s="69"/>
      <c r="FL371" s="69"/>
      <c r="FM371" s="69"/>
      <c r="FN371" s="69"/>
      <c r="FO371" s="69"/>
      <c r="FP371" s="69"/>
      <c r="FQ371" s="69"/>
      <c r="FR371" s="69"/>
      <c r="FS371" s="69"/>
      <c r="FT371" s="69"/>
      <c r="FU371" s="69"/>
      <c r="FV371" s="69"/>
      <c r="FW371" s="69"/>
      <c r="FX371" s="69"/>
      <c r="FY371" s="69"/>
      <c r="FZ371" s="69"/>
    </row>
    <row r="372" spans="1:182" s="131" customForma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  <c r="FC372" s="69"/>
      <c r="FD372" s="69"/>
      <c r="FE372" s="69"/>
      <c r="FF372" s="69"/>
      <c r="FG372" s="69"/>
      <c r="FH372" s="69"/>
      <c r="FI372" s="69"/>
      <c r="FJ372" s="69"/>
      <c r="FK372" s="69"/>
      <c r="FL372" s="69"/>
      <c r="FM372" s="69"/>
      <c r="FN372" s="69"/>
      <c r="FO372" s="69"/>
      <c r="FP372" s="69"/>
      <c r="FQ372" s="69"/>
      <c r="FR372" s="69"/>
      <c r="FS372" s="69"/>
      <c r="FT372" s="69"/>
      <c r="FU372" s="69"/>
      <c r="FV372" s="69"/>
      <c r="FW372" s="69"/>
      <c r="FX372" s="69"/>
      <c r="FY372" s="69"/>
      <c r="FZ372" s="69"/>
    </row>
    <row r="373" spans="1:182" s="131" customForma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  <c r="FC373" s="69"/>
      <c r="FD373" s="69"/>
      <c r="FE373" s="69"/>
      <c r="FF373" s="69"/>
      <c r="FG373" s="69"/>
      <c r="FH373" s="69"/>
      <c r="FI373" s="69"/>
      <c r="FJ373" s="69"/>
      <c r="FK373" s="69"/>
      <c r="FL373" s="69"/>
      <c r="FM373" s="69"/>
      <c r="FN373" s="69"/>
      <c r="FO373" s="69"/>
      <c r="FP373" s="69"/>
      <c r="FQ373" s="69"/>
      <c r="FR373" s="69"/>
      <c r="FS373" s="69"/>
      <c r="FT373" s="69"/>
      <c r="FU373" s="69"/>
      <c r="FV373" s="69"/>
      <c r="FW373" s="69"/>
      <c r="FX373" s="69"/>
      <c r="FY373" s="69"/>
      <c r="FZ373" s="69"/>
    </row>
    <row r="374" spans="1:182" s="131" customForma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  <c r="FC374" s="69"/>
      <c r="FD374" s="69"/>
      <c r="FE374" s="69"/>
      <c r="FF374" s="69"/>
      <c r="FG374" s="69"/>
      <c r="FH374" s="69"/>
      <c r="FI374" s="69"/>
      <c r="FJ374" s="69"/>
      <c r="FK374" s="69"/>
      <c r="FL374" s="69"/>
      <c r="FM374" s="69"/>
      <c r="FN374" s="69"/>
      <c r="FO374" s="69"/>
      <c r="FP374" s="69"/>
      <c r="FQ374" s="69"/>
      <c r="FR374" s="69"/>
      <c r="FS374" s="69"/>
      <c r="FT374" s="69"/>
      <c r="FU374" s="69"/>
      <c r="FV374" s="69"/>
      <c r="FW374" s="69"/>
      <c r="FX374" s="69"/>
      <c r="FY374" s="69"/>
      <c r="FZ374" s="69"/>
    </row>
    <row r="375" spans="1:182" s="131" customForma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  <c r="FC375" s="69"/>
      <c r="FD375" s="69"/>
      <c r="FE375" s="69"/>
      <c r="FF375" s="69"/>
      <c r="FG375" s="69"/>
      <c r="FH375" s="69"/>
      <c r="FI375" s="69"/>
      <c r="FJ375" s="69"/>
      <c r="FK375" s="69"/>
      <c r="FL375" s="69"/>
      <c r="FM375" s="69"/>
      <c r="FN375" s="69"/>
      <c r="FO375" s="69"/>
      <c r="FP375" s="69"/>
      <c r="FQ375" s="69"/>
      <c r="FR375" s="69"/>
      <c r="FS375" s="69"/>
      <c r="FT375" s="69"/>
      <c r="FU375" s="69"/>
      <c r="FV375" s="69"/>
      <c r="FW375" s="69"/>
      <c r="FX375" s="69"/>
      <c r="FY375" s="69"/>
      <c r="FZ375" s="69"/>
    </row>
    <row r="376" spans="1:182" s="131" customForma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  <c r="FC376" s="69"/>
      <c r="FD376" s="69"/>
      <c r="FE376" s="69"/>
      <c r="FF376" s="69"/>
      <c r="FG376" s="69"/>
      <c r="FH376" s="69"/>
      <c r="FI376" s="69"/>
      <c r="FJ376" s="69"/>
      <c r="FK376" s="69"/>
      <c r="FL376" s="69"/>
      <c r="FM376" s="69"/>
      <c r="FN376" s="69"/>
      <c r="FO376" s="69"/>
      <c r="FP376" s="69"/>
      <c r="FQ376" s="69"/>
      <c r="FR376" s="69"/>
      <c r="FS376" s="69"/>
      <c r="FT376" s="69"/>
      <c r="FU376" s="69"/>
      <c r="FV376" s="69"/>
      <c r="FW376" s="69"/>
      <c r="FX376" s="69"/>
      <c r="FY376" s="69"/>
      <c r="FZ376" s="69"/>
    </row>
    <row r="377" spans="1:182" s="131" customForma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  <c r="FC377" s="69"/>
      <c r="FD377" s="69"/>
      <c r="FE377" s="69"/>
      <c r="FF377" s="69"/>
      <c r="FG377" s="69"/>
      <c r="FH377" s="69"/>
      <c r="FI377" s="69"/>
      <c r="FJ377" s="69"/>
      <c r="FK377" s="69"/>
      <c r="FL377" s="69"/>
      <c r="FM377" s="69"/>
      <c r="FN377" s="69"/>
      <c r="FO377" s="69"/>
      <c r="FP377" s="69"/>
      <c r="FQ377" s="69"/>
      <c r="FR377" s="69"/>
      <c r="FS377" s="69"/>
      <c r="FT377" s="69"/>
      <c r="FU377" s="69"/>
      <c r="FV377" s="69"/>
      <c r="FW377" s="69"/>
      <c r="FX377" s="69"/>
      <c r="FY377" s="69"/>
      <c r="FZ377" s="69"/>
    </row>
    <row r="378" spans="1:182" s="131" customForma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  <c r="FC378" s="69"/>
      <c r="FD378" s="69"/>
      <c r="FE378" s="69"/>
      <c r="FF378" s="69"/>
      <c r="FG378" s="69"/>
      <c r="FH378" s="69"/>
      <c r="FI378" s="69"/>
      <c r="FJ378" s="69"/>
      <c r="FK378" s="69"/>
      <c r="FL378" s="69"/>
      <c r="FM378" s="69"/>
      <c r="FN378" s="69"/>
      <c r="FO378" s="69"/>
      <c r="FP378" s="69"/>
      <c r="FQ378" s="69"/>
      <c r="FR378" s="69"/>
      <c r="FS378" s="69"/>
      <c r="FT378" s="69"/>
      <c r="FU378" s="69"/>
      <c r="FV378" s="69"/>
      <c r="FW378" s="69"/>
      <c r="FX378" s="69"/>
      <c r="FY378" s="69"/>
      <c r="FZ378" s="69"/>
    </row>
    <row r="379" spans="1:182" s="131" customForma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  <c r="FC379" s="69"/>
      <c r="FD379" s="69"/>
      <c r="FE379" s="69"/>
      <c r="FF379" s="69"/>
      <c r="FG379" s="69"/>
      <c r="FH379" s="69"/>
      <c r="FI379" s="69"/>
      <c r="FJ379" s="69"/>
      <c r="FK379" s="69"/>
      <c r="FL379" s="69"/>
      <c r="FM379" s="69"/>
      <c r="FN379" s="69"/>
      <c r="FO379" s="69"/>
      <c r="FP379" s="69"/>
      <c r="FQ379" s="69"/>
      <c r="FR379" s="69"/>
      <c r="FS379" s="69"/>
      <c r="FT379" s="69"/>
      <c r="FU379" s="69"/>
      <c r="FV379" s="69"/>
      <c r="FW379" s="69"/>
      <c r="FX379" s="69"/>
      <c r="FY379" s="69"/>
      <c r="FZ379" s="69"/>
    </row>
    <row r="380" spans="1:182" s="131" customForma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  <c r="FC380" s="69"/>
      <c r="FD380" s="69"/>
      <c r="FE380" s="69"/>
      <c r="FF380" s="69"/>
      <c r="FG380" s="69"/>
      <c r="FH380" s="69"/>
      <c r="FI380" s="69"/>
      <c r="FJ380" s="69"/>
      <c r="FK380" s="69"/>
      <c r="FL380" s="69"/>
      <c r="FM380" s="69"/>
      <c r="FN380" s="69"/>
      <c r="FO380" s="69"/>
      <c r="FP380" s="69"/>
      <c r="FQ380" s="69"/>
      <c r="FR380" s="69"/>
      <c r="FS380" s="69"/>
      <c r="FT380" s="69"/>
      <c r="FU380" s="69"/>
      <c r="FV380" s="69"/>
      <c r="FW380" s="69"/>
      <c r="FX380" s="69"/>
      <c r="FY380" s="69"/>
      <c r="FZ380" s="69"/>
    </row>
    <row r="381" spans="1:182" s="131" customForma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  <c r="FC381" s="69"/>
      <c r="FD381" s="69"/>
      <c r="FE381" s="69"/>
      <c r="FF381" s="69"/>
      <c r="FG381" s="69"/>
      <c r="FH381" s="69"/>
      <c r="FI381" s="69"/>
      <c r="FJ381" s="69"/>
      <c r="FK381" s="69"/>
      <c r="FL381" s="69"/>
      <c r="FM381" s="69"/>
      <c r="FN381" s="69"/>
      <c r="FO381" s="69"/>
      <c r="FP381" s="69"/>
      <c r="FQ381" s="69"/>
      <c r="FR381" s="69"/>
      <c r="FS381" s="69"/>
      <c r="FT381" s="69"/>
      <c r="FU381" s="69"/>
      <c r="FV381" s="69"/>
      <c r="FW381" s="69"/>
      <c r="FX381" s="69"/>
      <c r="FY381" s="69"/>
      <c r="FZ381" s="69"/>
    </row>
    <row r="382" spans="1:182" s="131" customForma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  <c r="FC382" s="69"/>
      <c r="FD382" s="69"/>
      <c r="FE382" s="69"/>
      <c r="FF382" s="69"/>
      <c r="FG382" s="69"/>
      <c r="FH382" s="69"/>
      <c r="FI382" s="69"/>
      <c r="FJ382" s="69"/>
      <c r="FK382" s="69"/>
      <c r="FL382" s="69"/>
      <c r="FM382" s="69"/>
      <c r="FN382" s="69"/>
      <c r="FO382" s="69"/>
      <c r="FP382" s="69"/>
      <c r="FQ382" s="69"/>
      <c r="FR382" s="69"/>
      <c r="FS382" s="69"/>
      <c r="FT382" s="69"/>
      <c r="FU382" s="69"/>
      <c r="FV382" s="69"/>
      <c r="FW382" s="69"/>
      <c r="FX382" s="69"/>
      <c r="FY382" s="69"/>
      <c r="FZ382" s="69"/>
    </row>
    <row r="383" spans="1:182" s="131" customForma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  <c r="FC383" s="69"/>
      <c r="FD383" s="69"/>
      <c r="FE383" s="69"/>
      <c r="FF383" s="69"/>
      <c r="FG383" s="69"/>
      <c r="FH383" s="69"/>
      <c r="FI383" s="69"/>
      <c r="FJ383" s="69"/>
      <c r="FK383" s="69"/>
      <c r="FL383" s="69"/>
      <c r="FM383" s="69"/>
      <c r="FN383" s="69"/>
      <c r="FO383" s="69"/>
      <c r="FP383" s="69"/>
      <c r="FQ383" s="69"/>
      <c r="FR383" s="69"/>
      <c r="FS383" s="69"/>
      <c r="FT383" s="69"/>
      <c r="FU383" s="69"/>
      <c r="FV383" s="69"/>
      <c r="FW383" s="69"/>
      <c r="FX383" s="69"/>
      <c r="FY383" s="69"/>
      <c r="FZ383" s="69"/>
    </row>
    <row r="384" spans="1:182" s="131" customForma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  <c r="FC384" s="69"/>
      <c r="FD384" s="69"/>
      <c r="FE384" s="69"/>
      <c r="FF384" s="69"/>
      <c r="FG384" s="69"/>
      <c r="FH384" s="69"/>
      <c r="FI384" s="69"/>
      <c r="FJ384" s="69"/>
      <c r="FK384" s="69"/>
      <c r="FL384" s="69"/>
      <c r="FM384" s="69"/>
      <c r="FN384" s="69"/>
      <c r="FO384" s="69"/>
      <c r="FP384" s="69"/>
      <c r="FQ384" s="69"/>
      <c r="FR384" s="69"/>
      <c r="FS384" s="69"/>
      <c r="FT384" s="69"/>
      <c r="FU384" s="69"/>
      <c r="FV384" s="69"/>
      <c r="FW384" s="69"/>
      <c r="FX384" s="69"/>
      <c r="FY384" s="69"/>
      <c r="FZ384" s="69"/>
    </row>
    <row r="385" spans="1:182" s="131" customForma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  <c r="FC385" s="69"/>
      <c r="FD385" s="69"/>
      <c r="FE385" s="69"/>
      <c r="FF385" s="69"/>
      <c r="FG385" s="69"/>
      <c r="FH385" s="69"/>
      <c r="FI385" s="69"/>
      <c r="FJ385" s="69"/>
      <c r="FK385" s="69"/>
      <c r="FL385" s="69"/>
      <c r="FM385" s="69"/>
      <c r="FN385" s="69"/>
      <c r="FO385" s="69"/>
      <c r="FP385" s="69"/>
      <c r="FQ385" s="69"/>
      <c r="FR385" s="69"/>
      <c r="FS385" s="69"/>
      <c r="FT385" s="69"/>
      <c r="FU385" s="69"/>
      <c r="FV385" s="69"/>
      <c r="FW385" s="69"/>
      <c r="FX385" s="69"/>
      <c r="FY385" s="69"/>
      <c r="FZ385" s="69"/>
    </row>
    <row r="386" spans="1:182" s="131" customForma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  <c r="FC386" s="69"/>
      <c r="FD386" s="69"/>
      <c r="FE386" s="69"/>
      <c r="FF386" s="69"/>
      <c r="FG386" s="69"/>
      <c r="FH386" s="69"/>
      <c r="FI386" s="69"/>
      <c r="FJ386" s="69"/>
      <c r="FK386" s="69"/>
      <c r="FL386" s="69"/>
      <c r="FM386" s="69"/>
      <c r="FN386" s="69"/>
      <c r="FO386" s="69"/>
      <c r="FP386" s="69"/>
      <c r="FQ386" s="69"/>
      <c r="FR386" s="69"/>
      <c r="FS386" s="69"/>
      <c r="FT386" s="69"/>
      <c r="FU386" s="69"/>
      <c r="FV386" s="69"/>
      <c r="FW386" s="69"/>
      <c r="FX386" s="69"/>
      <c r="FY386" s="69"/>
      <c r="FZ386" s="69"/>
    </row>
    <row r="387" spans="1:182" s="131" customForma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  <c r="FC387" s="69"/>
      <c r="FD387" s="69"/>
      <c r="FE387" s="69"/>
      <c r="FF387" s="69"/>
      <c r="FG387" s="69"/>
      <c r="FH387" s="69"/>
      <c r="FI387" s="69"/>
      <c r="FJ387" s="69"/>
      <c r="FK387" s="69"/>
      <c r="FL387" s="69"/>
      <c r="FM387" s="69"/>
      <c r="FN387" s="69"/>
      <c r="FO387" s="69"/>
      <c r="FP387" s="69"/>
      <c r="FQ387" s="69"/>
      <c r="FR387" s="69"/>
      <c r="FS387" s="69"/>
      <c r="FT387" s="69"/>
      <c r="FU387" s="69"/>
      <c r="FV387" s="69"/>
      <c r="FW387" s="69"/>
      <c r="FX387" s="69"/>
      <c r="FY387" s="69"/>
      <c r="FZ387" s="69"/>
    </row>
    <row r="388" spans="1:182" s="131" customForma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  <c r="FC388" s="69"/>
      <c r="FD388" s="69"/>
      <c r="FE388" s="69"/>
      <c r="FF388" s="69"/>
      <c r="FG388" s="69"/>
      <c r="FH388" s="69"/>
      <c r="FI388" s="69"/>
      <c r="FJ388" s="69"/>
      <c r="FK388" s="69"/>
      <c r="FL388" s="69"/>
      <c r="FM388" s="69"/>
      <c r="FN388" s="69"/>
      <c r="FO388" s="69"/>
      <c r="FP388" s="69"/>
      <c r="FQ388" s="69"/>
      <c r="FR388" s="69"/>
      <c r="FS388" s="69"/>
      <c r="FT388" s="69"/>
      <c r="FU388" s="69"/>
      <c r="FV388" s="69"/>
      <c r="FW388" s="69"/>
      <c r="FX388" s="69"/>
      <c r="FY388" s="69"/>
      <c r="FZ388" s="69"/>
    </row>
    <row r="389" spans="1:182" s="131" customForma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  <c r="FC389" s="69"/>
      <c r="FD389" s="69"/>
      <c r="FE389" s="69"/>
      <c r="FF389" s="69"/>
      <c r="FG389" s="69"/>
      <c r="FH389" s="69"/>
      <c r="FI389" s="69"/>
      <c r="FJ389" s="69"/>
      <c r="FK389" s="69"/>
      <c r="FL389" s="69"/>
      <c r="FM389" s="69"/>
      <c r="FN389" s="69"/>
      <c r="FO389" s="69"/>
      <c r="FP389" s="69"/>
      <c r="FQ389" s="69"/>
      <c r="FR389" s="69"/>
      <c r="FS389" s="69"/>
      <c r="FT389" s="69"/>
      <c r="FU389" s="69"/>
      <c r="FV389" s="69"/>
      <c r="FW389" s="69"/>
      <c r="FX389" s="69"/>
      <c r="FY389" s="69"/>
      <c r="FZ389" s="69"/>
    </row>
    <row r="390" spans="1:182" s="131" customForma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  <c r="FC390" s="69"/>
      <c r="FD390" s="69"/>
      <c r="FE390" s="69"/>
      <c r="FF390" s="69"/>
      <c r="FG390" s="69"/>
      <c r="FH390" s="69"/>
      <c r="FI390" s="69"/>
      <c r="FJ390" s="69"/>
      <c r="FK390" s="69"/>
      <c r="FL390" s="69"/>
      <c r="FM390" s="69"/>
      <c r="FN390" s="69"/>
      <c r="FO390" s="69"/>
      <c r="FP390" s="69"/>
      <c r="FQ390" s="69"/>
      <c r="FR390" s="69"/>
      <c r="FS390" s="69"/>
      <c r="FT390" s="69"/>
      <c r="FU390" s="69"/>
      <c r="FV390" s="69"/>
      <c r="FW390" s="69"/>
      <c r="FX390" s="69"/>
      <c r="FY390" s="69"/>
      <c r="FZ390" s="69"/>
    </row>
  </sheetData>
  <pageMargins left="0.70866141732283472" right="0.70866141732283472" top="0.74803149606299213" bottom="0.74803149606299213" header="0.31496062992125984" footer="0.31496062992125984"/>
  <pageSetup scale="41" fitToWidth="8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 de projet" ma:contentTypeID="0x010100F6681E3BDF397F418586AC591ADC81BB00471DF769C0C1BE4298155B064A267A41" ma:contentTypeVersion="0" ma:contentTypeDescription="" ma:contentTypeScope="" ma:versionID="dd74dd73536f96ffdd483df523fb1c9c">
  <xsd:schema xmlns:xsd="http://www.w3.org/2001/XMLSchema" xmlns:xs="http://www.w3.org/2001/XMLSchema" xmlns:p="http://schemas.microsoft.com/office/2006/metadata/properties" xmlns:ns2="a091097b-8ae3-4832-a2b2-51f9a78aeacd" xmlns:ns3="a84ed267-86d5-4fa1-a3cb-2fed497fe84f" targetNamespace="http://schemas.microsoft.com/office/2006/metadata/properties" ma:root="true" ma:fieldsID="b7e9dbe386427f7c04dd1b10a57eb55d" ns2:_="" ns3:_="">
    <xsd:import namespace="a091097b-8ae3-4832-a2b2-51f9a78aeacd"/>
    <xsd:import namespace="a84ed267-86d5-4fa1-a3cb-2fed497fe84f"/>
    <xsd:element name="properties">
      <xsd:complexType>
        <xsd:sequence>
          <xsd:element name="documentManagement">
            <xsd:complexType>
              <xsd:all>
                <xsd:element ref="ns2:Projet"/>
                <xsd:element ref="ns2:Provenance" minOccurs="0"/>
                <xsd:element ref="ns2:Déposant"/>
                <xsd:element ref="ns2:Catégorie_x0020_de_x0020_document" minOccurs="0"/>
                <xsd:element ref="ns2:Sous-catégorie" minOccurs="0"/>
                <xsd:element ref="ns2:Phase"/>
                <xsd:element ref="ns2:Précision_x0020_de_x0020_document" minOccurs="0"/>
                <xsd:element ref="ns2:Sujet" minOccurs="0"/>
                <xsd:element ref="ns2:Cote_x0020_de_x0020_déposant" minOccurs="0"/>
                <xsd:element ref="ns2:Accés_x0020_restreint" minOccurs="0"/>
                <xsd:element ref="ns2:Cote_x0020_de_x0020_piéce" minOccurs="0"/>
                <xsd:element ref="ns2:Inscrit_x0020_au_x0020_plumitif" minOccurs="0"/>
                <xsd:element ref="ns2:Numéro_x0020_plumitif" minOccurs="0"/>
                <xsd:element ref="ns2:Diffusable_x0020_sur_x0020_le_x0020_Web" minOccurs="0"/>
                <xsd:element ref="ns2:Ne_x0020_pas_x0020_envoyer_x0020_d_x0027_alerte" minOccurs="0"/>
                <xsd:element ref="ns2:Confidentiel"/>
                <xsd:element ref="ns2:Date_x0020_de_x0020_confidentialité_x0020_relevée" minOccurs="0"/>
                <xsd:element ref="ns2:Copie_x0020_papier_x0020_reçue" minOccurs="0"/>
                <xsd:element ref="ns2:Date_x0020_de_x0020_réception_x0020_copie_x0020_papier" minOccurs="0"/>
                <xsd:element ref="ns3:_dlc_DocId" minOccurs="0"/>
                <xsd:element ref="ns3:_dlc_DocIdUrl" minOccurs="0"/>
                <xsd:element ref="ns3:_dlc_DocIdPersistId" minOccurs="0"/>
                <xsd:element ref="ns2:Hidden_UploadedBy" minOccurs="0"/>
                <xsd:element ref="ns2:Hidden_UploadedAt" minOccurs="0"/>
                <xsd:element ref="ns2:Hidden_ApprovedBy" minOccurs="0"/>
                <xsd:element ref="ns2:Hidden_ApprovedAt" minOccurs="0"/>
                <xsd:element ref="ns2:Stat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91097b-8ae3-4832-a2b2-51f9a78aeacd" elementFormDefault="qualified">
    <xsd:import namespace="http://schemas.microsoft.com/office/2006/documentManagement/types"/>
    <xsd:import namespace="http://schemas.microsoft.com/office/infopath/2007/PartnerControls"/>
    <xsd:element name="Projet" ma:index="1" ma:displayName="Projet" ma:list="{CE87CB4F-F3B1-42AD-9CE0-0125D6B4080B}" ma:internalName="Projet" ma:readOnly="false" ma:showField="Num_x00e9_ro_x0020_du_x0020_proj" ma:web="{76ddd5ea-d475-414e-8091-4675c7a4bd1a}">
      <xsd:simpleType>
        <xsd:restriction base="dms:Lookup"/>
      </xsd:simpleType>
    </xsd:element>
    <xsd:element name="Provenance" ma:index="2" nillable="true" ma:displayName="Provenance" ma:list="{3A1A4597-1672-4F84-9DE7-FBA0AEBF9CE3}" ma:internalName="Provenance" ma:showField="Title" ma:web="{76ddd5ea-d475-414e-8091-4675c7a4bd1a}">
      <xsd:simpleType>
        <xsd:restriction base="dms:Lookup"/>
      </xsd:simpleType>
    </xsd:element>
    <xsd:element name="Déposant" ma:index="3" ma:displayName="Déposant" ma:list="{A2D4550E-DC70-4FE1-8010-4C446E5D8D2C}" ma:internalName="D_x00e9_posant" ma:showField="Title" ma:web="{76ddd5ea-d475-414e-8091-4675c7a4bd1a}">
      <xsd:simpleType>
        <xsd:restriction base="dms:Lookup"/>
      </xsd:simpleType>
    </xsd:element>
    <xsd:element name="Catégorie_x0020_de_x0020_document" ma:index="4" nillable="true" ma:displayName="Catégorie de document" ma:list="{F7545102-6201-4483-9929-E858F36BE31E}" ma:internalName="Cat_x00e9_gorie_x0020_de_x0020_document" ma:showField="Title" ma:web="{76ddd5ea-d475-414e-8091-4675c7a4bd1a}">
      <xsd:simpleType>
        <xsd:restriction base="dms:Lookup"/>
      </xsd:simpleType>
    </xsd:element>
    <xsd:element name="Sous-catégorie" ma:index="5" nillable="true" ma:displayName="Sous-catégorie" ma:list="{8F61632E-9A95-48F5-95F9-D05D88255F44}" ma:internalName="Sous_x002d_cat_x00e9_gorie" ma:showField="Title" ma:web="{76ddd5ea-d475-414e-8091-4675c7a4bd1a}">
      <xsd:simpleType>
        <xsd:restriction base="dms:Lookup"/>
      </xsd:simpleType>
    </xsd:element>
    <xsd:element name="Phase" ma:index="6" ma:displayName="Phase" ma:list="{1721197D-7382-4457-968B-EC653058772A}" ma:internalName="Phase" ma:showField="Title" ma:web="{76ddd5ea-d475-414e-8091-4675c7a4bd1a}">
      <xsd:simpleType>
        <xsd:restriction base="dms:Lookup"/>
      </xsd:simpleType>
    </xsd:element>
    <xsd:element name="Précision_x0020_de_x0020_document" ma:index="7" nillable="true" ma:displayName="Précisions de document" ma:hidden="true" ma:list="{CD8F73AF-CF7D-4F56-B7C5-E37D10A86459}" ma:internalName="Pr_x00e9_cision_x0020_de_x0020_document" ma:readOnly="false" ma:showField="Title" ma:web="{76ddd5ea-d475-414e-8091-4675c7a4bd1a}">
      <xsd:simpleType>
        <xsd:restriction base="dms:Lookup"/>
      </xsd:simpleType>
    </xsd:element>
    <xsd:element name="Sujet" ma:index="8" nillable="true" ma:displayName="Sujet" ma:internalName="Sujet">
      <xsd:simpleType>
        <xsd:restriction base="dms:Note">
          <xsd:maxLength value="255"/>
        </xsd:restriction>
      </xsd:simpleType>
    </xsd:element>
    <xsd:element name="Cote_x0020_de_x0020_déposant" ma:index="9" nillable="true" ma:displayName="Cote déposant" ma:internalName="Cote_x0020_de_x0020_d_x00e9_posant">
      <xsd:simpleType>
        <xsd:restriction base="dms:Text">
          <xsd:maxLength value="255"/>
        </xsd:restriction>
      </xsd:simpleType>
    </xsd:element>
    <xsd:element name="Accés_x0020_restreint" ma:index="10" nillable="true" ma:displayName="Accès restreint" ma:default="0" ma:internalName="Acc_x00e9_s_x0020_restreint">
      <xsd:simpleType>
        <xsd:restriction base="dms:Boolean"/>
      </xsd:simpleType>
    </xsd:element>
    <xsd:element name="Cote_x0020_de_x0020_piéce" ma:index="11" nillable="true" ma:displayName="Cote de pièce" ma:internalName="Cote_x0020_de_x0020_pi_x00e9_ce">
      <xsd:simpleType>
        <xsd:restriction base="dms:Text">
          <xsd:maxLength value="255"/>
        </xsd:restriction>
      </xsd:simpleType>
    </xsd:element>
    <xsd:element name="Inscrit_x0020_au_x0020_plumitif" ma:index="12" nillable="true" ma:displayName="Inscrit au plumitif" ma:default="1" ma:internalName="Inscrit_x0020_au_x0020_plumitif">
      <xsd:simpleType>
        <xsd:restriction base="dms:Boolean"/>
      </xsd:simpleType>
    </xsd:element>
    <xsd:element name="Numéro_x0020_plumitif" ma:index="13" nillable="true" ma:displayName="Numéro plumitif" ma:decimals="0" ma:internalName="Num_x00e9_ro_x0020_plumitif">
      <xsd:simpleType>
        <xsd:restriction base="dms:Number">
          <xsd:maxInclusive value="9999"/>
          <xsd:minInclusive value="1"/>
        </xsd:restriction>
      </xsd:simpleType>
    </xsd:element>
    <xsd:element name="Diffusable_x0020_sur_x0020_le_x0020_Web" ma:index="14" nillable="true" ma:displayName="Diffusable sur le Web" ma:default="1" ma:internalName="Diffusable_x0020_sur_x0020_le_x0020_Web">
      <xsd:simpleType>
        <xsd:restriction base="dms:Boolean"/>
      </xsd:simpleType>
    </xsd:element>
    <xsd:element name="Ne_x0020_pas_x0020_envoyer_x0020_d_x0027_alerte" ma:index="15" nillable="true" ma:displayName="Ne pas envoyer d'alerte" ma:default="1" ma:internalName="Ne_x0020_pas_x0020_envoyer_x0020_d_x0027_alerte">
      <xsd:simpleType>
        <xsd:restriction base="dms:Boolean"/>
      </xsd:simpleType>
    </xsd:element>
    <xsd:element name="Confidentiel" ma:index="16" ma:displayName="Confidentiel" ma:list="{79B26B89-E55A-4B03-BEFA-7EE3A90275CF}" ma:internalName="Confidentiel" ma:showField="Title" ma:web="{76ddd5ea-d475-414e-8091-4675c7a4bd1a}">
      <xsd:simpleType>
        <xsd:restriction base="dms:Lookup"/>
      </xsd:simpleType>
    </xsd:element>
    <xsd:element name="Date_x0020_de_x0020_confidentialité_x0020_relevée" ma:index="17" nillable="true" ma:displayName="Date de confidentialité relevée" ma:format="DateOnly" ma:internalName="Date_x0020_de_x0020_confidentialit_x00e9__x0020_relev_x00e9_e">
      <xsd:simpleType>
        <xsd:restriction base="dms:DateTime"/>
      </xsd:simpleType>
    </xsd:element>
    <xsd:element name="Copie_x0020_papier_x0020_reçue" ma:index="18" nillable="true" ma:displayName="Copie papier reçue" ma:default="0" ma:internalName="Copie_x0020_papier_x0020_re_x00e7_ue">
      <xsd:simpleType>
        <xsd:restriction base="dms:Boolean"/>
      </xsd:simpleType>
    </xsd:element>
    <xsd:element name="Date_x0020_de_x0020_réception_x0020_copie_x0020_papier" ma:index="19" nillable="true" ma:displayName="Date de réception copie papier" ma:format="DateOnly" ma:internalName="Date_x0020_de_x0020_r_x00e9_ception_x0020_copie_x0020_papier">
      <xsd:simpleType>
        <xsd:restriction base="dms:DateTime"/>
      </xsd:simpleType>
    </xsd:element>
    <xsd:element name="Hidden_UploadedBy" ma:index="33" nillable="true" ma:displayName="Hidden_UploadedBy" ma:hidden="true" ma:internalName="Hidden_UploadedBy" ma:readOnly="false">
      <xsd:simpleType>
        <xsd:restriction base="dms:Text">
          <xsd:maxLength value="100"/>
        </xsd:restriction>
      </xsd:simpleType>
    </xsd:element>
    <xsd:element name="Hidden_UploadedAt" ma:index="34" nillable="true" ma:displayName="Hidden_UploadedAt" ma:default="[today]" ma:format="DateTime" ma:hidden="true" ma:internalName="Hidden_UploadedAt" ma:readOnly="false">
      <xsd:simpleType>
        <xsd:restriction base="dms:DateTime"/>
      </xsd:simpleType>
    </xsd:element>
    <xsd:element name="Hidden_ApprovedBy" ma:index="35" nillable="true" ma:displayName="Hidden_ApprovedBy" ma:hidden="true" ma:internalName="Hidden_ApprovedBy" ma:readOnly="false">
      <xsd:simpleType>
        <xsd:restriction base="dms:Text">
          <xsd:maxLength value="100"/>
        </xsd:restriction>
      </xsd:simpleType>
    </xsd:element>
    <xsd:element name="Hidden_ApprovedAt" ma:index="36" nillable="true" ma:displayName="Hidden_ApprovedAt" ma:default="[today]" ma:format="DateTime" ma:hidden="true" ma:internalName="Hidden_ApprovedAt" ma:readOnly="false">
      <xsd:simpleType>
        <xsd:restriction base="dms:DateTime"/>
      </xsd:simpleType>
    </xsd:element>
    <xsd:element name="Statut" ma:index="37" nillable="true" ma:displayName="Statut" ma:hidden="true" ma:internalName="Statut" ma:readOnly="false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ed267-86d5-4fa1-a3cb-2fed497fe84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23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hase xmlns="a091097b-8ae3-4832-a2b2-51f9a78aeacd">3</Phase>
    <Sujet xmlns="a091097b-8ae3-4832-a2b2-51f9a78aeacd">Gaz Métro-9, Document 6, Annexe Q-12.2 – Fichier Excel </Sujet>
    <Confidentiel xmlns="a091097b-8ae3-4832-a2b2-51f9a78aeacd">3</Confidentiel>
    <Projet xmlns="a091097b-8ae3-4832-a2b2-51f9a78aeacd">997</Projet>
    <Provenance xmlns="a091097b-8ae3-4832-a2b2-51f9a78aeacd">1</Provenance>
    <Hidden_UploadedAt xmlns="a091097b-8ae3-4832-a2b2-51f9a78aeacd">2023-04-17T18:05:39+00:00</Hidden_UploadedAt>
    <Accés_x0020_restreint xmlns="a091097b-8ae3-4832-a2b2-51f9a78aeacd">false</Accés_x0020_restreint>
    <Précision_x0020_de_x0020_document xmlns="a091097b-8ae3-4832-a2b2-51f9a78aeacd" xsi:nil="true"/>
    <Déposant xmlns="a091097b-8ae3-4832-a2b2-51f9a78aeacd">70</Déposant>
    <Sous-catégorie xmlns="a091097b-8ae3-4832-a2b2-51f9a78aeacd" xsi:nil="true"/>
    <Copie_x0020_papier_x0020_reçue xmlns="a091097b-8ae3-4832-a2b2-51f9a78aeacd">false</Copie_x0020_papier_x0020_reçue>
    <Cote_x0020_de_x0020_déposant xmlns="a091097b-8ae3-4832-a2b2-51f9a78aeacd">Gaz Métro-9, Document 6, Annexe Q-12.2 – Fichier Excel </Cote_x0020_de_x0020_déposant>
    <Inscrit_x0020_au_x0020_plumitif xmlns="a091097b-8ae3-4832-a2b2-51f9a78aeacd">false</Inscrit_x0020_au_x0020_plumitif>
    <Numéro_x0020_plumitif xmlns="a091097b-8ae3-4832-a2b2-51f9a78aeacd" xsi:nil="true"/>
    <Hidden_UploadedBy xmlns="a091097b-8ae3-4832-a2b2-51f9a78aeacd" xsi:nil="true"/>
    <Hidden_ApprovedBy xmlns="a091097b-8ae3-4832-a2b2-51f9a78aeacd" xsi:nil="true"/>
    <Statut xmlns="a091097b-8ae3-4832-a2b2-51f9a78aeacd" xsi:nil="true"/>
    <Catégorie_x0020_de_x0020_document xmlns="a091097b-8ae3-4832-a2b2-51f9a78aeacd">11</Catégorie_x0020_de_x0020_document>
    <Date_x0020_de_x0020_confidentialité_x0020_relevée xmlns="a091097b-8ae3-4832-a2b2-51f9a78aeacd" xsi:nil="true"/>
    <Hidden_ApprovedAt xmlns="a091097b-8ae3-4832-a2b2-51f9a78aeacd">2023-04-17T18:05:39+00:00</Hidden_ApprovedAt>
    <Cote_x0020_de_x0020_piéce xmlns="a091097b-8ae3-4832-a2b2-51f9a78aeacd">B-0268</Cote_x0020_de_x0020_piéce>
    <Diffusable_x0020_sur_x0020_le_x0020_Web xmlns="a091097b-8ae3-4832-a2b2-51f9a78aeacd">true</Diffusable_x0020_sur_x0020_le_x0020_Web>
    <Date_x0020_de_x0020_réception_x0020_copie_x0020_papier xmlns="a091097b-8ae3-4832-a2b2-51f9a78aeacd" xsi:nil="true"/>
    <Ne_x0020_pas_x0020_envoyer_x0020_d_x0027_alerte xmlns="a091097b-8ae3-4832-a2b2-51f9a78aeacd">true</Ne_x0020_pas_x0020_envoyer_x0020_d_x0027_alerte>
    <_dlc_DocId xmlns="a84ed267-86d5-4fa1-a3cb-2fed497fe84f">W2HFWTQUJJY6-787750937-1706</_dlc_DocId>
    <_dlc_DocIdUrl xmlns="a84ed267-86d5-4fa1-a3cb-2fed497fe84f">
      <Url>http://s10mtlweb:8081/997/_layouts/15/DocIdRedir.aspx?ID=W2HFWTQUJJY6-787750937-1706</Url>
      <Description>W2HFWTQUJJY6-787750937-1706</Description>
    </_dlc_DocIdUrl>
  </documentManagement>
</p:properties>
</file>

<file path=customXml/itemProps1.xml><?xml version="1.0" encoding="utf-8"?>
<ds:datastoreItem xmlns:ds="http://schemas.openxmlformats.org/officeDocument/2006/customXml" ds:itemID="{D6C0C34E-4423-4AC6-8545-DF7EEB8E3CDD}"/>
</file>

<file path=customXml/itemProps2.xml><?xml version="1.0" encoding="utf-8"?>
<ds:datastoreItem xmlns:ds="http://schemas.openxmlformats.org/officeDocument/2006/customXml" ds:itemID="{298C466F-E2E0-4D62-9621-5498909F82E1}"/>
</file>

<file path=customXml/itemProps3.xml><?xml version="1.0" encoding="utf-8"?>
<ds:datastoreItem xmlns:ds="http://schemas.openxmlformats.org/officeDocument/2006/customXml" ds:itemID="{99485707-4C8A-482E-9B3E-C856247DF616}"/>
</file>

<file path=customXml/itemProps4.xml><?xml version="1.0" encoding="utf-8"?>
<ds:datastoreItem xmlns:ds="http://schemas.openxmlformats.org/officeDocument/2006/customXml" ds:itemID="{C872AA84-387E-48E0-ACA5-C07139D73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8</vt:i4>
      </vt:variant>
    </vt:vector>
  </HeadingPairs>
  <TitlesOfParts>
    <vt:vector size="14" baseType="lpstr">
      <vt:lpstr>BD 2009 a posteriori</vt:lpstr>
      <vt:lpstr>BD 2010 a posteriori</vt:lpstr>
      <vt:lpstr>BD 2011 a posteriori</vt:lpstr>
      <vt:lpstr>RR 2009 a posteriori</vt:lpstr>
      <vt:lpstr>RR 2010 a posteriori</vt:lpstr>
      <vt:lpstr>RR 2011 a posteriori</vt:lpstr>
      <vt:lpstr>'BD 2009 a posteriori'!Impression_des_titres</vt:lpstr>
      <vt:lpstr>'BD 2010 a posteriori'!Impression_des_titres</vt:lpstr>
      <vt:lpstr>'BD 2011 a posteriori'!Impression_des_titres</vt:lpstr>
      <vt:lpstr>'BD 2010 a posteriori'!Zone_d_impression</vt:lpstr>
      <vt:lpstr>'BD 2011 a posteriori'!Zone_d_impression</vt:lpstr>
      <vt:lpstr>'RR 2009 a posteriori'!Zone_d_impression</vt:lpstr>
      <vt:lpstr>'RR 2010 a posteriori'!Zone_d_impression</vt:lpstr>
      <vt:lpstr>'RR 2011 a posteriori'!Zone_d_impression</vt:lpstr>
    </vt:vector>
  </TitlesOfParts>
  <Company>GazMétro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Gaz Métro-9, Document 6, Annexe Q-12.2 – Fichier Excel </dc:subject>
  <dc:creator>Bédard Sonia</dc:creator>
  <cp:lastModifiedBy>Bédard Sonia</cp:lastModifiedBy>
  <cp:lastPrinted>2017-05-31T20:39:52Z</cp:lastPrinted>
  <dcterms:created xsi:type="dcterms:W3CDTF">2017-05-30T15:35:31Z</dcterms:created>
  <dcterms:modified xsi:type="dcterms:W3CDTF">2017-06-21T18:44:57Z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0x010100F6681E3BDF397F418586AC591ADC81BB00471DF769C0C1BE4298155B064A267A41</vt:lpwstr>
  </property>
  <property fmtid="{D5CDD505-2E9C-101B-9397-08002B2CF9AE}" pid="3" name="Order">
    <vt:r8>33200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dlc_DocIdItemGuid">
    <vt:lpwstr>92d0aebf-9a83-4ce3-8c0b-2e1a15b5ae95</vt:lpwstr>
  </property>
</Properties>
</file>