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3.bin" ContentType="application/vnd.openxmlformats-officedocument.oleObject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embeddings/oleObject2.bin" ContentType="application/vnd.openxmlformats-officedocument.oleObject"/>
  <Override PartName="/xl/embeddings/oleObject1.bin" ContentType="application/vnd.openxmlformats-officedocument.oleObject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75" windowWidth="11340" windowHeight="6480" tabRatio="760"/>
  </bookViews>
  <sheets>
    <sheet name="GI-23 Doc 1.2" sheetId="135" r:id="rId1"/>
    <sheet name="GI-25 DOC 1.2" sheetId="16" r:id="rId2"/>
    <sheet name="GI-25 DOC 1.3" sheetId="18" r:id="rId3"/>
    <sheet name="GI-26 DOC 3.1" sheetId="112" r:id="rId4"/>
    <sheet name="GI-32 DOC 3.1" sheetId="114" r:id="rId5"/>
    <sheet name="GI-34, doc 2" sheetId="130" state="hidden" r:id="rId6"/>
    <sheet name="Feuil1" sheetId="132" state="hidden" r:id="rId7"/>
    <sheet name="GI-3 DOC 1 " sheetId="6" state="hidden" r:id="rId8"/>
    <sheet name="GI-9 DOC 4" sheetId="115" state="hidden" r:id="rId9"/>
    <sheet name="GI-1 DOC 1.2" sheetId="117" state="hidden" r:id="rId10"/>
    <sheet name="GI-33, doc 6" sheetId="125" state="hidden" r:id="rId11"/>
    <sheet name="GI-26 DOC 3 (copie)" sheetId="134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 localSheetId="11">#REF!</definedName>
    <definedName name="\a">#REF!</definedName>
    <definedName name="\b" localSheetId="11">#REF!</definedName>
    <definedName name="\b">#REF!</definedName>
    <definedName name="\c" localSheetId="11">#REF!</definedName>
    <definedName name="\c">#REF!</definedName>
    <definedName name="\e" localSheetId="11">[1]mensuelle!#REF!</definedName>
    <definedName name="\e">[1]mensuelle!#REF!</definedName>
    <definedName name="\f" localSheetId="11">[1]mensuelle!#REF!</definedName>
    <definedName name="\f">[1]mensuelle!#REF!</definedName>
    <definedName name="\i" localSheetId="11">'[2]Exh 1'!#REF!</definedName>
    <definedName name="\i">'[2]Exh 1'!#REF!</definedName>
    <definedName name="\k" localSheetId="11">#REF!</definedName>
    <definedName name="\k">#REF!</definedName>
    <definedName name="\o" localSheetId="11">#REF!</definedName>
    <definedName name="\o">#REF!</definedName>
    <definedName name="\p" localSheetId="11">[1]mensuelle!#REF!</definedName>
    <definedName name="\p">[1]mensuelle!#REF!</definedName>
    <definedName name="\t" localSheetId="11">#REF!</definedName>
    <definedName name="\t">#REF!</definedName>
    <definedName name="\u" localSheetId="11">#REF!</definedName>
    <definedName name="\u">#REF!</definedName>
    <definedName name="\x" localSheetId="11">'[2]Exh 1'!#REF!</definedName>
    <definedName name="\x">'[2]Exh 1'!#REF!</definedName>
    <definedName name="___GAS96" localSheetId="11">#REF!</definedName>
    <definedName name="___GAS96">#REF!</definedName>
    <definedName name="___MSG1" localSheetId="11">#REF!</definedName>
    <definedName name="___MSG1">#REF!</definedName>
    <definedName name="___run1998" localSheetId="11">#REF!</definedName>
    <definedName name="___run1998">#REF!</definedName>
    <definedName name="___RUN1999" localSheetId="11">#REF!</definedName>
    <definedName name="___RUN1999">#REF!</definedName>
    <definedName name="_8586" localSheetId="11">#REF!</definedName>
    <definedName name="_8586">#REF!</definedName>
    <definedName name="_Fill" localSheetId="11" hidden="1">'[3]Vol &amp; rev-balance point  (4)'!#REF!</definedName>
    <definedName name="_Fill" localSheetId="3" hidden="1">'[3]Vol &amp; rev-balance point  (4)'!#REF!</definedName>
    <definedName name="_Fill" hidden="1">'[4]2001(5+7)'!#REF!</definedName>
    <definedName name="_GAS96" localSheetId="11">#REF!</definedName>
    <definedName name="_GAS96">#REF!</definedName>
    <definedName name="_Key1" localSheetId="11" hidden="1">#REF!</definedName>
    <definedName name="_Key1" hidden="1">#REF!</definedName>
    <definedName name="_lct1">[5]INPUTS!$E$81</definedName>
    <definedName name="_lct2">[5]INPUTS!$F$81</definedName>
    <definedName name="_lct3">[5]INPUTS!$G$81</definedName>
    <definedName name="_MSG1" localSheetId="11">#REF!</definedName>
    <definedName name="_MSG1">#REF!</definedName>
    <definedName name="_Order1" hidden="1">255</definedName>
    <definedName name="_pct1">[5]INPUTS!$E$80</definedName>
    <definedName name="_pct2">[5]INPUTS!$F$80</definedName>
    <definedName name="_pct3">[5]INPUTS!$G$80</definedName>
    <definedName name="_Regression_Int" localSheetId="1" hidden="1">1</definedName>
    <definedName name="_Regression_Int" localSheetId="2" hidden="1">1</definedName>
    <definedName name="_Regression_Int" localSheetId="11" hidden="1">1</definedName>
    <definedName name="_Regression_Int" localSheetId="3" hidden="1">1</definedName>
    <definedName name="_Regression_Int" localSheetId="4" hidden="1">1</definedName>
    <definedName name="_Regression_Int" localSheetId="8" hidden="1">1</definedName>
    <definedName name="_run1998" localSheetId="11">#REF!</definedName>
    <definedName name="_run1998">#REF!</definedName>
    <definedName name="_RUN1999" localSheetId="11">#REF!</definedName>
    <definedName name="_RUN1999">#REF!</definedName>
    <definedName name="_Sort" localSheetId="11" hidden="1">#REF!</definedName>
    <definedName name="_Sort" hidden="1">#REF!</definedName>
    <definedName name="_tf97" localSheetId="11">'[5]BALANCE SHEET'!#REF!</definedName>
    <definedName name="_tf97">'[5]BALANCE SHEET'!#REF!</definedName>
    <definedName name="A">[6]ETATS95!$FU$400:$GF$440</definedName>
    <definedName name="ACTUAL" localSheetId="11">#REF!</definedName>
    <definedName name="ACTUAL">#REF!</definedName>
    <definedName name="amelior" localSheetId="5" hidden="1">{"Year 2 Page 1",#N/A,FALSE,"Bu9457AVE";"Year 2 Balance",#N/A,FALSE,"Bu9457AVE"}</definedName>
    <definedName name="amelior" hidden="1">{"Year 2 Page 1",#N/A,FALSE,"Bu9457AVE";"Year 2 Balance",#N/A,FALSE,"Bu9457AVE"}</definedName>
    <definedName name="amort1" localSheetId="11">#REF!</definedName>
    <definedName name="amort1">#REF!</definedName>
    <definedName name="AMORT2" localSheetId="11">#REF!</definedName>
    <definedName name="AMORT2">#REF!</definedName>
    <definedName name="ANAL1" localSheetId="11">#REF!</definedName>
    <definedName name="ANAL1">#REF!</definedName>
    <definedName name="ANALYSIS" localSheetId="11">#REF!</definedName>
    <definedName name="ANALYSIS">#REF!</definedName>
    <definedName name="AOU" localSheetId="11">#REF!</definedName>
    <definedName name="AOU">#REF!</definedName>
    <definedName name="apr" localSheetId="11">#REF!</definedName>
    <definedName name="apr">#REF!</definedName>
    <definedName name="BACKUP" localSheetId="11">#REF!</definedName>
    <definedName name="BACKUP">#REF!</definedName>
    <definedName name="bankingavenor" localSheetId="11">#REF!</definedName>
    <definedName name="bankingavenor">#REF!</definedName>
    <definedName name="bankingdeschenes" localSheetId="11">#REF!</definedName>
    <definedName name="bankingdeschenes">#REF!</definedName>
    <definedName name="bankingeddy" localSheetId="11">#REF!</definedName>
    <definedName name="bankingeddy">#REF!</definedName>
    <definedName name="bankingeddy120" localSheetId="11">#REF!</definedName>
    <definedName name="bankingeddy120">#REF!</definedName>
    <definedName name="bankingmaclaren" localSheetId="11">#REF!</definedName>
    <definedName name="bankingmaclaren">#REF!</definedName>
    <definedName name="BCOL" localSheetId="11">#REF!</definedName>
    <definedName name="BCOL">#REF!</definedName>
    <definedName name="blabla" hidden="1">{#N/A,#N/A,FALSE,"ETATS95"}</definedName>
    <definedName name="blabla2" hidden="1">{"Detailed Income",#N/A,FALSE,"ETATS95"}</definedName>
    <definedName name="BLOCKVOL" localSheetId="11">#REF!</definedName>
    <definedName name="BLOCKVOL">#REF!</definedName>
    <definedName name="bu95rev" localSheetId="5" hidden="1">{"Year 2 Page 1",#N/A,FALSE,"Bu9457AVE";"Year 2 Balance",#N/A,FALSE,"Bu9457AVE"}</definedName>
    <definedName name="bu95rev" hidden="1">{"Year 2 Page 1",#N/A,FALSE,"Bu9457AVE";"Year 2 Balance",#N/A,FALSE,"Bu9457AVE"}</definedName>
    <definedName name="BUDGAS" localSheetId="11">#REF!</definedName>
    <definedName name="BUDGAS">#REF!</definedName>
    <definedName name="BUDGET" localSheetId="11">#REF!</definedName>
    <definedName name="BUDGET">#REF!</definedName>
    <definedName name="BUDNAME" localSheetId="11">#REF!</definedName>
    <definedName name="BUDNAME">#REF!</definedName>
    <definedName name="BUDVOL">#N/A</definedName>
    <definedName name="CAP_TAX_RATE">[7]WFeasoParam!$B$6</definedName>
    <definedName name="CHANGE" localSheetId="11">#REF!</definedName>
    <definedName name="CHANGE">#REF!</definedName>
    <definedName name="CHANGERATE" localSheetId="11">#REF!</definedName>
    <definedName name="CHANGERATE">#REF!</definedName>
    <definedName name="CODE" localSheetId="11">#REF!</definedName>
    <definedName name="CODE">#REF!</definedName>
    <definedName name="CONSTRUCTION_1">[7]WFeasoParam!$B$9</definedName>
    <definedName name="COP" localSheetId="11">#REF!</definedName>
    <definedName name="COP">#REF!</definedName>
    <definedName name="CORNER" localSheetId="11">#REF!</definedName>
    <definedName name="CORNER">#REF!</definedName>
    <definedName name="COUTMOYENAVENOR" localSheetId="11">#REF!</definedName>
    <definedName name="COUTMOYENAVENOR">#REF!</definedName>
    <definedName name="COUTMOYENDESCHENES" localSheetId="11">#REF!</definedName>
    <definedName name="COUTMOYENDESCHENES">#REF!</definedName>
    <definedName name="COUTMOYENEDDY" localSheetId="11">#REF!</definedName>
    <definedName name="COUTMOYENEDDY">#REF!</definedName>
    <definedName name="COUTMOYENEDDY120" localSheetId="11">#REF!</definedName>
    <definedName name="COUTMOYENEDDY120">#REF!</definedName>
    <definedName name="coutmoyenmaclaren" localSheetId="11">#REF!</definedName>
    <definedName name="coutmoyenmaclaren">#REF!</definedName>
    <definedName name="CURTAILACT" localSheetId="11">#REF!</definedName>
    <definedName name="CURTAILACT">#REF!</definedName>
    <definedName name="CURTAILBUD" localSheetId="11">#REF!</definedName>
    <definedName name="CURTAILBUD">#REF!</definedName>
    <definedName name="CURVOL" localSheetId="11">#REF!</definedName>
    <definedName name="CURVOL">#REF!</definedName>
    <definedName name="D" localSheetId="11">#REF!</definedName>
    <definedName name="D">#REF!</definedName>
    <definedName name="DEC" localSheetId="11">#REF!</definedName>
    <definedName name="DEC">#REF!</definedName>
    <definedName name="DEGREE" localSheetId="11">#REF!</definedName>
    <definedName name="DEGREE">#REF!</definedName>
    <definedName name="delay">[8]Input_Gen!$D$10</definedName>
    <definedName name="DEMAND" localSheetId="11">#REF!</definedName>
    <definedName name="DEMAND">#REF!</definedName>
    <definedName name="DMDINPUT" localSheetId="11">#REF!</definedName>
    <definedName name="DMDINPUT">#REF!</definedName>
    <definedName name="E" localSheetId="11">[6]ETATS95!#REF!</definedName>
    <definedName name="E">[6]ETATS95!#REF!</definedName>
    <definedName name="EB_Eddy" localSheetId="11">#REF!</definedName>
    <definedName name="EB_Eddy">#REF!</definedName>
    <definedName name="ef" hidden="1">{"Assets w.s.",#N/A,FALSE,"ETATS95";"Liabilities W.S.",#N/A,FALSE,"ETATS95";"Income Statement W.",#N/A,FALSE,"ETATS95";"bALANCE Sheet",#N/A,FALSE,"ETATS95";"Retained Earnings",#N/A,FALSE,"ETATS95";"Summarised Income",#N/A,FALSE,"ETATS95";"Details",#N/A,FALSE,"ETATS95";"Detailed Income",#N/A,FALSE,"ETATS95";"Detailed Income with percentage",#N/A,FALSE,"ETATS95";"Notes",#N/A,FALSE,"ETATS95";"Cost per customer",#N/A,FALSE,"ETATS95";"Change in financial position",#N/A,FALSE,"ETATS95"}</definedName>
    <definedName name="equity">[5]INPUTS!$D$69</definedName>
    <definedName name="ETAT" localSheetId="11">[1]mensuelle!#REF!</definedName>
    <definedName name="ETAT">[1]mensuelle!#REF!</definedName>
    <definedName name="ETAT2">#N/A</definedName>
    <definedName name="Exhibit7" localSheetId="11">#REF!</definedName>
    <definedName name="Exhibit7">#REF!</definedName>
    <definedName name="F" localSheetId="11">#REF!</definedName>
    <definedName name="F">#REF!</definedName>
    <definedName name="FEV" localSheetId="11">#REF!</definedName>
    <definedName name="FEV">#REF!</definedName>
    <definedName name="FORGAS">#N/A</definedName>
    <definedName name="GAS" localSheetId="11">#REF!</definedName>
    <definedName name="GAS">#REF!</definedName>
    <definedName name="GASCOST86">#N/A</definedName>
    <definedName name="GASCOST87">#N/A</definedName>
    <definedName name="GAZVOL">#N/A</definedName>
    <definedName name="GC_LAG">[7]WFeasoParam!$B$17</definedName>
    <definedName name="_xlnm.Print_Titles" localSheetId="3">'GI-26 DOC 3.1'!$1:$11</definedName>
    <definedName name="inctax1">[5]INPUTS!$D$82</definedName>
    <definedName name="inctax2">[5]INPUTS!$D$83</definedName>
    <definedName name="inctax3">[5]INPUTS!$D$84</definedName>
    <definedName name="inctax4">[5]INPUTS!$D$85</definedName>
    <definedName name="inctax5">[5]INPUTS!$D$86</definedName>
    <definedName name="inctax6">[5]INPUTS!$D$87</definedName>
    <definedName name="INPUTVOL" localSheetId="11">#REF!</definedName>
    <definedName name="INPUTVOL">#REF!</definedName>
    <definedName name="JAN" localSheetId="11">#REF!</definedName>
    <definedName name="JAN">#REF!</definedName>
    <definedName name="JUL" localSheetId="11">#REF!</definedName>
    <definedName name="JUL">#REF!</definedName>
    <definedName name="JUN" localSheetId="11">#REF!</definedName>
    <definedName name="JUN">#REF!</definedName>
    <definedName name="lct">[5]INPUTS!$D$81</definedName>
    <definedName name="lse">[8]Input_Gen!$D$12</definedName>
    <definedName name="lump?">[8]Lease!$C$64</definedName>
    <definedName name="MAI" localSheetId="11">#REF!</definedName>
    <definedName name="MAI">#REF!</definedName>
    <definedName name="MAR" localSheetId="11">#REF!</definedName>
    <definedName name="MAR">#REF!</definedName>
    <definedName name="Month" localSheetId="11">#REF!</definedName>
    <definedName name="Month">#REF!</definedName>
    <definedName name="MUNI_TAX_RATE">[7]WFeasoParam!$B$5</definedName>
    <definedName name="name">[8]Input_Gen!$D$4</definedName>
    <definedName name="NOV" localSheetId="11">#REF!</definedName>
    <definedName name="NOV">#REF!</definedName>
    <definedName name="NPV_IND_CUSTOMERS" localSheetId="11">#REF!</definedName>
    <definedName name="NPV_IND_CUSTOMERS">#REF!</definedName>
    <definedName name="O_M_LEAD">[7]WFeasoParam!$B$16</definedName>
    <definedName name="OCT" localSheetId="11">#REF!</definedName>
    <definedName name="OCT">#REF!</definedName>
    <definedName name="OPAUTRESCHARGES" localSheetId="11">#REF!</definedName>
    <definedName name="OPAUTRESCHARGES">#REF!</definedName>
    <definedName name="OPERATION1" localSheetId="11">#REF!</definedName>
    <definedName name="OPERATION1">#REF!</definedName>
    <definedName name="OPERATION2" localSheetId="11">#REF!</definedName>
    <definedName name="OPERATION2">#REF!</definedName>
    <definedName name="OPSALAIRES" localSheetId="11">#REF!</definedName>
    <definedName name="OPSALAIRES">#REF!</definedName>
    <definedName name="OVEREARD" localSheetId="11">[9]CLOBOOK.XLS!#REF!</definedName>
    <definedName name="OVEREARD">[9]CLOBOOK.XLS!#REF!</definedName>
    <definedName name="OVEREARN" localSheetId="11">[9]CLOBOOK.XLS!#REF!</definedName>
    <definedName name="OVEREARN">[9]CLOBOOK.XLS!#REF!</definedName>
    <definedName name="PAGE1">#N/A</definedName>
    <definedName name="PAGE2">#N/A</definedName>
    <definedName name="PAGE3">#N/A</definedName>
    <definedName name="PAGE4">#N/A</definedName>
    <definedName name="PAGE5">#N/A</definedName>
    <definedName name="pct">[5]INPUTS!$D$80</definedName>
    <definedName name="POINTER" localSheetId="11">#REF!</definedName>
    <definedName name="POINTER">#REF!</definedName>
    <definedName name="Print_Area" localSheetId="1">'GI-25 DOC 1.2'!$A$1:$S$60</definedName>
    <definedName name="Print_Area" localSheetId="11">'GI-26 DOC 3 (copie)'!$A$11:$M$152</definedName>
    <definedName name="Print_Area" localSheetId="3">'GI-26 DOC 3.1'!$A$11:$M$178</definedName>
    <definedName name="Print_Area" localSheetId="4">'GI-32 DOC 3.1'!$A$1:$T$56</definedName>
    <definedName name="Print_Area" localSheetId="5">'GI-34, doc 2'!$A$1:$K$62</definedName>
    <definedName name="Print_Area_MI" localSheetId="1">'GI-25 DOC 1.2'!$A$1:$U$59</definedName>
    <definedName name="Print_Area_MI" localSheetId="2">'GI-25 DOC 1.3'!$A$1:$O$46</definedName>
    <definedName name="Print_Area_MI" localSheetId="11">'GI-26 DOC 3 (copie)'!$A$11:$N$166</definedName>
    <definedName name="Print_Area_MI" localSheetId="3">'GI-26 DOC 3.1'!$A$11:$N$176</definedName>
    <definedName name="Print_Area_MI" localSheetId="4">'GI-32 DOC 3.1'!$A$1:$U$57</definedName>
    <definedName name="Print_Area_MI" localSheetId="8">'GI-9 DOC 4'!$A$1:$T$43</definedName>
    <definedName name="Print_Area_MI">#REF!</definedName>
    <definedName name="Print_Titles" localSheetId="11">'GI-26 DOC 3 (copie)'!$1:$11</definedName>
    <definedName name="Print_Titles" localSheetId="3">'GI-26 DOC 3.1'!$1:$11</definedName>
    <definedName name="Print_Titles" localSheetId="10">'GI-33, doc 6'!$1:$5</definedName>
    <definedName name="Print_Titles_MI" localSheetId="11">'GI-26 DOC 3 (copie)'!$1:$10</definedName>
    <definedName name="Print_Titles_MI" localSheetId="3">'GI-26 DOC 3.1'!$1:$10</definedName>
    <definedName name="PRINT_TITLES_MI">[10]Unit_Rates!#REF!</definedName>
    <definedName name="PRINT1" localSheetId="11">#REF!</definedName>
    <definedName name="PRINT1">#REF!</definedName>
    <definedName name="RANGE" localSheetId="11">#REF!</definedName>
    <definedName name="RANGE">#REF!</definedName>
    <definedName name="RATEACTUAL" localSheetId="11">#REF!</definedName>
    <definedName name="RATEACTUAL">#REF!</definedName>
    <definedName name="RATEBASB" localSheetId="11">[9]CLOBOOK.XLS!#REF!</definedName>
    <definedName name="RATEBASB">[9]CLOBOOK.XLS!#REF!</definedName>
    <definedName name="RATEBASE" localSheetId="11">[9]CLOBOOK.XLS!#REF!</definedName>
    <definedName name="RATEBASE">[9]CLOBOOK.XLS!#REF!</definedName>
    <definedName name="RATEBUDGET" localSheetId="11">#REF!</definedName>
    <definedName name="RATEBUDGET">#REF!</definedName>
    <definedName name="RATES" localSheetId="11">#REF!</definedName>
    <definedName name="RATES">#REF!</definedName>
    <definedName name="RATETYPE" localSheetId="11">#REF!</definedName>
    <definedName name="RATETYPE">#REF!</definedName>
    <definedName name="REGINC" localSheetId="11">[9]CLOBOOK.XLS!#REF!</definedName>
    <definedName name="REGINC">[9]CLOBOOK.XLS!#REF!</definedName>
    <definedName name="REGINCA" localSheetId="11">[9]CLOBOOK.XLS!#REF!</definedName>
    <definedName name="REGINCA">[9]CLOBOOK.XLS!#REF!</definedName>
    <definedName name="REPORT" localSheetId="11">#REF!</definedName>
    <definedName name="REPORT">#REF!</definedName>
    <definedName name="RETAIN" localSheetId="11">#REF!</definedName>
    <definedName name="RETAIN">#REF!</definedName>
    <definedName name="RETEARN" localSheetId="11">[9]CLOBOOK.XLS!#REF!</definedName>
    <definedName name="RETEARN">[9]CLOBOOK.XLS!#REF!</definedName>
    <definedName name="rev97E" localSheetId="11">#REF!</definedName>
    <definedName name="rev97E">#REF!</definedName>
    <definedName name="REVENUE">#N/A</definedName>
    <definedName name="SALES" localSheetId="11">[9]CLOBOOK.XLS!#REF!</definedName>
    <definedName name="SALES">[9]CLOBOOK.XLS!#REF!</definedName>
    <definedName name="SEP" localSheetId="11">#REF!</definedName>
    <definedName name="SEP">#REF!</definedName>
    <definedName name="SLOT" localSheetId="11">#REF!</definedName>
    <definedName name="SLOT">#REF!</definedName>
    <definedName name="SLOT1" localSheetId="11">#REF!</definedName>
    <definedName name="SLOT1">#REF!</definedName>
    <definedName name="SLOT2" localSheetId="11">#REF!</definedName>
    <definedName name="SLOT2">#REF!</definedName>
    <definedName name="SLOT3" localSheetId="11">#REF!</definedName>
    <definedName name="SLOT3">#REF!</definedName>
    <definedName name="START" localSheetId="11">#REF!</definedName>
    <definedName name="START">#REF!</definedName>
    <definedName name="STATS" localSheetId="11">#REF!</definedName>
    <definedName name="STATS">#REF!</definedName>
    <definedName name="SUMMAR" localSheetId="11">#REF!</definedName>
    <definedName name="SUMMAR">#REF!</definedName>
    <definedName name="SUMMARY" localSheetId="11">#REF!</definedName>
    <definedName name="SUMMARY">#REF!</definedName>
    <definedName name="TACTUAL" localSheetId="11">#REF!</definedName>
    <definedName name="TACTUAL">#REF!</definedName>
    <definedName name="TAX_RATE">[7]WFeasoParam!$B$4</definedName>
    <definedName name="taxrt" localSheetId="11">#REF!</definedName>
    <definedName name="taxrt">#REF!</definedName>
    <definedName name="TBUDGET" localSheetId="11">#REF!</definedName>
    <definedName name="TBUDGET">#REF!</definedName>
    <definedName name="THEKEY" localSheetId="11">#REF!</definedName>
    <definedName name="THEKEY">#REF!</definedName>
    <definedName name="TOGGLE" localSheetId="11">#REF!</definedName>
    <definedName name="TOGGLE">#REF!</definedName>
    <definedName name="ttt" hidden="1">{"acc95e",#N/A,FALSE,"DEP95EST";"ACC96",#N/A,FALSE,"DEP95EST"}</definedName>
    <definedName name="unbilferm" localSheetId="11">#REF!</definedName>
    <definedName name="unbilferm">#REF!</definedName>
    <definedName name="UNBILLED" localSheetId="11">#REF!</definedName>
    <definedName name="UNBILLED">#REF!</definedName>
    <definedName name="units">[8]Input_Gen!$D$6</definedName>
    <definedName name="UPDATE" localSheetId="11">#REF!</definedName>
    <definedName name="UPDATE">#REF!</definedName>
    <definedName name="UpdateDoc" localSheetId="11">#REF!</definedName>
    <definedName name="UpdateDoc">#REF!</definedName>
    <definedName name="utility">[5]INPUTS!$D$74</definedName>
    <definedName name="VOLUME" localSheetId="11">#REF!</definedName>
    <definedName name="VOLUME">#REF!</definedName>
    <definedName name="VOLUMES" localSheetId="11">#REF!</definedName>
    <definedName name="VOLUMES">#REF!</definedName>
    <definedName name="WACC">[7]WFeasoParam!$B$1</definedName>
    <definedName name="wrn.ACC." localSheetId="4" hidden="1">{"acc95e",#N/A,FALSE,"DEP95EST";"ACC96",#N/A,FALSE,"DEP95EST"}</definedName>
    <definedName name="wrn.ACC." localSheetId="5" hidden="1">{"acc95e",#N/A,FALSE,"DEP95EST";"ACC96",#N/A,FALSE,"DEP95EST"}</definedName>
    <definedName name="wrn.ACC." localSheetId="8" hidden="1">{"acc95e",#N/A,FALSE,"DEP95EST";"ACC96",#N/A,FALSE,"DEP95EST"}</definedName>
    <definedName name="wrn.ACC." hidden="1">{"acc95e",#N/A,FALSE,"DEP95EST";"ACC96",#N/A,FALSE,"DEP95EST"}</definedName>
    <definedName name="wrn.ALL._.SCHEDULES." hidden="1">{"RATE 1",#N/A,FALSE,"RATE 1";"RATE 6",#N/A,FALSE,"RATE 6";"RATE 9",#N/A,FALSE,"RATE 9";"RATE 100 PAGE 1",#N/A,FALSE,"RATE 100";"RATE 100 PAGE 2",#N/A,FALSE,"RATE 100";"RATE 110 PAGE 1",#N/A,FALSE,"RATE 110";"RATE 110 PAGE 2",#N/A,FALSE,"RATE 110";"RATE 115 PAGE 1",#N/A,FALSE,"RATE 115";"RATE 115 PAGE 2",#N/A,FALSE,"RATE 115";"RATE 125 PAGE 1",#N/A,FALSE,"RATE 125";"RATE 125 PAGE 2",#N/A,FALSE,"RATE 125";"RATE 135 PAGE 1",#N/A,FALSE,"RATE 135";"RATE 135 PAGE 2",#N/A,FALSE,"RATE 135";"RATE 145 PAGE 1",#N/A,FALSE,"RATE 145";"RATE 145 PAGE 2",#N/A,FALSE,"RATE 145";"RATE 170 PAGE 1",#N/A,FALSE,"RATE 170";"RATE 170 PAGE 2",#N/A,FALSE,"RATE 170";"RATE 200 PAGE 1",#N/A,FALSE,"RATE 200";"RATE 200 PAGE 2",#N/A,FALSE,"RATE 200";"RATE 300 PAGE 1",#N/A,FALSE,"RATE 300";"RATE 300 PAGE 2",#N/A,FALSE,"RATE 300";"RATE 300 PAGE 3",#N/A,FALSE,"RATE 300";"RATE 305 PAGE 1",#N/A,FALSE,"RATE 305";"RATE 305 PAGE 2",#N/A,FALSE,"RATE 305";"RATE 305 PAGE 3",#N/A,FALSE,"RATE 305";"RATE 310 PAGE 1",#N/A,FALSE,"RATE 310";"RATE 310 PAGE 2",#N/A,FALSE,"RATE 310";"RATE 315 PAGE 1",#N/A,FALSE,"RATE 315";"RATE 315 PAGE 2",#N/A,FALSE,"RATE 315";"RATE 320 PAGE 1",#N/A,FALSE,"RATE 320";"RATE 325 PAGE 1",#N/A,FALSE,"RATE 325";"RATE 325 PAGE 2",#N/A,FALSE,"RATE 325";"RATE 325 PAGE 3",#N/A,FALSE,"RATE 325";"RATE 330 PAGE 1",#N/A,FALSE,"RATE 330";"RATE 330 PAGE 2",#N/A,FALSE,"RATE 330";"RATE 331 PAGE 1",#N/A,FALSE,"RATE 331";"APPENDIX  A",#N/A,FALSE,"APPENDIX  A";"RIDER A PAGE 1",#N/A,FALSE,"RIDER A";"RIDER A PAGE 2",#N/A,FALSE,"RIDER A";"RIDER B PAGE 1",#N/A,FALSE,"RIDER B";"RIDER C PAGE 1",#N/A,FALSE,"RIDER C";"RIDER D PAGE 1",#N/A,FALSE,"RIDER D";"RIDER F PAGE 1",#N/A,FALSE,"RIDER F"}</definedName>
    <definedName name="wrn.ASSETS._.WORKSHEET." hidden="1">{#N/A,#N/A,FALSE,"ETATS95"}</definedName>
    <definedName name="wrn.balance." hidden="1">{"balance",#N/A,FALSE,"worksheets"}</definedName>
    <definedName name="wrn.CAPITAL." localSheetId="4" hidden="1">{"addcap95e",#N/A,FALSE,"DEP95EST";"addcap96",#N/A,FALSE,"DEP95EST"}</definedName>
    <definedName name="wrn.CAPITAL." localSheetId="5" hidden="1">{"addcap95e",#N/A,FALSE,"DEP95EST";"addcap96",#N/A,FALSE,"DEP95EST"}</definedName>
    <definedName name="wrn.CAPITAL." localSheetId="8" hidden="1">{"addcap95e",#N/A,FALSE,"DEP95EST";"addcap96",#N/A,FALSE,"DEP95EST"}</definedName>
    <definedName name="wrn.CAPITAL." hidden="1">{"addcap95e",#N/A,FALSE,"DEP95EST";"addcap96",#N/A,FALSE,"DEP95EST"}</definedName>
    <definedName name="wrn.cash." hidden="1">{"cash",#N/A,FALSE,"CASH96"}</definedName>
    <definedName name="wrn.deftaxes." hidden="1">{"deftaxes",#N/A,FALSE,"worksheets"}</definedName>
    <definedName name="wrn.DETAILED._.INCOME." hidden="1">{"Detailed Income",#N/A,FALSE,"ETATS95"}</definedName>
    <definedName name="wrn.etat." hidden="1">{"etat",#N/A,FALSE,"CASH96"}</definedName>
    <definedName name="wrn.Etats._.financiers." hidden="1">{"Assets w.s.",#N/A,FALSE,"ETATS95";"Liabilities W.S.",#N/A,FALSE,"ETATS95";"Income Statement W.",#N/A,FALSE,"ETATS95";"bALANCE Sheet",#N/A,FALSE,"ETATS95";"Retained Earnings",#N/A,FALSE,"ETATS95";"Summarised Income",#N/A,FALSE,"ETATS95";"Details",#N/A,FALSE,"ETATS95";"Detailed Income",#N/A,FALSE,"ETATS95";"Detailed Income with percentage",#N/A,FALSE,"ETATS95";"Notes",#N/A,FALSE,"ETATS95";"Cost per customer",#N/A,FALSE,"ETATS95";"Change in financial position",#N/A,FALSE,"ETATS95"}</definedName>
    <definedName name="wrn.Exhibit_A." localSheetId="4" hidden="1">{"Page1",#N/A,FALSE,"Class_Def"}</definedName>
    <definedName name="wrn.Exhibit_A." localSheetId="5" hidden="1">{"Page1",#N/A,FALSE,"Class_Def"}</definedName>
    <definedName name="wrn.Exhibit_A." localSheetId="8" hidden="1">{"Page1",#N/A,FALSE,"Class_Def"}</definedName>
    <definedName name="wrn.Exhibit_A." hidden="1">{"Page1",#N/A,FALSE,"Class_Def"}</definedName>
    <definedName name="wrn.Exhibit_All." localSheetId="4" hidden="1">{"Exhibit_Unit_Rate",#N/A,FALSE,"Unit_Rates";"Page1",#N/A,FALSE,"Class_Def";"Exhibit_Redesign",#N/A,FALSE,"Redesign (2)"}</definedName>
    <definedName name="wrn.Exhibit_All." localSheetId="5" hidden="1">{"Exhibit_Unit_Rate",#N/A,FALSE,"Unit_Rates";"Page1",#N/A,FALSE,"Class_Def";"Exhibit_Redesign",#N/A,FALSE,"Redesign (2)"}</definedName>
    <definedName name="wrn.Exhibit_All." localSheetId="8" hidden="1">{"Exhibit_Unit_Rate",#N/A,FALSE,"Unit_Rates";"Page1",#N/A,FALSE,"Class_Def";"Exhibit_Redesign",#N/A,FALSE,"Redesign (2)"}</definedName>
    <definedName name="wrn.Exhibit_All." hidden="1">{"Exhibit_Unit_Rate",#N/A,FALSE,"Unit_Rates";"Page1",#N/A,FALSE,"Class_Def";"Exhibit_Redesign",#N/A,FALSE,"Redesign (2)"}</definedName>
    <definedName name="wrn.expenses." hidden="1">{"expenses",#N/A,FALSE,"worksheets"}</definedName>
    <definedName name="wrn.Full." localSheetId="4" hidden="1">{"Page1",#N/A,TRUE,"Class_Def";"Detail",#N/A,TRUE,"Class_Def"}</definedName>
    <definedName name="wrn.Full." localSheetId="5" hidden="1">{"Page1",#N/A,TRUE,"Class_Def";"Detail",#N/A,TRUE,"Class_Def"}</definedName>
    <definedName name="wrn.Full." localSheetId="8" hidden="1">{"Page1",#N/A,TRUE,"Class_Def";"Detail",#N/A,TRUE,"Class_Def"}</definedName>
    <definedName name="wrn.Full." hidden="1">{"Page1",#N/A,TRUE,"Class_Def";"Detail",#N/A,TRUE,"Class_Def"}</definedName>
    <definedName name="wrn.GAZ." localSheetId="4" hidden="1">{"gascost",#N/A,FALSE,"GC96BUDHIST";"page 1",#N/A,FALSE,"GC96BUDHIST"}</definedName>
    <definedName name="wrn.GAZ." localSheetId="5" hidden="1">{"gascost",#N/A,FALSE,"GC96BUDHIST";"page 1",#N/A,FALSE,"GC96BUDHIST"}</definedName>
    <definedName name="wrn.GAZ." localSheetId="8" hidden="1">{"gascost",#N/A,FALSE,"GC96BUDHIST";"page 1",#N/A,FALSE,"GC96BUDHIST"}</definedName>
    <definedName name="wrn.GAZ." hidden="1">{"gascost",#N/A,FALSE,"GC96BUDHIST";"page 1",#N/A,FALSE,"GC96BUDHIST"}</definedName>
    <definedName name="wrn.intercomp." hidden="1">{"intercomp",#N/A,FALSE,"worksheets"}</definedName>
    <definedName name="wrn.payables." hidden="1">{"payables",#N/A,FALSE,"worksheets"}</definedName>
    <definedName name="wrn.PCC." hidden="1">{"INPUTS",#N/A,TRUE,"PCC";"RESULTS1",#N/A,TRUE,"PCC";"RESULTS2",#N/A,TRUE,"PCC"}</definedName>
    <definedName name="wrn.plant." hidden="1">{"plant",#N/A,FALSE,"worksheets"}</definedName>
    <definedName name="wrn.ratestab." hidden="1">{"ratestab",#N/A,FALSE,"worksheets"}</definedName>
    <definedName name="wrn.receivables." hidden="1">{"receivables",#N/A,FALSE,"worksheets"}</definedName>
    <definedName name="wrn.Report." hidden="1">{"output",#N/A,FALSE}</definedName>
    <definedName name="wrn.river95." hidden="1">{"SHEET1",#N/A,FALSE,"river95"}</definedName>
    <definedName name="wrn.SUMMARY.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TAB._.1._.EXH." localSheetId="4" hidden="1">{"Schedule 1 P 1",#N/A,FALSE,"Tab 1 Exh";"Schedule 2 P 1",#N/A,FALSE,"Tab 1 Exh 2"}</definedName>
    <definedName name="wrn.TAB._.1._.EXH." localSheetId="5" hidden="1">{"Schedule 1 P 1",#N/A,FALSE,"Tab 1 Exh";"Schedule 2 P 1",#N/A,FALSE,"Tab 1 Exh 2"}</definedName>
    <definedName name="wrn.TAB._.1._.EXH." localSheetId="8" hidden="1">{"Schedule 1 P 1",#N/A,FALSE,"Tab 1 Exh";"Schedule 2 P 1",#N/A,FALSE,"Tab 1 Exh 2"}</definedName>
    <definedName name="wrn.TAB._.1._.EXH." hidden="1">{"Schedule 1 P 1",#N/A,FALSE,"Tab 1 Exh";"Schedule 2 P 1",#N/A,FALSE,"Tab 1 Exh 2"}</definedName>
    <definedName name="wrn.TAB._.2._.EXH." localSheetId="4" hidden="1">{"Schedule 1 P 1",#N/A,FALSE,"Tab 2 Exh";"Schedule 1 P 2",#N/A,FALSE,"Tab 2 Exh"}</definedName>
    <definedName name="wrn.TAB._.2._.EXH." localSheetId="5" hidden="1">{"Schedule 1 P 1",#N/A,FALSE,"Tab 2 Exh";"Schedule 1 P 2",#N/A,FALSE,"Tab 2 Exh"}</definedName>
    <definedName name="wrn.TAB._.2._.EXH." localSheetId="8" hidden="1">{"Schedule 1 P 1",#N/A,FALSE,"Tab 2 Exh";"Schedule 1 P 2",#N/A,FALSE,"Tab 2 Exh"}</definedName>
    <definedName name="wrn.TAB._.2._.EXH." hidden="1">{"Schedule 1 P 1",#N/A,FALSE,"Tab 2 Exh";"Schedule 1 P 2",#N/A,FALSE,"Tab 2 Exh"}</definedName>
    <definedName name="wrn.TAB._.3._.GS._.RATES." localSheetId="4" hidden="1">{"Schedule 1 P 1",#N/A,FALSE,"Tab 3 Exh"}</definedName>
    <definedName name="wrn.TAB._.3._.GS._.RATES." localSheetId="5" hidden="1">{"Schedule 1 P 1",#N/A,FALSE,"Tab 3 Exh"}</definedName>
    <definedName name="wrn.TAB._.3._.GS._.RATES." localSheetId="8" hidden="1">{"Schedule 1 P 1",#N/A,FALSE,"Tab 3 Exh"}</definedName>
    <definedName name="wrn.TAB._.3._.GS._.RATES." hidden="1">{"Schedule 1 P 1",#N/A,FALSE,"Tab 3 Exh"}</definedName>
    <definedName name="wrn.TAB._.3._.LV._.RATES." localSheetId="4" hidden="1">{"Schedule 1 P 2",#N/A,FALSE,"Tab 3 Exh";"Schedule 1 P 3",#N/A,FALSE,"Tab 3 Exh";"Schedule 1 P 4",#N/A,FALSE,"Tab 3 Exh";"Schedule 1 P 5",#N/A,FALSE,"Tab 3 Exh";"Schedule 1 P 6",#N/A,FALSE,"Tab 3 Exh"}</definedName>
    <definedName name="wrn.TAB._.3._.LV._.RATES." localSheetId="5" hidden="1">{"Schedule 1 P 2",#N/A,FALSE,"Tab 3 Exh";"Schedule 1 P 3",#N/A,FALSE,"Tab 3 Exh";"Schedule 1 P 4",#N/A,FALSE,"Tab 3 Exh";"Schedule 1 P 5",#N/A,FALSE,"Tab 3 Exh";"Schedule 1 P 6",#N/A,FALSE,"Tab 3 Exh"}</definedName>
    <definedName name="wrn.TAB._.3._.LV._.RATES." localSheetId="8" hidden="1">{"Schedule 1 P 2",#N/A,FALSE,"Tab 3 Exh";"Schedule 1 P 3",#N/A,FALSE,"Tab 3 Exh";"Schedule 1 P 4",#N/A,FALSE,"Tab 3 Exh";"Schedule 1 P 5",#N/A,FALSE,"Tab 3 Exh";"Schedule 1 P 6",#N/A,FALSE,"Tab 3 Exh"}</definedName>
    <definedName name="wrn.TAB._.3._.LV._.RATES." hidden="1">{"Schedule 1 P 2",#N/A,FALSE,"Tab 3 Exh";"Schedule 1 P 3",#N/A,FALSE,"Tab 3 Exh";"Schedule 1 P 4",#N/A,FALSE,"Tab 3 Exh";"Schedule 1 P 5",#N/A,FALSE,"Tab 3 Exh";"Schedule 1 P 6",#N/A,FALSE,"Tab 3 Exh"}</definedName>
    <definedName name="wrn.TAB._.6._.GS._.EXH." localSheetId="4" hidden="1">{"Rate 1",#N/A,FALSE,"Tab 6 Exh";"Rate 6",#N/A,FALSE,"Tab 6 Exh";"Rate 9",#N/A,FALSE,"Tab 6 Exh"}</definedName>
    <definedName name="wrn.TAB._.6._.GS._.EXH." localSheetId="5" hidden="1">{"Rate 1",#N/A,FALSE,"Tab 6 Exh";"Rate 6",#N/A,FALSE,"Tab 6 Exh";"Rate 9",#N/A,FALSE,"Tab 6 Exh"}</definedName>
    <definedName name="wrn.TAB._.6._.GS._.EXH." localSheetId="8" hidden="1">{"Rate 1",#N/A,FALSE,"Tab 6 Exh";"Rate 6",#N/A,FALSE,"Tab 6 Exh";"Rate 9",#N/A,FALSE,"Tab 6 Exh"}</definedName>
    <definedName name="wrn.TAB._.6._.GS._.EXH." hidden="1">{"Rate 1",#N/A,FALSE,"Tab 6 Exh";"Rate 6",#N/A,FALSE,"Tab 6 Exh";"Rate 9",#N/A,FALSE,"Tab 6 Exh"}</definedName>
    <definedName name="wrn.TAB._.6._.LV._.EXH." localSheetId="4" hidden="1">{"Rate 100",#N/A,FALSE,"Tab 6 Exh";"Rate 110",#N/A,FALSE,"Tab 6 Exh";"Rate 115",#N/A,FALSE,"Tab 6 Exh";"Rate 135",#N/A,FALSE,"Tab 6 Exh";"Rate 145",#N/A,FALSE,"Tab 6 Exh";"Rate 170",#N/A,FALSE,"Tab 6 Exh";"Rate 180",#N/A,FALSE,"Tab 6 Exh";"Rate 200",#N/A,FALSE,"Tab 6 Exh";"Rate 300",#N/A,FALSE,"Tab 6 Exh"}</definedName>
    <definedName name="wrn.TAB._.6._.LV._.EXH." localSheetId="5" hidden="1">{"Rate 100",#N/A,FALSE,"Tab 6 Exh";"Rate 110",#N/A,FALSE,"Tab 6 Exh";"Rate 115",#N/A,FALSE,"Tab 6 Exh";"Rate 135",#N/A,FALSE,"Tab 6 Exh";"Rate 145",#N/A,FALSE,"Tab 6 Exh";"Rate 170",#N/A,FALSE,"Tab 6 Exh";"Rate 180",#N/A,FALSE,"Tab 6 Exh";"Rate 200",#N/A,FALSE,"Tab 6 Exh";"Rate 300",#N/A,FALSE,"Tab 6 Exh"}</definedName>
    <definedName name="wrn.TAB._.6._.LV._.EXH." localSheetId="8" hidden="1">{"Rate 100",#N/A,FALSE,"Tab 6 Exh";"Rate 110",#N/A,FALSE,"Tab 6 Exh";"Rate 115",#N/A,FALSE,"Tab 6 Exh";"Rate 135",#N/A,FALSE,"Tab 6 Exh";"Rate 145",#N/A,FALSE,"Tab 6 Exh";"Rate 170",#N/A,FALSE,"Tab 6 Exh";"Rate 180",#N/A,FALSE,"Tab 6 Exh";"Rate 200",#N/A,FALSE,"Tab 6 Exh";"Rate 300",#N/A,FALSE,"Tab 6 Exh"}</definedName>
    <definedName name="wrn.TAB._.6._.LV._.EXH." hidden="1">{"Rate 100",#N/A,FALSE,"Tab 6 Exh";"Rate 110",#N/A,FALSE,"Tab 6 Exh";"Rate 115",#N/A,FALSE,"Tab 6 Exh";"Rate 135",#N/A,FALSE,"Tab 6 Exh";"Rate 145",#N/A,FALSE,"Tab 6 Exh";"Rate 170",#N/A,FALSE,"Tab 6 Exh";"Rate 180",#N/A,FALSE,"Tab 6 Exh";"Rate 200",#N/A,FALSE,"Tab 6 Exh";"Rate 300",#N/A,FALSE,"Tab 6 Exh"}</definedName>
    <definedName name="wrn.taxpayable." hidden="1">{"taxpayable",#N/A,FALSE,"worksheets"}</definedName>
    <definedName name="wrn.unitrate." localSheetId="4" hidden="1">{"Unitrate",#N/A,TRUE,"Class_Def"}</definedName>
    <definedName name="wrn.unitrate." localSheetId="5" hidden="1">{"Unitrate",#N/A,TRUE,"Class_Def"}</definedName>
    <definedName name="wrn.unitrate." localSheetId="8" hidden="1">{"Unitrate",#N/A,TRUE,"Class_Def"}</definedName>
    <definedName name="wrn.unitrate." hidden="1">{"Unitrate",#N/A,TRUE,"Class_Def"}</definedName>
    <definedName name="wvu.OUTPUT." hidden="1">{TRUE,TRUE,-1.25,-15.5,484.5,301.5,FALSE,TRUE,TRUE,TRUE,0,1,#N/A,95,#N/A,4.80152671755725,20.7647058823529,1,FALSE,FALSE,3,TRUE,1,FALSE,100,"Swvu.OUTPUT.","ACwvu.OUTPUT.",1,FALSE,FALSE,0.75,0.75,0.25,0.27,2,"","",FALSE,FALSE,FALSE,FALSE,1,87,#N/A,#N/A,"=R103C1:R186C16","=R103:R109","Rwvu.OUTPUT.",#N/A,FALSE,FALSE}</definedName>
    <definedName name="Z_2C2BE6EF_18F5_11D3_A391_0006291345B5_.wvu.PrintArea" localSheetId="4" hidden="1">'GI-32 DOC 3.1'!$A$1:$T$55</definedName>
    <definedName name="Z_2C2BE6F0_18F5_11D3_A391_0006291345B5_.wvu.PrintArea" localSheetId="4" hidden="1">'GI-32 DOC 3.1'!$A$1:$T$55</definedName>
    <definedName name="_xlnm.Print_Area" localSheetId="0">'GI-23 Doc 1.2'!$A$1:$G$43</definedName>
    <definedName name="_xlnm.Print_Area" localSheetId="4">'GI-32 DOC 3.1'!$A$1:$T$55</definedName>
  </definedNames>
  <calcPr calcId="145621" iterate="1"/>
</workbook>
</file>

<file path=xl/calcChain.xml><?xml version="1.0" encoding="utf-8"?>
<calcChain xmlns="http://schemas.openxmlformats.org/spreadsheetml/2006/main">
  <c r="Q144" i="112" l="1"/>
  <c r="Q140" i="112"/>
  <c r="Q145" i="112"/>
  <c r="Q141" i="112"/>
  <c r="Q69" i="112"/>
  <c r="Q68" i="112"/>
  <c r="Q42" i="112"/>
  <c r="O42" i="112"/>
  <c r="Q38" i="112"/>
  <c r="Q37" i="112"/>
  <c r="O38" i="112"/>
  <c r="O37" i="112"/>
  <c r="Q34" i="112"/>
  <c r="Q33" i="112"/>
  <c r="O34" i="112"/>
  <c r="O33" i="112"/>
  <c r="Q27" i="112"/>
  <c r="O27" i="112"/>
  <c r="Q23" i="112"/>
  <c r="Q22" i="112"/>
  <c r="O23" i="112"/>
  <c r="O22" i="112"/>
  <c r="Q149" i="112"/>
  <c r="O149" i="112"/>
  <c r="Q148" i="112"/>
  <c r="O148" i="112"/>
  <c r="O145" i="112"/>
  <c r="O144" i="112"/>
  <c r="O141" i="112"/>
  <c r="O140" i="112"/>
  <c r="Q130" i="112"/>
  <c r="O130" i="112"/>
  <c r="Q129" i="112"/>
  <c r="O129" i="112"/>
  <c r="Q126" i="112"/>
  <c r="O126" i="112"/>
  <c r="Q125" i="112"/>
  <c r="O125" i="112"/>
  <c r="Q122" i="112"/>
  <c r="O122" i="112"/>
  <c r="Q121" i="112"/>
  <c r="O121" i="112"/>
  <c r="Q107" i="112"/>
  <c r="O107" i="112"/>
  <c r="Q106" i="112"/>
  <c r="O106" i="112"/>
  <c r="Q103" i="112"/>
  <c r="O103" i="112"/>
  <c r="Q102" i="112"/>
  <c r="O102" i="112"/>
  <c r="Q99" i="112"/>
  <c r="O99" i="112"/>
  <c r="Q98" i="112"/>
  <c r="O98" i="112"/>
  <c r="Q95" i="112"/>
  <c r="O95" i="112"/>
  <c r="Q94" i="112"/>
  <c r="O94" i="112"/>
  <c r="Q81" i="112"/>
  <c r="O81" i="112"/>
  <c r="Q80" i="112"/>
  <c r="O80" i="112"/>
  <c r="Q77" i="112"/>
  <c r="O77" i="112"/>
  <c r="Q76" i="112"/>
  <c r="O76" i="112"/>
  <c r="Q73" i="112"/>
  <c r="O73" i="112"/>
  <c r="Q72" i="112"/>
  <c r="O72" i="112"/>
  <c r="O69" i="112"/>
  <c r="O68" i="112"/>
  <c r="Q65" i="112"/>
  <c r="O65" i="112"/>
  <c r="Q64" i="112"/>
  <c r="O64" i="112"/>
  <c r="Q17" i="112"/>
  <c r="Q16" i="112"/>
  <c r="Q16" i="18"/>
  <c r="O17" i="112"/>
  <c r="O16" i="112"/>
  <c r="R31" i="114" l="1"/>
  <c r="P31" i="114"/>
  <c r="N31" i="114"/>
  <c r="T31" i="114"/>
  <c r="T29" i="114"/>
  <c r="R29" i="114"/>
  <c r="T27" i="114"/>
  <c r="R27" i="114"/>
  <c r="T25" i="114"/>
  <c r="R25" i="114"/>
  <c r="T23" i="114"/>
  <c r="R23" i="114"/>
  <c r="T21" i="114"/>
  <c r="R21" i="114"/>
  <c r="T19" i="114"/>
  <c r="R19" i="114"/>
  <c r="T17" i="114"/>
  <c r="R17" i="114"/>
  <c r="T15" i="114"/>
  <c r="R15" i="114"/>
  <c r="T13" i="114"/>
  <c r="R13" i="114"/>
  <c r="T11" i="114"/>
  <c r="R11" i="114"/>
  <c r="S32" i="18"/>
  <c r="Q32" i="18"/>
  <c r="S26" i="18"/>
  <c r="O32" i="16" l="1"/>
  <c r="S32" i="16"/>
  <c r="O20" i="16"/>
  <c r="O17" i="16"/>
  <c r="G111" i="112" l="1"/>
  <c r="G153" i="112"/>
  <c r="G152" i="112"/>
  <c r="G134" i="112"/>
  <c r="G133" i="112"/>
  <c r="G110" i="112"/>
  <c r="G34" i="112"/>
  <c r="G42" i="112" s="1"/>
  <c r="G73" i="112"/>
  <c r="G72" i="112"/>
  <c r="G65" i="112"/>
  <c r="G85" i="112" s="1"/>
  <c r="G64" i="112"/>
  <c r="G33" i="112"/>
  <c r="G41" i="112" s="1"/>
  <c r="G27" i="112"/>
  <c r="G26" i="112"/>
  <c r="O153" i="112" l="1"/>
  <c r="Q153" i="112"/>
  <c r="Q134" i="112"/>
  <c r="O134" i="112"/>
  <c r="G157" i="112"/>
  <c r="Q157" i="112" s="1"/>
  <c r="Q111" i="112"/>
  <c r="O111" i="112"/>
  <c r="O85" i="112"/>
  <c r="Q85" i="112"/>
  <c r="O152" i="112"/>
  <c r="Q152" i="112"/>
  <c r="O133" i="112"/>
  <c r="Q133" i="112"/>
  <c r="G156" i="112"/>
  <c r="O156" i="112" s="1"/>
  <c r="O110" i="112"/>
  <c r="Q110" i="112"/>
  <c r="O26" i="112"/>
  <c r="Q26" i="112"/>
  <c r="Q41" i="112"/>
  <c r="O41" i="112"/>
  <c r="G84" i="112"/>
  <c r="G89" i="112"/>
  <c r="O157" i="112" l="1"/>
  <c r="G162" i="112"/>
  <c r="Q89" i="112"/>
  <c r="O89" i="112"/>
  <c r="Q156" i="112"/>
  <c r="G88" i="112"/>
  <c r="G161" i="112" s="1"/>
  <c r="Q84" i="112"/>
  <c r="O84" i="112"/>
  <c r="F34" i="18"/>
  <c r="F21" i="18"/>
  <c r="F18" i="18"/>
  <c r="U40" i="16"/>
  <c r="U38" i="16"/>
  <c r="U33" i="16"/>
  <c r="U32" i="16"/>
  <c r="U20" i="16"/>
  <c r="U17" i="16"/>
  <c r="Q162" i="112" l="1"/>
  <c r="O162" i="112"/>
  <c r="Q88" i="112"/>
  <c r="O88" i="112"/>
  <c r="Q161" i="112"/>
  <c r="O161" i="112"/>
  <c r="F35" i="18"/>
  <c r="S39" i="16"/>
  <c r="F36" i="18" l="1"/>
  <c r="J25" i="18"/>
  <c r="J35" i="18"/>
  <c r="J34" i="18"/>
  <c r="O32" i="18"/>
  <c r="M32" i="18"/>
  <c r="H26" i="18"/>
  <c r="Q26" i="18" s="1"/>
  <c r="H25" i="18"/>
  <c r="H35" i="18"/>
  <c r="Q35" i="18" s="1"/>
  <c r="S25" i="16"/>
  <c r="Q25" i="18" l="1"/>
  <c r="S25" i="18"/>
  <c r="S35" i="18"/>
  <c r="F39" i="18"/>
  <c r="O26" i="18"/>
  <c r="M26" i="18"/>
  <c r="F41" i="18" l="1"/>
  <c r="K145" i="134"/>
  <c r="K141" i="134"/>
  <c r="K146" i="134" s="1"/>
  <c r="I141" i="134"/>
  <c r="I146" i="134" s="1"/>
  <c r="I152" i="134" s="1"/>
  <c r="K140" i="134"/>
  <c r="I140" i="134"/>
  <c r="I145" i="134" s="1"/>
  <c r="I151" i="134" s="1"/>
  <c r="K139" i="134"/>
  <c r="K144" i="134" s="1"/>
  <c r="K150" i="134" s="1"/>
  <c r="M136" i="134"/>
  <c r="M135" i="134"/>
  <c r="M134" i="134"/>
  <c r="I134" i="134"/>
  <c r="M131" i="134"/>
  <c r="M130" i="134"/>
  <c r="M129" i="134"/>
  <c r="I129" i="134"/>
  <c r="M126" i="134"/>
  <c r="M141" i="134" s="1"/>
  <c r="M125" i="134"/>
  <c r="M124" i="134"/>
  <c r="M139" i="134" s="1"/>
  <c r="I124" i="134"/>
  <c r="I139" i="134" s="1"/>
  <c r="K118" i="134"/>
  <c r="I118" i="134"/>
  <c r="K117" i="134"/>
  <c r="I117" i="134"/>
  <c r="K116" i="134"/>
  <c r="M111" i="134"/>
  <c r="M110" i="134"/>
  <c r="M109" i="134"/>
  <c r="I109" i="134"/>
  <c r="M106" i="134"/>
  <c r="M118" i="134" s="1"/>
  <c r="M105" i="134"/>
  <c r="M117" i="134" s="1"/>
  <c r="M104" i="134"/>
  <c r="M116" i="134" s="1"/>
  <c r="I104" i="134"/>
  <c r="I116" i="134" s="1"/>
  <c r="K98" i="134"/>
  <c r="I98" i="134"/>
  <c r="K97" i="134"/>
  <c r="I97" i="134"/>
  <c r="K96" i="134"/>
  <c r="M93" i="134"/>
  <c r="M92" i="134"/>
  <c r="M91" i="134"/>
  <c r="I91" i="134"/>
  <c r="M88" i="134"/>
  <c r="M98" i="134" s="1"/>
  <c r="M87" i="134"/>
  <c r="M97" i="134" s="1"/>
  <c r="M86" i="134"/>
  <c r="M96" i="134" s="1"/>
  <c r="I86" i="134"/>
  <c r="I96" i="134" s="1"/>
  <c r="K80" i="134"/>
  <c r="K76" i="134"/>
  <c r="K81" i="134" s="1"/>
  <c r="I76" i="134"/>
  <c r="I81" i="134" s="1"/>
  <c r="K75" i="134"/>
  <c r="I75" i="134"/>
  <c r="I80" i="134" s="1"/>
  <c r="K74" i="134"/>
  <c r="K79" i="134" s="1"/>
  <c r="M71" i="134"/>
  <c r="M70" i="134"/>
  <c r="M69" i="134"/>
  <c r="I69" i="134"/>
  <c r="M66" i="134"/>
  <c r="M65" i="134"/>
  <c r="M64" i="134"/>
  <c r="M61" i="134"/>
  <c r="M60" i="134"/>
  <c r="M59" i="134"/>
  <c r="I59" i="134"/>
  <c r="M56" i="134"/>
  <c r="M55" i="134"/>
  <c r="M54" i="134"/>
  <c r="I54" i="134"/>
  <c r="I74" i="134" s="1"/>
  <c r="K48" i="134"/>
  <c r="I48" i="134"/>
  <c r="K47" i="134"/>
  <c r="I47" i="134"/>
  <c r="K46" i="134"/>
  <c r="M43" i="134"/>
  <c r="M42" i="134"/>
  <c r="M41" i="134"/>
  <c r="I41" i="134"/>
  <c r="M38" i="134"/>
  <c r="M48" i="134" s="1"/>
  <c r="M37" i="134"/>
  <c r="M47" i="134" s="1"/>
  <c r="M36" i="134"/>
  <c r="M46" i="134" s="1"/>
  <c r="I36" i="134"/>
  <c r="I46" i="134" s="1"/>
  <c r="K30" i="134"/>
  <c r="I30" i="134"/>
  <c r="K29" i="134"/>
  <c r="I29" i="134"/>
  <c r="K28" i="134"/>
  <c r="M25" i="134"/>
  <c r="M24" i="134"/>
  <c r="M23" i="134"/>
  <c r="I23" i="134"/>
  <c r="M18" i="134"/>
  <c r="M30" i="134" s="1"/>
  <c r="M17" i="134"/>
  <c r="M29" i="134" s="1"/>
  <c r="M16" i="134"/>
  <c r="M28" i="134" s="1"/>
  <c r="I16" i="134"/>
  <c r="I28" i="134" s="1"/>
  <c r="M140" i="134" l="1"/>
  <c r="K151" i="134"/>
  <c r="M75" i="134"/>
  <c r="M80" i="134" s="1"/>
  <c r="M151" i="134" s="1"/>
  <c r="M145" i="134"/>
  <c r="M74" i="134"/>
  <c r="M79" i="134" s="1"/>
  <c r="M76" i="134"/>
  <c r="M81" i="134" s="1"/>
  <c r="K152" i="134"/>
  <c r="M146" i="134"/>
  <c r="I144" i="134"/>
  <c r="M144" i="134"/>
  <c r="I79" i="134"/>
  <c r="K34" i="18"/>
  <c r="K35" i="18" s="1"/>
  <c r="A21" i="18"/>
  <c r="A25" i="18" s="1"/>
  <c r="A38" i="18" s="1"/>
  <c r="A39" i="18" s="1"/>
  <c r="A40" i="18" s="1"/>
  <c r="A41" i="18" s="1"/>
  <c r="M152" i="134" l="1"/>
  <c r="M150" i="134"/>
  <c r="I150" i="134"/>
  <c r="K153" i="112" l="1"/>
  <c r="K152" i="112" l="1"/>
  <c r="K134" i="112"/>
  <c r="K133" i="112"/>
  <c r="K111" i="112"/>
  <c r="K110" i="112"/>
  <c r="K85" i="112"/>
  <c r="K84" i="112"/>
  <c r="K42" i="112"/>
  <c r="K41" i="112"/>
  <c r="K27" i="112"/>
  <c r="K26" i="112"/>
  <c r="I85" i="112"/>
  <c r="I153" i="112"/>
  <c r="I148" i="112"/>
  <c r="I144" i="112"/>
  <c r="I140" i="112"/>
  <c r="I134" i="112"/>
  <c r="I125" i="112"/>
  <c r="I121" i="112"/>
  <c r="I111" i="112"/>
  <c r="I106" i="112"/>
  <c r="I94" i="112"/>
  <c r="I76" i="112"/>
  <c r="I110" i="112" l="1"/>
  <c r="K157" i="112"/>
  <c r="I157" i="112"/>
  <c r="I152" i="112"/>
  <c r="K88" i="112"/>
  <c r="K89" i="112"/>
  <c r="K156" i="112"/>
  <c r="I133" i="112"/>
  <c r="I68" i="112"/>
  <c r="I64" i="112"/>
  <c r="I42" i="112"/>
  <c r="I89" i="112" s="1"/>
  <c r="I37" i="112"/>
  <c r="I33" i="112"/>
  <c r="I27" i="112"/>
  <c r="I22" i="112"/>
  <c r="I16" i="112"/>
  <c r="K162" i="112" l="1"/>
  <c r="I162" i="112"/>
  <c r="I156" i="112"/>
  <c r="I26" i="112"/>
  <c r="I41" i="112"/>
  <c r="K161" i="112"/>
  <c r="I84" i="112"/>
  <c r="J44" i="130"/>
  <c r="J43" i="130"/>
  <c r="I88" i="112" l="1"/>
  <c r="I161" i="112" s="1"/>
  <c r="M13" i="114" l="1"/>
  <c r="I15" i="114"/>
  <c r="G15" i="114"/>
  <c r="M11" i="114"/>
  <c r="K11" i="114"/>
  <c r="Q48" i="16" l="1"/>
  <c r="H20" i="18" l="1"/>
  <c r="Q20" i="18" l="1"/>
  <c r="S20" i="18"/>
  <c r="O20" i="18"/>
  <c r="S15" i="16"/>
  <c r="J57" i="130" l="1"/>
  <c r="J60" i="130"/>
  <c r="A60" i="130"/>
  <c r="J45" i="130"/>
  <c r="H16" i="130" s="1"/>
  <c r="H20" i="130" s="1"/>
  <c r="H23" i="130"/>
  <c r="A14" i="130"/>
  <c r="A15" i="130" s="1"/>
  <c r="A16" i="130" s="1"/>
  <c r="A17" i="130" s="1"/>
  <c r="A18" i="130" s="1"/>
  <c r="A19" i="130" s="1"/>
  <c r="A20" i="130" s="1"/>
  <c r="A21" i="130" s="1"/>
  <c r="A22" i="130" s="1"/>
  <c r="A23" i="130" s="1"/>
  <c r="A24" i="130" s="1"/>
  <c r="A25" i="130" s="1"/>
  <c r="A26" i="130" s="1"/>
  <c r="A4" i="130"/>
  <c r="J26" i="130" l="1"/>
  <c r="C61" i="125" l="1"/>
  <c r="E53" i="125"/>
  <c r="A49" i="125"/>
  <c r="A50" i="125" s="1"/>
  <c r="A51" i="125" s="1"/>
  <c r="A52" i="125" s="1"/>
  <c r="A53" i="125" s="1"/>
  <c r="A54" i="125" s="1"/>
  <c r="A55" i="125" s="1"/>
  <c r="A56" i="125" s="1"/>
  <c r="A57" i="125" s="1"/>
  <c r="A58" i="125" s="1"/>
  <c r="A59" i="125" s="1"/>
  <c r="A60" i="125" s="1"/>
  <c r="A61" i="125" s="1"/>
  <c r="A62" i="125" s="1"/>
  <c r="A63" i="125" s="1"/>
  <c r="A48" i="125"/>
  <c r="A3" i="125"/>
  <c r="E49" i="125" l="1"/>
  <c r="E61" i="125" s="1"/>
  <c r="E62" i="125" s="1"/>
  <c r="E63" i="125" s="1"/>
  <c r="G43" i="117" l="1"/>
  <c r="G28" i="117"/>
  <c r="E19" i="117"/>
  <c r="S16" i="16" l="1"/>
  <c r="I17" i="16"/>
  <c r="I20" i="16" s="1"/>
  <c r="I35" i="16" s="1"/>
  <c r="Q17" i="16"/>
  <c r="S19" i="16"/>
  <c r="K20" i="16"/>
  <c r="M20" i="16"/>
  <c r="Q20" i="16"/>
  <c r="S24" i="16"/>
  <c r="S29" i="16"/>
  <c r="S30" i="16"/>
  <c r="I32" i="16"/>
  <c r="K32" i="16"/>
  <c r="K33" i="16" s="1"/>
  <c r="M32" i="16"/>
  <c r="M33" i="16" s="1"/>
  <c r="Q32" i="16"/>
  <c r="I33" i="16"/>
  <c r="K35" i="16"/>
  <c r="S37" i="16"/>
  <c r="I38" i="16"/>
  <c r="I37" i="16"/>
  <c r="A4" i="18"/>
  <c r="H16" i="18"/>
  <c r="H17" i="18"/>
  <c r="J18" i="18"/>
  <c r="J21" i="18" s="1"/>
  <c r="K18" i="18"/>
  <c r="K21" i="18" s="1"/>
  <c r="M20" i="18"/>
  <c r="H30" i="18"/>
  <c r="H31" i="18"/>
  <c r="H38" i="18"/>
  <c r="H40" i="18"/>
  <c r="A54" i="18"/>
  <c r="S54" i="18"/>
  <c r="A3" i="6"/>
  <c r="F18" i="6"/>
  <c r="A48" i="6"/>
  <c r="F51" i="6"/>
  <c r="K13" i="114"/>
  <c r="K15" i="114"/>
  <c r="M15" i="114"/>
  <c r="K17" i="114"/>
  <c r="M17" i="114"/>
  <c r="K19" i="114"/>
  <c r="M19" i="114"/>
  <c r="K21" i="114"/>
  <c r="M21" i="114"/>
  <c r="K23" i="114"/>
  <c r="M23" i="114"/>
  <c r="K25" i="114"/>
  <c r="M25" i="114"/>
  <c r="K27" i="114"/>
  <c r="M27" i="114"/>
  <c r="K29" i="114"/>
  <c r="M29" i="114"/>
  <c r="G31" i="114"/>
  <c r="I31" i="114"/>
  <c r="A55" i="114"/>
  <c r="K14" i="115"/>
  <c r="M14" i="115"/>
  <c r="Q14" i="115"/>
  <c r="S14" i="115"/>
  <c r="K16" i="115"/>
  <c r="M16" i="115"/>
  <c r="Q16" i="115"/>
  <c r="S16" i="115"/>
  <c r="K18" i="115"/>
  <c r="Q18" i="115"/>
  <c r="K20" i="115"/>
  <c r="M20" i="115"/>
  <c r="Q20" i="115"/>
  <c r="S20" i="115"/>
  <c r="K22" i="115"/>
  <c r="M22" i="115"/>
  <c r="Q22" i="115"/>
  <c r="S22" i="115"/>
  <c r="K24" i="115"/>
  <c r="M24" i="115"/>
  <c r="Q24" i="115"/>
  <c r="S24" i="115"/>
  <c r="G27" i="115"/>
  <c r="M27" i="115" s="1"/>
  <c r="I27" i="115"/>
  <c r="O27" i="115"/>
  <c r="S27" i="115"/>
  <c r="A39" i="115"/>
  <c r="Q27" i="115"/>
  <c r="Q38" i="18" l="1"/>
  <c r="S38" i="18"/>
  <c r="M31" i="18"/>
  <c r="Q31" i="18"/>
  <c r="S31" i="18"/>
  <c r="Q30" i="18"/>
  <c r="S30" i="18"/>
  <c r="O17" i="18"/>
  <c r="Q17" i="18"/>
  <c r="S17" i="18"/>
  <c r="M40" i="18"/>
  <c r="S40" i="18"/>
  <c r="Q40" i="18"/>
  <c r="S16" i="18"/>
  <c r="Q18" i="18"/>
  <c r="Q21" i="18" s="1"/>
  <c r="M16" i="18"/>
  <c r="O16" i="18"/>
  <c r="H34" i="18"/>
  <c r="Q34" i="18" s="1"/>
  <c r="S17" i="16"/>
  <c r="S20" i="16" s="1"/>
  <c r="M30" i="18"/>
  <c r="O40" i="18"/>
  <c r="M17" i="18"/>
  <c r="K36" i="18"/>
  <c r="K39" i="18" s="1"/>
  <c r="K41" i="18" s="1"/>
  <c r="Q33" i="16"/>
  <c r="Q35" i="16" s="1"/>
  <c r="Q38" i="16" s="1"/>
  <c r="H18" i="18"/>
  <c r="S18" i="18" s="1"/>
  <c r="S33" i="16"/>
  <c r="O31" i="18"/>
  <c r="O38" i="18"/>
  <c r="M38" i="18"/>
  <c r="J36" i="18"/>
  <c r="M31" i="114"/>
  <c r="K31" i="114"/>
  <c r="K27" i="115"/>
  <c r="O25" i="18"/>
  <c r="M25" i="18"/>
  <c r="M35" i="16"/>
  <c r="O30" i="18"/>
  <c r="S34" i="18" l="1"/>
  <c r="M18" i="18"/>
  <c r="M21" i="18" s="1"/>
  <c r="H21" i="18"/>
  <c r="O18" i="18"/>
  <c r="J39" i="18"/>
  <c r="M37" i="16"/>
  <c r="K37" i="16" s="1"/>
  <c r="K38" i="16" s="1"/>
  <c r="M34" i="18"/>
  <c r="O34" i="18"/>
  <c r="S21" i="18" l="1"/>
  <c r="O21" i="18"/>
  <c r="H36" i="18"/>
  <c r="S35" i="16"/>
  <c r="M35" i="18"/>
  <c r="S38" i="16"/>
  <c r="S40" i="16" s="1"/>
  <c r="O35" i="18"/>
  <c r="J41" i="18"/>
  <c r="M38" i="16"/>
  <c r="Q36" i="18" l="1"/>
  <c r="S36" i="18"/>
  <c r="H41" i="18"/>
  <c r="M36" i="18"/>
  <c r="H39" i="18"/>
  <c r="O36" i="18"/>
  <c r="S41" i="18" l="1"/>
  <c r="Q41" i="18"/>
  <c r="O39" i="18"/>
  <c r="Q39" i="18"/>
  <c r="S39" i="18"/>
  <c r="O41" i="18"/>
  <c r="M39" i="18"/>
  <c r="M41" i="18"/>
</calcChain>
</file>

<file path=xl/sharedStrings.xml><?xml version="1.0" encoding="utf-8"?>
<sst xmlns="http://schemas.openxmlformats.org/spreadsheetml/2006/main" count="687" uniqueCount="346">
  <si>
    <t>ADDITIONNELS REQUIS</t>
  </si>
  <si>
    <t xml:space="preserve">NOTE: </t>
  </si>
  <si>
    <t>(7)</t>
  </si>
  <si>
    <t>Frais différés</t>
  </si>
  <si>
    <t>Document 4</t>
  </si>
  <si>
    <t>Document 3.1</t>
  </si>
  <si>
    <t>15</t>
  </si>
  <si>
    <t>ÉTAT D'ÉVOLUTION DE LA STRUCTURE DU CAPITAL (000$)</t>
  </si>
  <si>
    <t>$</t>
  </si>
  <si>
    <t>Total du capital</t>
  </si>
  <si>
    <t>GAZIFÈRE INC.</t>
  </si>
  <si>
    <t>NO DE</t>
  </si>
  <si>
    <t>LIGNE</t>
  </si>
  <si>
    <t>DESCRIPTION</t>
  </si>
  <si>
    <t>(000$)</t>
  </si>
  <si>
    <t>1</t>
  </si>
  <si>
    <t>2</t>
  </si>
  <si>
    <t>3</t>
  </si>
  <si>
    <t>RÉSIDENTIEL SANS CHAUFFAGE</t>
  </si>
  <si>
    <t>Tarif 2</t>
  </si>
  <si>
    <t>TOTAL RÉSIDENTIEL</t>
  </si>
  <si>
    <t>4</t>
  </si>
  <si>
    <t>Tarif 1</t>
  </si>
  <si>
    <t>5</t>
  </si>
  <si>
    <t>6</t>
  </si>
  <si>
    <t>COMMERCIAL AVEC CHAUFFAGE</t>
  </si>
  <si>
    <t>7</t>
  </si>
  <si>
    <t>Tarif 3</t>
  </si>
  <si>
    <t>TOTAL COMMERCIAL</t>
  </si>
  <si>
    <t>INDUSTRIEL SANS CHAUFFAGE</t>
  </si>
  <si>
    <t>INDUSTRIEL AVEC CHAUFFAGE</t>
  </si>
  <si>
    <t>TOTAL INDUSTRIEL</t>
  </si>
  <si>
    <t>GRAND TOTAL</t>
  </si>
  <si>
    <t xml:space="preserve">NOTES: </t>
  </si>
  <si>
    <t>8</t>
  </si>
  <si>
    <t>REVENUS</t>
  </si>
  <si>
    <t>TOTAL</t>
  </si>
  <si>
    <t>(1)</t>
  </si>
  <si>
    <t>(2)</t>
  </si>
  <si>
    <t>(3)</t>
  </si>
  <si>
    <t>9</t>
  </si>
  <si>
    <t>10</t>
  </si>
  <si>
    <t>11</t>
  </si>
  <si>
    <t>12</t>
  </si>
  <si>
    <t>13</t>
  </si>
  <si>
    <t>14</t>
  </si>
  <si>
    <t>COÛT TOTAL DES APPROVISIONNEMENTS GAZIERS</t>
  </si>
  <si>
    <t>MONTANT</t>
  </si>
  <si>
    <t>Coût estimé de Niagara Gas Transmission</t>
  </si>
  <si>
    <t>Coût total des approvisonnements gaziers</t>
  </si>
  <si>
    <t>GI-3</t>
  </si>
  <si>
    <t>(4)</t>
  </si>
  <si>
    <t>Document 1.2</t>
  </si>
  <si>
    <t>Page 1 de 1</t>
  </si>
  <si>
    <t>Description</t>
  </si>
  <si>
    <t>Document 1</t>
  </si>
  <si>
    <t>MOYENNE</t>
  </si>
  <si>
    <t>Dette à long terme</t>
  </si>
  <si>
    <t>Dette à court terme</t>
  </si>
  <si>
    <t>Actions privilégiées</t>
  </si>
  <si>
    <t>Actions ordinaires</t>
  </si>
  <si>
    <t>Surplus d'apport</t>
  </si>
  <si>
    <t>Bénéfices non répartis</t>
  </si>
  <si>
    <t>PROJECTIONS</t>
  </si>
  <si>
    <t>ACTIVITÉS</t>
  </si>
  <si>
    <t>ÉLIMINATIONS</t>
  </si>
  <si>
    <t>DE</t>
  </si>
  <si>
    <t>SECTION</t>
  </si>
  <si>
    <t>NON</t>
  </si>
  <si>
    <t>DES</t>
  </si>
  <si>
    <t>L'ENTREPRISE</t>
  </si>
  <si>
    <t>RÉSULTATS</t>
  </si>
  <si>
    <t>DE RÉF</t>
  </si>
  <si>
    <t>CORPORATIVES</t>
  </si>
  <si>
    <t xml:space="preserve">RÉGLEMENTÉES </t>
  </si>
  <si>
    <t>INTÉRÊTS</t>
  </si>
  <si>
    <t>DE GAZ</t>
  </si>
  <si>
    <t>PROFORMA</t>
  </si>
  <si>
    <t>3 = 1+2</t>
  </si>
  <si>
    <t xml:space="preserve">Ventes et livraisons de gaz </t>
  </si>
  <si>
    <t>Coût du gaz</t>
  </si>
  <si>
    <t xml:space="preserve">Bénéfice brut </t>
  </si>
  <si>
    <t xml:space="preserve">Total des revenus   </t>
  </si>
  <si>
    <t>CHARGES</t>
  </si>
  <si>
    <t>Charges d'exploitation</t>
  </si>
  <si>
    <t>Autres charges</t>
  </si>
  <si>
    <t>Amortissement des immobilisations</t>
  </si>
  <si>
    <t>Taxes municipales et autres</t>
  </si>
  <si>
    <t>Total des autres charges</t>
  </si>
  <si>
    <t>Total des charges</t>
  </si>
  <si>
    <t>BÉNÉFICE NET AVANT IMPÔTS</t>
  </si>
  <si>
    <t>IMPÔTS</t>
  </si>
  <si>
    <t>BÉNÉFICE NET</t>
  </si>
  <si>
    <t>BASE DE TARIFICATION</t>
  </si>
  <si>
    <t>GI-9</t>
  </si>
  <si>
    <t xml:space="preserve">TAUX DE RENDEMENT SUR </t>
  </si>
  <si>
    <t>LA BASE DE TARIFICATION</t>
  </si>
  <si>
    <t>GI-1</t>
  </si>
  <si>
    <t>ÉCART</t>
  </si>
  <si>
    <t>%</t>
  </si>
  <si>
    <t>TAUX DE RENDEMENT SUR BASE</t>
  </si>
  <si>
    <t>Moins:</t>
  </si>
  <si>
    <t>(5)</t>
  </si>
  <si>
    <t>No de</t>
  </si>
  <si>
    <t>ligne</t>
  </si>
  <si>
    <t>13 MOIS</t>
  </si>
  <si>
    <t>DE 13 MOIS</t>
  </si>
  <si>
    <t>Supplément de recouvrement</t>
  </si>
  <si>
    <t>Document 2</t>
  </si>
  <si>
    <t>NOTE:</t>
  </si>
  <si>
    <t>MOYENNE DE 13 MOIS</t>
  </si>
  <si>
    <t>Immobilisations réglementées</t>
  </si>
  <si>
    <t>Valeur nette réglementée</t>
  </si>
  <si>
    <t>Ajustement du coût du gaz</t>
  </si>
  <si>
    <t>Stabilisation de la température</t>
  </si>
  <si>
    <t>Stabilisation du gaz perdu</t>
  </si>
  <si>
    <t>Frais reportés auto-assurance</t>
  </si>
  <si>
    <t>Réserve auto-assurance</t>
  </si>
  <si>
    <t>Fonds de roulement</t>
  </si>
  <si>
    <t>CAUSE TARIFAIRE 2005</t>
  </si>
  <si>
    <t>Requête 3537-2004</t>
  </si>
  <si>
    <t>2004 (5+7)</t>
  </si>
  <si>
    <t>Coût du gaz en vertu du tarif 200 EB-2004-0266</t>
  </si>
  <si>
    <t>(1) Voir GI-9, document 3, page 1 de 1, lignes 15,16,17,19,20,30 et 34 colonne 14.</t>
  </si>
  <si>
    <t>(1) Voir GI-3, document 1.2, page 1 de 1, ligne 35, dernière colonne.</t>
  </si>
  <si>
    <t>SOMMAIRE DES VENTES ET LIVRAISONS DE GAZ</t>
  </si>
  <si>
    <t>NORMALISÉ</t>
  </si>
  <si>
    <t>1. RÉSIDENTIEL SANS CHAUFFAGE</t>
  </si>
  <si>
    <t>Nombre moyen de factures</t>
  </si>
  <si>
    <t>Volumes en 1000 m3</t>
  </si>
  <si>
    <t>Revenus en 000$</t>
  </si>
  <si>
    <t>2. RÉSIDENTIEL AVEC CHAUFFAGE</t>
  </si>
  <si>
    <t>3. COMMERCIAL SANS CHAUFFAGE</t>
  </si>
  <si>
    <t>TOTAL COMMERCIAL SANS CHAUFFAGE</t>
  </si>
  <si>
    <t>4. COMMERCIAL AVEC CHAUFFAGE</t>
  </si>
  <si>
    <t>TOTAL COMMERCIAL AVEC CHAUFFAGE</t>
  </si>
  <si>
    <t>6. INDUSTRIEL SANS CHAUFFAGE</t>
  </si>
  <si>
    <t>TOTAL INDUSTRIEL SANS CHAUFFAGE</t>
  </si>
  <si>
    <t>7. INDUSTRIEL AVEC CHAUFFAGE</t>
  </si>
  <si>
    <t>TOTAL INDUSTRIEL AVEC CHAUFFAGE</t>
  </si>
  <si>
    <t>8. INDUSTRIEL-INTERRUPTIBLE</t>
  </si>
  <si>
    <t>TOTAL INDUSTRIEL - INTERRUPTIBLE</t>
  </si>
  <si>
    <t>MOYENNE DE</t>
  </si>
  <si>
    <t>Cause 2004</t>
  </si>
  <si>
    <t>Cause 2005 vs 2004 (5+7)</t>
  </si>
  <si>
    <t xml:space="preserve">    MOYENNE DE 13 MOIS</t>
  </si>
  <si>
    <t xml:space="preserve">  2004 (5+7) vs Cause 2004</t>
  </si>
  <si>
    <t>Cause 2005 (1)</t>
  </si>
  <si>
    <t>Amortissement cumulé réglementé</t>
  </si>
  <si>
    <t>température 2003</t>
  </si>
  <si>
    <t>POUR L'EXERCICE TERMINÉ LE 31 DÉCEMBRE 2016</t>
  </si>
  <si>
    <t>CAUSE TARIFAIRE 2016</t>
  </si>
  <si>
    <t>Requête 3924-2015</t>
  </si>
  <si>
    <t>Gazifère Inc.</t>
  </si>
  <si>
    <t>Changements au dossier tarifaire</t>
  </si>
  <si>
    <t>Impact sur les revenus requis</t>
  </si>
  <si>
    <t>Cause tarifaire 2005</t>
  </si>
  <si>
    <t>Impact  sur</t>
  </si>
  <si>
    <t>No ligne</t>
  </si>
  <si>
    <t>les revenus requis</t>
  </si>
  <si>
    <t>Correction de la normalisation de la</t>
  </si>
  <si>
    <t>Charges d'exploitation:</t>
  </si>
  <si>
    <t>EnVision</t>
  </si>
  <si>
    <t>Enbridge Inc.   (44.6-10.2% ANR)</t>
  </si>
  <si>
    <t>Compte d'écart pour mécanisme incitatif</t>
  </si>
  <si>
    <t>Augmentation des charges d'exploitation</t>
  </si>
  <si>
    <t>Mise à jour du taux de rendement</t>
  </si>
  <si>
    <t>(passe de 9,93% à 10,10%)</t>
  </si>
  <si>
    <t>Augmentation des redevances à la Régie</t>
  </si>
  <si>
    <t>Autres impacts divers</t>
  </si>
  <si>
    <t>Impact total sur les revenus requis</t>
  </si>
  <si>
    <t>Notes:</t>
  </si>
  <si>
    <t>Voir GI-11, document 1, page 19 de 20, réponses 39 &amp; 40.</t>
  </si>
  <si>
    <t>Voir GI-4, document 7.5 &amp; GI-11,document 1, page 19 de 20, réponses 41 &amp; 42.</t>
  </si>
  <si>
    <t>Voir GI-18, document 2, page 2 de 25, réponse 4.1.</t>
  </si>
  <si>
    <t>Original: 2004-01-14</t>
  </si>
  <si>
    <t>Révisé: 2005-01-28</t>
  </si>
  <si>
    <t>GI-25</t>
  </si>
  <si>
    <t>GI-30</t>
  </si>
  <si>
    <t>GI-31</t>
  </si>
  <si>
    <t>GI-32</t>
  </si>
  <si>
    <t>COST OF CAPITAL ADJUSTMENT</t>
  </si>
  <si>
    <t>The before tax overall cost of capital will be used to calculate the adjustment for cost of capital variations.  Inputs to the calculation of</t>
  </si>
  <si>
    <t>the cost of capital adjustment are the following:</t>
  </si>
  <si>
    <r>
      <t>roe</t>
    </r>
    <r>
      <rPr>
        <i/>
        <vertAlign val="subscript"/>
        <sz val="10"/>
        <rFont val="MS Sans Serif"/>
        <family val="2"/>
      </rPr>
      <t xml:space="preserve">t </t>
    </r>
    <r>
      <rPr>
        <sz val="10"/>
        <rFont val="MS Sans Serif"/>
        <family val="2"/>
      </rPr>
      <t>= allowed return on equity for year t,</t>
    </r>
  </si>
  <si>
    <r>
      <t>ltcd</t>
    </r>
    <r>
      <rPr>
        <i/>
        <vertAlign val="subscript"/>
        <sz val="10"/>
        <rFont val="MS Sans Serif"/>
        <family val="2"/>
      </rPr>
      <t xml:space="preserve">t </t>
    </r>
    <r>
      <rPr>
        <sz val="10"/>
        <rFont val="MS Sans Serif"/>
        <family val="2"/>
      </rPr>
      <t>= cost of long term debt for year t,</t>
    </r>
  </si>
  <si>
    <r>
      <t>stcd</t>
    </r>
    <r>
      <rPr>
        <i/>
        <vertAlign val="subscript"/>
        <sz val="10"/>
        <rFont val="MS Sans Serif"/>
        <family val="2"/>
      </rPr>
      <t xml:space="preserve">t </t>
    </r>
    <r>
      <rPr>
        <sz val="10"/>
        <rFont val="MS Sans Serif"/>
        <family val="2"/>
      </rPr>
      <t>= cost of short term debt for year t,</t>
    </r>
  </si>
  <si>
    <r>
      <t>%rr</t>
    </r>
    <r>
      <rPr>
        <i/>
        <vertAlign val="subscript"/>
        <sz val="10"/>
        <rFont val="MS Sans Serif"/>
        <family val="2"/>
      </rPr>
      <t xml:space="preserve">t </t>
    </r>
    <r>
      <rPr>
        <sz val="10"/>
        <rFont val="MS Sans Serif"/>
        <family val="2"/>
      </rPr>
      <t>= the percentage of the revenue requirement, based on actuals from the previous year, that is made up of capital costs, including taxes,</t>
    </r>
  </si>
  <si>
    <r>
      <t>rr</t>
    </r>
    <r>
      <rPr>
        <i/>
        <vertAlign val="subscript"/>
        <sz val="10"/>
        <rFont val="MS Sans Serif"/>
        <family val="2"/>
      </rPr>
      <t>t</t>
    </r>
    <r>
      <rPr>
        <sz val="10"/>
        <rFont val="MS Sans Serif"/>
        <family val="2"/>
      </rPr>
      <t xml:space="preserve"> = revenue requirement calculated by the CPBR formula for year t before exclusions, Z factors and earning sharing,</t>
    </r>
  </si>
  <si>
    <r>
      <t>tx</t>
    </r>
    <r>
      <rPr>
        <i/>
        <vertAlign val="subscript"/>
        <sz val="10"/>
        <rFont val="MS Sans Serif"/>
        <family val="2"/>
      </rPr>
      <t xml:space="preserve">t </t>
    </r>
    <r>
      <rPr>
        <sz val="10"/>
        <rFont val="MS Sans Serif"/>
        <family val="2"/>
      </rPr>
      <t>= nominal tax rate for year t,</t>
    </r>
  </si>
  <si>
    <r>
      <t>occ</t>
    </r>
    <r>
      <rPr>
        <i/>
        <vertAlign val="subscript"/>
        <sz val="10"/>
        <rFont val="MS Sans Serif"/>
        <family val="2"/>
      </rPr>
      <t>t</t>
    </r>
    <r>
      <rPr>
        <sz val="10"/>
        <rFont val="MS Sans Serif"/>
        <family val="2"/>
      </rPr>
      <t>= overall cost of capital before taxes for year t,</t>
    </r>
  </si>
  <si>
    <r>
      <t>w =</t>
    </r>
    <r>
      <rPr>
        <sz val="10"/>
        <rFont val="MS Sans Serif"/>
        <family val="2"/>
      </rPr>
      <t xml:space="preserve"> capital structure weights of equity, long term debt and short term debt respectively.</t>
    </r>
  </si>
  <si>
    <t>First, the overall cost of capital before taxes must be calculated for years 1 and 2.  The overall cost of capital before taxes is</t>
  </si>
  <si>
    <t>calculated as:</t>
  </si>
  <si>
    <r>
      <t>The percentage change in the overall cost of capital (</t>
    </r>
    <r>
      <rPr>
        <i/>
        <sz val="10"/>
        <rFont val="MS Sans Serif"/>
        <family val="2"/>
      </rPr>
      <t>%Δocc</t>
    </r>
    <r>
      <rPr>
        <i/>
        <vertAlign val="subscript"/>
        <sz val="10"/>
        <rFont val="MS Sans Serif"/>
        <family val="2"/>
      </rPr>
      <t>t</t>
    </r>
    <r>
      <rPr>
        <sz val="10"/>
        <rFont val="MS Sans Serif"/>
        <family val="2"/>
      </rPr>
      <t>) before taxes is then calculated as:</t>
    </r>
  </si>
  <si>
    <t>This percentage change in the overall cost of capital is then multiplied by the revenue requirement calculated by the CPBR formula</t>
  </si>
  <si>
    <t>times the percentage of capital costs that comprised the previous year’s revenue requirement to calculate the cost of capital</t>
  </si>
  <si>
    <t>The following provides the cost of capital adjustment for the test year:</t>
  </si>
  <si>
    <t>Line No</t>
  </si>
  <si>
    <t>Assumptions</t>
  </si>
  <si>
    <t>Allowed ROE</t>
  </si>
  <si>
    <t>Cost of Long Term Debt</t>
  </si>
  <si>
    <t>Cost of Short Term Debt</t>
  </si>
  <si>
    <t>Nominal Income Tax Rate</t>
  </si>
  <si>
    <t>% of Revenue Requirement Comprising Capital Costs</t>
  </si>
  <si>
    <t>(6)</t>
  </si>
  <si>
    <t>Revenue Requirement (as per CPBR Formula)  (000$)</t>
  </si>
  <si>
    <t>Capital Structure</t>
  </si>
  <si>
    <t>% Equity in Capital structure</t>
  </si>
  <si>
    <t>% Long Term Debt in Capital Structure</t>
  </si>
  <si>
    <t>% Short Term Debt in Capital Structure</t>
  </si>
  <si>
    <t>Calculations</t>
  </si>
  <si>
    <t>Before Tax Cost of Capital</t>
  </si>
  <si>
    <t>Percentage Change in Before Tax Cost of Capital</t>
  </si>
  <si>
    <t>Cost of Capital Adjustment  (000$)</t>
  </si>
  <si>
    <t>Notes: (1)</t>
  </si>
  <si>
    <t>Voir Requête 3840-2013, GI-26, document 2.2, page 2 de 2, lignes 2 à 5 et ligne 15, colonne 2.</t>
  </si>
  <si>
    <t>Selon la D-2014-114.</t>
  </si>
  <si>
    <t>Voir GI-17, document 2.2.1, page 1 de 1, ligne 31.</t>
  </si>
  <si>
    <t>Correspond au taux d'intérêt préférentiel prévu pour 2015.</t>
  </si>
  <si>
    <t>Correspond au taux d'imposition nominal prévu pour 2015, soit un taux d'imposition fédéral de 15,0% et un taux</t>
  </si>
  <si>
    <t>d'imposition provincial de 11.9%.</t>
  </si>
  <si>
    <t>Voir GI-2, document 1, page 1 de 3, ligne 17, colonne 3, soit 6 839 271$ divisé par le revenu de distribution 2013</t>
  </si>
  <si>
    <t>excluant les comptes différés et l'amortissement des comptes de stabilisation de 2013 inclus dans le calcul des</t>
  </si>
  <si>
    <t xml:space="preserve">exclusions 2013 pour un montant net de 23 113 391$. </t>
  </si>
  <si>
    <t>Voir GI-17, document 2, page 2 de 2, ligne 61.</t>
  </si>
  <si>
    <t>GI-33</t>
  </si>
  <si>
    <t>CALCUL DE L'IMPACT DE LA VARIATION DU COMPTE DE STABILISATION</t>
  </si>
  <si>
    <t>DE LA TEMPÉRATURE À LA BASE DE TARIFICATION</t>
  </si>
  <si>
    <t>000$</t>
  </si>
  <si>
    <t>Impact de la variation du compte de stabilisation de la température</t>
  </si>
  <si>
    <t>Base de tarification moyenne prévue en 2015</t>
  </si>
  <si>
    <t>X</t>
  </si>
  <si>
    <t>Amortissement 2015</t>
  </si>
  <si>
    <t>Voir GI-17, document 2.2, page 2 de 2, ligne 15, colonne 2.</t>
  </si>
  <si>
    <t>Tarif 9</t>
  </si>
  <si>
    <t>GI-26</t>
  </si>
  <si>
    <t>(GI-24 Doc 2)</t>
  </si>
  <si>
    <t xml:space="preserve">GI-27 </t>
  </si>
  <si>
    <t>GI-28</t>
  </si>
  <si>
    <t>GI-29</t>
  </si>
  <si>
    <t>CAUSE 2015</t>
  </si>
  <si>
    <t>2015 (4+8)</t>
  </si>
  <si>
    <t>2016 BUDGET vs 2015 (4+8)</t>
  </si>
  <si>
    <t>Notes :</t>
  </si>
  <si>
    <t>Voir GI-26, document 1, page 1 de 1, ligne 24, colonne 4.</t>
  </si>
  <si>
    <t>Cause 2015</t>
  </si>
  <si>
    <t>2015 (4+8) vs Cause 2015</t>
  </si>
  <si>
    <t>Solde au 31 décembre 2014 (voir GI-3, doc 1.1, page 1 de 1, ligne 24, colonne 13)</t>
  </si>
  <si>
    <t>Amortissement 2016</t>
  </si>
  <si>
    <t>à la base de tarification sur le coût de service 2015:</t>
  </si>
  <si>
    <t>Base de tarification moyenne prévue en 2016</t>
  </si>
  <si>
    <t>Coût en capital pondéré avant impôt de 2016</t>
  </si>
  <si>
    <t>Impact sur le coût de service 2016</t>
  </si>
  <si>
    <t>Voir Requête 3884-2014, GI-17, document 2.3.2, page 1 de 1, ligne 4.</t>
  </si>
  <si>
    <t>*** On ne fait pas cette pièce !?!</t>
  </si>
  <si>
    <t>CAUSE 2016</t>
  </si>
  <si>
    <t>-Service de livraison Western-T</t>
  </si>
  <si>
    <t>-Service de livraison Ontario-T</t>
  </si>
  <si>
    <t>Tarif 5</t>
  </si>
  <si>
    <t xml:space="preserve">CAUSE 2015, 2015 (4+8) &amp; CAUSE 2016 </t>
  </si>
  <si>
    <t>D-2014-204</t>
  </si>
  <si>
    <t>Degré jour</t>
  </si>
  <si>
    <t xml:space="preserve">Weston </t>
  </si>
  <si>
    <r>
      <t xml:space="preserve">RÉSIDENTIEL AVEC CHAUFFAGE </t>
    </r>
    <r>
      <rPr>
        <b/>
        <sz val="10"/>
        <color indexed="8"/>
        <rFont val="Calibri"/>
        <family val="2"/>
        <scheme val="minor"/>
      </rPr>
      <t>(1)</t>
    </r>
  </si>
  <si>
    <t>(1) 1 client commercial en service Ontario-T a été budgété comme étant un client en service de vente.</t>
  </si>
  <si>
    <t>MBM à faire</t>
  </si>
  <si>
    <t xml:space="preserve">Excédent de rendement </t>
  </si>
  <si>
    <t>2016 BUDGET vs 2015 (4+8) vs CAUSE 2015</t>
  </si>
  <si>
    <t xml:space="preserve">(1) 2 clients résidentiels en service Western-T ont été budgétés comme étant des clients en service de vente car leurs </t>
  </si>
  <si>
    <t xml:space="preserve">volumes annuels n'étaient pas significatifs et les impacts de cette distorsion ne le sont pas non plus.  Ils représentent </t>
  </si>
  <si>
    <t>environ 0,0042% des volumes résidentiel avec chauffage et 0.0016% des volumes totaux.</t>
  </si>
  <si>
    <t xml:space="preserve">(2) 1 client commercial en service Western-T a été budgété comme étant un client en service de vente car ses volumes </t>
  </si>
  <si>
    <t xml:space="preserve">annuels n'étaient pas significatifs et les impacts de cette distorsion ne le sont pas non plus.  Il représente environ </t>
  </si>
  <si>
    <t>0,03% des volumes commerciaux sans chauffage et 0.0009% des volumes totaux.</t>
  </si>
  <si>
    <t>Voir GI-27, document 1, page 1 de 1, ligne 18.</t>
  </si>
  <si>
    <r>
      <t xml:space="preserve">COMMERCIAL SANS CHAUFFAGE </t>
    </r>
    <r>
      <rPr>
        <b/>
        <sz val="10"/>
        <color indexed="8"/>
        <rFont val="Calibri"/>
        <family val="2"/>
        <scheme val="minor"/>
      </rPr>
      <t>(2)</t>
    </r>
  </si>
  <si>
    <t>INDUSTRIEL-INTERRUPTIBLE</t>
  </si>
  <si>
    <t>Cause 2005</t>
  </si>
  <si>
    <t>Original:   2015-09-09</t>
  </si>
  <si>
    <t>ÉTAT DES RÉSULTATS PRO FORMA (000$) - COMPARATIF 2005 vs 2016</t>
  </si>
  <si>
    <r>
      <t xml:space="preserve">4 </t>
    </r>
    <r>
      <rPr>
        <b/>
        <sz val="8"/>
        <rFont val="Calibri"/>
        <family val="2"/>
        <scheme val="minor"/>
      </rPr>
      <t>(2)</t>
    </r>
  </si>
  <si>
    <t>Voir Requête 3537-2004, D-2005-58, GI-1, document 1, page 1 de 1, colonne 3, révisé le 11 mai 2005.</t>
  </si>
  <si>
    <t>ANALYSE DU BÉNÉFICE NET RÉGLEMENTÉ (000$) - COMPARATIF 2005 vs 2016</t>
  </si>
  <si>
    <t>Voir Requête 3537-2004, D-2005-58, GI-1, document 1.1, page 1 de 1, colonne 1, révisé le 11 mai 2005.</t>
  </si>
  <si>
    <r>
      <t>Perte sur disposition d'actif</t>
    </r>
    <r>
      <rPr>
        <sz val="8"/>
        <rFont val="Calibri"/>
        <family val="2"/>
        <scheme val="minor"/>
      </rPr>
      <t xml:space="preserve">  </t>
    </r>
    <r>
      <rPr>
        <b/>
        <sz val="8"/>
        <rFont val="Calibri"/>
        <family val="2"/>
        <scheme val="minor"/>
      </rPr>
      <t>(1)</t>
    </r>
  </si>
  <si>
    <t>CAUSE 2005</t>
  </si>
  <si>
    <t>SOMMAIRE DES VENTES ET LIVRAISONS DE GAZ - COMPARATIF 2005 vs 2016</t>
  </si>
  <si>
    <t>-Service de livraison Western-T - (Ontario - T en 2005)</t>
  </si>
  <si>
    <t>Tarif 4</t>
  </si>
  <si>
    <t>ÉTAT D'ÉVOLUTION DE LA BASE DE TARIFICATION (000$) - COMPARATIF 2005 vs 2016</t>
  </si>
  <si>
    <t>Document 1.3</t>
  </si>
  <si>
    <r>
      <t xml:space="preserve">1 </t>
    </r>
    <r>
      <rPr>
        <b/>
        <sz val="8"/>
        <color indexed="8"/>
        <rFont val="Calibri"/>
        <family val="2"/>
        <scheme val="minor"/>
      </rPr>
      <t xml:space="preserve"> (1)</t>
    </r>
  </si>
  <si>
    <t>(3) Voir Requête 3537-2004, GI-2, document 4, page 1 à 4, colonne 3, original du 23 août 2004.</t>
  </si>
  <si>
    <t>(2) Voir GI-32, document 2, page 1 de 1, lignes 1 à 30, dernière colonne.</t>
  </si>
  <si>
    <r>
      <t xml:space="preserve">Cause 2005  </t>
    </r>
    <r>
      <rPr>
        <b/>
        <sz val="8"/>
        <color indexed="8"/>
        <rFont val="Calibri"/>
        <family val="2"/>
        <scheme val="minor"/>
      </rPr>
      <t>(1)</t>
    </r>
  </si>
  <si>
    <r>
      <t xml:space="preserve">Cause 2016 </t>
    </r>
    <r>
      <rPr>
        <b/>
        <sz val="8"/>
        <color indexed="8"/>
        <rFont val="Calibri"/>
        <family val="2"/>
        <scheme val="minor"/>
      </rPr>
      <t xml:space="preserve"> (2)</t>
    </r>
  </si>
  <si>
    <t>Cause 2005 vs Cause 2016</t>
  </si>
  <si>
    <t>Plan d’approvisionnement gazier - COMPARATIF 2005 vs 2016</t>
  </si>
  <si>
    <t>Approvisionnement gazier</t>
  </si>
  <si>
    <t>10³m³</t>
  </si>
  <si>
    <r>
      <t xml:space="preserve">2005 </t>
    </r>
    <r>
      <rPr>
        <b/>
        <sz val="8"/>
        <color theme="1"/>
        <rFont val="Times New Roman"/>
        <family val="1"/>
      </rPr>
      <t>(2)</t>
    </r>
  </si>
  <si>
    <t>Résidentiel</t>
  </si>
  <si>
    <t>57 996</t>
  </si>
  <si>
    <t xml:space="preserve">    72 509 </t>
  </si>
  <si>
    <t xml:space="preserve">    73 953</t>
  </si>
  <si>
    <t xml:space="preserve">    75 397 </t>
  </si>
  <si>
    <t>Commercial</t>
  </si>
  <si>
    <t>60 959</t>
  </si>
  <si>
    <t xml:space="preserve">    64 965 </t>
  </si>
  <si>
    <t xml:space="preserve">    65 526 </t>
  </si>
  <si>
    <t xml:space="preserve">    66 088 </t>
  </si>
  <si>
    <t>Industriel</t>
  </si>
  <si>
    <t>38 536</t>
  </si>
  <si>
    <t xml:space="preserve">    40 538 </t>
  </si>
  <si>
    <t>157 491</t>
  </si>
  <si>
    <t xml:space="preserve">  178 012</t>
  </si>
  <si>
    <t xml:space="preserve">  180 017</t>
  </si>
  <si>
    <t xml:space="preserve">  182 023 </t>
  </si>
  <si>
    <r>
      <t xml:space="preserve">PGEÉ </t>
    </r>
    <r>
      <rPr>
        <b/>
        <sz val="8"/>
        <color theme="1"/>
        <rFont val="Times New Roman"/>
        <family val="1"/>
      </rPr>
      <t>(1)</t>
    </r>
    <r>
      <rPr>
        <sz val="12"/>
        <color theme="1"/>
        <rFont val="Times New Roman"/>
        <family val="1"/>
      </rPr>
      <t xml:space="preserve"> -Résidentiel</t>
    </r>
  </si>
  <si>
    <t>2 248</t>
  </si>
  <si>
    <t xml:space="preserve">     4 838 </t>
  </si>
  <si>
    <t xml:space="preserve">     4 889 </t>
  </si>
  <si>
    <t xml:space="preserve">     4 938 </t>
  </si>
  <si>
    <r>
      <t xml:space="preserve">PGEÉ </t>
    </r>
    <r>
      <rPr>
        <b/>
        <sz val="8"/>
        <color theme="1"/>
        <rFont val="Times New Roman"/>
        <family val="1"/>
      </rPr>
      <t>(1)</t>
    </r>
    <r>
      <rPr>
        <sz val="12"/>
        <color theme="1"/>
        <rFont val="Times New Roman"/>
        <family val="1"/>
      </rPr>
      <t xml:space="preserve"> -Commercial</t>
    </r>
  </si>
  <si>
    <t>1 291</t>
  </si>
  <si>
    <t xml:space="preserve">     3 238 </t>
  </si>
  <si>
    <t xml:space="preserve">     3 454 </t>
  </si>
  <si>
    <t xml:space="preserve">     3 655 </t>
  </si>
  <si>
    <t>Ventes totales</t>
  </si>
  <si>
    <t>153 952</t>
  </si>
  <si>
    <t xml:space="preserve">  169 936 </t>
  </si>
  <si>
    <t xml:space="preserve">  171 674 </t>
  </si>
  <si>
    <t xml:space="preserve">  173 430 </t>
  </si>
  <si>
    <t xml:space="preserve">Notes: </t>
  </si>
  <si>
    <t>GI-23</t>
  </si>
  <si>
    <t>Original: 2015-09-09</t>
  </si>
  <si>
    <t>CAUSE 2016 vs CAUSE 2005</t>
  </si>
  <si>
    <t>Cause 2016 vs Cause 2005</t>
  </si>
  <si>
    <t>unité</t>
  </si>
  <si>
    <t>(1) Voir Requête 3537-2004, D-2005-58, GI-8, document 3, page 1 de 1, colonne 5, révisé le 11 mai 2005.</t>
  </si>
  <si>
    <t>son introduction en 2001.</t>
  </si>
  <si>
    <t>(1) Réduction de volumes provenant du Plan global en efficacité énergétique depuis</t>
  </si>
  <si>
    <t xml:space="preserve">(2) Voir Requête 3537-2004, GI-16, document 1, page 2 de 2, colonne 1, original </t>
  </si>
  <si>
    <t>du 23 juillet 2004.</t>
  </si>
  <si>
    <r>
      <t xml:space="preserve">1 </t>
    </r>
    <r>
      <rPr>
        <sz val="8"/>
        <color indexed="8"/>
        <rFont val="Calibri"/>
        <family val="2"/>
        <scheme val="minor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</si>
</sst>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#,##0.0_);\(#,##0.0\)"/>
    <numFmt numFmtId="166" formatCode="0_)"/>
    <numFmt numFmtId="167" formatCode="0.0_)"/>
    <numFmt numFmtId="168" formatCode="#,##0.0"/>
    <numFmt numFmtId="169" formatCode="_(* #,##0.0_);_(* \(#,##0.0\);_(* &quot;-&quot;??_);_(@_)"/>
    <numFmt numFmtId="170" formatCode="0.0"/>
    <numFmt numFmtId="171" formatCode="0.00_)"/>
    <numFmt numFmtId="172" formatCode="#,##0.0_);[Red]\(#,##0.0\)"/>
    <numFmt numFmtId="173" formatCode=";;;"/>
    <numFmt numFmtId="174" formatCode="0.0%"/>
    <numFmt numFmtId="175" formatCode="#,##0;[Red]\(#,##0\)"/>
    <numFmt numFmtId="176" formatCode="#,##0.00;[Red]\(#,##0.00\)"/>
    <numFmt numFmtId="177" formatCode="&quot;$&quot;#,##0;[Red]\(&quot;$&quot;#,##0\)"/>
    <numFmt numFmtId="178" formatCode="0.00%;[Red]\(0.00%\)"/>
    <numFmt numFmtId="179" formatCode="_(* #,##0_);_(* \(#,##0\);_(* &quot;-&quot;??_);_(@_)"/>
  </numFmts>
  <fonts count="53"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etica-Narrow"/>
    </font>
    <font>
      <sz val="10"/>
      <name val="MS Sans Serif"/>
      <family val="2"/>
    </font>
    <font>
      <sz val="10"/>
      <name val="Arial MT"/>
    </font>
    <font>
      <sz val="8"/>
      <name val="MS Sans Serif"/>
      <family val="2"/>
    </font>
    <font>
      <sz val="10"/>
      <name val="Courier"/>
      <family val="3"/>
    </font>
    <font>
      <b/>
      <sz val="10"/>
      <name val="MS Sans Serif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sz val="8.5"/>
      <name val="MS Sans Serif"/>
      <family val="2"/>
    </font>
    <font>
      <sz val="8"/>
      <name val="Courier"/>
      <family val="3"/>
    </font>
    <font>
      <b/>
      <sz val="8"/>
      <color indexed="8"/>
      <name val="MS Sans Serif"/>
      <family val="2"/>
    </font>
    <font>
      <u/>
      <sz val="10"/>
      <name val="MS Sans Serif"/>
      <family val="2"/>
    </font>
    <font>
      <b/>
      <sz val="10"/>
      <color indexed="8"/>
      <name val="MS Sans Serif"/>
      <family val="2"/>
    </font>
    <font>
      <sz val="12"/>
      <name val="MS Sans Serif"/>
      <family val="2"/>
    </font>
    <font>
      <i/>
      <sz val="10"/>
      <name val="MS Sans Serif"/>
      <family val="2"/>
    </font>
    <font>
      <i/>
      <vertAlign val="subscript"/>
      <sz val="10"/>
      <name val="MS Sans Serif"/>
      <family val="2"/>
    </font>
    <font>
      <i/>
      <sz val="10"/>
      <color indexed="10"/>
      <name val="MS Sans Serif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Helvetica-Narrow"/>
      <family val="2"/>
    </font>
    <font>
      <sz val="8"/>
      <color indexed="45"/>
      <name val="MS Sans Serif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.5"/>
      <name val="Calibri"/>
      <family val="2"/>
      <scheme val="minor"/>
    </font>
    <font>
      <sz val="8"/>
      <color indexed="8"/>
      <name val="Calibri"/>
      <family val="2"/>
      <scheme val="minor"/>
    </font>
    <font>
      <sz val="8.5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  <font>
      <u val="double"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A3A3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6135">
    <xf numFmtId="164" fontId="0" fillId="0" borderId="0" applyAlignment="0">
      <alignment vertical="top"/>
    </xf>
    <xf numFmtId="43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7" fillId="0" borderId="0"/>
    <xf numFmtId="173" fontId="5" fillId="0" borderId="0" applyFont="0" applyFill="0" applyBorder="0" applyAlignment="0" applyProtection="0"/>
    <xf numFmtId="164" fontId="14" fillId="0" borderId="0"/>
    <xf numFmtId="164" fontId="14" fillId="0" borderId="0"/>
    <xf numFmtId="164" fontId="9" fillId="0" borderId="0"/>
    <xf numFmtId="164" fontId="9" fillId="0" borderId="0"/>
    <xf numFmtId="0" fontId="4" fillId="0" borderId="0"/>
    <xf numFmtId="164" fontId="9" fillId="0" borderId="0"/>
    <xf numFmtId="0" fontId="6" fillId="0" borderId="0"/>
    <xf numFmtId="164" fontId="14" fillId="0" borderId="0"/>
    <xf numFmtId="0" fontId="4" fillId="0" borderId="0"/>
    <xf numFmtId="164" fontId="9" fillId="0" borderId="0"/>
    <xf numFmtId="164" fontId="14" fillId="0" borderId="0" applyAlignment="0">
      <alignment vertical="top"/>
    </xf>
    <xf numFmtId="9" fontId="4" fillId="0" borderId="0" applyFont="0" applyFill="0" applyBorder="0" applyAlignment="0" applyProtection="0"/>
    <xf numFmtId="0" fontId="4" fillId="0" borderId="0"/>
    <xf numFmtId="164" fontId="14" fillId="0" borderId="0" applyAlignment="0">
      <alignment vertical="top"/>
    </xf>
    <xf numFmtId="0" fontId="4" fillId="0" borderId="0"/>
    <xf numFmtId="172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40" fontId="22" fillId="4" borderId="0">
      <alignment horizontal="right"/>
    </xf>
    <xf numFmtId="0" fontId="23" fillId="4" borderId="0">
      <alignment horizontal="right"/>
    </xf>
    <xf numFmtId="0" fontId="24" fillId="4" borderId="8"/>
    <xf numFmtId="0" fontId="24" fillId="0" borderId="0" applyBorder="0">
      <alignment horizontal="centerContinuous"/>
    </xf>
    <xf numFmtId="0" fontId="25" fillId="0" borderId="0" applyBorder="0">
      <alignment horizontal="centerContinuous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7" fillId="0" borderId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2" fontId="29" fillId="0" borderId="0" applyNumberFormat="0" applyFill="0" applyBorder="0" applyAlignment="0" applyProtection="0"/>
    <xf numFmtId="172" fontId="29" fillId="0" borderId="0" applyNumberFormat="0" applyFill="0" applyBorder="0" applyAlignment="0" applyProtection="0"/>
    <xf numFmtId="172" fontId="29" fillId="0" borderId="0" applyNumberFormat="0" applyFill="0" applyBorder="0" applyAlignment="0" applyProtection="0"/>
    <xf numFmtId="172" fontId="29" fillId="0" borderId="0" applyNumberFormat="0" applyFill="0" applyBorder="0" applyAlignment="0" applyProtection="0"/>
    <xf numFmtId="172" fontId="29" fillId="0" borderId="0" applyNumberFormat="0" applyFill="0" applyBorder="0" applyAlignment="0" applyProtection="0"/>
    <xf numFmtId="172" fontId="29" fillId="0" borderId="0" applyNumberFormat="0" applyFill="0" applyBorder="0" applyAlignment="0" applyProtection="0"/>
    <xf numFmtId="172" fontId="29" fillId="0" borderId="0" applyNumberFormat="0" applyFill="0" applyBorder="0" applyAlignment="0" applyProtection="0"/>
    <xf numFmtId="172" fontId="29" fillId="0" borderId="0" applyNumberFormat="0" applyFill="0" applyBorder="0" applyAlignment="0" applyProtection="0"/>
    <xf numFmtId="172" fontId="29" fillId="0" borderId="0" applyNumberFormat="0" applyFill="0" applyBorder="0" applyAlignment="0" applyProtection="0"/>
    <xf numFmtId="172" fontId="29" fillId="0" borderId="0" applyNumberFormat="0" applyFill="0" applyBorder="0" applyAlignment="0" applyProtection="0"/>
    <xf numFmtId="172" fontId="29" fillId="0" borderId="0" applyNumberFormat="0" applyFill="0" applyBorder="0" applyAlignment="0" applyProtection="0"/>
    <xf numFmtId="172" fontId="29" fillId="0" borderId="0" applyNumberFormat="0" applyFill="0" applyBorder="0" applyAlignment="0" applyProtection="0"/>
    <xf numFmtId="172" fontId="29" fillId="0" borderId="0" applyNumberFormat="0" applyFill="0" applyBorder="0" applyAlignment="0" applyProtection="0"/>
    <xf numFmtId="172" fontId="29" fillId="0" borderId="0" applyNumberFormat="0" applyFill="0" applyBorder="0" applyAlignment="0" applyProtection="0"/>
    <xf numFmtId="172" fontId="29" fillId="0" borderId="0" applyNumberFormat="0" applyFill="0" applyBorder="0" applyAlignment="0" applyProtection="0"/>
    <xf numFmtId="172" fontId="29" fillId="0" borderId="0" applyNumberFormat="0" applyFill="0" applyBorder="0" applyAlignment="0" applyProtection="0"/>
    <xf numFmtId="172" fontId="29" fillId="0" borderId="0" applyNumberFormat="0" applyFill="0" applyBorder="0" applyAlignment="0" applyProtection="0"/>
    <xf numFmtId="172" fontId="29" fillId="0" borderId="0" applyNumberFormat="0" applyFill="0" applyBorder="0" applyAlignment="0" applyProtection="0"/>
    <xf numFmtId="172" fontId="29" fillId="0" borderId="0" applyNumberFormat="0" applyFill="0" applyBorder="0" applyAlignment="0" applyProtection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4" fillId="0" borderId="0"/>
    <xf numFmtId="164" fontId="14" fillId="0" borderId="0"/>
    <xf numFmtId="0" fontId="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4" fillId="0" borderId="0"/>
    <xf numFmtId="164" fontId="14" fillId="0" borderId="0"/>
    <xf numFmtId="0" fontId="4" fillId="0" borderId="0"/>
    <xf numFmtId="164" fontId="14" fillId="0" borderId="0"/>
    <xf numFmtId="0" fontId="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4" fillId="0" borderId="0"/>
    <xf numFmtId="164" fontId="14" fillId="0" borderId="0"/>
    <xf numFmtId="164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4" fillId="0" borderId="0"/>
    <xf numFmtId="164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4" fillId="0" borderId="0"/>
    <xf numFmtId="164" fontId="14" fillId="0" borderId="0"/>
    <xf numFmtId="164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4" fillId="0" borderId="0"/>
    <xf numFmtId="164" fontId="14" fillId="0" borderId="0"/>
    <xf numFmtId="164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4" fillId="0" borderId="0"/>
    <xf numFmtId="164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4" fillId="0" borderId="0"/>
    <xf numFmtId="164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4" fillId="0" borderId="0"/>
    <xf numFmtId="0" fontId="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4" fillId="0" borderId="0"/>
    <xf numFmtId="164" fontId="14" fillId="0" borderId="0"/>
    <xf numFmtId="0" fontId="4" fillId="0" borderId="0"/>
    <xf numFmtId="164" fontId="14" fillId="0" borderId="0"/>
    <xf numFmtId="0" fontId="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4" fillId="0" borderId="0"/>
    <xf numFmtId="164" fontId="14" fillId="0" borderId="0"/>
    <xf numFmtId="0" fontId="4" fillId="0" borderId="0"/>
    <xf numFmtId="164" fontId="14" fillId="0" borderId="0"/>
    <xf numFmtId="0" fontId="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4" fillId="0" borderId="0"/>
    <xf numFmtId="164" fontId="14" fillId="0" borderId="0"/>
    <xf numFmtId="0" fontId="4" fillId="0" borderId="0"/>
    <xf numFmtId="164" fontId="14" fillId="0" borderId="0"/>
    <xf numFmtId="0" fontId="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4" fillId="0" borderId="0"/>
    <xf numFmtId="164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9" fillId="0" borderId="0"/>
    <xf numFmtId="165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165" fontId="9" fillId="0" borderId="0"/>
    <xf numFmtId="165" fontId="9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2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2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4" fillId="0" borderId="0"/>
    <xf numFmtId="164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4" fillId="0" borderId="0"/>
    <xf numFmtId="0" fontId="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164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4" fillId="0" borderId="0"/>
    <xf numFmtId="164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14" fillId="0" borderId="0"/>
    <xf numFmtId="164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30" fillId="0" borderId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31" fillId="0" borderId="0" applyFill="0" applyAlignment="0" applyProtection="0"/>
    <xf numFmtId="0" fontId="1" fillId="0" borderId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81">
    <xf numFmtId="164" fontId="0" fillId="0" borderId="0" xfId="0">
      <alignment vertical="top"/>
    </xf>
    <xf numFmtId="0" fontId="4" fillId="0" borderId="0" xfId="13"/>
    <xf numFmtId="164" fontId="11" fillId="0" borderId="0" xfId="8" applyFont="1" applyAlignment="1">
      <alignment horizontal="centerContinuous"/>
    </xf>
    <xf numFmtId="164" fontId="12" fillId="0" borderId="0" xfId="8" applyFont="1" applyFill="1" applyBorder="1" applyAlignment="1">
      <alignment horizontal="centerContinuous"/>
    </xf>
    <xf numFmtId="164" fontId="11" fillId="0" borderId="0" xfId="8" applyFont="1"/>
    <xf numFmtId="164" fontId="12" fillId="0" borderId="0" xfId="8" applyFont="1" applyFill="1"/>
    <xf numFmtId="164" fontId="12" fillId="0" borderId="0" xfId="8" applyFont="1" applyFill="1" applyAlignment="1" applyProtection="1">
      <alignment horizontal="centerContinuous"/>
    </xf>
    <xf numFmtId="164" fontId="11" fillId="0" borderId="0" xfId="8" applyFont="1" applyAlignment="1">
      <alignment horizontal="center"/>
    </xf>
    <xf numFmtId="164" fontId="12" fillId="0" borderId="0" xfId="8" applyFont="1" applyFill="1" applyAlignment="1" applyProtection="1">
      <alignment horizontal="center"/>
    </xf>
    <xf numFmtId="164" fontId="11" fillId="0" borderId="0" xfId="8" applyFont="1" applyAlignment="1" applyProtection="1">
      <alignment horizontal="center"/>
    </xf>
    <xf numFmtId="164" fontId="12" fillId="0" borderId="1" xfId="8" applyFont="1" applyFill="1" applyBorder="1" applyAlignment="1">
      <alignment horizontal="center"/>
    </xf>
    <xf numFmtId="164" fontId="11" fillId="0" borderId="0" xfId="8" applyFont="1" applyAlignment="1" applyProtection="1">
      <alignment horizontal="left"/>
    </xf>
    <xf numFmtId="164" fontId="12" fillId="0" borderId="0" xfId="8" quotePrefix="1" applyFont="1" applyFill="1" applyAlignment="1" applyProtection="1">
      <alignment horizontal="center"/>
    </xf>
    <xf numFmtId="164" fontId="12" fillId="0" borderId="1" xfId="8" applyFont="1" applyFill="1" applyBorder="1"/>
    <xf numFmtId="164" fontId="12" fillId="0" borderId="1" xfId="8" applyFont="1" applyFill="1" applyBorder="1" applyAlignment="1" applyProtection="1">
      <alignment horizontal="center"/>
    </xf>
    <xf numFmtId="37" fontId="11" fillId="0" borderId="0" xfId="8" applyNumberFormat="1" applyFont="1" applyProtection="1"/>
    <xf numFmtId="167" fontId="11" fillId="0" borderId="0" xfId="8" applyNumberFormat="1" applyFont="1" applyProtection="1"/>
    <xf numFmtId="165" fontId="11" fillId="0" borderId="0" xfId="8" applyNumberFormat="1" applyFont="1" applyProtection="1"/>
    <xf numFmtId="164" fontId="11" fillId="0" borderId="0" xfId="8" quotePrefix="1" applyFont="1" applyAlignment="1" applyProtection="1">
      <alignment horizontal="right"/>
    </xf>
    <xf numFmtId="164" fontId="11" fillId="0" borderId="0" xfId="8" quotePrefix="1" applyFont="1" applyAlignment="1" applyProtection="1">
      <alignment horizontal="left"/>
    </xf>
    <xf numFmtId="37" fontId="11" fillId="0" borderId="0" xfId="8" applyNumberFormat="1" applyFont="1" applyAlignment="1" applyProtection="1">
      <alignment horizontal="left"/>
    </xf>
    <xf numFmtId="164" fontId="11" fillId="0" borderId="0" xfId="5" quotePrefix="1" applyFont="1" applyAlignment="1" applyProtection="1">
      <alignment horizontal="left"/>
    </xf>
    <xf numFmtId="164" fontId="11" fillId="0" borderId="0" xfId="5" applyFont="1" applyAlignment="1">
      <alignment horizontal="left"/>
    </xf>
    <xf numFmtId="0" fontId="10" fillId="0" borderId="0" xfId="11" applyFont="1" applyAlignment="1">
      <alignment horizontal="centerContinuous"/>
    </xf>
    <xf numFmtId="0" fontId="11" fillId="0" borderId="0" xfId="11" applyFont="1"/>
    <xf numFmtId="0" fontId="11" fillId="0" borderId="0" xfId="11" applyFont="1" applyAlignment="1">
      <alignment horizontal="center"/>
    </xf>
    <xf numFmtId="0" fontId="11" fillId="0" borderId="2" xfId="11" applyFont="1" applyBorder="1" applyAlignment="1">
      <alignment horizontal="center"/>
    </xf>
    <xf numFmtId="0" fontId="11" fillId="0" borderId="2" xfId="11" quotePrefix="1" applyFont="1" applyBorder="1" applyAlignment="1">
      <alignment horizontal="center"/>
    </xf>
    <xf numFmtId="0" fontId="11" fillId="0" borderId="0" xfId="11" quotePrefix="1" applyFont="1"/>
    <xf numFmtId="0" fontId="11" fillId="0" borderId="0" xfId="11" applyFont="1" applyAlignment="1">
      <alignment horizontal="centerContinuous"/>
    </xf>
    <xf numFmtId="0" fontId="11" fillId="0" borderId="0" xfId="11" applyFont="1" applyBorder="1" applyAlignment="1">
      <alignment horizontal="center"/>
    </xf>
    <xf numFmtId="0" fontId="11" fillId="0" borderId="2" xfId="11" applyFont="1" applyBorder="1"/>
    <xf numFmtId="169" fontId="11" fillId="0" borderId="0" xfId="1" applyNumberFormat="1" applyFont="1"/>
    <xf numFmtId="169" fontId="11" fillId="0" borderId="2" xfId="1" applyNumberFormat="1" applyFont="1" applyBorder="1"/>
    <xf numFmtId="169" fontId="11" fillId="0" borderId="3" xfId="11" applyNumberFormat="1" applyFont="1" applyBorder="1"/>
    <xf numFmtId="0" fontId="11" fillId="0" borderId="0" xfId="11" applyFont="1" applyAlignment="1">
      <alignment horizontal="left"/>
    </xf>
    <xf numFmtId="164" fontId="17" fillId="0" borderId="0" xfId="8" applyFont="1" applyFill="1" applyBorder="1" applyAlignment="1" applyProtection="1">
      <alignment horizontal="centerContinuous"/>
    </xf>
    <xf numFmtId="0" fontId="4" fillId="0" borderId="0" xfId="13" applyAlignment="1">
      <alignment horizontal="centerContinuous"/>
    </xf>
    <xf numFmtId="0" fontId="4" fillId="0" borderId="0" xfId="13" applyBorder="1" applyAlignment="1">
      <alignment horizontal="centerContinuous"/>
    </xf>
    <xf numFmtId="164" fontId="9" fillId="0" borderId="0" xfId="8"/>
    <xf numFmtId="164" fontId="12" fillId="0" borderId="0" xfId="8" applyFont="1" applyFill="1" applyAlignment="1">
      <alignment horizontal="centerContinuous"/>
    </xf>
    <xf numFmtId="164" fontId="9" fillId="0" borderId="0" xfId="8" applyAlignment="1">
      <alignment horizontal="center"/>
    </xf>
    <xf numFmtId="37" fontId="9" fillId="0" borderId="0" xfId="8" applyNumberFormat="1" applyProtection="1"/>
    <xf numFmtId="0" fontId="4" fillId="0" borderId="0" xfId="17"/>
    <xf numFmtId="49" fontId="4" fillId="0" borderId="0" xfId="17" applyNumberFormat="1" applyAlignment="1"/>
    <xf numFmtId="49" fontId="18" fillId="0" borderId="0" xfId="17" applyNumberFormat="1" applyFont="1" applyAlignment="1"/>
    <xf numFmtId="0" fontId="6" fillId="0" borderId="0" xfId="17" applyFont="1"/>
    <xf numFmtId="49" fontId="6" fillId="0" borderId="0" xfId="17" applyNumberFormat="1" applyFont="1" applyAlignment="1"/>
    <xf numFmtId="49" fontId="16" fillId="0" borderId="2" xfId="17" applyNumberFormat="1" applyFont="1" applyBorder="1" applyAlignment="1"/>
    <xf numFmtId="0" fontId="16" fillId="0" borderId="2" xfId="17" applyFont="1" applyBorder="1"/>
    <xf numFmtId="0" fontId="6" fillId="0" borderId="2" xfId="17" applyFont="1" applyBorder="1"/>
    <xf numFmtId="2" fontId="6" fillId="0" borderId="0" xfId="17" applyNumberFormat="1" applyFont="1"/>
    <xf numFmtId="170" fontId="6" fillId="0" borderId="0" xfId="17" applyNumberFormat="1" applyFont="1"/>
    <xf numFmtId="0" fontId="8" fillId="0" borderId="0" xfId="17" quotePrefix="1" applyFont="1" applyAlignment="1">
      <alignment horizontal="center"/>
    </xf>
    <xf numFmtId="170" fontId="6" fillId="0" borderId="2" xfId="17" applyNumberFormat="1" applyFont="1" applyBorder="1"/>
    <xf numFmtId="170" fontId="6" fillId="0" borderId="0" xfId="17" applyNumberFormat="1" applyFont="1" applyBorder="1"/>
    <xf numFmtId="170" fontId="6" fillId="0" borderId="3" xfId="17" applyNumberFormat="1" applyFont="1" applyBorder="1"/>
    <xf numFmtId="1" fontId="6" fillId="0" borderId="0" xfId="17" applyNumberFormat="1" applyFont="1"/>
    <xf numFmtId="0" fontId="6" fillId="0" borderId="0" xfId="17" applyFont="1" applyAlignment="1">
      <alignment horizontal="center"/>
    </xf>
    <xf numFmtId="0" fontId="6" fillId="0" borderId="2" xfId="17" applyFont="1" applyBorder="1" applyAlignment="1">
      <alignment horizontal="center"/>
    </xf>
    <xf numFmtId="0" fontId="6" fillId="0" borderId="0" xfId="17" applyFont="1" applyAlignment="1">
      <alignment horizontal="right"/>
    </xf>
    <xf numFmtId="0" fontId="6" fillId="0" borderId="0" xfId="19" applyFont="1"/>
    <xf numFmtId="0" fontId="19" fillId="0" borderId="0" xfId="19" applyFont="1"/>
    <xf numFmtId="0" fontId="21" fillId="0" borderId="0" xfId="19" applyFont="1"/>
    <xf numFmtId="0" fontId="6" fillId="0" borderId="0" xfId="19" applyFont="1" applyAlignment="1">
      <alignment horizontal="center"/>
    </xf>
    <xf numFmtId="0" fontId="6" fillId="0" borderId="0" xfId="19" applyFont="1" applyFill="1"/>
    <xf numFmtId="0" fontId="6" fillId="0" borderId="7" xfId="19" applyFont="1" applyBorder="1"/>
    <xf numFmtId="0" fontId="6" fillId="0" borderId="7" xfId="19" applyFont="1" applyBorder="1" applyAlignment="1">
      <alignment horizontal="left"/>
    </xf>
    <xf numFmtId="0" fontId="10" fillId="0" borderId="7" xfId="19" applyFont="1" applyBorder="1" applyAlignment="1">
      <alignment horizontal="center"/>
    </xf>
    <xf numFmtId="0" fontId="13" fillId="0" borderId="0" xfId="19" quotePrefix="1" applyFont="1" applyAlignment="1">
      <alignment horizontal="center"/>
    </xf>
    <xf numFmtId="0" fontId="13" fillId="0" borderId="0" xfId="19" applyFont="1" applyAlignment="1">
      <alignment horizontal="center"/>
    </xf>
    <xf numFmtId="0" fontId="10" fillId="0" borderId="0" xfId="19" applyFont="1"/>
    <xf numFmtId="10" fontId="6" fillId="0" borderId="0" xfId="19" applyNumberFormat="1" applyFont="1" applyAlignment="1">
      <alignment horizontal="center"/>
    </xf>
    <xf numFmtId="10" fontId="6" fillId="0" borderId="0" xfId="19" quotePrefix="1" applyNumberFormat="1" applyFont="1" applyAlignment="1">
      <alignment horizontal="center"/>
    </xf>
    <xf numFmtId="10" fontId="6" fillId="0" borderId="0" xfId="19" applyNumberFormat="1" applyFont="1" applyFill="1" applyAlignment="1">
      <alignment horizontal="center"/>
    </xf>
    <xf numFmtId="174" fontId="6" fillId="0" borderId="0" xfId="19" quotePrefix="1" applyNumberFormat="1" applyFont="1" applyAlignment="1">
      <alignment horizontal="center"/>
    </xf>
    <xf numFmtId="10" fontId="6" fillId="0" borderId="0" xfId="16" applyNumberFormat="1" applyFont="1" applyFill="1"/>
    <xf numFmtId="10" fontId="6" fillId="0" borderId="0" xfId="16" applyNumberFormat="1" applyFont="1"/>
    <xf numFmtId="174" fontId="6" fillId="0" borderId="0" xfId="19" applyNumberFormat="1" applyFont="1" applyFill="1" applyAlignment="1">
      <alignment horizontal="center"/>
    </xf>
    <xf numFmtId="165" fontId="6" fillId="3" borderId="0" xfId="19" applyNumberFormat="1" applyFont="1" applyFill="1" applyAlignment="1">
      <alignment horizontal="center"/>
    </xf>
    <xf numFmtId="165" fontId="6" fillId="0" borderId="0" xfId="19" applyNumberFormat="1" applyFont="1" applyAlignment="1">
      <alignment horizontal="center"/>
    </xf>
    <xf numFmtId="9" fontId="6" fillId="0" borderId="0" xfId="19" applyNumberFormat="1" applyFont="1" applyAlignment="1">
      <alignment horizontal="center"/>
    </xf>
    <xf numFmtId="165" fontId="6" fillId="0" borderId="0" xfId="19" applyNumberFormat="1" applyFont="1" applyFill="1" applyAlignment="1">
      <alignment horizontal="center"/>
    </xf>
    <xf numFmtId="0" fontId="6" fillId="0" borderId="7" xfId="19" applyFont="1" applyBorder="1" applyAlignment="1">
      <alignment horizontal="center"/>
    </xf>
    <xf numFmtId="0" fontId="6" fillId="0" borderId="0" xfId="19" applyFont="1" applyFill="1" applyAlignment="1">
      <alignment horizontal="left"/>
    </xf>
    <xf numFmtId="0" fontId="6" fillId="0" borderId="0" xfId="19" quotePrefix="1" applyFont="1"/>
    <xf numFmtId="0" fontId="6" fillId="0" borderId="0" xfId="19" applyFont="1" applyAlignment="1"/>
    <xf numFmtId="0" fontId="6" fillId="0" borderId="0" xfId="19" quotePrefix="1" applyFont="1" applyAlignment="1">
      <alignment horizontal="right"/>
    </xf>
    <xf numFmtId="0" fontId="6" fillId="0" borderId="0" xfId="19" quotePrefix="1" applyFont="1" applyFill="1"/>
    <xf numFmtId="0" fontId="6" fillId="0" borderId="0" xfId="19" applyFont="1" applyAlignment="1">
      <alignment horizontal="left" indent="4"/>
    </xf>
    <xf numFmtId="164" fontId="32" fillId="0" borderId="0" xfId="10" applyFont="1" applyFill="1" applyBorder="1" applyAlignment="1" applyProtection="1">
      <alignment horizontal="centerContinuous"/>
    </xf>
    <xf numFmtId="164" fontId="33" fillId="0" borderId="0" xfId="10" applyFont="1" applyAlignment="1">
      <alignment horizontal="centerContinuous"/>
    </xf>
    <xf numFmtId="164" fontId="33" fillId="0" borderId="0" xfId="10" applyFont="1" applyBorder="1" applyAlignment="1">
      <alignment horizontal="centerContinuous"/>
    </xf>
    <xf numFmtId="164" fontId="34" fillId="0" borderId="0" xfId="10" applyFont="1"/>
    <xf numFmtId="164" fontId="32" fillId="0" borderId="0" xfId="10" quotePrefix="1" applyFont="1" applyFill="1" applyBorder="1" applyAlignment="1" applyProtection="1">
      <alignment horizontal="centerContinuous"/>
    </xf>
    <xf numFmtId="164" fontId="35" fillId="0" borderId="0" xfId="10" applyFont="1" applyFill="1" applyBorder="1" applyAlignment="1" applyProtection="1">
      <alignment horizontal="centerContinuous"/>
    </xf>
    <xf numFmtId="164" fontId="36" fillId="0" borderId="0" xfId="10" applyFont="1"/>
    <xf numFmtId="164" fontId="37" fillId="0" borderId="0" xfId="10" applyFont="1" applyFill="1"/>
    <xf numFmtId="164" fontId="38" fillId="0" borderId="0" xfId="10" applyFont="1" applyFill="1" applyAlignment="1">
      <alignment horizontal="center"/>
    </xf>
    <xf numFmtId="164" fontId="34" fillId="0" borderId="0" xfId="10" applyFont="1" applyAlignment="1">
      <alignment horizontal="center"/>
    </xf>
    <xf numFmtId="164" fontId="37" fillId="0" borderId="1" xfId="10" applyFont="1" applyFill="1" applyBorder="1"/>
    <xf numFmtId="164" fontId="38" fillId="0" borderId="1" xfId="10" applyFont="1" applyFill="1" applyBorder="1" applyAlignment="1" applyProtection="1">
      <alignment horizontal="center"/>
    </xf>
    <xf numFmtId="164" fontId="39" fillId="0" borderId="0" xfId="10" applyFont="1" applyFill="1"/>
    <xf numFmtId="164" fontId="39" fillId="0" borderId="0" xfId="10" applyFont="1" applyFill="1" applyAlignment="1">
      <alignment horizontal="right"/>
    </xf>
    <xf numFmtId="164" fontId="39" fillId="0" borderId="0" xfId="10" quotePrefix="1" applyFont="1" applyFill="1" applyAlignment="1" applyProtection="1">
      <alignment horizontal="left"/>
    </xf>
    <xf numFmtId="165" fontId="39" fillId="0" borderId="0" xfId="10" applyNumberFormat="1" applyFont="1" applyFill="1"/>
    <xf numFmtId="164" fontId="39" fillId="0" borderId="0" xfId="10" applyFont="1" applyFill="1" applyAlignment="1" applyProtection="1"/>
    <xf numFmtId="164" fontId="39" fillId="0" borderId="0" xfId="10" applyFont="1" applyFill="1" applyAlignment="1" applyProtection="1">
      <alignment horizontal="center"/>
    </xf>
    <xf numFmtId="37" fontId="39" fillId="6" borderId="0" xfId="10" applyNumberFormat="1" applyFont="1" applyFill="1" applyProtection="1"/>
    <xf numFmtId="37" fontId="39" fillId="0" borderId="0" xfId="10" applyNumberFormat="1" applyFont="1" applyFill="1" applyProtection="1"/>
    <xf numFmtId="37" fontId="39" fillId="0" borderId="0" xfId="10" applyNumberFormat="1" applyFont="1" applyFill="1"/>
    <xf numFmtId="165" fontId="39" fillId="6" borderId="0" xfId="10" applyNumberFormat="1" applyFont="1" applyFill="1" applyProtection="1"/>
    <xf numFmtId="165" fontId="39" fillId="0" borderId="0" xfId="10" applyNumberFormat="1" applyFont="1" applyFill="1" applyProtection="1"/>
    <xf numFmtId="165" fontId="39" fillId="5" borderId="0" xfId="10" applyNumberFormat="1" applyFont="1" applyFill="1"/>
    <xf numFmtId="164" fontId="39" fillId="0" borderId="0" xfId="10" applyFont="1" applyFill="1" applyAlignment="1">
      <alignment horizontal="center"/>
    </xf>
    <xf numFmtId="37" fontId="34" fillId="0" borderId="0" xfId="10" applyNumberFormat="1" applyFont="1" applyProtection="1"/>
    <xf numFmtId="164" fontId="39" fillId="0" borderId="0" xfId="10" quotePrefix="1" applyFont="1" applyFill="1"/>
    <xf numFmtId="164" fontId="34" fillId="0" borderId="0" xfId="10" applyFont="1" applyFill="1"/>
    <xf numFmtId="165" fontId="38" fillId="0" borderId="0" xfId="10" quotePrefix="1" applyNumberFormat="1" applyFont="1" applyFill="1" applyProtection="1"/>
    <xf numFmtId="37" fontId="34" fillId="6" borderId="0" xfId="10" applyNumberFormat="1" applyFont="1" applyFill="1"/>
    <xf numFmtId="165" fontId="34" fillId="6" borderId="0" xfId="10" applyNumberFormat="1" applyFont="1" applyFill="1"/>
    <xf numFmtId="4" fontId="39" fillId="0" borderId="0" xfId="10" applyNumberFormat="1" applyFont="1" applyFill="1" applyProtection="1"/>
    <xf numFmtId="165" fontId="39" fillId="5" borderId="0" xfId="10" applyNumberFormat="1" applyFont="1" applyFill="1" applyProtection="1"/>
    <xf numFmtId="164" fontId="39" fillId="0" borderId="0" xfId="10" applyFont="1" applyFill="1" applyAlignment="1" applyProtection="1">
      <alignment horizontal="left"/>
    </xf>
    <xf numFmtId="165" fontId="37" fillId="0" borderId="0" xfId="10" applyNumberFormat="1" applyFont="1" applyFill="1"/>
    <xf numFmtId="165" fontId="37" fillId="0" borderId="0" xfId="10" applyNumberFormat="1" applyFont="1" applyFill="1" applyProtection="1"/>
    <xf numFmtId="164" fontId="39" fillId="0" borderId="0" xfId="10" quotePrefix="1" applyFont="1" applyFill="1" applyAlignment="1">
      <alignment horizontal="left"/>
    </xf>
    <xf numFmtId="165" fontId="34" fillId="0" borderId="0" xfId="10" applyNumberFormat="1" applyFont="1" applyProtection="1"/>
    <xf numFmtId="164" fontId="39" fillId="0" borderId="2" xfId="10" applyFont="1" applyFill="1" applyBorder="1" applyAlignment="1" applyProtection="1">
      <alignment horizontal="center"/>
    </xf>
    <xf numFmtId="164" fontId="34" fillId="0" borderId="0" xfId="14" quotePrefix="1" applyFont="1" applyFill="1" applyAlignment="1" applyProtection="1">
      <alignment horizontal="left"/>
    </xf>
    <xf numFmtId="164" fontId="34" fillId="0" borderId="0" xfId="5" applyFont="1" applyAlignment="1">
      <alignment horizontal="left"/>
    </xf>
    <xf numFmtId="164" fontId="32" fillId="0" borderId="0" xfId="5" applyFont="1" applyFill="1" applyBorder="1" applyAlignment="1" applyProtection="1">
      <alignment horizontal="centerContinuous"/>
    </xf>
    <xf numFmtId="164" fontId="34" fillId="0" borderId="0" xfId="5" applyFont="1" applyAlignment="1">
      <alignment horizontal="centerContinuous"/>
    </xf>
    <xf numFmtId="0" fontId="34" fillId="0" borderId="0" xfId="9" applyFont="1" applyAlignment="1">
      <alignment horizontal="centerContinuous"/>
    </xf>
    <xf numFmtId="164" fontId="39" fillId="0" borderId="0" xfId="5" applyFont="1" applyFill="1" applyBorder="1" applyAlignment="1">
      <alignment horizontal="centerContinuous"/>
    </xf>
    <xf numFmtId="164" fontId="34" fillId="0" borderId="0" xfId="5" applyFont="1" applyBorder="1" applyAlignment="1">
      <alignment horizontal="centerContinuous"/>
    </xf>
    <xf numFmtId="164" fontId="34" fillId="0" borderId="0" xfId="5" applyFont="1"/>
    <xf numFmtId="164" fontId="39" fillId="0" borderId="0" xfId="5" applyFont="1" applyFill="1" applyBorder="1" applyAlignment="1">
      <alignment horizontal="left"/>
    </xf>
    <xf numFmtId="0" fontId="34" fillId="0" borderId="0" xfId="9" applyFont="1"/>
    <xf numFmtId="164" fontId="39" fillId="0" borderId="0" xfId="5" applyFont="1" applyFill="1"/>
    <xf numFmtId="164" fontId="39" fillId="0" borderId="0" xfId="5" applyFont="1" applyFill="1" applyAlignment="1" applyProtection="1">
      <alignment horizontal="center"/>
    </xf>
    <xf numFmtId="164" fontId="39" fillId="0" borderId="0" xfId="5" applyFont="1" applyFill="1" applyAlignment="1">
      <alignment horizontal="center"/>
    </xf>
    <xf numFmtId="164" fontId="34" fillId="0" borderId="0" xfId="5" applyFont="1" applyAlignment="1">
      <alignment horizontal="center"/>
    </xf>
    <xf numFmtId="164" fontId="34" fillId="0" borderId="0" xfId="5" applyFont="1" applyAlignment="1" applyProtection="1">
      <alignment horizontal="center"/>
    </xf>
    <xf numFmtId="164" fontId="41" fillId="0" borderId="0" xfId="5" applyFont="1" applyBorder="1" applyAlignment="1" applyProtection="1">
      <alignment horizontal="center"/>
    </xf>
    <xf numFmtId="164" fontId="41" fillId="0" borderId="0" xfId="5" applyFont="1" applyBorder="1" applyAlignment="1" applyProtection="1">
      <alignment horizontal="left"/>
    </xf>
    <xf numFmtId="164" fontId="34" fillId="0" borderId="0" xfId="5" applyFont="1" applyBorder="1"/>
    <xf numFmtId="164" fontId="34" fillId="0" borderId="2" xfId="5" applyFont="1" applyBorder="1" applyAlignment="1">
      <alignment horizontal="center"/>
    </xf>
    <xf numFmtId="164" fontId="39" fillId="0" borderId="2" xfId="5" applyFont="1" applyFill="1" applyBorder="1" applyAlignment="1" applyProtection="1">
      <alignment horizontal="center"/>
    </xf>
    <xf numFmtId="164" fontId="39" fillId="0" borderId="0" xfId="5" applyFont="1" applyFill="1" applyBorder="1"/>
    <xf numFmtId="164" fontId="39" fillId="0" borderId="1" xfId="5" applyFont="1" applyFill="1" applyBorder="1" applyAlignment="1" applyProtection="1">
      <alignment horizontal="center"/>
    </xf>
    <xf numFmtId="164" fontId="39" fillId="0" borderId="1" xfId="5" quotePrefix="1" applyFont="1" applyFill="1" applyBorder="1" applyAlignment="1" applyProtection="1">
      <alignment horizontal="center"/>
    </xf>
    <xf numFmtId="164" fontId="34" fillId="0" borderId="0" xfId="5" applyFont="1" applyAlignment="1" applyProtection="1">
      <alignment horizontal="left"/>
    </xf>
    <xf numFmtId="37" fontId="39" fillId="0" borderId="0" xfId="5" applyNumberFormat="1" applyFont="1" applyFill="1" applyProtection="1"/>
    <xf numFmtId="37" fontId="34" fillId="0" borderId="0" xfId="5" applyNumberFormat="1" applyFont="1"/>
    <xf numFmtId="164" fontId="34" fillId="0" borderId="0" xfId="5" quotePrefix="1" applyFont="1" applyAlignment="1" applyProtection="1">
      <alignment horizontal="center"/>
    </xf>
    <xf numFmtId="37" fontId="39" fillId="0" borderId="2" xfId="5" applyNumberFormat="1" applyFont="1" applyFill="1" applyBorder="1" applyProtection="1"/>
    <xf numFmtId="37" fontId="39" fillId="0" borderId="1" xfId="5" applyNumberFormat="1" applyFont="1" applyFill="1" applyBorder="1" applyProtection="1"/>
    <xf numFmtId="37" fontId="39" fillId="0" borderId="0" xfId="5" applyNumberFormat="1" applyFont="1" applyFill="1"/>
    <xf numFmtId="37" fontId="39" fillId="0" borderId="0" xfId="5" applyNumberFormat="1" applyFont="1" applyFill="1" applyBorder="1" applyProtection="1"/>
    <xf numFmtId="37" fontId="39" fillId="0" borderId="3" xfId="5" applyNumberFormat="1" applyFont="1" applyFill="1" applyBorder="1" applyProtection="1"/>
    <xf numFmtId="37" fontId="39" fillId="0" borderId="4" xfId="5" applyNumberFormat="1" applyFont="1" applyFill="1" applyBorder="1"/>
    <xf numFmtId="37" fontId="39" fillId="0" borderId="4" xfId="5" applyNumberFormat="1" applyFont="1" applyFill="1" applyBorder="1" applyProtection="1"/>
    <xf numFmtId="37" fontId="34" fillId="0" borderId="0" xfId="5" applyNumberFormat="1" applyFont="1" applyProtection="1"/>
    <xf numFmtId="171" fontId="39" fillId="0" borderId="4" xfId="5" applyNumberFormat="1" applyFont="1" applyFill="1" applyBorder="1" applyProtection="1"/>
    <xf numFmtId="164" fontId="39" fillId="0" borderId="4" xfId="5" applyFont="1" applyFill="1" applyBorder="1"/>
    <xf numFmtId="164" fontId="34" fillId="0" borderId="0" xfId="5" applyFont="1" applyAlignment="1">
      <alignment horizontal="right"/>
    </xf>
    <xf numFmtId="164" fontId="34" fillId="0" borderId="0" xfId="5" quotePrefix="1" applyFont="1" applyAlignment="1" applyProtection="1">
      <alignment horizontal="right"/>
    </xf>
    <xf numFmtId="164" fontId="34" fillId="0" borderId="0" xfId="5" quotePrefix="1" applyFont="1"/>
    <xf numFmtId="164" fontId="34" fillId="0" borderId="0" xfId="5" applyFont="1" applyAlignment="1" applyProtection="1">
      <alignment horizontal="right"/>
    </xf>
    <xf numFmtId="164" fontId="34" fillId="0" borderId="0" xfId="5" quotePrefix="1" applyFont="1" applyAlignment="1">
      <alignment horizontal="left"/>
    </xf>
    <xf numFmtId="164" fontId="34" fillId="0" borderId="0" xfId="5" quotePrefix="1" applyFont="1" applyAlignment="1" applyProtection="1">
      <alignment horizontal="left"/>
    </xf>
    <xf numFmtId="164" fontId="34" fillId="0" borderId="0" xfId="6" applyFont="1" applyAlignment="1" applyProtection="1">
      <alignment horizontal="left"/>
    </xf>
    <xf numFmtId="164" fontId="34" fillId="0" borderId="0" xfId="6" applyFont="1"/>
    <xf numFmtId="164" fontId="32" fillId="0" borderId="0" xfId="6" applyFont="1" applyFill="1" applyBorder="1" applyAlignment="1" applyProtection="1">
      <alignment horizontal="centerContinuous"/>
    </xf>
    <xf numFmtId="164" fontId="34" fillId="0" borderId="0" xfId="6" applyFont="1" applyAlignment="1">
      <alignment horizontal="centerContinuous"/>
    </xf>
    <xf numFmtId="164" fontId="34" fillId="0" borderId="0" xfId="6" applyFont="1" applyBorder="1" applyAlignment="1">
      <alignment horizontal="centerContinuous"/>
    </xf>
    <xf numFmtId="164" fontId="39" fillId="0" borderId="0" xfId="6" applyFont="1" applyFill="1" applyBorder="1" applyAlignment="1">
      <alignment horizontal="centerContinuous"/>
    </xf>
    <xf numFmtId="164" fontId="34" fillId="0" borderId="0" xfId="6" applyFont="1" applyBorder="1"/>
    <xf numFmtId="164" fontId="39" fillId="0" borderId="0" xfId="6" applyFont="1" applyFill="1" applyBorder="1"/>
    <xf numFmtId="164" fontId="34" fillId="0" borderId="0" xfId="6" applyFont="1" applyAlignment="1" applyProtection="1">
      <alignment horizontal="center"/>
    </xf>
    <xf numFmtId="164" fontId="34" fillId="0" borderId="0" xfId="6" applyFont="1" applyAlignment="1">
      <alignment horizontal="center"/>
    </xf>
    <xf numFmtId="164" fontId="39" fillId="0" borderId="0" xfId="6" applyFont="1" applyFill="1" applyAlignment="1" applyProtection="1">
      <alignment horizontal="center"/>
    </xf>
    <xf numFmtId="164" fontId="39" fillId="0" borderId="0" xfId="6" applyFont="1" applyFill="1"/>
    <xf numFmtId="164" fontId="39" fillId="0" borderId="0" xfId="6" applyFont="1" applyFill="1" applyAlignment="1" applyProtection="1"/>
    <xf numFmtId="164" fontId="39" fillId="0" borderId="1" xfId="6" applyFont="1" applyFill="1" applyBorder="1" applyAlignment="1" applyProtection="1">
      <alignment horizontal="centerContinuous"/>
    </xf>
    <xf numFmtId="164" fontId="39" fillId="0" borderId="1" xfId="6" applyFont="1" applyFill="1" applyBorder="1" applyAlignment="1">
      <alignment horizontal="centerContinuous"/>
    </xf>
    <xf numFmtId="164" fontId="39" fillId="0" borderId="2" xfId="6" applyFont="1" applyFill="1" applyBorder="1" applyAlignment="1" applyProtection="1">
      <alignment horizontal="center"/>
    </xf>
    <xf numFmtId="164" fontId="39" fillId="0" borderId="1" xfId="6" applyFont="1" applyFill="1" applyBorder="1" applyAlignment="1" applyProtection="1">
      <alignment horizontal="center"/>
    </xf>
    <xf numFmtId="164" fontId="39" fillId="0" borderId="1" xfId="6" applyFont="1" applyFill="1" applyBorder="1" applyAlignment="1">
      <alignment horizontal="center"/>
    </xf>
    <xf numFmtId="164" fontId="39" fillId="0" borderId="1" xfId="6" applyFont="1" applyFill="1" applyBorder="1"/>
    <xf numFmtId="164" fontId="39" fillId="0" borderId="0" xfId="6" applyFont="1" applyFill="1" applyBorder="1" applyAlignment="1" applyProtection="1">
      <alignment horizontal="center"/>
    </xf>
    <xf numFmtId="164" fontId="39" fillId="0" borderId="0" xfId="6" applyFont="1" applyFill="1" applyAlignment="1">
      <alignment horizontal="center"/>
    </xf>
    <xf numFmtId="37" fontId="39" fillId="0" borderId="0" xfId="6" applyNumberFormat="1" applyFont="1" applyFill="1" applyProtection="1"/>
    <xf numFmtId="37" fontId="34" fillId="0" borderId="0" xfId="6" applyNumberFormat="1" applyFont="1" applyProtection="1"/>
    <xf numFmtId="37" fontId="34" fillId="0" borderId="0" xfId="6" quotePrefix="1" applyNumberFormat="1" applyFont="1" applyProtection="1"/>
    <xf numFmtId="165" fontId="39" fillId="0" borderId="0" xfId="6" applyNumberFormat="1" applyFont="1" applyFill="1" applyProtection="1"/>
    <xf numFmtId="37" fontId="39" fillId="0" borderId="2" xfId="6" applyNumberFormat="1" applyFont="1" applyFill="1" applyBorder="1" applyProtection="1"/>
    <xf numFmtId="37" fontId="39" fillId="0" borderId="1" xfId="6" applyNumberFormat="1" applyFont="1" applyFill="1" applyBorder="1" applyProtection="1"/>
    <xf numFmtId="165" fontId="39" fillId="0" borderId="1" xfId="6" applyNumberFormat="1" applyFont="1" applyFill="1" applyBorder="1" applyProtection="1"/>
    <xf numFmtId="165" fontId="39" fillId="0" borderId="0" xfId="6" applyNumberFormat="1" applyFont="1" applyFill="1" applyAlignment="1" applyProtection="1">
      <alignment horizontal="right"/>
    </xf>
    <xf numFmtId="37" fontId="39" fillId="0" borderId="5" xfId="6" applyNumberFormat="1" applyFont="1" applyFill="1" applyBorder="1" applyProtection="1"/>
    <xf numFmtId="37" fontId="39" fillId="0" borderId="0" xfId="6" applyNumberFormat="1" applyFont="1" applyFill="1" applyBorder="1" applyProtection="1"/>
    <xf numFmtId="165" fontId="39" fillId="0" borderId="0" xfId="6" applyNumberFormat="1" applyFont="1" applyFill="1" applyBorder="1" applyProtection="1"/>
    <xf numFmtId="37" fontId="39" fillId="0" borderId="6" xfId="6" applyNumberFormat="1" applyFont="1" applyFill="1" applyBorder="1" applyProtection="1"/>
    <xf numFmtId="37" fontId="39" fillId="0" borderId="3" xfId="6" applyNumberFormat="1" applyFont="1" applyFill="1" applyBorder="1" applyProtection="1"/>
    <xf numFmtId="37" fontId="39" fillId="0" borderId="4" xfId="6" applyNumberFormat="1" applyFont="1" applyFill="1" applyBorder="1" applyProtection="1"/>
    <xf numFmtId="165" fontId="39" fillId="0" borderId="4" xfId="6" applyNumberFormat="1" applyFont="1" applyFill="1" applyBorder="1" applyProtection="1"/>
    <xf numFmtId="171" fontId="39" fillId="0" borderId="4" xfId="6" applyNumberFormat="1" applyFont="1" applyFill="1" applyBorder="1" applyProtection="1"/>
    <xf numFmtId="171" fontId="34" fillId="0" borderId="0" xfId="6" applyNumberFormat="1" applyFont="1" applyProtection="1"/>
    <xf numFmtId="39" fontId="39" fillId="0" borderId="4" xfId="6" applyNumberFormat="1" applyFont="1" applyFill="1" applyBorder="1" applyProtection="1"/>
    <xf numFmtId="164" fontId="39" fillId="0" borderId="4" xfId="6" applyFont="1" applyFill="1" applyBorder="1"/>
    <xf numFmtId="164" fontId="34" fillId="0" borderId="0" xfId="6" applyFont="1" applyAlignment="1">
      <alignment horizontal="right"/>
    </xf>
    <xf numFmtId="164" fontId="34" fillId="0" borderId="0" xfId="12" applyFont="1"/>
    <xf numFmtId="164" fontId="32" fillId="0" borderId="0" xfId="7" applyFont="1" applyFill="1" applyBorder="1" applyAlignment="1" applyProtection="1">
      <alignment horizontal="centerContinuous"/>
    </xf>
    <xf numFmtId="164" fontId="34" fillId="0" borderId="0" xfId="7" applyFont="1" applyAlignment="1">
      <alignment horizontal="centerContinuous"/>
    </xf>
    <xf numFmtId="164" fontId="39" fillId="0" borderId="0" xfId="7" applyFont="1" applyFill="1" applyBorder="1" applyAlignment="1">
      <alignment horizontal="centerContinuous"/>
    </xf>
    <xf numFmtId="164" fontId="40" fillId="0" borderId="0" xfId="12" applyFont="1" applyAlignment="1">
      <alignment horizontal="centerContinuous"/>
    </xf>
    <xf numFmtId="164" fontId="34" fillId="0" borderId="0" xfId="7" applyFont="1"/>
    <xf numFmtId="164" fontId="39" fillId="0" borderId="0" xfId="7" applyFont="1" applyFill="1" applyBorder="1"/>
    <xf numFmtId="164" fontId="34" fillId="0" borderId="0" xfId="7" applyFont="1" applyBorder="1"/>
    <xf numFmtId="164" fontId="39" fillId="0" borderId="0" xfId="7" applyFont="1" applyFill="1"/>
    <xf numFmtId="164" fontId="39" fillId="0" borderId="0" xfId="7" applyFont="1" applyFill="1" applyAlignment="1" applyProtection="1">
      <alignment horizontal="center"/>
    </xf>
    <xf numFmtId="164" fontId="34" fillId="0" borderId="0" xfId="7" applyFont="1" applyAlignment="1" applyProtection="1">
      <alignment horizontal="center"/>
    </xf>
    <xf numFmtId="164" fontId="39" fillId="0" borderId="0" xfId="7" applyFont="1" applyFill="1" applyAlignment="1" applyProtection="1">
      <alignment horizontal="centerContinuous"/>
    </xf>
    <xf numFmtId="164" fontId="39" fillId="0" borderId="0" xfId="7" applyFont="1" applyFill="1" applyAlignment="1">
      <alignment horizontal="centerContinuous"/>
    </xf>
    <xf numFmtId="164" fontId="34" fillId="0" borderId="0" xfId="7" applyFont="1" applyAlignment="1" applyProtection="1">
      <alignment horizontal="centerContinuous"/>
    </xf>
    <xf numFmtId="164" fontId="34" fillId="0" borderId="0" xfId="7" applyFont="1" applyAlignment="1" applyProtection="1">
      <alignment horizontal="left"/>
    </xf>
    <xf numFmtId="164" fontId="39" fillId="0" borderId="5" xfId="7" applyFont="1" applyFill="1" applyBorder="1" applyAlignment="1" applyProtection="1">
      <alignment horizontal="center"/>
    </xf>
    <xf numFmtId="164" fontId="39" fillId="0" borderId="1" xfId="7" applyFont="1" applyFill="1" applyBorder="1"/>
    <xf numFmtId="164" fontId="39" fillId="0" borderId="1" xfId="7" applyFont="1" applyFill="1" applyBorder="1" applyAlignment="1">
      <alignment horizontal="center"/>
    </xf>
    <xf numFmtId="164" fontId="39" fillId="0" borderId="2" xfId="7" quotePrefix="1" applyFont="1" applyFill="1" applyBorder="1" applyAlignment="1" applyProtection="1">
      <alignment horizontal="center"/>
    </xf>
    <xf numFmtId="164" fontId="34" fillId="0" borderId="0" xfId="7" applyFont="1" applyAlignment="1">
      <alignment horizontal="center"/>
    </xf>
    <xf numFmtId="164" fontId="40" fillId="0" borderId="0" xfId="12" applyFont="1"/>
    <xf numFmtId="37" fontId="39" fillId="0" borderId="0" xfId="7" applyNumberFormat="1" applyFont="1" applyFill="1" applyProtection="1"/>
    <xf numFmtId="37" fontId="34" fillId="0" borderId="0" xfId="7" applyNumberFormat="1" applyFont="1" applyProtection="1"/>
    <xf numFmtId="165" fontId="39" fillId="0" borderId="0" xfId="7" applyNumberFormat="1" applyFont="1" applyFill="1" applyProtection="1"/>
    <xf numFmtId="37" fontId="39" fillId="0" borderId="1" xfId="7" applyNumberFormat="1" applyFont="1" applyFill="1" applyBorder="1" applyProtection="1"/>
    <xf numFmtId="165" fontId="39" fillId="0" borderId="1" xfId="7" applyNumberFormat="1" applyFont="1" applyFill="1" applyBorder="1" applyProtection="1"/>
    <xf numFmtId="164" fontId="39" fillId="0" borderId="4" xfId="7" applyFont="1" applyFill="1" applyBorder="1"/>
    <xf numFmtId="37" fontId="39" fillId="0" borderId="4" xfId="7" applyNumberFormat="1" applyFont="1" applyFill="1" applyBorder="1" applyProtection="1"/>
    <xf numFmtId="37" fontId="39" fillId="0" borderId="0" xfId="7" applyNumberFormat="1" applyFont="1" applyFill="1" applyBorder="1" applyProtection="1"/>
    <xf numFmtId="164" fontId="36" fillId="0" borderId="0" xfId="7" quotePrefix="1" applyFont="1" applyAlignment="1" applyProtection="1">
      <alignment horizontal="left"/>
    </xf>
    <xf numFmtId="164" fontId="36" fillId="0" borderId="0" xfId="7" applyFont="1"/>
    <xf numFmtId="37" fontId="36" fillId="0" borderId="0" xfId="7" applyNumberFormat="1" applyFont="1" applyAlignment="1" applyProtection="1">
      <alignment horizontal="left"/>
    </xf>
    <xf numFmtId="37" fontId="36" fillId="0" borderId="0" xfId="7" applyNumberFormat="1" applyFont="1" applyProtection="1"/>
    <xf numFmtId="0" fontId="34" fillId="0" borderId="0" xfId="47" applyFont="1"/>
    <xf numFmtId="0" fontId="33" fillId="0" borderId="0" xfId="47" applyFont="1" applyBorder="1" applyAlignment="1">
      <alignment horizontal="center"/>
    </xf>
    <xf numFmtId="0" fontId="33" fillId="0" borderId="0" xfId="47" applyFont="1"/>
    <xf numFmtId="0" fontId="33" fillId="0" borderId="2" xfId="47" applyFont="1" applyBorder="1" applyAlignment="1">
      <alignment horizontal="center"/>
    </xf>
    <xf numFmtId="0" fontId="33" fillId="0" borderId="2" xfId="47" applyFont="1" applyBorder="1"/>
    <xf numFmtId="0" fontId="34" fillId="0" borderId="0" xfId="47" applyFont="1" applyAlignment="1">
      <alignment horizontal="center"/>
    </xf>
    <xf numFmtId="165" fontId="34" fillId="0" borderId="0" xfId="47" applyNumberFormat="1" applyFont="1"/>
    <xf numFmtId="165" fontId="34" fillId="0" borderId="0" xfId="47" applyNumberFormat="1" applyFont="1" applyFill="1"/>
    <xf numFmtId="0" fontId="34" fillId="0" borderId="0" xfId="47" quotePrefix="1" applyFont="1"/>
    <xf numFmtId="165" fontId="34" fillId="0" borderId="2" xfId="47" applyNumberFormat="1" applyFont="1" applyBorder="1"/>
    <xf numFmtId="0" fontId="34" fillId="0" borderId="0" xfId="47" applyFont="1" applyAlignment="1">
      <alignment horizontal="right"/>
    </xf>
    <xf numFmtId="10" fontId="34" fillId="3" borderId="2" xfId="47" applyNumberFormat="1" applyFont="1" applyFill="1" applyBorder="1"/>
    <xf numFmtId="165" fontId="34" fillId="3" borderId="0" xfId="47" applyNumberFormat="1" applyFont="1" applyFill="1" applyBorder="1"/>
    <xf numFmtId="0" fontId="34" fillId="3" borderId="0" xfId="47" quotePrefix="1" applyFont="1" applyFill="1"/>
    <xf numFmtId="0" fontId="34" fillId="3" borderId="0" xfId="47" applyFont="1" applyFill="1"/>
    <xf numFmtId="165" fontId="34" fillId="0" borderId="3" xfId="47" applyNumberFormat="1" applyFont="1" applyFill="1" applyBorder="1"/>
    <xf numFmtId="165" fontId="34" fillId="0" borderId="0" xfId="47" applyNumberFormat="1" applyFont="1" applyBorder="1"/>
    <xf numFmtId="165" fontId="34" fillId="0" borderId="2" xfId="47" applyNumberFormat="1" applyFont="1" applyBorder="1" applyAlignment="1">
      <alignment horizontal="center"/>
    </xf>
    <xf numFmtId="0" fontId="34" fillId="0" borderId="0" xfId="47" applyFont="1" applyFill="1" applyAlignment="1">
      <alignment horizontal="right"/>
    </xf>
    <xf numFmtId="0" fontId="34" fillId="0" borderId="0" xfId="47" applyFont="1" applyFill="1"/>
    <xf numFmtId="165" fontId="34" fillId="0" borderId="0" xfId="47" applyNumberFormat="1" applyFont="1" applyFill="1" applyBorder="1"/>
    <xf numFmtId="165" fontId="34" fillId="0" borderId="2" xfId="47" applyNumberFormat="1" applyFont="1" applyFill="1" applyBorder="1"/>
    <xf numFmtId="165" fontId="34" fillId="0" borderId="6" xfId="47" applyNumberFormat="1" applyFont="1" applyFill="1" applyBorder="1"/>
    <xf numFmtId="0" fontId="34" fillId="0" borderId="0" xfId="47" quotePrefix="1" applyFont="1" applyAlignment="1">
      <alignment horizontal="right"/>
    </xf>
    <xf numFmtId="0" fontId="34" fillId="3" borderId="0" xfId="47" quotePrefix="1" applyFont="1" applyFill="1" applyAlignment="1">
      <alignment horizontal="right"/>
    </xf>
    <xf numFmtId="37" fontId="34" fillId="0" borderId="0" xfId="47" applyNumberFormat="1" applyFont="1" applyAlignment="1">
      <alignment horizontal="right"/>
    </xf>
    <xf numFmtId="166" fontId="39" fillId="2" borderId="0" xfId="15" quotePrefix="1" applyNumberFormat="1" applyFont="1" applyFill="1" applyAlignment="1" applyProtection="1">
      <alignment vertical="center"/>
      <protection locked="0"/>
    </xf>
    <xf numFmtId="164" fontId="39" fillId="2" borderId="0" xfId="10" applyFont="1" applyFill="1"/>
    <xf numFmtId="164" fontId="39" fillId="2" borderId="0" xfId="10" applyFont="1" applyFill="1" applyAlignment="1" applyProtection="1"/>
    <xf numFmtId="164" fontId="37" fillId="2" borderId="0" xfId="10" applyFont="1" applyFill="1"/>
    <xf numFmtId="165" fontId="39" fillId="2" borderId="0" xfId="10" applyNumberFormat="1" applyFont="1" applyFill="1" applyProtection="1"/>
    <xf numFmtId="165" fontId="37" fillId="2" borderId="0" xfId="10" applyNumberFormat="1" applyFont="1" applyFill="1"/>
    <xf numFmtId="165" fontId="39" fillId="2" borderId="0" xfId="10" applyNumberFormat="1" applyFont="1" applyFill="1"/>
    <xf numFmtId="0" fontId="34" fillId="2" borderId="0" xfId="47" applyFont="1" applyFill="1"/>
    <xf numFmtId="164" fontId="34" fillId="0" borderId="0" xfId="5" applyFont="1" applyFill="1"/>
    <xf numFmtId="37" fontId="34" fillId="0" borderId="0" xfId="5" applyNumberFormat="1" applyFont="1" applyFill="1"/>
    <xf numFmtId="37" fontId="42" fillId="0" borderId="0" xfId="5" quotePrefix="1" applyNumberFormat="1" applyFont="1" applyFill="1" applyAlignment="1">
      <alignment horizontal="center"/>
    </xf>
    <xf numFmtId="164" fontId="34" fillId="0" borderId="0" xfId="5" applyFont="1" applyFill="1" applyAlignment="1" applyProtection="1">
      <alignment horizontal="center"/>
    </xf>
    <xf numFmtId="168" fontId="34" fillId="0" borderId="0" xfId="5" applyNumberFormat="1" applyFont="1" applyFill="1"/>
    <xf numFmtId="168" fontId="34" fillId="0" borderId="6" xfId="5" applyNumberFormat="1" applyFont="1" applyFill="1" applyBorder="1"/>
    <xf numFmtId="164" fontId="33" fillId="0" borderId="0" xfId="10" applyFont="1" applyFill="1" applyAlignment="1">
      <alignment horizontal="centerContinuous"/>
    </xf>
    <xf numFmtId="164" fontId="33" fillId="0" borderId="0" xfId="10" applyFont="1" applyFill="1" applyBorder="1" applyAlignment="1">
      <alignment horizontal="centerContinuous"/>
    </xf>
    <xf numFmtId="164" fontId="36" fillId="0" borderId="0" xfId="10" applyFont="1" applyFill="1"/>
    <xf numFmtId="164" fontId="34" fillId="0" borderId="0" xfId="10" applyFont="1" applyFill="1" applyAlignment="1">
      <alignment horizontal="center"/>
    </xf>
    <xf numFmtId="37" fontId="34" fillId="0" borderId="0" xfId="10" applyNumberFormat="1" applyFont="1" applyFill="1" applyProtection="1"/>
    <xf numFmtId="37" fontId="34" fillId="0" borderId="0" xfId="10" applyNumberFormat="1" applyFont="1" applyFill="1"/>
    <xf numFmtId="165" fontId="34" fillId="0" borderId="0" xfId="10" applyNumberFormat="1" applyFont="1" applyFill="1"/>
    <xf numFmtId="165" fontId="34" fillId="0" borderId="0" xfId="10" applyNumberFormat="1" applyFont="1" applyFill="1" applyProtection="1"/>
    <xf numFmtId="164" fontId="34" fillId="0" borderId="0" xfId="7" quotePrefix="1" applyFont="1" applyAlignment="1" applyProtection="1">
      <alignment horizontal="left"/>
    </xf>
    <xf numFmtId="37" fontId="34" fillId="0" borderId="0" xfId="7" applyNumberFormat="1" applyFont="1" applyAlignment="1" applyProtection="1">
      <alignment horizontal="right"/>
    </xf>
    <xf numFmtId="0" fontId="42" fillId="0" borderId="0" xfId="47" quotePrefix="1" applyFont="1"/>
    <xf numFmtId="0" fontId="42" fillId="0" borderId="0" xfId="47" applyFont="1"/>
    <xf numFmtId="165" fontId="32" fillId="0" borderId="0" xfId="10" quotePrefix="1" applyNumberFormat="1" applyFont="1" applyFill="1" applyProtection="1"/>
    <xf numFmtId="164" fontId="32" fillId="0" borderId="0" xfId="5" applyFont="1" applyFill="1" applyAlignment="1" applyProtection="1">
      <alignment horizontal="center"/>
    </xf>
    <xf numFmtId="164" fontId="33" fillId="0" borderId="0" xfId="5" applyFont="1"/>
    <xf numFmtId="164" fontId="33" fillId="0" borderId="1" xfId="5" applyFont="1" applyBorder="1" applyAlignment="1">
      <alignment horizontal="center"/>
    </xf>
    <xf numFmtId="164" fontId="33" fillId="0" borderId="0" xfId="5" applyFont="1" applyBorder="1"/>
    <xf numFmtId="37" fontId="32" fillId="0" borderId="0" xfId="5" applyNumberFormat="1" applyFont="1" applyFill="1" applyProtection="1"/>
    <xf numFmtId="37" fontId="32" fillId="0" borderId="1" xfId="5" applyNumberFormat="1" applyFont="1" applyFill="1" applyBorder="1" applyProtection="1"/>
    <xf numFmtId="37" fontId="32" fillId="0" borderId="0" xfId="5" applyNumberFormat="1" applyFont="1" applyFill="1"/>
    <xf numFmtId="37" fontId="32" fillId="0" borderId="2" xfId="5" applyNumberFormat="1" applyFont="1" applyFill="1" applyBorder="1" applyProtection="1"/>
    <xf numFmtId="37" fontId="32" fillId="0" borderId="0" xfId="5" applyNumberFormat="1" applyFont="1" applyFill="1" applyBorder="1" applyProtection="1"/>
    <xf numFmtId="37" fontId="32" fillId="0" borderId="4" xfId="5" applyNumberFormat="1" applyFont="1" applyFill="1" applyBorder="1" applyProtection="1"/>
    <xf numFmtId="171" fontId="32" fillId="0" borderId="9" xfId="5" applyNumberFormat="1" applyFont="1" applyFill="1" applyBorder="1" applyProtection="1"/>
    <xf numFmtId="164" fontId="34" fillId="0" borderId="0" xfId="5" quotePrefix="1" applyFont="1" applyAlignment="1">
      <alignment horizontal="right"/>
    </xf>
    <xf numFmtId="164" fontId="33" fillId="0" borderId="0" xfId="6" applyFont="1" applyAlignment="1" applyProtection="1">
      <alignment horizontal="center"/>
    </xf>
    <xf numFmtId="164" fontId="32" fillId="0" borderId="1" xfId="6" applyFont="1" applyFill="1" applyBorder="1" applyAlignment="1">
      <alignment horizontal="center"/>
    </xf>
    <xf numFmtId="164" fontId="33" fillId="0" borderId="0" xfId="6" applyFont="1"/>
    <xf numFmtId="37" fontId="32" fillId="0" borderId="0" xfId="6" applyNumberFormat="1" applyFont="1" applyFill="1" applyProtection="1"/>
    <xf numFmtId="37" fontId="32" fillId="0" borderId="1" xfId="6" applyNumberFormat="1" applyFont="1" applyFill="1" applyBorder="1" applyProtection="1"/>
    <xf numFmtId="37" fontId="32" fillId="0" borderId="2" xfId="6" applyNumberFormat="1" applyFont="1" applyFill="1" applyBorder="1" applyProtection="1"/>
    <xf numFmtId="37" fontId="32" fillId="0" borderId="0" xfId="6" applyNumberFormat="1" applyFont="1" applyFill="1" applyBorder="1" applyProtection="1"/>
    <xf numFmtId="37" fontId="32" fillId="0" borderId="6" xfId="6" applyNumberFormat="1" applyFont="1" applyFill="1" applyBorder="1" applyProtection="1"/>
    <xf numFmtId="37" fontId="32" fillId="0" borderId="3" xfId="6" applyNumberFormat="1" applyFont="1" applyFill="1" applyBorder="1" applyProtection="1"/>
    <xf numFmtId="171" fontId="32" fillId="0" borderId="9" xfId="6" applyNumberFormat="1" applyFont="1" applyFill="1" applyBorder="1" applyProtection="1"/>
    <xf numFmtId="164" fontId="34" fillId="0" borderId="0" xfId="6" quotePrefix="1" applyFont="1" applyAlignment="1">
      <alignment horizontal="center"/>
    </xf>
    <xf numFmtId="164" fontId="35" fillId="0" borderId="0" xfId="10" applyFont="1" applyFill="1"/>
    <xf numFmtId="164" fontId="32" fillId="0" borderId="0" xfId="10" applyFont="1" applyFill="1"/>
    <xf numFmtId="164" fontId="33" fillId="0" borderId="0" xfId="10" applyFont="1" applyFill="1"/>
    <xf numFmtId="164" fontId="32" fillId="0" borderId="0" xfId="7" applyFont="1" applyFill="1" applyAlignment="1" applyProtection="1">
      <alignment horizontal="center"/>
    </xf>
    <xf numFmtId="164" fontId="32" fillId="0" borderId="2" xfId="7" quotePrefix="1" applyFont="1" applyFill="1" applyBorder="1" applyAlignment="1" applyProtection="1">
      <alignment horizontal="center"/>
    </xf>
    <xf numFmtId="164" fontId="42" fillId="0" borderId="0" xfId="12" applyFont="1"/>
    <xf numFmtId="37" fontId="32" fillId="0" borderId="0" xfId="7" applyNumberFormat="1" applyFont="1" applyFill="1" applyProtection="1"/>
    <xf numFmtId="164" fontId="32" fillId="0" borderId="0" xfId="7" applyFont="1" applyFill="1"/>
    <xf numFmtId="37" fontId="32" fillId="0" borderId="6" xfId="7" applyNumberFormat="1" applyFont="1" applyFill="1" applyBorder="1" applyProtection="1"/>
    <xf numFmtId="164" fontId="33" fillId="0" borderId="0" xfId="7" applyFont="1"/>
    <xf numFmtId="164" fontId="34" fillId="0" borderId="0" xfId="6" applyFont="1" applyFill="1" applyAlignment="1" applyProtection="1">
      <alignment horizontal="center"/>
    </xf>
    <xf numFmtId="0" fontId="1" fillId="0" borderId="0" xfId="6132"/>
    <xf numFmtId="0" fontId="45" fillId="0" borderId="0" xfId="6132" applyFont="1" applyAlignment="1">
      <alignment vertical="center" wrapText="1"/>
    </xf>
    <xf numFmtId="0" fontId="47" fillId="0" borderId="0" xfId="6132" applyFont="1" applyAlignment="1">
      <alignment vertical="center"/>
    </xf>
    <xf numFmtId="0" fontId="46" fillId="0" borderId="0" xfId="6132" applyFont="1" applyAlignment="1">
      <alignment horizontal="center" vertical="center"/>
    </xf>
    <xf numFmtId="179" fontId="47" fillId="0" borderId="0" xfId="6133" applyNumberFormat="1" applyFont="1" applyAlignment="1">
      <alignment horizontal="center" vertical="center"/>
    </xf>
    <xf numFmtId="179" fontId="47" fillId="0" borderId="0" xfId="6133" applyNumberFormat="1" applyFont="1" applyAlignment="1">
      <alignment vertical="center"/>
    </xf>
    <xf numFmtId="43" fontId="47" fillId="0" borderId="0" xfId="6133" applyFont="1" applyAlignment="1">
      <alignment vertical="center"/>
    </xf>
    <xf numFmtId="179" fontId="47" fillId="0" borderId="7" xfId="6133" applyNumberFormat="1" applyFont="1" applyBorder="1" applyAlignment="1">
      <alignment horizontal="center" vertical="center"/>
    </xf>
    <xf numFmtId="43" fontId="47" fillId="0" borderId="7" xfId="6133" applyFont="1" applyBorder="1" applyAlignment="1">
      <alignment vertical="center"/>
    </xf>
    <xf numFmtId="179" fontId="49" fillId="0" borderId="0" xfId="6133" applyNumberFormat="1" applyFont="1" applyAlignment="1">
      <alignment horizontal="center" vertical="center"/>
    </xf>
    <xf numFmtId="179" fontId="49" fillId="0" borderId="0" xfId="6133" applyNumberFormat="1" applyFont="1" applyAlignment="1">
      <alignment vertical="center"/>
    </xf>
    <xf numFmtId="43" fontId="49" fillId="0" borderId="0" xfId="6133" applyFont="1" applyAlignment="1">
      <alignment vertical="center"/>
    </xf>
    <xf numFmtId="0" fontId="50" fillId="0" borderId="0" xfId="6132" applyFont="1" applyAlignment="1">
      <alignment vertical="center" wrapText="1"/>
    </xf>
    <xf numFmtId="0" fontId="51" fillId="0" borderId="0" xfId="6132" applyFont="1" applyAlignment="1">
      <alignment vertical="center"/>
    </xf>
    <xf numFmtId="0" fontId="52" fillId="0" borderId="0" xfId="6132" applyFont="1" applyAlignment="1">
      <alignment horizontal="center"/>
    </xf>
    <xf numFmtId="0" fontId="52" fillId="0" borderId="0" xfId="6132" applyFont="1"/>
    <xf numFmtId="0" fontId="45" fillId="0" borderId="0" xfId="6132" applyFont="1" applyAlignment="1">
      <alignment vertical="center" wrapText="1"/>
    </xf>
    <xf numFmtId="0" fontId="51" fillId="0" borderId="0" xfId="6132" applyFont="1" applyAlignment="1">
      <alignment vertical="center"/>
    </xf>
    <xf numFmtId="0" fontId="50" fillId="0" borderId="0" xfId="6132" quotePrefix="1" applyFont="1" applyAlignment="1">
      <alignment vertical="center"/>
    </xf>
    <xf numFmtId="0" fontId="50" fillId="0" borderId="0" xfId="6132" applyFont="1" applyAlignment="1">
      <alignment vertical="center"/>
    </xf>
    <xf numFmtId="164" fontId="39" fillId="0" borderId="1" xfId="10" applyFont="1" applyFill="1" applyBorder="1" applyAlignment="1" applyProtection="1">
      <alignment horizontal="center"/>
    </xf>
    <xf numFmtId="174" fontId="34" fillId="0" borderId="0" xfId="16" applyNumberFormat="1" applyFont="1" applyFill="1"/>
    <xf numFmtId="0" fontId="43" fillId="0" borderId="0" xfId="6132" applyFont="1" applyAlignment="1">
      <alignment vertical="center"/>
    </xf>
    <xf numFmtId="0" fontId="44" fillId="0" borderId="0" xfId="6132" applyFont="1" applyAlignment="1">
      <alignment vertical="center"/>
    </xf>
    <xf numFmtId="0" fontId="46" fillId="0" borderId="0" xfId="6132" applyFont="1" applyAlignment="1">
      <alignment vertical="center"/>
    </xf>
    <xf numFmtId="168" fontId="32" fillId="0" borderId="0" xfId="10" applyNumberFormat="1" applyFont="1" applyFill="1"/>
    <xf numFmtId="168" fontId="39" fillId="0" borderId="0" xfId="10" applyNumberFormat="1" applyFont="1" applyFill="1"/>
    <xf numFmtId="168" fontId="39" fillId="0" borderId="0" xfId="10" applyNumberFormat="1" applyFont="1" applyFill="1" applyProtection="1"/>
    <xf numFmtId="168" fontId="35" fillId="0" borderId="0" xfId="10" applyNumberFormat="1" applyFont="1" applyFill="1"/>
    <xf numFmtId="3" fontId="39" fillId="0" borderId="0" xfId="10" applyNumberFormat="1" applyFont="1" applyFill="1" applyProtection="1"/>
    <xf numFmtId="164" fontId="32" fillId="0" borderId="0" xfId="7" applyFont="1" applyFill="1" applyBorder="1" applyAlignment="1" applyProtection="1"/>
    <xf numFmtId="0" fontId="45" fillId="0" borderId="0" xfId="6132" applyFont="1" applyAlignment="1">
      <alignment vertical="center" wrapText="1"/>
    </xf>
    <xf numFmtId="0" fontId="47" fillId="0" borderId="0" xfId="6132" applyFont="1" applyAlignment="1">
      <alignment vertical="center"/>
    </xf>
    <xf numFmtId="0" fontId="43" fillId="0" borderId="0" xfId="6132" applyFont="1" applyAlignment="1">
      <alignment horizontal="center" vertical="center"/>
    </xf>
    <xf numFmtId="0" fontId="44" fillId="0" borderId="0" xfId="6132" applyFont="1" applyAlignment="1">
      <alignment horizontal="center" vertical="center"/>
    </xf>
    <xf numFmtId="0" fontId="46" fillId="0" borderId="0" xfId="6132" applyFont="1" applyAlignment="1">
      <alignment horizontal="center" vertical="center"/>
    </xf>
    <xf numFmtId="164" fontId="32" fillId="0" borderId="0" xfId="5" applyFont="1" applyFill="1" applyBorder="1" applyAlignment="1" applyProtection="1">
      <alignment horizontal="center"/>
    </xf>
    <xf numFmtId="164" fontId="32" fillId="0" borderId="0" xfId="5" quotePrefix="1" applyFont="1" applyFill="1" applyBorder="1" applyAlignment="1" applyProtection="1">
      <alignment horizontal="center"/>
    </xf>
    <xf numFmtId="164" fontId="32" fillId="0" borderId="0" xfId="6" applyFont="1" applyFill="1" applyBorder="1" applyAlignment="1" applyProtection="1">
      <alignment horizontal="center"/>
    </xf>
    <xf numFmtId="164" fontId="34" fillId="0" borderId="0" xfId="0" applyFont="1" applyAlignment="1"/>
    <xf numFmtId="164" fontId="32" fillId="0" borderId="0" xfId="10" applyFont="1" applyFill="1" applyBorder="1" applyAlignment="1" applyProtection="1">
      <alignment horizontal="center"/>
    </xf>
    <xf numFmtId="164" fontId="32" fillId="0" borderId="0" xfId="10" quotePrefix="1" applyFont="1" applyFill="1" applyBorder="1" applyAlignment="1" applyProtection="1">
      <alignment horizontal="center"/>
    </xf>
    <xf numFmtId="164" fontId="32" fillId="0" borderId="0" xfId="7" applyFont="1" applyFill="1" applyBorder="1" applyAlignment="1" applyProtection="1">
      <alignment horizontal="center"/>
    </xf>
    <xf numFmtId="0" fontId="33" fillId="0" borderId="0" xfId="47" applyFont="1" applyAlignment="1">
      <alignment horizontal="center"/>
    </xf>
    <xf numFmtId="164" fontId="10" fillId="0" borderId="0" xfId="8" applyFont="1" applyAlignment="1">
      <alignment horizontal="center"/>
    </xf>
    <xf numFmtId="164" fontId="15" fillId="0" borderId="0" xfId="6" applyFont="1" applyFill="1" applyBorder="1" applyAlignment="1" applyProtection="1">
      <alignment horizontal="center"/>
    </xf>
    <xf numFmtId="164" fontId="0" fillId="0" borderId="0" xfId="0" applyAlignment="1"/>
    <xf numFmtId="0" fontId="10" fillId="0" borderId="0" xfId="19" applyFont="1" applyAlignment="1">
      <alignment horizontal="center"/>
    </xf>
  </cellXfs>
  <cellStyles count="6135">
    <cellStyle name="Comma [0.0]" xfId="2"/>
    <cellStyle name="Comma [0.0] 10" xfId="48"/>
    <cellStyle name="Comma [0.0] 10 10" xfId="49"/>
    <cellStyle name="Comma [0.0] 10 11" xfId="50"/>
    <cellStyle name="Comma [0.0] 10 12" xfId="51"/>
    <cellStyle name="Comma [0.0] 10 13" xfId="52"/>
    <cellStyle name="Comma [0.0] 10 14" xfId="53"/>
    <cellStyle name="Comma [0.0] 10 15" xfId="54"/>
    <cellStyle name="Comma [0.0] 10 16" xfId="55"/>
    <cellStyle name="Comma [0.0] 10 17" xfId="56"/>
    <cellStyle name="Comma [0.0] 10 18" xfId="57"/>
    <cellStyle name="Comma [0.0] 10 19" xfId="58"/>
    <cellStyle name="Comma [0.0] 10 2" xfId="59"/>
    <cellStyle name="Comma [0.0] 10 20" xfId="60"/>
    <cellStyle name="Comma [0.0] 10 21" xfId="61"/>
    <cellStyle name="Comma [0.0] 10 22" xfId="62"/>
    <cellStyle name="Comma [0.0] 10 23" xfId="63"/>
    <cellStyle name="Comma [0.0] 10 24" xfId="64"/>
    <cellStyle name="Comma [0.0] 10 25" xfId="65"/>
    <cellStyle name="Comma [0.0] 10 26" xfId="66"/>
    <cellStyle name="Comma [0.0] 10 27" xfId="67"/>
    <cellStyle name="Comma [0.0] 10 28" xfId="68"/>
    <cellStyle name="Comma [0.0] 10 3" xfId="69"/>
    <cellStyle name="Comma [0.0] 10 4" xfId="70"/>
    <cellStyle name="Comma [0.0] 10 5" xfId="71"/>
    <cellStyle name="Comma [0.0] 10 6" xfId="72"/>
    <cellStyle name="Comma [0.0] 10 7" xfId="73"/>
    <cellStyle name="Comma [0.0] 10 8" xfId="74"/>
    <cellStyle name="Comma [0.0] 10 9" xfId="75"/>
    <cellStyle name="Comma [0.0] 11" xfId="76"/>
    <cellStyle name="Comma [0.0] 11 10" xfId="77"/>
    <cellStyle name="Comma [0.0] 11 11" xfId="78"/>
    <cellStyle name="Comma [0.0] 11 12" xfId="79"/>
    <cellStyle name="Comma [0.0] 11 13" xfId="80"/>
    <cellStyle name="Comma [0.0] 11 14" xfId="81"/>
    <cellStyle name="Comma [0.0] 11 15" xfId="82"/>
    <cellStyle name="Comma [0.0] 11 16" xfId="83"/>
    <cellStyle name="Comma [0.0] 11 17" xfId="84"/>
    <cellStyle name="Comma [0.0] 11 18" xfId="85"/>
    <cellStyle name="Comma [0.0] 11 19" xfId="86"/>
    <cellStyle name="Comma [0.0] 11 2" xfId="87"/>
    <cellStyle name="Comma [0.0] 11 20" xfId="88"/>
    <cellStyle name="Comma [0.0] 11 21" xfId="89"/>
    <cellStyle name="Comma [0.0] 11 22" xfId="90"/>
    <cellStyle name="Comma [0.0] 11 23" xfId="91"/>
    <cellStyle name="Comma [0.0] 11 24" xfId="92"/>
    <cellStyle name="Comma [0.0] 11 25" xfId="93"/>
    <cellStyle name="Comma [0.0] 11 26" xfId="94"/>
    <cellStyle name="Comma [0.0] 11 27" xfId="95"/>
    <cellStyle name="Comma [0.0] 11 28" xfId="96"/>
    <cellStyle name="Comma [0.0] 11 3" xfId="97"/>
    <cellStyle name="Comma [0.0] 11 4" xfId="98"/>
    <cellStyle name="Comma [0.0] 11 5" xfId="99"/>
    <cellStyle name="Comma [0.0] 11 6" xfId="100"/>
    <cellStyle name="Comma [0.0] 11 7" xfId="101"/>
    <cellStyle name="Comma [0.0] 11 8" xfId="102"/>
    <cellStyle name="Comma [0.0] 11 9" xfId="103"/>
    <cellStyle name="Comma [0.0] 12" xfId="104"/>
    <cellStyle name="Comma [0.0] 12 10" xfId="105"/>
    <cellStyle name="Comma [0.0] 12 11" xfId="106"/>
    <cellStyle name="Comma [0.0] 12 12" xfId="107"/>
    <cellStyle name="Comma [0.0] 12 13" xfId="108"/>
    <cellStyle name="Comma [0.0] 12 14" xfId="109"/>
    <cellStyle name="Comma [0.0] 12 15" xfId="110"/>
    <cellStyle name="Comma [0.0] 12 16" xfId="111"/>
    <cellStyle name="Comma [0.0] 12 17" xfId="112"/>
    <cellStyle name="Comma [0.0] 12 18" xfId="113"/>
    <cellStyle name="Comma [0.0] 12 19" xfId="114"/>
    <cellStyle name="Comma [0.0] 12 2" xfId="115"/>
    <cellStyle name="Comma [0.0] 12 20" xfId="116"/>
    <cellStyle name="Comma [0.0] 12 21" xfId="117"/>
    <cellStyle name="Comma [0.0] 12 22" xfId="118"/>
    <cellStyle name="Comma [0.0] 12 23" xfId="119"/>
    <cellStyle name="Comma [0.0] 12 24" xfId="120"/>
    <cellStyle name="Comma [0.0] 12 25" xfId="121"/>
    <cellStyle name="Comma [0.0] 12 26" xfId="122"/>
    <cellStyle name="Comma [0.0] 12 27" xfId="123"/>
    <cellStyle name="Comma [0.0] 12 28" xfId="124"/>
    <cellStyle name="Comma [0.0] 12 3" xfId="125"/>
    <cellStyle name="Comma [0.0] 12 4" xfId="126"/>
    <cellStyle name="Comma [0.0] 12 5" xfId="127"/>
    <cellStyle name="Comma [0.0] 12 6" xfId="128"/>
    <cellStyle name="Comma [0.0] 12 7" xfId="129"/>
    <cellStyle name="Comma [0.0] 12 8" xfId="130"/>
    <cellStyle name="Comma [0.0] 12 9" xfId="131"/>
    <cellStyle name="Comma [0.0] 13" xfId="132"/>
    <cellStyle name="Comma [0.0] 13 10" xfId="133"/>
    <cellStyle name="Comma [0.0] 13 11" xfId="134"/>
    <cellStyle name="Comma [0.0] 13 12" xfId="135"/>
    <cellStyle name="Comma [0.0] 13 13" xfId="136"/>
    <cellStyle name="Comma [0.0] 13 14" xfId="137"/>
    <cellStyle name="Comma [0.0] 13 15" xfId="138"/>
    <cellStyle name="Comma [0.0] 13 16" xfId="139"/>
    <cellStyle name="Comma [0.0] 13 17" xfId="140"/>
    <cellStyle name="Comma [0.0] 13 18" xfId="141"/>
    <cellStyle name="Comma [0.0] 13 19" xfId="142"/>
    <cellStyle name="Comma [0.0] 13 2" xfId="143"/>
    <cellStyle name="Comma [0.0] 13 20" xfId="144"/>
    <cellStyle name="Comma [0.0] 13 21" xfId="145"/>
    <cellStyle name="Comma [0.0] 13 22" xfId="146"/>
    <cellStyle name="Comma [0.0] 13 23" xfId="147"/>
    <cellStyle name="Comma [0.0] 13 24" xfId="148"/>
    <cellStyle name="Comma [0.0] 13 25" xfId="149"/>
    <cellStyle name="Comma [0.0] 13 26" xfId="150"/>
    <cellStyle name="Comma [0.0] 13 27" xfId="151"/>
    <cellStyle name="Comma [0.0] 13 28" xfId="152"/>
    <cellStyle name="Comma [0.0] 13 3" xfId="153"/>
    <cellStyle name="Comma [0.0] 13 4" xfId="154"/>
    <cellStyle name="Comma [0.0] 13 5" xfId="155"/>
    <cellStyle name="Comma [0.0] 13 6" xfId="156"/>
    <cellStyle name="Comma [0.0] 13 7" xfId="157"/>
    <cellStyle name="Comma [0.0] 13 8" xfId="158"/>
    <cellStyle name="Comma [0.0] 13 9" xfId="159"/>
    <cellStyle name="Comma [0.0] 14" xfId="160"/>
    <cellStyle name="Comma [0.0] 14 10" xfId="161"/>
    <cellStyle name="Comma [0.0] 14 11" xfId="162"/>
    <cellStyle name="Comma [0.0] 14 12" xfId="163"/>
    <cellStyle name="Comma [0.0] 14 13" xfId="164"/>
    <cellStyle name="Comma [0.0] 14 14" xfId="165"/>
    <cellStyle name="Comma [0.0] 14 15" xfId="166"/>
    <cellStyle name="Comma [0.0] 14 16" xfId="167"/>
    <cellStyle name="Comma [0.0] 14 17" xfId="168"/>
    <cellStyle name="Comma [0.0] 14 18" xfId="169"/>
    <cellStyle name="Comma [0.0] 14 19" xfId="170"/>
    <cellStyle name="Comma [0.0] 14 2" xfId="171"/>
    <cellStyle name="Comma [0.0] 14 20" xfId="172"/>
    <cellStyle name="Comma [0.0] 14 21" xfId="173"/>
    <cellStyle name="Comma [0.0] 14 22" xfId="174"/>
    <cellStyle name="Comma [0.0] 14 23" xfId="175"/>
    <cellStyle name="Comma [0.0] 14 24" xfId="176"/>
    <cellStyle name="Comma [0.0] 14 25" xfId="177"/>
    <cellStyle name="Comma [0.0] 14 26" xfId="178"/>
    <cellStyle name="Comma [0.0] 14 27" xfId="179"/>
    <cellStyle name="Comma [0.0] 14 28" xfId="180"/>
    <cellStyle name="Comma [0.0] 14 3" xfId="181"/>
    <cellStyle name="Comma [0.0] 14 4" xfId="182"/>
    <cellStyle name="Comma [0.0] 14 5" xfId="183"/>
    <cellStyle name="Comma [0.0] 14 6" xfId="184"/>
    <cellStyle name="Comma [0.0] 14 7" xfId="185"/>
    <cellStyle name="Comma [0.0] 14 8" xfId="186"/>
    <cellStyle name="Comma [0.0] 14 9" xfId="187"/>
    <cellStyle name="Comma [0.0] 15" xfId="188"/>
    <cellStyle name="Comma [0.0] 15 10" xfId="189"/>
    <cellStyle name="Comma [0.0] 15 11" xfId="190"/>
    <cellStyle name="Comma [0.0] 15 12" xfId="191"/>
    <cellStyle name="Comma [0.0] 15 13" xfId="192"/>
    <cellStyle name="Comma [0.0] 15 14" xfId="193"/>
    <cellStyle name="Comma [0.0] 15 15" xfId="194"/>
    <cellStyle name="Comma [0.0] 15 16" xfId="195"/>
    <cellStyle name="Comma [0.0] 15 17" xfId="196"/>
    <cellStyle name="Comma [0.0] 15 18" xfId="197"/>
    <cellStyle name="Comma [0.0] 15 19" xfId="198"/>
    <cellStyle name="Comma [0.0] 15 2" xfId="199"/>
    <cellStyle name="Comma [0.0] 15 20" xfId="200"/>
    <cellStyle name="Comma [0.0] 15 21" xfId="201"/>
    <cellStyle name="Comma [0.0] 15 22" xfId="202"/>
    <cellStyle name="Comma [0.0] 15 23" xfId="203"/>
    <cellStyle name="Comma [0.0] 15 24" xfId="204"/>
    <cellStyle name="Comma [0.0] 15 25" xfId="205"/>
    <cellStyle name="Comma [0.0] 15 26" xfId="206"/>
    <cellStyle name="Comma [0.0] 15 27" xfId="207"/>
    <cellStyle name="Comma [0.0] 15 28" xfId="208"/>
    <cellStyle name="Comma [0.0] 15 3" xfId="209"/>
    <cellStyle name="Comma [0.0] 15 4" xfId="210"/>
    <cellStyle name="Comma [0.0] 15 5" xfId="211"/>
    <cellStyle name="Comma [0.0] 15 6" xfId="212"/>
    <cellStyle name="Comma [0.0] 15 7" xfId="213"/>
    <cellStyle name="Comma [0.0] 15 8" xfId="214"/>
    <cellStyle name="Comma [0.0] 15 9" xfId="215"/>
    <cellStyle name="Comma [0.0] 16" xfId="216"/>
    <cellStyle name="Comma [0.0] 16 10" xfId="217"/>
    <cellStyle name="Comma [0.0] 16 11" xfId="218"/>
    <cellStyle name="Comma [0.0] 16 12" xfId="219"/>
    <cellStyle name="Comma [0.0] 16 13" xfId="220"/>
    <cellStyle name="Comma [0.0] 16 14" xfId="221"/>
    <cellStyle name="Comma [0.0] 16 15" xfId="222"/>
    <cellStyle name="Comma [0.0] 16 16" xfId="223"/>
    <cellStyle name="Comma [0.0] 16 17" xfId="224"/>
    <cellStyle name="Comma [0.0] 16 18" xfId="225"/>
    <cellStyle name="Comma [0.0] 16 19" xfId="226"/>
    <cellStyle name="Comma [0.0] 16 2" xfId="227"/>
    <cellStyle name="Comma [0.0] 16 20" xfId="228"/>
    <cellStyle name="Comma [0.0] 16 21" xfId="229"/>
    <cellStyle name="Comma [0.0] 16 22" xfId="230"/>
    <cellStyle name="Comma [0.0] 16 23" xfId="231"/>
    <cellStyle name="Comma [0.0] 16 24" xfId="232"/>
    <cellStyle name="Comma [0.0] 16 25" xfId="233"/>
    <cellStyle name="Comma [0.0] 16 26" xfId="234"/>
    <cellStyle name="Comma [0.0] 16 27" xfId="235"/>
    <cellStyle name="Comma [0.0] 16 28" xfId="236"/>
    <cellStyle name="Comma [0.0] 16 3" xfId="237"/>
    <cellStyle name="Comma [0.0] 16 4" xfId="238"/>
    <cellStyle name="Comma [0.0] 16 5" xfId="239"/>
    <cellStyle name="Comma [0.0] 16 6" xfId="240"/>
    <cellStyle name="Comma [0.0] 16 7" xfId="241"/>
    <cellStyle name="Comma [0.0] 16 8" xfId="242"/>
    <cellStyle name="Comma [0.0] 16 9" xfId="243"/>
    <cellStyle name="Comma [0.0] 17" xfId="244"/>
    <cellStyle name="Comma [0.0] 17 10" xfId="245"/>
    <cellStyle name="Comma [0.0] 17 11" xfId="246"/>
    <cellStyle name="Comma [0.0] 17 12" xfId="247"/>
    <cellStyle name="Comma [0.0] 17 13" xfId="248"/>
    <cellStyle name="Comma [0.0] 17 14" xfId="249"/>
    <cellStyle name="Comma [0.0] 17 15" xfId="250"/>
    <cellStyle name="Comma [0.0] 17 16" xfId="251"/>
    <cellStyle name="Comma [0.0] 17 17" xfId="252"/>
    <cellStyle name="Comma [0.0] 17 18" xfId="253"/>
    <cellStyle name="Comma [0.0] 17 19" xfId="254"/>
    <cellStyle name="Comma [0.0] 17 2" xfId="255"/>
    <cellStyle name="Comma [0.0] 17 20" xfId="256"/>
    <cellStyle name="Comma [0.0] 17 21" xfId="257"/>
    <cellStyle name="Comma [0.0] 17 22" xfId="258"/>
    <cellStyle name="Comma [0.0] 17 23" xfId="259"/>
    <cellStyle name="Comma [0.0] 17 24" xfId="260"/>
    <cellStyle name="Comma [0.0] 17 25" xfId="261"/>
    <cellStyle name="Comma [0.0] 17 26" xfId="262"/>
    <cellStyle name="Comma [0.0] 17 27" xfId="263"/>
    <cellStyle name="Comma [0.0] 17 28" xfId="264"/>
    <cellStyle name="Comma [0.0] 17 3" xfId="265"/>
    <cellStyle name="Comma [0.0] 17 4" xfId="266"/>
    <cellStyle name="Comma [0.0] 17 5" xfId="267"/>
    <cellStyle name="Comma [0.0] 17 6" xfId="268"/>
    <cellStyle name="Comma [0.0] 17 7" xfId="269"/>
    <cellStyle name="Comma [0.0] 17 8" xfId="270"/>
    <cellStyle name="Comma [0.0] 17 9" xfId="271"/>
    <cellStyle name="Comma [0.0] 18" xfId="272"/>
    <cellStyle name="Comma [0.0] 18 10" xfId="273"/>
    <cellStyle name="Comma [0.0] 18 11" xfId="274"/>
    <cellStyle name="Comma [0.0] 18 12" xfId="275"/>
    <cellStyle name="Comma [0.0] 18 13" xfId="276"/>
    <cellStyle name="Comma [0.0] 18 14" xfId="277"/>
    <cellStyle name="Comma [0.0] 18 15" xfId="278"/>
    <cellStyle name="Comma [0.0] 18 16" xfId="279"/>
    <cellStyle name="Comma [0.0] 18 17" xfId="280"/>
    <cellStyle name="Comma [0.0] 18 18" xfId="281"/>
    <cellStyle name="Comma [0.0] 18 19" xfId="282"/>
    <cellStyle name="Comma [0.0] 18 2" xfId="283"/>
    <cellStyle name="Comma [0.0] 18 20" xfId="284"/>
    <cellStyle name="Comma [0.0] 18 21" xfId="285"/>
    <cellStyle name="Comma [0.0] 18 22" xfId="286"/>
    <cellStyle name="Comma [0.0] 18 23" xfId="287"/>
    <cellStyle name="Comma [0.0] 18 24" xfId="288"/>
    <cellStyle name="Comma [0.0] 18 25" xfId="289"/>
    <cellStyle name="Comma [0.0] 18 26" xfId="290"/>
    <cellStyle name="Comma [0.0] 18 27" xfId="291"/>
    <cellStyle name="Comma [0.0] 18 28" xfId="292"/>
    <cellStyle name="Comma [0.0] 18 3" xfId="293"/>
    <cellStyle name="Comma [0.0] 18 4" xfId="294"/>
    <cellStyle name="Comma [0.0] 18 5" xfId="295"/>
    <cellStyle name="Comma [0.0] 18 6" xfId="296"/>
    <cellStyle name="Comma [0.0] 18 7" xfId="297"/>
    <cellStyle name="Comma [0.0] 18 8" xfId="298"/>
    <cellStyle name="Comma [0.0] 18 9" xfId="299"/>
    <cellStyle name="Comma [0.0] 19" xfId="300"/>
    <cellStyle name="Comma [0.0] 19 10" xfId="301"/>
    <cellStyle name="Comma [0.0] 19 11" xfId="302"/>
    <cellStyle name="Comma [0.0] 19 12" xfId="303"/>
    <cellStyle name="Comma [0.0] 19 13" xfId="304"/>
    <cellStyle name="Comma [0.0] 19 14" xfId="305"/>
    <cellStyle name="Comma [0.0] 19 15" xfId="306"/>
    <cellStyle name="Comma [0.0] 19 16" xfId="307"/>
    <cellStyle name="Comma [0.0] 19 17" xfId="308"/>
    <cellStyle name="Comma [0.0] 19 18" xfId="309"/>
    <cellStyle name="Comma [0.0] 19 19" xfId="310"/>
    <cellStyle name="Comma [0.0] 19 2" xfId="311"/>
    <cellStyle name="Comma [0.0] 19 20" xfId="312"/>
    <cellStyle name="Comma [0.0] 19 21" xfId="313"/>
    <cellStyle name="Comma [0.0] 19 22" xfId="314"/>
    <cellStyle name="Comma [0.0] 19 23" xfId="315"/>
    <cellStyle name="Comma [0.0] 19 24" xfId="316"/>
    <cellStyle name="Comma [0.0] 19 25" xfId="317"/>
    <cellStyle name="Comma [0.0] 19 26" xfId="318"/>
    <cellStyle name="Comma [0.0] 19 27" xfId="319"/>
    <cellStyle name="Comma [0.0] 19 28" xfId="320"/>
    <cellStyle name="Comma [0.0] 19 3" xfId="321"/>
    <cellStyle name="Comma [0.0] 19 4" xfId="322"/>
    <cellStyle name="Comma [0.0] 19 5" xfId="323"/>
    <cellStyle name="Comma [0.0] 19 6" xfId="324"/>
    <cellStyle name="Comma [0.0] 19 7" xfId="325"/>
    <cellStyle name="Comma [0.0] 19 8" xfId="326"/>
    <cellStyle name="Comma [0.0] 19 9" xfId="327"/>
    <cellStyle name="Comma [0.0] 2" xfId="20"/>
    <cellStyle name="Comma [0.0] 2 10" xfId="328"/>
    <cellStyle name="Comma [0.0] 2 11" xfId="329"/>
    <cellStyle name="Comma [0.0] 2 12" xfId="330"/>
    <cellStyle name="Comma [0.0] 2 13" xfId="331"/>
    <cellStyle name="Comma [0.0] 2 14" xfId="332"/>
    <cellStyle name="Comma [0.0] 2 15" xfId="333"/>
    <cellStyle name="Comma [0.0] 2 16" xfId="334"/>
    <cellStyle name="Comma [0.0] 2 17" xfId="335"/>
    <cellStyle name="Comma [0.0] 2 18" xfId="336"/>
    <cellStyle name="Comma [0.0] 2 19" xfId="337"/>
    <cellStyle name="Comma [0.0] 2 2" xfId="338"/>
    <cellStyle name="Comma [0.0] 2 20" xfId="339"/>
    <cellStyle name="Comma [0.0] 2 21" xfId="340"/>
    <cellStyle name="Comma [0.0] 2 22" xfId="341"/>
    <cellStyle name="Comma [0.0] 2 23" xfId="342"/>
    <cellStyle name="Comma [0.0] 2 24" xfId="343"/>
    <cellStyle name="Comma [0.0] 2 25" xfId="344"/>
    <cellStyle name="Comma [0.0] 2 26" xfId="345"/>
    <cellStyle name="Comma [0.0] 2 27" xfId="346"/>
    <cellStyle name="Comma [0.0] 2 28" xfId="347"/>
    <cellStyle name="Comma [0.0] 2 3" xfId="348"/>
    <cellStyle name="Comma [0.0] 2 4" xfId="349"/>
    <cellStyle name="Comma [0.0] 2 5" xfId="350"/>
    <cellStyle name="Comma [0.0] 2 6" xfId="351"/>
    <cellStyle name="Comma [0.0] 2 7" xfId="352"/>
    <cellStyle name="Comma [0.0] 2 8" xfId="353"/>
    <cellStyle name="Comma [0.0] 2 9" xfId="354"/>
    <cellStyle name="Comma [0.0] 20" xfId="355"/>
    <cellStyle name="Comma [0.0] 20 10" xfId="356"/>
    <cellStyle name="Comma [0.0] 20 11" xfId="357"/>
    <cellStyle name="Comma [0.0] 20 12" xfId="358"/>
    <cellStyle name="Comma [0.0] 20 13" xfId="359"/>
    <cellStyle name="Comma [0.0] 20 14" xfId="360"/>
    <cellStyle name="Comma [0.0] 20 15" xfId="361"/>
    <cellStyle name="Comma [0.0] 20 16" xfId="362"/>
    <cellStyle name="Comma [0.0] 20 17" xfId="363"/>
    <cellStyle name="Comma [0.0] 20 18" xfId="364"/>
    <cellStyle name="Comma [0.0] 20 19" xfId="365"/>
    <cellStyle name="Comma [0.0] 20 2" xfId="366"/>
    <cellStyle name="Comma [0.0] 20 20" xfId="367"/>
    <cellStyle name="Comma [0.0] 20 21" xfId="368"/>
    <cellStyle name="Comma [0.0] 20 22" xfId="369"/>
    <cellStyle name="Comma [0.0] 20 23" xfId="370"/>
    <cellStyle name="Comma [0.0] 20 24" xfId="371"/>
    <cellStyle name="Comma [0.0] 20 25" xfId="372"/>
    <cellStyle name="Comma [0.0] 20 26" xfId="373"/>
    <cellStyle name="Comma [0.0] 20 27" xfId="374"/>
    <cellStyle name="Comma [0.0] 20 28" xfId="375"/>
    <cellStyle name="Comma [0.0] 20 3" xfId="376"/>
    <cellStyle name="Comma [0.0] 20 4" xfId="377"/>
    <cellStyle name="Comma [0.0] 20 5" xfId="378"/>
    <cellStyle name="Comma [0.0] 20 6" xfId="379"/>
    <cellStyle name="Comma [0.0] 20 7" xfId="380"/>
    <cellStyle name="Comma [0.0] 20 8" xfId="381"/>
    <cellStyle name="Comma [0.0] 20 9" xfId="382"/>
    <cellStyle name="Comma [0.0] 21" xfId="383"/>
    <cellStyle name="Comma [0.0] 21 10" xfId="384"/>
    <cellStyle name="Comma [0.0] 21 11" xfId="385"/>
    <cellStyle name="Comma [0.0] 21 12" xfId="386"/>
    <cellStyle name="Comma [0.0] 21 13" xfId="387"/>
    <cellStyle name="Comma [0.0] 21 14" xfId="388"/>
    <cellStyle name="Comma [0.0] 21 15" xfId="389"/>
    <cellStyle name="Comma [0.0] 21 16" xfId="390"/>
    <cellStyle name="Comma [0.0] 21 17" xfId="391"/>
    <cellStyle name="Comma [0.0] 21 18" xfId="392"/>
    <cellStyle name="Comma [0.0] 21 19" xfId="393"/>
    <cellStyle name="Comma [0.0] 21 2" xfId="394"/>
    <cellStyle name="Comma [0.0] 21 20" xfId="395"/>
    <cellStyle name="Comma [0.0] 21 21" xfId="396"/>
    <cellStyle name="Comma [0.0] 21 22" xfId="397"/>
    <cellStyle name="Comma [0.0] 21 23" xfId="398"/>
    <cellStyle name="Comma [0.0] 21 24" xfId="399"/>
    <cellStyle name="Comma [0.0] 21 25" xfId="400"/>
    <cellStyle name="Comma [0.0] 21 26" xfId="401"/>
    <cellStyle name="Comma [0.0] 21 27" xfId="402"/>
    <cellStyle name="Comma [0.0] 21 28" xfId="403"/>
    <cellStyle name="Comma [0.0] 21 3" xfId="404"/>
    <cellStyle name="Comma [0.0] 21 4" xfId="405"/>
    <cellStyle name="Comma [0.0] 21 5" xfId="406"/>
    <cellStyle name="Comma [0.0] 21 6" xfId="407"/>
    <cellStyle name="Comma [0.0] 21 7" xfId="408"/>
    <cellStyle name="Comma [0.0] 21 8" xfId="409"/>
    <cellStyle name="Comma [0.0] 21 9" xfId="410"/>
    <cellStyle name="Comma [0.0] 22" xfId="411"/>
    <cellStyle name="Comma [0.0] 22 10" xfId="412"/>
    <cellStyle name="Comma [0.0] 22 11" xfId="413"/>
    <cellStyle name="Comma [0.0] 22 12" xfId="414"/>
    <cellStyle name="Comma [0.0] 22 13" xfId="415"/>
    <cellStyle name="Comma [0.0] 22 14" xfId="416"/>
    <cellStyle name="Comma [0.0] 22 15" xfId="417"/>
    <cellStyle name="Comma [0.0] 22 16" xfId="418"/>
    <cellStyle name="Comma [0.0] 22 17" xfId="419"/>
    <cellStyle name="Comma [0.0] 22 18" xfId="420"/>
    <cellStyle name="Comma [0.0] 22 19" xfId="421"/>
    <cellStyle name="Comma [0.0] 22 2" xfId="422"/>
    <cellStyle name="Comma [0.0] 22 20" xfId="423"/>
    <cellStyle name="Comma [0.0] 22 21" xfId="424"/>
    <cellStyle name="Comma [0.0] 22 22" xfId="425"/>
    <cellStyle name="Comma [0.0] 22 23" xfId="426"/>
    <cellStyle name="Comma [0.0] 22 24" xfId="427"/>
    <cellStyle name="Comma [0.0] 22 25" xfId="428"/>
    <cellStyle name="Comma [0.0] 22 26" xfId="429"/>
    <cellStyle name="Comma [0.0] 22 27" xfId="430"/>
    <cellStyle name="Comma [0.0] 22 28" xfId="431"/>
    <cellStyle name="Comma [0.0] 22 3" xfId="432"/>
    <cellStyle name="Comma [0.0] 22 4" xfId="433"/>
    <cellStyle name="Comma [0.0] 22 5" xfId="434"/>
    <cellStyle name="Comma [0.0] 22 6" xfId="435"/>
    <cellStyle name="Comma [0.0] 22 7" xfId="436"/>
    <cellStyle name="Comma [0.0] 22 8" xfId="437"/>
    <cellStyle name="Comma [0.0] 22 9" xfId="438"/>
    <cellStyle name="Comma [0.0] 23" xfId="439"/>
    <cellStyle name="Comma [0.0] 23 10" xfId="440"/>
    <cellStyle name="Comma [0.0] 23 11" xfId="441"/>
    <cellStyle name="Comma [0.0] 23 12" xfId="442"/>
    <cellStyle name="Comma [0.0] 23 13" xfId="443"/>
    <cellStyle name="Comma [0.0] 23 14" xfId="444"/>
    <cellStyle name="Comma [0.0] 23 15" xfId="445"/>
    <cellStyle name="Comma [0.0] 23 16" xfId="446"/>
    <cellStyle name="Comma [0.0] 23 17" xfId="447"/>
    <cellStyle name="Comma [0.0] 23 18" xfId="448"/>
    <cellStyle name="Comma [0.0] 23 19" xfId="449"/>
    <cellStyle name="Comma [0.0] 23 2" xfId="450"/>
    <cellStyle name="Comma [0.0] 23 20" xfId="451"/>
    <cellStyle name="Comma [0.0] 23 21" xfId="452"/>
    <cellStyle name="Comma [0.0] 23 22" xfId="453"/>
    <cellStyle name="Comma [0.0] 23 23" xfId="454"/>
    <cellStyle name="Comma [0.0] 23 24" xfId="455"/>
    <cellStyle name="Comma [0.0] 23 25" xfId="456"/>
    <cellStyle name="Comma [0.0] 23 26" xfId="457"/>
    <cellStyle name="Comma [0.0] 23 27" xfId="458"/>
    <cellStyle name="Comma [0.0] 23 28" xfId="459"/>
    <cellStyle name="Comma [0.0] 23 3" xfId="460"/>
    <cellStyle name="Comma [0.0] 23 4" xfId="461"/>
    <cellStyle name="Comma [0.0] 23 5" xfId="462"/>
    <cellStyle name="Comma [0.0] 23 6" xfId="463"/>
    <cellStyle name="Comma [0.0] 23 7" xfId="464"/>
    <cellStyle name="Comma [0.0] 23 8" xfId="465"/>
    <cellStyle name="Comma [0.0] 23 9" xfId="466"/>
    <cellStyle name="Comma [0.0] 24" xfId="467"/>
    <cellStyle name="Comma [0.0] 24 10" xfId="468"/>
    <cellStyle name="Comma [0.0] 24 11" xfId="469"/>
    <cellStyle name="Comma [0.0] 24 12" xfId="470"/>
    <cellStyle name="Comma [0.0] 24 13" xfId="471"/>
    <cellStyle name="Comma [0.0] 24 14" xfId="472"/>
    <cellStyle name="Comma [0.0] 24 15" xfId="473"/>
    <cellStyle name="Comma [0.0] 24 16" xfId="474"/>
    <cellStyle name="Comma [0.0] 24 17" xfId="475"/>
    <cellStyle name="Comma [0.0] 24 18" xfId="476"/>
    <cellStyle name="Comma [0.0] 24 19" xfId="477"/>
    <cellStyle name="Comma [0.0] 24 2" xfId="478"/>
    <cellStyle name="Comma [0.0] 24 20" xfId="479"/>
    <cellStyle name="Comma [0.0] 24 21" xfId="480"/>
    <cellStyle name="Comma [0.0] 24 22" xfId="481"/>
    <cellStyle name="Comma [0.0] 24 23" xfId="482"/>
    <cellStyle name="Comma [0.0] 24 24" xfId="483"/>
    <cellStyle name="Comma [0.0] 24 25" xfId="484"/>
    <cellStyle name="Comma [0.0] 24 26" xfId="485"/>
    <cellStyle name="Comma [0.0] 24 27" xfId="486"/>
    <cellStyle name="Comma [0.0] 24 28" xfId="487"/>
    <cellStyle name="Comma [0.0] 24 3" xfId="488"/>
    <cellStyle name="Comma [0.0] 24 4" xfId="489"/>
    <cellStyle name="Comma [0.0] 24 5" xfId="490"/>
    <cellStyle name="Comma [0.0] 24 6" xfId="491"/>
    <cellStyle name="Comma [0.0] 24 7" xfId="492"/>
    <cellStyle name="Comma [0.0] 24 8" xfId="493"/>
    <cellStyle name="Comma [0.0] 24 9" xfId="494"/>
    <cellStyle name="Comma [0.0] 25" xfId="495"/>
    <cellStyle name="Comma [0.0] 25 10" xfId="496"/>
    <cellStyle name="Comma [0.0] 25 11" xfId="497"/>
    <cellStyle name="Comma [0.0] 25 12" xfId="498"/>
    <cellStyle name="Comma [0.0] 25 13" xfId="499"/>
    <cellStyle name="Comma [0.0] 25 14" xfId="500"/>
    <cellStyle name="Comma [0.0] 25 15" xfId="501"/>
    <cellStyle name="Comma [0.0] 25 16" xfId="502"/>
    <cellStyle name="Comma [0.0] 25 17" xfId="503"/>
    <cellStyle name="Comma [0.0] 25 18" xfId="504"/>
    <cellStyle name="Comma [0.0] 25 19" xfId="505"/>
    <cellStyle name="Comma [0.0] 25 2" xfId="506"/>
    <cellStyle name="Comma [0.0] 25 20" xfId="507"/>
    <cellStyle name="Comma [0.0] 25 21" xfId="508"/>
    <cellStyle name="Comma [0.0] 25 22" xfId="509"/>
    <cellStyle name="Comma [0.0] 25 23" xfId="510"/>
    <cellStyle name="Comma [0.0] 25 24" xfId="511"/>
    <cellStyle name="Comma [0.0] 25 25" xfId="512"/>
    <cellStyle name="Comma [0.0] 25 26" xfId="513"/>
    <cellStyle name="Comma [0.0] 25 27" xfId="514"/>
    <cellStyle name="Comma [0.0] 25 28" xfId="515"/>
    <cellStyle name="Comma [0.0] 25 3" xfId="516"/>
    <cellStyle name="Comma [0.0] 25 4" xfId="517"/>
    <cellStyle name="Comma [0.0] 25 5" xfId="518"/>
    <cellStyle name="Comma [0.0] 25 6" xfId="519"/>
    <cellStyle name="Comma [0.0] 25 7" xfId="520"/>
    <cellStyle name="Comma [0.0] 25 8" xfId="521"/>
    <cellStyle name="Comma [0.0] 25 9" xfId="522"/>
    <cellStyle name="Comma [0.0] 26" xfId="523"/>
    <cellStyle name="Comma [0.0] 26 10" xfId="524"/>
    <cellStyle name="Comma [0.0] 26 11" xfId="525"/>
    <cellStyle name="Comma [0.0] 26 12" xfId="526"/>
    <cellStyle name="Comma [0.0] 26 13" xfId="527"/>
    <cellStyle name="Comma [0.0] 26 14" xfId="528"/>
    <cellStyle name="Comma [0.0] 26 15" xfId="529"/>
    <cellStyle name="Comma [0.0] 26 2" xfId="530"/>
    <cellStyle name="Comma [0.0] 26 3" xfId="531"/>
    <cellStyle name="Comma [0.0] 26 4" xfId="532"/>
    <cellStyle name="Comma [0.0] 26 5" xfId="533"/>
    <cellStyle name="Comma [0.0] 26 6" xfId="534"/>
    <cellStyle name="Comma [0.0] 26 7" xfId="535"/>
    <cellStyle name="Comma [0.0] 26 8" xfId="536"/>
    <cellStyle name="Comma [0.0] 26 9" xfId="537"/>
    <cellStyle name="Comma [0.0] 27" xfId="538"/>
    <cellStyle name="Comma [0.0] 27 10" xfId="539"/>
    <cellStyle name="Comma [0.0] 27 11" xfId="540"/>
    <cellStyle name="Comma [0.0] 27 12" xfId="541"/>
    <cellStyle name="Comma [0.0] 27 13" xfId="542"/>
    <cellStyle name="Comma [0.0] 27 14" xfId="543"/>
    <cellStyle name="Comma [0.0] 27 15" xfId="544"/>
    <cellStyle name="Comma [0.0] 27 2" xfId="545"/>
    <cellStyle name="Comma [0.0] 27 3" xfId="546"/>
    <cellStyle name="Comma [0.0] 27 4" xfId="547"/>
    <cellStyle name="Comma [0.0] 27 5" xfId="548"/>
    <cellStyle name="Comma [0.0] 27 6" xfId="549"/>
    <cellStyle name="Comma [0.0] 27 7" xfId="550"/>
    <cellStyle name="Comma [0.0] 27 8" xfId="551"/>
    <cellStyle name="Comma [0.0] 27 9" xfId="552"/>
    <cellStyle name="Comma [0.0] 28" xfId="553"/>
    <cellStyle name="Comma [0.0] 28 10" xfId="554"/>
    <cellStyle name="Comma [0.0] 28 11" xfId="555"/>
    <cellStyle name="Comma [0.0] 28 12" xfId="556"/>
    <cellStyle name="Comma [0.0] 28 13" xfId="557"/>
    <cellStyle name="Comma [0.0] 28 14" xfId="558"/>
    <cellStyle name="Comma [0.0] 28 15" xfId="559"/>
    <cellStyle name="Comma [0.0] 28 2" xfId="560"/>
    <cellStyle name="Comma [0.0] 28 3" xfId="561"/>
    <cellStyle name="Comma [0.0] 28 4" xfId="562"/>
    <cellStyle name="Comma [0.0] 28 5" xfId="563"/>
    <cellStyle name="Comma [0.0] 28 6" xfId="564"/>
    <cellStyle name="Comma [0.0] 28 7" xfId="565"/>
    <cellStyle name="Comma [0.0] 28 8" xfId="566"/>
    <cellStyle name="Comma [0.0] 28 9" xfId="567"/>
    <cellStyle name="Comma [0.0] 29" xfId="568"/>
    <cellStyle name="Comma [0.0] 29 10" xfId="569"/>
    <cellStyle name="Comma [0.0] 29 11" xfId="570"/>
    <cellStyle name="Comma [0.0] 29 12" xfId="571"/>
    <cellStyle name="Comma [0.0] 29 13" xfId="572"/>
    <cellStyle name="Comma [0.0] 29 14" xfId="573"/>
    <cellStyle name="Comma [0.0] 29 15" xfId="574"/>
    <cellStyle name="Comma [0.0] 29 2" xfId="575"/>
    <cellStyle name="Comma [0.0] 29 3" xfId="576"/>
    <cellStyle name="Comma [0.0] 29 4" xfId="577"/>
    <cellStyle name="Comma [0.0] 29 5" xfId="578"/>
    <cellStyle name="Comma [0.0] 29 6" xfId="579"/>
    <cellStyle name="Comma [0.0] 29 7" xfId="580"/>
    <cellStyle name="Comma [0.0] 29 8" xfId="581"/>
    <cellStyle name="Comma [0.0] 29 9" xfId="582"/>
    <cellStyle name="Comma [0.0] 3" xfId="583"/>
    <cellStyle name="Comma [0.0] 3 10" xfId="584"/>
    <cellStyle name="Comma [0.0] 3 11" xfId="585"/>
    <cellStyle name="Comma [0.0] 3 12" xfId="586"/>
    <cellStyle name="Comma [0.0] 3 13" xfId="587"/>
    <cellStyle name="Comma [0.0] 3 14" xfId="588"/>
    <cellStyle name="Comma [0.0] 3 15" xfId="589"/>
    <cellStyle name="Comma [0.0] 3 16" xfId="590"/>
    <cellStyle name="Comma [0.0] 3 17" xfId="591"/>
    <cellStyle name="Comma [0.0] 3 18" xfId="592"/>
    <cellStyle name="Comma [0.0] 3 19" xfId="593"/>
    <cellStyle name="Comma [0.0] 3 2" xfId="594"/>
    <cellStyle name="Comma [0.0] 3 20" xfId="595"/>
    <cellStyle name="Comma [0.0] 3 21" xfId="596"/>
    <cellStyle name="Comma [0.0] 3 22" xfId="597"/>
    <cellStyle name="Comma [0.0] 3 23" xfId="598"/>
    <cellStyle name="Comma [0.0] 3 24" xfId="599"/>
    <cellStyle name="Comma [0.0] 3 25" xfId="600"/>
    <cellStyle name="Comma [0.0] 3 26" xfId="601"/>
    <cellStyle name="Comma [0.0] 3 27" xfId="602"/>
    <cellStyle name="Comma [0.0] 3 28" xfId="603"/>
    <cellStyle name="Comma [0.0] 3 3" xfId="604"/>
    <cellStyle name="Comma [0.0] 3 4" xfId="605"/>
    <cellStyle name="Comma [0.0] 3 5" xfId="606"/>
    <cellStyle name="Comma [0.0] 3 6" xfId="607"/>
    <cellStyle name="Comma [0.0] 3 7" xfId="608"/>
    <cellStyle name="Comma [0.0] 3 8" xfId="609"/>
    <cellStyle name="Comma [0.0] 3 9" xfId="610"/>
    <cellStyle name="Comma [0.0] 30" xfId="611"/>
    <cellStyle name="Comma [0.0] 30 10" xfId="612"/>
    <cellStyle name="Comma [0.0] 30 11" xfId="613"/>
    <cellStyle name="Comma [0.0] 30 12" xfId="614"/>
    <cellStyle name="Comma [0.0] 30 13" xfId="615"/>
    <cellStyle name="Comma [0.0] 30 14" xfId="616"/>
    <cellStyle name="Comma [0.0] 30 15" xfId="617"/>
    <cellStyle name="Comma [0.0] 30 2" xfId="618"/>
    <cellStyle name="Comma [0.0] 30 3" xfId="619"/>
    <cellStyle name="Comma [0.0] 30 4" xfId="620"/>
    <cellStyle name="Comma [0.0] 30 5" xfId="621"/>
    <cellStyle name="Comma [0.0] 30 6" xfId="622"/>
    <cellStyle name="Comma [0.0] 30 7" xfId="623"/>
    <cellStyle name="Comma [0.0] 30 8" xfId="624"/>
    <cellStyle name="Comma [0.0] 30 9" xfId="625"/>
    <cellStyle name="Comma [0.0] 31" xfId="626"/>
    <cellStyle name="Comma [0.0] 31 10" xfId="627"/>
    <cellStyle name="Comma [0.0] 31 11" xfId="628"/>
    <cellStyle name="Comma [0.0] 31 12" xfId="629"/>
    <cellStyle name="Comma [0.0] 31 13" xfId="630"/>
    <cellStyle name="Comma [0.0] 31 14" xfId="631"/>
    <cellStyle name="Comma [0.0] 31 15" xfId="632"/>
    <cellStyle name="Comma [0.0] 31 2" xfId="633"/>
    <cellStyle name="Comma [0.0] 31 3" xfId="634"/>
    <cellStyle name="Comma [0.0] 31 4" xfId="635"/>
    <cellStyle name="Comma [0.0] 31 5" xfId="636"/>
    <cellStyle name="Comma [0.0] 31 6" xfId="637"/>
    <cellStyle name="Comma [0.0] 31 7" xfId="638"/>
    <cellStyle name="Comma [0.0] 31 8" xfId="639"/>
    <cellStyle name="Comma [0.0] 31 9" xfId="640"/>
    <cellStyle name="Comma [0.0] 32" xfId="641"/>
    <cellStyle name="Comma [0.0] 32 10" xfId="642"/>
    <cellStyle name="Comma [0.0] 32 11" xfId="643"/>
    <cellStyle name="Comma [0.0] 32 12" xfId="644"/>
    <cellStyle name="Comma [0.0] 32 2" xfId="645"/>
    <cellStyle name="Comma [0.0] 32 3" xfId="646"/>
    <cellStyle name="Comma [0.0] 32 4" xfId="647"/>
    <cellStyle name="Comma [0.0] 32 5" xfId="648"/>
    <cellStyle name="Comma [0.0] 32 6" xfId="649"/>
    <cellStyle name="Comma [0.0] 32 7" xfId="650"/>
    <cellStyle name="Comma [0.0] 32 8" xfId="651"/>
    <cellStyle name="Comma [0.0] 32 9" xfId="652"/>
    <cellStyle name="Comma [0.0] 33" xfId="653"/>
    <cellStyle name="Comma [0.0] 33 10" xfId="654"/>
    <cellStyle name="Comma [0.0] 33 11" xfId="655"/>
    <cellStyle name="Comma [0.0] 33 12" xfId="656"/>
    <cellStyle name="Comma [0.0] 33 2" xfId="657"/>
    <cellStyle name="Comma [0.0] 33 3" xfId="658"/>
    <cellStyle name="Comma [0.0] 33 4" xfId="659"/>
    <cellStyle name="Comma [0.0] 33 5" xfId="660"/>
    <cellStyle name="Comma [0.0] 33 6" xfId="661"/>
    <cellStyle name="Comma [0.0] 33 7" xfId="662"/>
    <cellStyle name="Comma [0.0] 33 8" xfId="663"/>
    <cellStyle name="Comma [0.0] 33 9" xfId="664"/>
    <cellStyle name="Comma [0.0] 34" xfId="665"/>
    <cellStyle name="Comma [0.0] 34 10" xfId="666"/>
    <cellStyle name="Comma [0.0] 34 11" xfId="667"/>
    <cellStyle name="Comma [0.0] 34 12" xfId="668"/>
    <cellStyle name="Comma [0.0] 34 2" xfId="669"/>
    <cellStyle name="Comma [0.0] 34 3" xfId="670"/>
    <cellStyle name="Comma [0.0] 34 4" xfId="671"/>
    <cellStyle name="Comma [0.0] 34 5" xfId="672"/>
    <cellStyle name="Comma [0.0] 34 6" xfId="673"/>
    <cellStyle name="Comma [0.0] 34 7" xfId="674"/>
    <cellStyle name="Comma [0.0] 34 8" xfId="675"/>
    <cellStyle name="Comma [0.0] 34 9" xfId="676"/>
    <cellStyle name="Comma [0.0] 35" xfId="677"/>
    <cellStyle name="Comma [0.0] 35 10" xfId="678"/>
    <cellStyle name="Comma [0.0] 35 11" xfId="679"/>
    <cellStyle name="Comma [0.0] 35 12" xfId="680"/>
    <cellStyle name="Comma [0.0] 35 2" xfId="681"/>
    <cellStyle name="Comma [0.0] 35 3" xfId="682"/>
    <cellStyle name="Comma [0.0] 35 4" xfId="683"/>
    <cellStyle name="Comma [0.0] 35 5" xfId="684"/>
    <cellStyle name="Comma [0.0] 35 6" xfId="685"/>
    <cellStyle name="Comma [0.0] 35 7" xfId="686"/>
    <cellStyle name="Comma [0.0] 35 8" xfId="687"/>
    <cellStyle name="Comma [0.0] 35 9" xfId="688"/>
    <cellStyle name="Comma [0.0] 36" xfId="689"/>
    <cellStyle name="Comma [0.0] 36 10" xfId="690"/>
    <cellStyle name="Comma [0.0] 36 11" xfId="691"/>
    <cellStyle name="Comma [0.0] 36 12" xfId="692"/>
    <cellStyle name="Comma [0.0] 36 2" xfId="693"/>
    <cellStyle name="Comma [0.0] 36 3" xfId="694"/>
    <cellStyle name="Comma [0.0] 36 4" xfId="695"/>
    <cellStyle name="Comma [0.0] 36 5" xfId="696"/>
    <cellStyle name="Comma [0.0] 36 6" xfId="697"/>
    <cellStyle name="Comma [0.0] 36 7" xfId="698"/>
    <cellStyle name="Comma [0.0] 36 8" xfId="699"/>
    <cellStyle name="Comma [0.0] 36 9" xfId="700"/>
    <cellStyle name="Comma [0.0] 37" xfId="701"/>
    <cellStyle name="Comma [0.0] 37 10" xfId="702"/>
    <cellStyle name="Comma [0.0] 37 11" xfId="703"/>
    <cellStyle name="Comma [0.0] 37 12" xfId="704"/>
    <cellStyle name="Comma [0.0] 37 2" xfId="705"/>
    <cellStyle name="Comma [0.0] 37 3" xfId="706"/>
    <cellStyle name="Comma [0.0] 37 4" xfId="707"/>
    <cellStyle name="Comma [0.0] 37 5" xfId="708"/>
    <cellStyle name="Comma [0.0] 37 6" xfId="709"/>
    <cellStyle name="Comma [0.0] 37 7" xfId="710"/>
    <cellStyle name="Comma [0.0] 37 8" xfId="711"/>
    <cellStyle name="Comma [0.0] 37 9" xfId="712"/>
    <cellStyle name="Comma [0.0] 38" xfId="713"/>
    <cellStyle name="Comma [0.0] 38 10" xfId="714"/>
    <cellStyle name="Comma [0.0] 38 11" xfId="715"/>
    <cellStyle name="Comma [0.0] 38 12" xfId="716"/>
    <cellStyle name="Comma [0.0] 38 2" xfId="717"/>
    <cellStyle name="Comma [0.0] 38 3" xfId="718"/>
    <cellStyle name="Comma [0.0] 38 4" xfId="719"/>
    <cellStyle name="Comma [0.0] 38 5" xfId="720"/>
    <cellStyle name="Comma [0.0] 38 6" xfId="721"/>
    <cellStyle name="Comma [0.0] 38 7" xfId="722"/>
    <cellStyle name="Comma [0.0] 38 8" xfId="723"/>
    <cellStyle name="Comma [0.0] 38 9" xfId="724"/>
    <cellStyle name="Comma [0.0] 39" xfId="725"/>
    <cellStyle name="Comma [0.0] 39 10" xfId="726"/>
    <cellStyle name="Comma [0.0] 39 11" xfId="727"/>
    <cellStyle name="Comma [0.0] 39 12" xfId="728"/>
    <cellStyle name="Comma [0.0] 39 2" xfId="729"/>
    <cellStyle name="Comma [0.0] 39 3" xfId="730"/>
    <cellStyle name="Comma [0.0] 39 4" xfId="731"/>
    <cellStyle name="Comma [0.0] 39 5" xfId="732"/>
    <cellStyle name="Comma [0.0] 39 6" xfId="733"/>
    <cellStyle name="Comma [0.0] 39 7" xfId="734"/>
    <cellStyle name="Comma [0.0] 39 8" xfId="735"/>
    <cellStyle name="Comma [0.0] 39 9" xfId="736"/>
    <cellStyle name="Comma [0.0] 4" xfId="737"/>
    <cellStyle name="Comma [0.0] 4 10" xfId="738"/>
    <cellStyle name="Comma [0.0] 4 11" xfId="739"/>
    <cellStyle name="Comma [0.0] 4 12" xfId="740"/>
    <cellStyle name="Comma [0.0] 4 13" xfId="741"/>
    <cellStyle name="Comma [0.0] 4 14" xfId="742"/>
    <cellStyle name="Comma [0.0] 4 15" xfId="743"/>
    <cellStyle name="Comma [0.0] 4 16" xfId="744"/>
    <cellStyle name="Comma [0.0] 4 17" xfId="745"/>
    <cellStyle name="Comma [0.0] 4 18" xfId="746"/>
    <cellStyle name="Comma [0.0] 4 19" xfId="747"/>
    <cellStyle name="Comma [0.0] 4 2" xfId="748"/>
    <cellStyle name="Comma [0.0] 4 20" xfId="749"/>
    <cellStyle name="Comma [0.0] 4 21" xfId="750"/>
    <cellStyle name="Comma [0.0] 4 22" xfId="751"/>
    <cellStyle name="Comma [0.0] 4 23" xfId="752"/>
    <cellStyle name="Comma [0.0] 4 24" xfId="753"/>
    <cellStyle name="Comma [0.0] 4 25" xfId="754"/>
    <cellStyle name="Comma [0.0] 4 26" xfId="755"/>
    <cellStyle name="Comma [0.0] 4 27" xfId="756"/>
    <cellStyle name="Comma [0.0] 4 28" xfId="757"/>
    <cellStyle name="Comma [0.0] 4 3" xfId="758"/>
    <cellStyle name="Comma [0.0] 4 4" xfId="759"/>
    <cellStyle name="Comma [0.0] 4 5" xfId="760"/>
    <cellStyle name="Comma [0.0] 4 6" xfId="761"/>
    <cellStyle name="Comma [0.0] 4 7" xfId="762"/>
    <cellStyle name="Comma [0.0] 4 8" xfId="763"/>
    <cellStyle name="Comma [0.0] 4 9" xfId="764"/>
    <cellStyle name="Comma [0.0] 40" xfId="765"/>
    <cellStyle name="Comma [0.0] 40 2" xfId="766"/>
    <cellStyle name="Comma [0.0] 40 3" xfId="767"/>
    <cellStyle name="Comma [0.0] 41" xfId="768"/>
    <cellStyle name="Comma [0.0] 42" xfId="769"/>
    <cellStyle name="Comma [0.0] 43" xfId="770"/>
    <cellStyle name="Comma [0.0] 44" xfId="771"/>
    <cellStyle name="Comma [0.0] 45" xfId="772"/>
    <cellStyle name="Comma [0.0] 46" xfId="773"/>
    <cellStyle name="Comma [0.0] 47" xfId="774"/>
    <cellStyle name="Comma [0.0] 48" xfId="775"/>
    <cellStyle name="Comma [0.0] 49" xfId="776"/>
    <cellStyle name="Comma [0.0] 5" xfId="777"/>
    <cellStyle name="Comma [0.0] 5 10" xfId="778"/>
    <cellStyle name="Comma [0.0] 5 11" xfId="779"/>
    <cellStyle name="Comma [0.0] 5 12" xfId="780"/>
    <cellStyle name="Comma [0.0] 5 13" xfId="781"/>
    <cellStyle name="Comma [0.0] 5 14" xfId="782"/>
    <cellStyle name="Comma [0.0] 5 15" xfId="783"/>
    <cellStyle name="Comma [0.0] 5 16" xfId="784"/>
    <cellStyle name="Comma [0.0] 5 17" xfId="785"/>
    <cellStyle name="Comma [0.0] 5 18" xfId="786"/>
    <cellStyle name="Comma [0.0] 5 19" xfId="787"/>
    <cellStyle name="Comma [0.0] 5 2" xfId="788"/>
    <cellStyle name="Comma [0.0] 5 20" xfId="789"/>
    <cellStyle name="Comma [0.0] 5 21" xfId="790"/>
    <cellStyle name="Comma [0.0] 5 22" xfId="791"/>
    <cellStyle name="Comma [0.0] 5 23" xfId="792"/>
    <cellStyle name="Comma [0.0] 5 24" xfId="793"/>
    <cellStyle name="Comma [0.0] 5 25" xfId="794"/>
    <cellStyle name="Comma [0.0] 5 26" xfId="795"/>
    <cellStyle name="Comma [0.0] 5 27" xfId="796"/>
    <cellStyle name="Comma [0.0] 5 28" xfId="797"/>
    <cellStyle name="Comma [0.0] 5 3" xfId="798"/>
    <cellStyle name="Comma [0.0] 5 4" xfId="799"/>
    <cellStyle name="Comma [0.0] 5 5" xfId="800"/>
    <cellStyle name="Comma [0.0] 5 6" xfId="801"/>
    <cellStyle name="Comma [0.0] 5 7" xfId="802"/>
    <cellStyle name="Comma [0.0] 5 8" xfId="803"/>
    <cellStyle name="Comma [0.0] 5 9" xfId="804"/>
    <cellStyle name="Comma [0.0] 50" xfId="805"/>
    <cellStyle name="Comma [0.0] 51" xfId="806"/>
    <cellStyle name="Comma [0.0] 52" xfId="807"/>
    <cellStyle name="Comma [0.0] 53" xfId="808"/>
    <cellStyle name="Comma [0.0] 54" xfId="809"/>
    <cellStyle name="Comma [0.0] 55" xfId="810"/>
    <cellStyle name="Comma [0.0] 56" xfId="811"/>
    <cellStyle name="Comma [0.0] 57" xfId="812"/>
    <cellStyle name="Comma [0.0] 58" xfId="813"/>
    <cellStyle name="Comma [0.0] 59" xfId="814"/>
    <cellStyle name="Comma [0.0] 6" xfId="815"/>
    <cellStyle name="Comma [0.0] 6 10" xfId="816"/>
    <cellStyle name="Comma [0.0] 6 11" xfId="817"/>
    <cellStyle name="Comma [0.0] 6 12" xfId="818"/>
    <cellStyle name="Comma [0.0] 6 13" xfId="819"/>
    <cellStyle name="Comma [0.0] 6 14" xfId="820"/>
    <cellStyle name="Comma [0.0] 6 15" xfId="821"/>
    <cellStyle name="Comma [0.0] 6 16" xfId="822"/>
    <cellStyle name="Comma [0.0] 6 17" xfId="823"/>
    <cellStyle name="Comma [0.0] 6 18" xfId="824"/>
    <cellStyle name="Comma [0.0] 6 19" xfId="825"/>
    <cellStyle name="Comma [0.0] 6 2" xfId="826"/>
    <cellStyle name="Comma [0.0] 6 20" xfId="827"/>
    <cellStyle name="Comma [0.0] 6 21" xfId="828"/>
    <cellStyle name="Comma [0.0] 6 22" xfId="829"/>
    <cellStyle name="Comma [0.0] 6 23" xfId="830"/>
    <cellStyle name="Comma [0.0] 6 24" xfId="831"/>
    <cellStyle name="Comma [0.0] 6 25" xfId="832"/>
    <cellStyle name="Comma [0.0] 6 26" xfId="833"/>
    <cellStyle name="Comma [0.0] 6 27" xfId="834"/>
    <cellStyle name="Comma [0.0] 6 28" xfId="835"/>
    <cellStyle name="Comma [0.0] 6 3" xfId="836"/>
    <cellStyle name="Comma [0.0] 6 4" xfId="837"/>
    <cellStyle name="Comma [0.0] 6 5" xfId="838"/>
    <cellStyle name="Comma [0.0] 6 6" xfId="839"/>
    <cellStyle name="Comma [0.0] 6 7" xfId="840"/>
    <cellStyle name="Comma [0.0] 6 8" xfId="841"/>
    <cellStyle name="Comma [0.0] 6 9" xfId="842"/>
    <cellStyle name="Comma [0.0] 60" xfId="843"/>
    <cellStyle name="Comma [0.0] 61" xfId="844"/>
    <cellStyle name="Comma [0.0] 62" xfId="845"/>
    <cellStyle name="Comma [0.0] 63" xfId="846"/>
    <cellStyle name="Comma [0.0] 64" xfId="847"/>
    <cellStyle name="Comma [0.0] 65" xfId="848"/>
    <cellStyle name="Comma [0.0] 66" xfId="849"/>
    <cellStyle name="Comma [0.0] 67" xfId="850"/>
    <cellStyle name="Comma [0.0] 68" xfId="851"/>
    <cellStyle name="Comma [0.0] 69" xfId="852"/>
    <cellStyle name="Comma [0.0] 7" xfId="853"/>
    <cellStyle name="Comma [0.0] 7 10" xfId="854"/>
    <cellStyle name="Comma [0.0] 7 11" xfId="855"/>
    <cellStyle name="Comma [0.0] 7 12" xfId="856"/>
    <cellStyle name="Comma [0.0] 7 13" xfId="857"/>
    <cellStyle name="Comma [0.0] 7 14" xfId="858"/>
    <cellStyle name="Comma [0.0] 7 15" xfId="859"/>
    <cellStyle name="Comma [0.0] 7 16" xfId="860"/>
    <cellStyle name="Comma [0.0] 7 17" xfId="861"/>
    <cellStyle name="Comma [0.0] 7 18" xfId="862"/>
    <cellStyle name="Comma [0.0] 7 19" xfId="863"/>
    <cellStyle name="Comma [0.0] 7 2" xfId="864"/>
    <cellStyle name="Comma [0.0] 7 20" xfId="865"/>
    <cellStyle name="Comma [0.0] 7 21" xfId="866"/>
    <cellStyle name="Comma [0.0] 7 22" xfId="867"/>
    <cellStyle name="Comma [0.0] 7 23" xfId="868"/>
    <cellStyle name="Comma [0.0] 7 24" xfId="869"/>
    <cellStyle name="Comma [0.0] 7 25" xfId="870"/>
    <cellStyle name="Comma [0.0] 7 26" xfId="871"/>
    <cellStyle name="Comma [0.0] 7 27" xfId="872"/>
    <cellStyle name="Comma [0.0] 7 28" xfId="873"/>
    <cellStyle name="Comma [0.0] 7 3" xfId="874"/>
    <cellStyle name="Comma [0.0] 7 4" xfId="875"/>
    <cellStyle name="Comma [0.0] 7 5" xfId="876"/>
    <cellStyle name="Comma [0.0] 7 6" xfId="877"/>
    <cellStyle name="Comma [0.0] 7 7" xfId="878"/>
    <cellStyle name="Comma [0.0] 7 8" xfId="879"/>
    <cellStyle name="Comma [0.0] 7 9" xfId="880"/>
    <cellStyle name="Comma [0.0] 70" xfId="881"/>
    <cellStyle name="Comma [0.0] 71" xfId="882"/>
    <cellStyle name="Comma [0.0] 72" xfId="883"/>
    <cellStyle name="Comma [0.0] 73" xfId="884"/>
    <cellStyle name="Comma [0.0] 74" xfId="885"/>
    <cellStyle name="Comma [0.0] 75" xfId="886"/>
    <cellStyle name="Comma [0.0] 76" xfId="887"/>
    <cellStyle name="Comma [0.0] 77" xfId="888"/>
    <cellStyle name="Comma [0.0] 78" xfId="889"/>
    <cellStyle name="Comma [0.0] 79" xfId="890"/>
    <cellStyle name="Comma [0.0] 8" xfId="891"/>
    <cellStyle name="Comma [0.0] 8 10" xfId="892"/>
    <cellStyle name="Comma [0.0] 8 11" xfId="893"/>
    <cellStyle name="Comma [0.0] 8 12" xfId="894"/>
    <cellStyle name="Comma [0.0] 8 13" xfId="895"/>
    <cellStyle name="Comma [0.0] 8 14" xfId="896"/>
    <cellStyle name="Comma [0.0] 8 15" xfId="897"/>
    <cellStyle name="Comma [0.0] 8 16" xfId="898"/>
    <cellStyle name="Comma [0.0] 8 17" xfId="899"/>
    <cellStyle name="Comma [0.0] 8 18" xfId="900"/>
    <cellStyle name="Comma [0.0] 8 19" xfId="901"/>
    <cellStyle name="Comma [0.0] 8 2" xfId="902"/>
    <cellStyle name="Comma [0.0] 8 20" xfId="903"/>
    <cellStyle name="Comma [0.0] 8 21" xfId="904"/>
    <cellStyle name="Comma [0.0] 8 22" xfId="905"/>
    <cellStyle name="Comma [0.0] 8 23" xfId="906"/>
    <cellStyle name="Comma [0.0] 8 24" xfId="907"/>
    <cellStyle name="Comma [0.0] 8 25" xfId="908"/>
    <cellStyle name="Comma [0.0] 8 26" xfId="909"/>
    <cellStyle name="Comma [0.0] 8 27" xfId="910"/>
    <cellStyle name="Comma [0.0] 8 28" xfId="911"/>
    <cellStyle name="Comma [0.0] 8 3" xfId="912"/>
    <cellStyle name="Comma [0.0] 8 4" xfId="913"/>
    <cellStyle name="Comma [0.0] 8 5" xfId="914"/>
    <cellStyle name="Comma [0.0] 8 6" xfId="915"/>
    <cellStyle name="Comma [0.0] 8 7" xfId="916"/>
    <cellStyle name="Comma [0.0] 8 8" xfId="917"/>
    <cellStyle name="Comma [0.0] 8 9" xfId="918"/>
    <cellStyle name="Comma [0.0] 80" xfId="919"/>
    <cellStyle name="Comma [0.0] 81" xfId="920"/>
    <cellStyle name="Comma [0.0] 82" xfId="921"/>
    <cellStyle name="Comma [0.0] 83" xfId="922"/>
    <cellStyle name="Comma [0.0] 84" xfId="923"/>
    <cellStyle name="Comma [0.0] 85" xfId="924"/>
    <cellStyle name="Comma [0.0] 86" xfId="925"/>
    <cellStyle name="Comma [0.0] 9" xfId="926"/>
    <cellStyle name="Comma [0.0] 9 10" xfId="927"/>
    <cellStyle name="Comma [0.0] 9 11" xfId="928"/>
    <cellStyle name="Comma [0.0] 9 12" xfId="929"/>
    <cellStyle name="Comma [0.0] 9 13" xfId="930"/>
    <cellStyle name="Comma [0.0] 9 14" xfId="931"/>
    <cellStyle name="Comma [0.0] 9 15" xfId="932"/>
    <cellStyle name="Comma [0.0] 9 16" xfId="933"/>
    <cellStyle name="Comma [0.0] 9 17" xfId="934"/>
    <cellStyle name="Comma [0.0] 9 18" xfId="935"/>
    <cellStyle name="Comma [0.0] 9 19" xfId="936"/>
    <cellStyle name="Comma [0.0] 9 2" xfId="937"/>
    <cellStyle name="Comma [0.0] 9 20" xfId="938"/>
    <cellStyle name="Comma [0.0] 9 21" xfId="939"/>
    <cellStyle name="Comma [0.0] 9 22" xfId="940"/>
    <cellStyle name="Comma [0.0] 9 23" xfId="941"/>
    <cellStyle name="Comma [0.0] 9 24" xfId="942"/>
    <cellStyle name="Comma [0.0] 9 25" xfId="943"/>
    <cellStyle name="Comma [0.0] 9 26" xfId="944"/>
    <cellStyle name="Comma [0.0] 9 27" xfId="945"/>
    <cellStyle name="Comma [0.0] 9 28" xfId="946"/>
    <cellStyle name="Comma [0.0] 9 3" xfId="947"/>
    <cellStyle name="Comma [0.0] 9 4" xfId="948"/>
    <cellStyle name="Comma [0.0] 9 5" xfId="949"/>
    <cellStyle name="Comma [0.0] 9 6" xfId="950"/>
    <cellStyle name="Comma [0.0] 9 7" xfId="951"/>
    <cellStyle name="Comma [0.0] 9 8" xfId="952"/>
    <cellStyle name="Comma [0.0] 9 9" xfId="953"/>
    <cellStyle name="Comma [0]_Sheet2" xfId="6126"/>
    <cellStyle name="Comma 10" xfId="954"/>
    <cellStyle name="Comma 10 2" xfId="955"/>
    <cellStyle name="Comma 12" xfId="956"/>
    <cellStyle name="Comma 12 2" xfId="957"/>
    <cellStyle name="Comma 13" xfId="958"/>
    <cellStyle name="Comma 13 2" xfId="959"/>
    <cellStyle name="Comma 14" xfId="960"/>
    <cellStyle name="Comma 14 2" xfId="961"/>
    <cellStyle name="Comma 2" xfId="21"/>
    <cellStyle name="Comma 2 10" xfId="962"/>
    <cellStyle name="Comma 2 11" xfId="963"/>
    <cellStyle name="Comma 2 12" xfId="964"/>
    <cellStyle name="Comma 2 13" xfId="965"/>
    <cellStyle name="Comma 2 14" xfId="966"/>
    <cellStyle name="Comma 2 15" xfId="967"/>
    <cellStyle name="Comma 2 16" xfId="968"/>
    <cellStyle name="Comma 2 17" xfId="969"/>
    <cellStyle name="Comma 2 18" xfId="970"/>
    <cellStyle name="Comma 2 19" xfId="971"/>
    <cellStyle name="Comma 2 2" xfId="22"/>
    <cellStyle name="Comma 2 20" xfId="972"/>
    <cellStyle name="Comma 2 21" xfId="973"/>
    <cellStyle name="Comma 2 22" xfId="974"/>
    <cellStyle name="Comma 2 23" xfId="975"/>
    <cellStyle name="Comma 2 24" xfId="976"/>
    <cellStyle name="Comma 2 25" xfId="977"/>
    <cellStyle name="Comma 2 26" xfId="978"/>
    <cellStyle name="Comma 2 27" xfId="979"/>
    <cellStyle name="Comma 2 28" xfId="980"/>
    <cellStyle name="Comma 2 29" xfId="981"/>
    <cellStyle name="Comma 2 3" xfId="982"/>
    <cellStyle name="Comma 2 30" xfId="983"/>
    <cellStyle name="Comma 2 31" xfId="984"/>
    <cellStyle name="Comma 2 32" xfId="985"/>
    <cellStyle name="Comma 2 33" xfId="986"/>
    <cellStyle name="Comma 2 34" xfId="987"/>
    <cellStyle name="Comma 2 35" xfId="988"/>
    <cellStyle name="Comma 2 4" xfId="989"/>
    <cellStyle name="Comma 2 5" xfId="990"/>
    <cellStyle name="Comma 2 6" xfId="991"/>
    <cellStyle name="Comma 2 7" xfId="992"/>
    <cellStyle name="Comma 2 8" xfId="993"/>
    <cellStyle name="Comma 2 9" xfId="994"/>
    <cellStyle name="Comma 26" xfId="6127"/>
    <cellStyle name="Comma 3" xfId="23"/>
    <cellStyle name="Comma 3 2" xfId="24"/>
    <cellStyle name="Comma 3 3" xfId="995"/>
    <cellStyle name="Comma 3 4" xfId="996"/>
    <cellStyle name="Comma 4" xfId="997"/>
    <cellStyle name="Comma 4 2" xfId="998"/>
    <cellStyle name="Comma 5" xfId="999"/>
    <cellStyle name="Comma 5 2" xfId="1000"/>
    <cellStyle name="Comma 6" xfId="1001"/>
    <cellStyle name="Comma 6 2" xfId="1002"/>
    <cellStyle name="Comma 7" xfId="1003"/>
    <cellStyle name="Comma 7 2" xfId="1004"/>
    <cellStyle name="Comma 9" xfId="1005"/>
    <cellStyle name="Comma 9 2" xfId="1006"/>
    <cellStyle name="Comma_Sheet2" xfId="6128"/>
    <cellStyle name="Currency [0] 23" xfId="6129"/>
    <cellStyle name="Currency [0]_Sheet2" xfId="6130"/>
    <cellStyle name="Currency 2" xfId="25"/>
    <cellStyle name="Currency 2 2" xfId="26"/>
    <cellStyle name="Exhibits" xfId="3"/>
    <cellStyle name="Hidden" xfId="4"/>
    <cellStyle name="Hidden 10" xfId="1007"/>
    <cellStyle name="Hidden 10 10" xfId="1008"/>
    <cellStyle name="Hidden 10 11" xfId="1009"/>
    <cellStyle name="Hidden 10 12" xfId="1010"/>
    <cellStyle name="Hidden 10 13" xfId="1011"/>
    <cellStyle name="Hidden 10 14" xfId="1012"/>
    <cellStyle name="Hidden 10 15" xfId="1013"/>
    <cellStyle name="Hidden 10 16" xfId="1014"/>
    <cellStyle name="Hidden 10 17" xfId="1015"/>
    <cellStyle name="Hidden 10 18" xfId="1016"/>
    <cellStyle name="Hidden 10 19" xfId="1017"/>
    <cellStyle name="Hidden 10 2" xfId="1018"/>
    <cellStyle name="Hidden 10 20" xfId="1019"/>
    <cellStyle name="Hidden 10 21" xfId="1020"/>
    <cellStyle name="Hidden 10 22" xfId="1021"/>
    <cellStyle name="Hidden 10 23" xfId="1022"/>
    <cellStyle name="Hidden 10 24" xfId="1023"/>
    <cellStyle name="Hidden 10 25" xfId="1024"/>
    <cellStyle name="Hidden 10 26" xfId="1025"/>
    <cellStyle name="Hidden 10 27" xfId="1026"/>
    <cellStyle name="Hidden 10 28" xfId="1027"/>
    <cellStyle name="Hidden 10 3" xfId="1028"/>
    <cellStyle name="Hidden 10 4" xfId="1029"/>
    <cellStyle name="Hidden 10 5" xfId="1030"/>
    <cellStyle name="Hidden 10 6" xfId="1031"/>
    <cellStyle name="Hidden 10 7" xfId="1032"/>
    <cellStyle name="Hidden 10 8" xfId="1033"/>
    <cellStyle name="Hidden 10 9" xfId="1034"/>
    <cellStyle name="Hidden 11" xfId="1035"/>
    <cellStyle name="Hidden 11 10" xfId="1036"/>
    <cellStyle name="Hidden 11 11" xfId="1037"/>
    <cellStyle name="Hidden 11 12" xfId="1038"/>
    <cellStyle name="Hidden 11 13" xfId="1039"/>
    <cellStyle name="Hidden 11 14" xfId="1040"/>
    <cellStyle name="Hidden 11 15" xfId="1041"/>
    <cellStyle name="Hidden 11 16" xfId="1042"/>
    <cellStyle name="Hidden 11 17" xfId="1043"/>
    <cellStyle name="Hidden 11 18" xfId="1044"/>
    <cellStyle name="Hidden 11 19" xfId="1045"/>
    <cellStyle name="Hidden 11 2" xfId="1046"/>
    <cellStyle name="Hidden 11 20" xfId="1047"/>
    <cellStyle name="Hidden 11 21" xfId="1048"/>
    <cellStyle name="Hidden 11 22" xfId="1049"/>
    <cellStyle name="Hidden 11 23" xfId="1050"/>
    <cellStyle name="Hidden 11 24" xfId="1051"/>
    <cellStyle name="Hidden 11 25" xfId="1052"/>
    <cellStyle name="Hidden 11 26" xfId="1053"/>
    <cellStyle name="Hidden 11 27" xfId="1054"/>
    <cellStyle name="Hidden 11 28" xfId="1055"/>
    <cellStyle name="Hidden 11 3" xfId="1056"/>
    <cellStyle name="Hidden 11 4" xfId="1057"/>
    <cellStyle name="Hidden 11 5" xfId="1058"/>
    <cellStyle name="Hidden 11 6" xfId="1059"/>
    <cellStyle name="Hidden 11 7" xfId="1060"/>
    <cellStyle name="Hidden 11 8" xfId="1061"/>
    <cellStyle name="Hidden 11 9" xfId="1062"/>
    <cellStyle name="Hidden 12" xfId="1063"/>
    <cellStyle name="Hidden 12 10" xfId="1064"/>
    <cellStyle name="Hidden 12 11" xfId="1065"/>
    <cellStyle name="Hidden 12 12" xfId="1066"/>
    <cellStyle name="Hidden 12 13" xfId="1067"/>
    <cellStyle name="Hidden 12 14" xfId="1068"/>
    <cellStyle name="Hidden 12 15" xfId="1069"/>
    <cellStyle name="Hidden 12 16" xfId="1070"/>
    <cellStyle name="Hidden 12 17" xfId="1071"/>
    <cellStyle name="Hidden 12 18" xfId="1072"/>
    <cellStyle name="Hidden 12 19" xfId="1073"/>
    <cellStyle name="Hidden 12 2" xfId="1074"/>
    <cellStyle name="Hidden 12 20" xfId="1075"/>
    <cellStyle name="Hidden 12 21" xfId="1076"/>
    <cellStyle name="Hidden 12 22" xfId="1077"/>
    <cellStyle name="Hidden 12 23" xfId="1078"/>
    <cellStyle name="Hidden 12 24" xfId="1079"/>
    <cellStyle name="Hidden 12 25" xfId="1080"/>
    <cellStyle name="Hidden 12 26" xfId="1081"/>
    <cellStyle name="Hidden 12 27" xfId="1082"/>
    <cellStyle name="Hidden 12 28" xfId="1083"/>
    <cellStyle name="Hidden 12 3" xfId="1084"/>
    <cellStyle name="Hidden 12 4" xfId="1085"/>
    <cellStyle name="Hidden 12 5" xfId="1086"/>
    <cellStyle name="Hidden 12 6" xfId="1087"/>
    <cellStyle name="Hidden 12 7" xfId="1088"/>
    <cellStyle name="Hidden 12 8" xfId="1089"/>
    <cellStyle name="Hidden 12 9" xfId="1090"/>
    <cellStyle name="Hidden 13" xfId="1091"/>
    <cellStyle name="Hidden 13 10" xfId="1092"/>
    <cellStyle name="Hidden 13 11" xfId="1093"/>
    <cellStyle name="Hidden 13 12" xfId="1094"/>
    <cellStyle name="Hidden 13 13" xfId="1095"/>
    <cellStyle name="Hidden 13 14" xfId="1096"/>
    <cellStyle name="Hidden 13 15" xfId="1097"/>
    <cellStyle name="Hidden 13 16" xfId="1098"/>
    <cellStyle name="Hidden 13 17" xfId="1099"/>
    <cellStyle name="Hidden 13 18" xfId="1100"/>
    <cellStyle name="Hidden 13 19" xfId="1101"/>
    <cellStyle name="Hidden 13 2" xfId="1102"/>
    <cellStyle name="Hidden 13 20" xfId="1103"/>
    <cellStyle name="Hidden 13 21" xfId="1104"/>
    <cellStyle name="Hidden 13 22" xfId="1105"/>
    <cellStyle name="Hidden 13 23" xfId="1106"/>
    <cellStyle name="Hidden 13 24" xfId="1107"/>
    <cellStyle name="Hidden 13 25" xfId="1108"/>
    <cellStyle name="Hidden 13 26" xfId="1109"/>
    <cellStyle name="Hidden 13 27" xfId="1110"/>
    <cellStyle name="Hidden 13 28" xfId="1111"/>
    <cellStyle name="Hidden 13 3" xfId="1112"/>
    <cellStyle name="Hidden 13 4" xfId="1113"/>
    <cellStyle name="Hidden 13 5" xfId="1114"/>
    <cellStyle name="Hidden 13 6" xfId="1115"/>
    <cellStyle name="Hidden 13 7" xfId="1116"/>
    <cellStyle name="Hidden 13 8" xfId="1117"/>
    <cellStyle name="Hidden 13 9" xfId="1118"/>
    <cellStyle name="Hidden 14" xfId="1119"/>
    <cellStyle name="Hidden 14 10" xfId="1120"/>
    <cellStyle name="Hidden 14 11" xfId="1121"/>
    <cellStyle name="Hidden 14 12" xfId="1122"/>
    <cellStyle name="Hidden 14 13" xfId="1123"/>
    <cellStyle name="Hidden 14 14" xfId="1124"/>
    <cellStyle name="Hidden 14 15" xfId="1125"/>
    <cellStyle name="Hidden 14 16" xfId="1126"/>
    <cellStyle name="Hidden 14 17" xfId="1127"/>
    <cellStyle name="Hidden 14 18" xfId="1128"/>
    <cellStyle name="Hidden 14 19" xfId="1129"/>
    <cellStyle name="Hidden 14 2" xfId="1130"/>
    <cellStyle name="Hidden 14 20" xfId="1131"/>
    <cellStyle name="Hidden 14 21" xfId="1132"/>
    <cellStyle name="Hidden 14 22" xfId="1133"/>
    <cellStyle name="Hidden 14 23" xfId="1134"/>
    <cellStyle name="Hidden 14 24" xfId="1135"/>
    <cellStyle name="Hidden 14 25" xfId="1136"/>
    <cellStyle name="Hidden 14 26" xfId="1137"/>
    <cellStyle name="Hidden 14 27" xfId="1138"/>
    <cellStyle name="Hidden 14 28" xfId="1139"/>
    <cellStyle name="Hidden 14 3" xfId="1140"/>
    <cellStyle name="Hidden 14 4" xfId="1141"/>
    <cellStyle name="Hidden 14 5" xfId="1142"/>
    <cellStyle name="Hidden 14 6" xfId="1143"/>
    <cellStyle name="Hidden 14 7" xfId="1144"/>
    <cellStyle name="Hidden 14 8" xfId="1145"/>
    <cellStyle name="Hidden 14 9" xfId="1146"/>
    <cellStyle name="Hidden 15" xfId="1147"/>
    <cellStyle name="Hidden 15 10" xfId="1148"/>
    <cellStyle name="Hidden 15 11" xfId="1149"/>
    <cellStyle name="Hidden 15 12" xfId="1150"/>
    <cellStyle name="Hidden 15 13" xfId="1151"/>
    <cellStyle name="Hidden 15 14" xfId="1152"/>
    <cellStyle name="Hidden 15 15" xfId="1153"/>
    <cellStyle name="Hidden 15 16" xfId="1154"/>
    <cellStyle name="Hidden 15 17" xfId="1155"/>
    <cellStyle name="Hidden 15 18" xfId="1156"/>
    <cellStyle name="Hidden 15 19" xfId="1157"/>
    <cellStyle name="Hidden 15 2" xfId="1158"/>
    <cellStyle name="Hidden 15 20" xfId="1159"/>
    <cellStyle name="Hidden 15 21" xfId="1160"/>
    <cellStyle name="Hidden 15 22" xfId="1161"/>
    <cellStyle name="Hidden 15 23" xfId="1162"/>
    <cellStyle name="Hidden 15 24" xfId="1163"/>
    <cellStyle name="Hidden 15 25" xfId="1164"/>
    <cellStyle name="Hidden 15 26" xfId="1165"/>
    <cellStyle name="Hidden 15 27" xfId="1166"/>
    <cellStyle name="Hidden 15 28" xfId="1167"/>
    <cellStyle name="Hidden 15 3" xfId="1168"/>
    <cellStyle name="Hidden 15 4" xfId="1169"/>
    <cellStyle name="Hidden 15 5" xfId="1170"/>
    <cellStyle name="Hidden 15 6" xfId="1171"/>
    <cellStyle name="Hidden 15 7" xfId="1172"/>
    <cellStyle name="Hidden 15 8" xfId="1173"/>
    <cellStyle name="Hidden 15 9" xfId="1174"/>
    <cellStyle name="Hidden 16" xfId="1175"/>
    <cellStyle name="Hidden 16 10" xfId="1176"/>
    <cellStyle name="Hidden 16 11" xfId="1177"/>
    <cellStyle name="Hidden 16 12" xfId="1178"/>
    <cellStyle name="Hidden 16 13" xfId="1179"/>
    <cellStyle name="Hidden 16 14" xfId="1180"/>
    <cellStyle name="Hidden 16 15" xfId="1181"/>
    <cellStyle name="Hidden 16 16" xfId="1182"/>
    <cellStyle name="Hidden 16 17" xfId="1183"/>
    <cellStyle name="Hidden 16 18" xfId="1184"/>
    <cellStyle name="Hidden 16 19" xfId="1185"/>
    <cellStyle name="Hidden 16 2" xfId="1186"/>
    <cellStyle name="Hidden 16 20" xfId="1187"/>
    <cellStyle name="Hidden 16 21" xfId="1188"/>
    <cellStyle name="Hidden 16 22" xfId="1189"/>
    <cellStyle name="Hidden 16 23" xfId="1190"/>
    <cellStyle name="Hidden 16 24" xfId="1191"/>
    <cellStyle name="Hidden 16 25" xfId="1192"/>
    <cellStyle name="Hidden 16 26" xfId="1193"/>
    <cellStyle name="Hidden 16 27" xfId="1194"/>
    <cellStyle name="Hidden 16 28" xfId="1195"/>
    <cellStyle name="Hidden 16 3" xfId="1196"/>
    <cellStyle name="Hidden 16 4" xfId="1197"/>
    <cellStyle name="Hidden 16 5" xfId="1198"/>
    <cellStyle name="Hidden 16 6" xfId="1199"/>
    <cellStyle name="Hidden 16 7" xfId="1200"/>
    <cellStyle name="Hidden 16 8" xfId="1201"/>
    <cellStyle name="Hidden 16 9" xfId="1202"/>
    <cellStyle name="Hidden 17" xfId="1203"/>
    <cellStyle name="Hidden 17 10" xfId="1204"/>
    <cellStyle name="Hidden 17 11" xfId="1205"/>
    <cellStyle name="Hidden 17 12" xfId="1206"/>
    <cellStyle name="Hidden 17 13" xfId="1207"/>
    <cellStyle name="Hidden 17 14" xfId="1208"/>
    <cellStyle name="Hidden 17 15" xfId="1209"/>
    <cellStyle name="Hidden 17 16" xfId="1210"/>
    <cellStyle name="Hidden 17 17" xfId="1211"/>
    <cellStyle name="Hidden 17 18" xfId="1212"/>
    <cellStyle name="Hidden 17 19" xfId="1213"/>
    <cellStyle name="Hidden 17 2" xfId="1214"/>
    <cellStyle name="Hidden 17 20" xfId="1215"/>
    <cellStyle name="Hidden 17 21" xfId="1216"/>
    <cellStyle name="Hidden 17 22" xfId="1217"/>
    <cellStyle name="Hidden 17 23" xfId="1218"/>
    <cellStyle name="Hidden 17 24" xfId="1219"/>
    <cellStyle name="Hidden 17 25" xfId="1220"/>
    <cellStyle name="Hidden 17 26" xfId="1221"/>
    <cellStyle name="Hidden 17 27" xfId="1222"/>
    <cellStyle name="Hidden 17 28" xfId="1223"/>
    <cellStyle name="Hidden 17 3" xfId="1224"/>
    <cellStyle name="Hidden 17 4" xfId="1225"/>
    <cellStyle name="Hidden 17 5" xfId="1226"/>
    <cellStyle name="Hidden 17 6" xfId="1227"/>
    <cellStyle name="Hidden 17 7" xfId="1228"/>
    <cellStyle name="Hidden 17 8" xfId="1229"/>
    <cellStyle name="Hidden 17 9" xfId="1230"/>
    <cellStyle name="Hidden 18" xfId="1231"/>
    <cellStyle name="Hidden 18 10" xfId="1232"/>
    <cellStyle name="Hidden 18 11" xfId="1233"/>
    <cellStyle name="Hidden 18 12" xfId="1234"/>
    <cellStyle name="Hidden 18 13" xfId="1235"/>
    <cellStyle name="Hidden 18 14" xfId="1236"/>
    <cellStyle name="Hidden 18 15" xfId="1237"/>
    <cellStyle name="Hidden 18 16" xfId="1238"/>
    <cellStyle name="Hidden 18 17" xfId="1239"/>
    <cellStyle name="Hidden 18 18" xfId="1240"/>
    <cellStyle name="Hidden 18 19" xfId="1241"/>
    <cellStyle name="Hidden 18 2" xfId="1242"/>
    <cellStyle name="Hidden 18 20" xfId="1243"/>
    <cellStyle name="Hidden 18 21" xfId="1244"/>
    <cellStyle name="Hidden 18 22" xfId="1245"/>
    <cellStyle name="Hidden 18 23" xfId="1246"/>
    <cellStyle name="Hidden 18 24" xfId="1247"/>
    <cellStyle name="Hidden 18 25" xfId="1248"/>
    <cellStyle name="Hidden 18 26" xfId="1249"/>
    <cellStyle name="Hidden 18 27" xfId="1250"/>
    <cellStyle name="Hidden 18 28" xfId="1251"/>
    <cellStyle name="Hidden 18 3" xfId="1252"/>
    <cellStyle name="Hidden 18 4" xfId="1253"/>
    <cellStyle name="Hidden 18 5" xfId="1254"/>
    <cellStyle name="Hidden 18 6" xfId="1255"/>
    <cellStyle name="Hidden 18 7" xfId="1256"/>
    <cellStyle name="Hidden 18 8" xfId="1257"/>
    <cellStyle name="Hidden 18 9" xfId="1258"/>
    <cellStyle name="Hidden 19" xfId="1259"/>
    <cellStyle name="Hidden 19 10" xfId="1260"/>
    <cellStyle name="Hidden 19 11" xfId="1261"/>
    <cellStyle name="Hidden 19 12" xfId="1262"/>
    <cellStyle name="Hidden 19 13" xfId="1263"/>
    <cellStyle name="Hidden 19 14" xfId="1264"/>
    <cellStyle name="Hidden 19 15" xfId="1265"/>
    <cellStyle name="Hidden 19 16" xfId="1266"/>
    <cellStyle name="Hidden 19 17" xfId="1267"/>
    <cellStyle name="Hidden 19 18" xfId="1268"/>
    <cellStyle name="Hidden 19 19" xfId="1269"/>
    <cellStyle name="Hidden 19 2" xfId="1270"/>
    <cellStyle name="Hidden 19 20" xfId="1271"/>
    <cellStyle name="Hidden 19 21" xfId="1272"/>
    <cellStyle name="Hidden 19 22" xfId="1273"/>
    <cellStyle name="Hidden 19 23" xfId="1274"/>
    <cellStyle name="Hidden 19 24" xfId="1275"/>
    <cellStyle name="Hidden 19 25" xfId="1276"/>
    <cellStyle name="Hidden 19 26" xfId="1277"/>
    <cellStyle name="Hidden 19 27" xfId="1278"/>
    <cellStyle name="Hidden 19 28" xfId="1279"/>
    <cellStyle name="Hidden 19 3" xfId="1280"/>
    <cellStyle name="Hidden 19 4" xfId="1281"/>
    <cellStyle name="Hidden 19 5" xfId="1282"/>
    <cellStyle name="Hidden 19 6" xfId="1283"/>
    <cellStyle name="Hidden 19 7" xfId="1284"/>
    <cellStyle name="Hidden 19 8" xfId="1285"/>
    <cellStyle name="Hidden 19 9" xfId="1286"/>
    <cellStyle name="Hidden 2" xfId="27"/>
    <cellStyle name="Hidden 2 10" xfId="1287"/>
    <cellStyle name="Hidden 2 11" xfId="1288"/>
    <cellStyle name="Hidden 2 12" xfId="1289"/>
    <cellStyle name="Hidden 2 13" xfId="1290"/>
    <cellStyle name="Hidden 2 14" xfId="1291"/>
    <cellStyle name="Hidden 2 15" xfId="1292"/>
    <cellStyle name="Hidden 2 16" xfId="1293"/>
    <cellStyle name="Hidden 2 17" xfId="1294"/>
    <cellStyle name="Hidden 2 18" xfId="1295"/>
    <cellStyle name="Hidden 2 19" xfId="1296"/>
    <cellStyle name="Hidden 2 2" xfId="1297"/>
    <cellStyle name="Hidden 2 20" xfId="1298"/>
    <cellStyle name="Hidden 2 21" xfId="1299"/>
    <cellStyle name="Hidden 2 22" xfId="1300"/>
    <cellStyle name="Hidden 2 23" xfId="1301"/>
    <cellStyle name="Hidden 2 24" xfId="1302"/>
    <cellStyle name="Hidden 2 25" xfId="1303"/>
    <cellStyle name="Hidden 2 26" xfId="1304"/>
    <cellStyle name="Hidden 2 27" xfId="1305"/>
    <cellStyle name="Hidden 2 28" xfId="1306"/>
    <cellStyle name="Hidden 2 3" xfId="1307"/>
    <cellStyle name="Hidden 2 4" xfId="1308"/>
    <cellStyle name="Hidden 2 5" xfId="1309"/>
    <cellStyle name="Hidden 2 6" xfId="1310"/>
    <cellStyle name="Hidden 2 7" xfId="1311"/>
    <cellStyle name="Hidden 2 8" xfId="1312"/>
    <cellStyle name="Hidden 2 9" xfId="1313"/>
    <cellStyle name="Hidden 20" xfId="1314"/>
    <cellStyle name="Hidden 20 10" xfId="1315"/>
    <cellStyle name="Hidden 20 11" xfId="1316"/>
    <cellStyle name="Hidden 20 12" xfId="1317"/>
    <cellStyle name="Hidden 20 13" xfId="1318"/>
    <cellStyle name="Hidden 20 14" xfId="1319"/>
    <cellStyle name="Hidden 20 15" xfId="1320"/>
    <cellStyle name="Hidden 20 16" xfId="1321"/>
    <cellStyle name="Hidden 20 17" xfId="1322"/>
    <cellStyle name="Hidden 20 18" xfId="1323"/>
    <cellStyle name="Hidden 20 19" xfId="1324"/>
    <cellStyle name="Hidden 20 2" xfId="1325"/>
    <cellStyle name="Hidden 20 20" xfId="1326"/>
    <cellStyle name="Hidden 20 21" xfId="1327"/>
    <cellStyle name="Hidden 20 22" xfId="1328"/>
    <cellStyle name="Hidden 20 23" xfId="1329"/>
    <cellStyle name="Hidden 20 24" xfId="1330"/>
    <cellStyle name="Hidden 20 25" xfId="1331"/>
    <cellStyle name="Hidden 20 26" xfId="1332"/>
    <cellStyle name="Hidden 20 27" xfId="1333"/>
    <cellStyle name="Hidden 20 28" xfId="1334"/>
    <cellStyle name="Hidden 20 3" xfId="1335"/>
    <cellStyle name="Hidden 20 4" xfId="1336"/>
    <cellStyle name="Hidden 20 5" xfId="1337"/>
    <cellStyle name="Hidden 20 6" xfId="1338"/>
    <cellStyle name="Hidden 20 7" xfId="1339"/>
    <cellStyle name="Hidden 20 8" xfId="1340"/>
    <cellStyle name="Hidden 20 9" xfId="1341"/>
    <cellStyle name="Hidden 21" xfId="1342"/>
    <cellStyle name="Hidden 21 10" xfId="1343"/>
    <cellStyle name="Hidden 21 11" xfId="1344"/>
    <cellStyle name="Hidden 21 12" xfId="1345"/>
    <cellStyle name="Hidden 21 13" xfId="1346"/>
    <cellStyle name="Hidden 21 14" xfId="1347"/>
    <cellStyle name="Hidden 21 15" xfId="1348"/>
    <cellStyle name="Hidden 21 16" xfId="1349"/>
    <cellStyle name="Hidden 21 17" xfId="1350"/>
    <cellStyle name="Hidden 21 18" xfId="1351"/>
    <cellStyle name="Hidden 21 19" xfId="1352"/>
    <cellStyle name="Hidden 21 2" xfId="1353"/>
    <cellStyle name="Hidden 21 20" xfId="1354"/>
    <cellStyle name="Hidden 21 21" xfId="1355"/>
    <cellStyle name="Hidden 21 22" xfId="1356"/>
    <cellStyle name="Hidden 21 23" xfId="1357"/>
    <cellStyle name="Hidden 21 24" xfId="1358"/>
    <cellStyle name="Hidden 21 25" xfId="1359"/>
    <cellStyle name="Hidden 21 26" xfId="1360"/>
    <cellStyle name="Hidden 21 27" xfId="1361"/>
    <cellStyle name="Hidden 21 28" xfId="1362"/>
    <cellStyle name="Hidden 21 3" xfId="1363"/>
    <cellStyle name="Hidden 21 4" xfId="1364"/>
    <cellStyle name="Hidden 21 5" xfId="1365"/>
    <cellStyle name="Hidden 21 6" xfId="1366"/>
    <cellStyle name="Hidden 21 7" xfId="1367"/>
    <cellStyle name="Hidden 21 8" xfId="1368"/>
    <cellStyle name="Hidden 21 9" xfId="1369"/>
    <cellStyle name="Hidden 22" xfId="1370"/>
    <cellStyle name="Hidden 22 10" xfId="1371"/>
    <cellStyle name="Hidden 22 11" xfId="1372"/>
    <cellStyle name="Hidden 22 12" xfId="1373"/>
    <cellStyle name="Hidden 22 13" xfId="1374"/>
    <cellStyle name="Hidden 22 14" xfId="1375"/>
    <cellStyle name="Hidden 22 15" xfId="1376"/>
    <cellStyle name="Hidden 22 16" xfId="1377"/>
    <cellStyle name="Hidden 22 17" xfId="1378"/>
    <cellStyle name="Hidden 22 18" xfId="1379"/>
    <cellStyle name="Hidden 22 19" xfId="1380"/>
    <cellStyle name="Hidden 22 2" xfId="1381"/>
    <cellStyle name="Hidden 22 20" xfId="1382"/>
    <cellStyle name="Hidden 22 21" xfId="1383"/>
    <cellStyle name="Hidden 22 22" xfId="1384"/>
    <cellStyle name="Hidden 22 23" xfId="1385"/>
    <cellStyle name="Hidden 22 24" xfId="1386"/>
    <cellStyle name="Hidden 22 25" xfId="1387"/>
    <cellStyle name="Hidden 22 26" xfId="1388"/>
    <cellStyle name="Hidden 22 27" xfId="1389"/>
    <cellStyle name="Hidden 22 28" xfId="1390"/>
    <cellStyle name="Hidden 22 3" xfId="1391"/>
    <cellStyle name="Hidden 22 4" xfId="1392"/>
    <cellStyle name="Hidden 22 5" xfId="1393"/>
    <cellStyle name="Hidden 22 6" xfId="1394"/>
    <cellStyle name="Hidden 22 7" xfId="1395"/>
    <cellStyle name="Hidden 22 8" xfId="1396"/>
    <cellStyle name="Hidden 22 9" xfId="1397"/>
    <cellStyle name="Hidden 23" xfId="1398"/>
    <cellStyle name="Hidden 23 10" xfId="1399"/>
    <cellStyle name="Hidden 23 11" xfId="1400"/>
    <cellStyle name="Hidden 23 12" xfId="1401"/>
    <cellStyle name="Hidden 23 13" xfId="1402"/>
    <cellStyle name="Hidden 23 14" xfId="1403"/>
    <cellStyle name="Hidden 23 15" xfId="1404"/>
    <cellStyle name="Hidden 23 16" xfId="1405"/>
    <cellStyle name="Hidden 23 17" xfId="1406"/>
    <cellStyle name="Hidden 23 18" xfId="1407"/>
    <cellStyle name="Hidden 23 19" xfId="1408"/>
    <cellStyle name="Hidden 23 2" xfId="1409"/>
    <cellStyle name="Hidden 23 20" xfId="1410"/>
    <cellStyle name="Hidden 23 21" xfId="1411"/>
    <cellStyle name="Hidden 23 22" xfId="1412"/>
    <cellStyle name="Hidden 23 23" xfId="1413"/>
    <cellStyle name="Hidden 23 24" xfId="1414"/>
    <cellStyle name="Hidden 23 25" xfId="1415"/>
    <cellStyle name="Hidden 23 26" xfId="1416"/>
    <cellStyle name="Hidden 23 27" xfId="1417"/>
    <cellStyle name="Hidden 23 28" xfId="1418"/>
    <cellStyle name="Hidden 23 3" xfId="1419"/>
    <cellStyle name="Hidden 23 4" xfId="1420"/>
    <cellStyle name="Hidden 23 5" xfId="1421"/>
    <cellStyle name="Hidden 23 6" xfId="1422"/>
    <cellStyle name="Hidden 23 7" xfId="1423"/>
    <cellStyle name="Hidden 23 8" xfId="1424"/>
    <cellStyle name="Hidden 23 9" xfId="1425"/>
    <cellStyle name="Hidden 24" xfId="1426"/>
    <cellStyle name="Hidden 24 10" xfId="1427"/>
    <cellStyle name="Hidden 24 11" xfId="1428"/>
    <cellStyle name="Hidden 24 12" xfId="1429"/>
    <cellStyle name="Hidden 24 13" xfId="1430"/>
    <cellStyle name="Hidden 24 14" xfId="1431"/>
    <cellStyle name="Hidden 24 15" xfId="1432"/>
    <cellStyle name="Hidden 24 16" xfId="1433"/>
    <cellStyle name="Hidden 24 17" xfId="1434"/>
    <cellStyle name="Hidden 24 18" xfId="1435"/>
    <cellStyle name="Hidden 24 19" xfId="1436"/>
    <cellStyle name="Hidden 24 2" xfId="1437"/>
    <cellStyle name="Hidden 24 20" xfId="1438"/>
    <cellStyle name="Hidden 24 21" xfId="1439"/>
    <cellStyle name="Hidden 24 22" xfId="1440"/>
    <cellStyle name="Hidden 24 23" xfId="1441"/>
    <cellStyle name="Hidden 24 24" xfId="1442"/>
    <cellStyle name="Hidden 24 25" xfId="1443"/>
    <cellStyle name="Hidden 24 26" xfId="1444"/>
    <cellStyle name="Hidden 24 27" xfId="1445"/>
    <cellStyle name="Hidden 24 28" xfId="1446"/>
    <cellStyle name="Hidden 24 3" xfId="1447"/>
    <cellStyle name="Hidden 24 4" xfId="1448"/>
    <cellStyle name="Hidden 24 5" xfId="1449"/>
    <cellStyle name="Hidden 24 6" xfId="1450"/>
    <cellStyle name="Hidden 24 7" xfId="1451"/>
    <cellStyle name="Hidden 24 8" xfId="1452"/>
    <cellStyle name="Hidden 24 9" xfId="1453"/>
    <cellStyle name="Hidden 25" xfId="1454"/>
    <cellStyle name="Hidden 25 10" xfId="1455"/>
    <cellStyle name="Hidden 25 11" xfId="1456"/>
    <cellStyle name="Hidden 25 12" xfId="1457"/>
    <cellStyle name="Hidden 25 13" xfId="1458"/>
    <cellStyle name="Hidden 25 14" xfId="1459"/>
    <cellStyle name="Hidden 25 15" xfId="1460"/>
    <cellStyle name="Hidden 25 16" xfId="1461"/>
    <cellStyle name="Hidden 25 17" xfId="1462"/>
    <cellStyle name="Hidden 25 18" xfId="1463"/>
    <cellStyle name="Hidden 25 19" xfId="1464"/>
    <cellStyle name="Hidden 25 2" xfId="1465"/>
    <cellStyle name="Hidden 25 20" xfId="1466"/>
    <cellStyle name="Hidden 25 21" xfId="1467"/>
    <cellStyle name="Hidden 25 22" xfId="1468"/>
    <cellStyle name="Hidden 25 23" xfId="1469"/>
    <cellStyle name="Hidden 25 24" xfId="1470"/>
    <cellStyle name="Hidden 25 25" xfId="1471"/>
    <cellStyle name="Hidden 25 26" xfId="1472"/>
    <cellStyle name="Hidden 25 27" xfId="1473"/>
    <cellStyle name="Hidden 25 28" xfId="1474"/>
    <cellStyle name="Hidden 25 3" xfId="1475"/>
    <cellStyle name="Hidden 25 4" xfId="1476"/>
    <cellStyle name="Hidden 25 5" xfId="1477"/>
    <cellStyle name="Hidden 25 6" xfId="1478"/>
    <cellStyle name="Hidden 25 7" xfId="1479"/>
    <cellStyle name="Hidden 25 8" xfId="1480"/>
    <cellStyle name="Hidden 25 9" xfId="1481"/>
    <cellStyle name="Hidden 26" xfId="1482"/>
    <cellStyle name="Hidden 26 10" xfId="1483"/>
    <cellStyle name="Hidden 26 11" xfId="1484"/>
    <cellStyle name="Hidden 26 12" xfId="1485"/>
    <cellStyle name="Hidden 26 13" xfId="1486"/>
    <cellStyle name="Hidden 26 14" xfId="1487"/>
    <cellStyle name="Hidden 26 15" xfId="1488"/>
    <cellStyle name="Hidden 26 2" xfId="1489"/>
    <cellStyle name="Hidden 26 3" xfId="1490"/>
    <cellStyle name="Hidden 26 4" xfId="1491"/>
    <cellStyle name="Hidden 26 5" xfId="1492"/>
    <cellStyle name="Hidden 26 6" xfId="1493"/>
    <cellStyle name="Hidden 26 7" xfId="1494"/>
    <cellStyle name="Hidden 26 8" xfId="1495"/>
    <cellStyle name="Hidden 26 9" xfId="1496"/>
    <cellStyle name="Hidden 27" xfId="1497"/>
    <cellStyle name="Hidden 27 10" xfId="1498"/>
    <cellStyle name="Hidden 27 11" xfId="1499"/>
    <cellStyle name="Hidden 27 12" xfId="1500"/>
    <cellStyle name="Hidden 27 13" xfId="1501"/>
    <cellStyle name="Hidden 27 14" xfId="1502"/>
    <cellStyle name="Hidden 27 15" xfId="1503"/>
    <cellStyle name="Hidden 27 2" xfId="1504"/>
    <cellStyle name="Hidden 27 3" xfId="1505"/>
    <cellStyle name="Hidden 27 4" xfId="1506"/>
    <cellStyle name="Hidden 27 5" xfId="1507"/>
    <cellStyle name="Hidden 27 6" xfId="1508"/>
    <cellStyle name="Hidden 27 7" xfId="1509"/>
    <cellStyle name="Hidden 27 8" xfId="1510"/>
    <cellStyle name="Hidden 27 9" xfId="1511"/>
    <cellStyle name="Hidden 28" xfId="1512"/>
    <cellStyle name="Hidden 28 10" xfId="1513"/>
    <cellStyle name="Hidden 28 11" xfId="1514"/>
    <cellStyle name="Hidden 28 12" xfId="1515"/>
    <cellStyle name="Hidden 28 13" xfId="1516"/>
    <cellStyle name="Hidden 28 14" xfId="1517"/>
    <cellStyle name="Hidden 28 15" xfId="1518"/>
    <cellStyle name="Hidden 28 2" xfId="1519"/>
    <cellStyle name="Hidden 28 3" xfId="1520"/>
    <cellStyle name="Hidden 28 4" xfId="1521"/>
    <cellStyle name="Hidden 28 5" xfId="1522"/>
    <cellStyle name="Hidden 28 6" xfId="1523"/>
    <cellStyle name="Hidden 28 7" xfId="1524"/>
    <cellStyle name="Hidden 28 8" xfId="1525"/>
    <cellStyle name="Hidden 28 9" xfId="1526"/>
    <cellStyle name="Hidden 29" xfId="1527"/>
    <cellStyle name="Hidden 29 10" xfId="1528"/>
    <cellStyle name="Hidden 29 11" xfId="1529"/>
    <cellStyle name="Hidden 29 12" xfId="1530"/>
    <cellStyle name="Hidden 29 13" xfId="1531"/>
    <cellStyle name="Hidden 29 14" xfId="1532"/>
    <cellStyle name="Hidden 29 15" xfId="1533"/>
    <cellStyle name="Hidden 29 2" xfId="1534"/>
    <cellStyle name="Hidden 29 3" xfId="1535"/>
    <cellStyle name="Hidden 29 4" xfId="1536"/>
    <cellStyle name="Hidden 29 5" xfId="1537"/>
    <cellStyle name="Hidden 29 6" xfId="1538"/>
    <cellStyle name="Hidden 29 7" xfId="1539"/>
    <cellStyle name="Hidden 29 8" xfId="1540"/>
    <cellStyle name="Hidden 29 9" xfId="1541"/>
    <cellStyle name="Hidden 3" xfId="1542"/>
    <cellStyle name="Hidden 3 10" xfId="1543"/>
    <cellStyle name="Hidden 3 11" xfId="1544"/>
    <cellStyle name="Hidden 3 12" xfId="1545"/>
    <cellStyle name="Hidden 3 13" xfId="1546"/>
    <cellStyle name="Hidden 3 14" xfId="1547"/>
    <cellStyle name="Hidden 3 15" xfId="1548"/>
    <cellStyle name="Hidden 3 16" xfId="1549"/>
    <cellStyle name="Hidden 3 17" xfId="1550"/>
    <cellStyle name="Hidden 3 18" xfId="1551"/>
    <cellStyle name="Hidden 3 19" xfId="1552"/>
    <cellStyle name="Hidden 3 2" xfId="1553"/>
    <cellStyle name="Hidden 3 20" xfId="1554"/>
    <cellStyle name="Hidden 3 21" xfId="1555"/>
    <cellStyle name="Hidden 3 22" xfId="1556"/>
    <cellStyle name="Hidden 3 23" xfId="1557"/>
    <cellStyle name="Hidden 3 24" xfId="1558"/>
    <cellStyle name="Hidden 3 25" xfId="1559"/>
    <cellStyle name="Hidden 3 26" xfId="1560"/>
    <cellStyle name="Hidden 3 27" xfId="1561"/>
    <cellStyle name="Hidden 3 28" xfId="1562"/>
    <cellStyle name="Hidden 3 3" xfId="1563"/>
    <cellStyle name="Hidden 3 4" xfId="1564"/>
    <cellStyle name="Hidden 3 5" xfId="1565"/>
    <cellStyle name="Hidden 3 6" xfId="1566"/>
    <cellStyle name="Hidden 3 7" xfId="1567"/>
    <cellStyle name="Hidden 3 8" xfId="1568"/>
    <cellStyle name="Hidden 3 9" xfId="1569"/>
    <cellStyle name="Hidden 30" xfId="1570"/>
    <cellStyle name="Hidden 30 10" xfId="1571"/>
    <cellStyle name="Hidden 30 11" xfId="1572"/>
    <cellStyle name="Hidden 30 12" xfId="1573"/>
    <cellStyle name="Hidden 30 13" xfId="1574"/>
    <cellStyle name="Hidden 30 14" xfId="1575"/>
    <cellStyle name="Hidden 30 15" xfId="1576"/>
    <cellStyle name="Hidden 30 2" xfId="1577"/>
    <cellStyle name="Hidden 30 3" xfId="1578"/>
    <cellStyle name="Hidden 30 4" xfId="1579"/>
    <cellStyle name="Hidden 30 5" xfId="1580"/>
    <cellStyle name="Hidden 30 6" xfId="1581"/>
    <cellStyle name="Hidden 30 7" xfId="1582"/>
    <cellStyle name="Hidden 30 8" xfId="1583"/>
    <cellStyle name="Hidden 30 9" xfId="1584"/>
    <cellStyle name="Hidden 31" xfId="1585"/>
    <cellStyle name="Hidden 31 10" xfId="1586"/>
    <cellStyle name="Hidden 31 11" xfId="1587"/>
    <cellStyle name="Hidden 31 12" xfId="1588"/>
    <cellStyle name="Hidden 31 13" xfId="1589"/>
    <cellStyle name="Hidden 31 14" xfId="1590"/>
    <cellStyle name="Hidden 31 15" xfId="1591"/>
    <cellStyle name="Hidden 31 2" xfId="1592"/>
    <cellStyle name="Hidden 31 3" xfId="1593"/>
    <cellStyle name="Hidden 31 4" xfId="1594"/>
    <cellStyle name="Hidden 31 5" xfId="1595"/>
    <cellStyle name="Hidden 31 6" xfId="1596"/>
    <cellStyle name="Hidden 31 7" xfId="1597"/>
    <cellStyle name="Hidden 31 8" xfId="1598"/>
    <cellStyle name="Hidden 31 9" xfId="1599"/>
    <cellStyle name="Hidden 32" xfId="1600"/>
    <cellStyle name="Hidden 32 10" xfId="1601"/>
    <cellStyle name="Hidden 32 11" xfId="1602"/>
    <cellStyle name="Hidden 32 12" xfId="1603"/>
    <cellStyle name="Hidden 32 2" xfId="1604"/>
    <cellStyle name="Hidden 32 3" xfId="1605"/>
    <cellStyle name="Hidden 32 4" xfId="1606"/>
    <cellStyle name="Hidden 32 5" xfId="1607"/>
    <cellStyle name="Hidden 32 6" xfId="1608"/>
    <cellStyle name="Hidden 32 7" xfId="1609"/>
    <cellStyle name="Hidden 32 8" xfId="1610"/>
    <cellStyle name="Hidden 32 9" xfId="1611"/>
    <cellStyle name="Hidden 33" xfId="1612"/>
    <cellStyle name="Hidden 33 10" xfId="1613"/>
    <cellStyle name="Hidden 33 11" xfId="1614"/>
    <cellStyle name="Hidden 33 12" xfId="1615"/>
    <cellStyle name="Hidden 33 2" xfId="1616"/>
    <cellStyle name="Hidden 33 3" xfId="1617"/>
    <cellStyle name="Hidden 33 4" xfId="1618"/>
    <cellStyle name="Hidden 33 5" xfId="1619"/>
    <cellStyle name="Hidden 33 6" xfId="1620"/>
    <cellStyle name="Hidden 33 7" xfId="1621"/>
    <cellStyle name="Hidden 33 8" xfId="1622"/>
    <cellStyle name="Hidden 33 9" xfId="1623"/>
    <cellStyle name="Hidden 34" xfId="1624"/>
    <cellStyle name="Hidden 34 10" xfId="1625"/>
    <cellStyle name="Hidden 34 11" xfId="1626"/>
    <cellStyle name="Hidden 34 12" xfId="1627"/>
    <cellStyle name="Hidden 34 2" xfId="1628"/>
    <cellStyle name="Hidden 34 3" xfId="1629"/>
    <cellStyle name="Hidden 34 4" xfId="1630"/>
    <cellStyle name="Hidden 34 5" xfId="1631"/>
    <cellStyle name="Hidden 34 6" xfId="1632"/>
    <cellStyle name="Hidden 34 7" xfId="1633"/>
    <cellStyle name="Hidden 34 8" xfId="1634"/>
    <cellStyle name="Hidden 34 9" xfId="1635"/>
    <cellStyle name="Hidden 35" xfId="1636"/>
    <cellStyle name="Hidden 35 10" xfId="1637"/>
    <cellStyle name="Hidden 35 11" xfId="1638"/>
    <cellStyle name="Hidden 35 12" xfId="1639"/>
    <cellStyle name="Hidden 35 2" xfId="1640"/>
    <cellStyle name="Hidden 35 3" xfId="1641"/>
    <cellStyle name="Hidden 35 4" xfId="1642"/>
    <cellStyle name="Hidden 35 5" xfId="1643"/>
    <cellStyle name="Hidden 35 6" xfId="1644"/>
    <cellStyle name="Hidden 35 7" xfId="1645"/>
    <cellStyle name="Hidden 35 8" xfId="1646"/>
    <cellStyle name="Hidden 35 9" xfId="1647"/>
    <cellStyle name="Hidden 36" xfId="1648"/>
    <cellStyle name="Hidden 36 10" xfId="1649"/>
    <cellStyle name="Hidden 36 11" xfId="1650"/>
    <cellStyle name="Hidden 36 12" xfId="1651"/>
    <cellStyle name="Hidden 36 2" xfId="1652"/>
    <cellStyle name="Hidden 36 3" xfId="1653"/>
    <cellStyle name="Hidden 36 4" xfId="1654"/>
    <cellStyle name="Hidden 36 5" xfId="1655"/>
    <cellStyle name="Hidden 36 6" xfId="1656"/>
    <cellStyle name="Hidden 36 7" xfId="1657"/>
    <cellStyle name="Hidden 36 8" xfId="1658"/>
    <cellStyle name="Hidden 36 9" xfId="1659"/>
    <cellStyle name="Hidden 37" xfId="1660"/>
    <cellStyle name="Hidden 37 10" xfId="1661"/>
    <cellStyle name="Hidden 37 11" xfId="1662"/>
    <cellStyle name="Hidden 37 12" xfId="1663"/>
    <cellStyle name="Hidden 37 2" xfId="1664"/>
    <cellStyle name="Hidden 37 3" xfId="1665"/>
    <cellStyle name="Hidden 37 4" xfId="1666"/>
    <cellStyle name="Hidden 37 5" xfId="1667"/>
    <cellStyle name="Hidden 37 6" xfId="1668"/>
    <cellStyle name="Hidden 37 7" xfId="1669"/>
    <cellStyle name="Hidden 37 8" xfId="1670"/>
    <cellStyle name="Hidden 37 9" xfId="1671"/>
    <cellStyle name="Hidden 38" xfId="1672"/>
    <cellStyle name="Hidden 38 10" xfId="1673"/>
    <cellStyle name="Hidden 38 11" xfId="1674"/>
    <cellStyle name="Hidden 38 12" xfId="1675"/>
    <cellStyle name="Hidden 38 2" xfId="1676"/>
    <cellStyle name="Hidden 38 3" xfId="1677"/>
    <cellStyle name="Hidden 38 4" xfId="1678"/>
    <cellStyle name="Hidden 38 5" xfId="1679"/>
    <cellStyle name="Hidden 38 6" xfId="1680"/>
    <cellStyle name="Hidden 38 7" xfId="1681"/>
    <cellStyle name="Hidden 38 8" xfId="1682"/>
    <cellStyle name="Hidden 38 9" xfId="1683"/>
    <cellStyle name="Hidden 39" xfId="1684"/>
    <cellStyle name="Hidden 39 10" xfId="1685"/>
    <cellStyle name="Hidden 39 11" xfId="1686"/>
    <cellStyle name="Hidden 39 12" xfId="1687"/>
    <cellStyle name="Hidden 39 2" xfId="1688"/>
    <cellStyle name="Hidden 39 3" xfId="1689"/>
    <cellStyle name="Hidden 39 4" xfId="1690"/>
    <cellStyle name="Hidden 39 5" xfId="1691"/>
    <cellStyle name="Hidden 39 6" xfId="1692"/>
    <cellStyle name="Hidden 39 7" xfId="1693"/>
    <cellStyle name="Hidden 39 8" xfId="1694"/>
    <cellStyle name="Hidden 39 9" xfId="1695"/>
    <cellStyle name="Hidden 4" xfId="1696"/>
    <cellStyle name="Hidden 4 10" xfId="1697"/>
    <cellStyle name="Hidden 4 11" xfId="1698"/>
    <cellStyle name="Hidden 4 12" xfId="1699"/>
    <cellStyle name="Hidden 4 13" xfId="1700"/>
    <cellStyle name="Hidden 4 14" xfId="1701"/>
    <cellStyle name="Hidden 4 15" xfId="1702"/>
    <cellStyle name="Hidden 4 16" xfId="1703"/>
    <cellStyle name="Hidden 4 17" xfId="1704"/>
    <cellStyle name="Hidden 4 18" xfId="1705"/>
    <cellStyle name="Hidden 4 19" xfId="1706"/>
    <cellStyle name="Hidden 4 2" xfId="1707"/>
    <cellStyle name="Hidden 4 20" xfId="1708"/>
    <cellStyle name="Hidden 4 21" xfId="1709"/>
    <cellStyle name="Hidden 4 22" xfId="1710"/>
    <cellStyle name="Hidden 4 23" xfId="1711"/>
    <cellStyle name="Hidden 4 24" xfId="1712"/>
    <cellStyle name="Hidden 4 25" xfId="1713"/>
    <cellStyle name="Hidden 4 26" xfId="1714"/>
    <cellStyle name="Hidden 4 27" xfId="1715"/>
    <cellStyle name="Hidden 4 28" xfId="1716"/>
    <cellStyle name="Hidden 4 3" xfId="1717"/>
    <cellStyle name="Hidden 4 4" xfId="1718"/>
    <cellStyle name="Hidden 4 5" xfId="1719"/>
    <cellStyle name="Hidden 4 6" xfId="1720"/>
    <cellStyle name="Hidden 4 7" xfId="1721"/>
    <cellStyle name="Hidden 4 8" xfId="1722"/>
    <cellStyle name="Hidden 4 9" xfId="1723"/>
    <cellStyle name="Hidden 40" xfId="1724"/>
    <cellStyle name="Hidden 40 2" xfId="1725"/>
    <cellStyle name="Hidden 40 3" xfId="1726"/>
    <cellStyle name="Hidden 41" xfId="1727"/>
    <cellStyle name="Hidden 42" xfId="1728"/>
    <cellStyle name="Hidden 43" xfId="1729"/>
    <cellStyle name="Hidden 44" xfId="1730"/>
    <cellStyle name="Hidden 45" xfId="1731"/>
    <cellStyle name="Hidden 46" xfId="1732"/>
    <cellStyle name="Hidden 47" xfId="1733"/>
    <cellStyle name="Hidden 48" xfId="1734"/>
    <cellStyle name="Hidden 49" xfId="1735"/>
    <cellStyle name="Hidden 5" xfId="1736"/>
    <cellStyle name="Hidden 5 10" xfId="1737"/>
    <cellStyle name="Hidden 5 11" xfId="1738"/>
    <cellStyle name="Hidden 5 12" xfId="1739"/>
    <cellStyle name="Hidden 5 13" xfId="1740"/>
    <cellStyle name="Hidden 5 14" xfId="1741"/>
    <cellStyle name="Hidden 5 15" xfId="1742"/>
    <cellStyle name="Hidden 5 16" xfId="1743"/>
    <cellStyle name="Hidden 5 17" xfId="1744"/>
    <cellStyle name="Hidden 5 18" xfId="1745"/>
    <cellStyle name="Hidden 5 19" xfId="1746"/>
    <cellStyle name="Hidden 5 2" xfId="1747"/>
    <cellStyle name="Hidden 5 20" xfId="1748"/>
    <cellStyle name="Hidden 5 21" xfId="1749"/>
    <cellStyle name="Hidden 5 22" xfId="1750"/>
    <cellStyle name="Hidden 5 23" xfId="1751"/>
    <cellStyle name="Hidden 5 24" xfId="1752"/>
    <cellStyle name="Hidden 5 25" xfId="1753"/>
    <cellStyle name="Hidden 5 26" xfId="1754"/>
    <cellStyle name="Hidden 5 27" xfId="1755"/>
    <cellStyle name="Hidden 5 28" xfId="1756"/>
    <cellStyle name="Hidden 5 3" xfId="1757"/>
    <cellStyle name="Hidden 5 4" xfId="1758"/>
    <cellStyle name="Hidden 5 5" xfId="1759"/>
    <cellStyle name="Hidden 5 6" xfId="1760"/>
    <cellStyle name="Hidden 5 7" xfId="1761"/>
    <cellStyle name="Hidden 5 8" xfId="1762"/>
    <cellStyle name="Hidden 5 9" xfId="1763"/>
    <cellStyle name="Hidden 50" xfId="1764"/>
    <cellStyle name="Hidden 51" xfId="1765"/>
    <cellStyle name="Hidden 52" xfId="1766"/>
    <cellStyle name="Hidden 53" xfId="1767"/>
    <cellStyle name="Hidden 54" xfId="1768"/>
    <cellStyle name="Hidden 55" xfId="1769"/>
    <cellStyle name="Hidden 56" xfId="1770"/>
    <cellStyle name="Hidden 57" xfId="1771"/>
    <cellStyle name="Hidden 58" xfId="1772"/>
    <cellStyle name="Hidden 59" xfId="1773"/>
    <cellStyle name="Hidden 6" xfId="1774"/>
    <cellStyle name="Hidden 6 10" xfId="1775"/>
    <cellStyle name="Hidden 6 11" xfId="1776"/>
    <cellStyle name="Hidden 6 12" xfId="1777"/>
    <cellStyle name="Hidden 6 13" xfId="1778"/>
    <cellStyle name="Hidden 6 14" xfId="1779"/>
    <cellStyle name="Hidden 6 15" xfId="1780"/>
    <cellStyle name="Hidden 6 16" xfId="1781"/>
    <cellStyle name="Hidden 6 17" xfId="1782"/>
    <cellStyle name="Hidden 6 18" xfId="1783"/>
    <cellStyle name="Hidden 6 19" xfId="1784"/>
    <cellStyle name="Hidden 6 2" xfId="1785"/>
    <cellStyle name="Hidden 6 20" xfId="1786"/>
    <cellStyle name="Hidden 6 21" xfId="1787"/>
    <cellStyle name="Hidden 6 22" xfId="1788"/>
    <cellStyle name="Hidden 6 23" xfId="1789"/>
    <cellStyle name="Hidden 6 24" xfId="1790"/>
    <cellStyle name="Hidden 6 25" xfId="1791"/>
    <cellStyle name="Hidden 6 26" xfId="1792"/>
    <cellStyle name="Hidden 6 27" xfId="1793"/>
    <cellStyle name="Hidden 6 28" xfId="1794"/>
    <cellStyle name="Hidden 6 3" xfId="1795"/>
    <cellStyle name="Hidden 6 4" xfId="1796"/>
    <cellStyle name="Hidden 6 5" xfId="1797"/>
    <cellStyle name="Hidden 6 6" xfId="1798"/>
    <cellStyle name="Hidden 6 7" xfId="1799"/>
    <cellStyle name="Hidden 6 8" xfId="1800"/>
    <cellStyle name="Hidden 6 9" xfId="1801"/>
    <cellStyle name="Hidden 60" xfId="1802"/>
    <cellStyle name="Hidden 61" xfId="1803"/>
    <cellStyle name="Hidden 62" xfId="1804"/>
    <cellStyle name="Hidden 63" xfId="1805"/>
    <cellStyle name="Hidden 64" xfId="1806"/>
    <cellStyle name="Hidden 65" xfId="1807"/>
    <cellStyle name="Hidden 66" xfId="1808"/>
    <cellStyle name="Hidden 67" xfId="1809"/>
    <cellStyle name="Hidden 68" xfId="1810"/>
    <cellStyle name="Hidden 69" xfId="1811"/>
    <cellStyle name="Hidden 7" xfId="1812"/>
    <cellStyle name="Hidden 7 10" xfId="1813"/>
    <cellStyle name="Hidden 7 11" xfId="1814"/>
    <cellStyle name="Hidden 7 12" xfId="1815"/>
    <cellStyle name="Hidden 7 13" xfId="1816"/>
    <cellStyle name="Hidden 7 14" xfId="1817"/>
    <cellStyle name="Hidden 7 15" xfId="1818"/>
    <cellStyle name="Hidden 7 16" xfId="1819"/>
    <cellStyle name="Hidden 7 17" xfId="1820"/>
    <cellStyle name="Hidden 7 18" xfId="1821"/>
    <cellStyle name="Hidden 7 19" xfId="1822"/>
    <cellStyle name="Hidden 7 2" xfId="1823"/>
    <cellStyle name="Hidden 7 20" xfId="1824"/>
    <cellStyle name="Hidden 7 21" xfId="1825"/>
    <cellStyle name="Hidden 7 22" xfId="1826"/>
    <cellStyle name="Hidden 7 23" xfId="1827"/>
    <cellStyle name="Hidden 7 24" xfId="1828"/>
    <cellStyle name="Hidden 7 25" xfId="1829"/>
    <cellStyle name="Hidden 7 26" xfId="1830"/>
    <cellStyle name="Hidden 7 27" xfId="1831"/>
    <cellStyle name="Hidden 7 28" xfId="1832"/>
    <cellStyle name="Hidden 7 3" xfId="1833"/>
    <cellStyle name="Hidden 7 4" xfId="1834"/>
    <cellStyle name="Hidden 7 5" xfId="1835"/>
    <cellStyle name="Hidden 7 6" xfId="1836"/>
    <cellStyle name="Hidden 7 7" xfId="1837"/>
    <cellStyle name="Hidden 7 8" xfId="1838"/>
    <cellStyle name="Hidden 7 9" xfId="1839"/>
    <cellStyle name="Hidden 70" xfId="1840"/>
    <cellStyle name="Hidden 71" xfId="1841"/>
    <cellStyle name="Hidden 72" xfId="1842"/>
    <cellStyle name="Hidden 73" xfId="1843"/>
    <cellStyle name="Hidden 74" xfId="1844"/>
    <cellStyle name="Hidden 75" xfId="1845"/>
    <cellStyle name="Hidden 76" xfId="1846"/>
    <cellStyle name="Hidden 77" xfId="1847"/>
    <cellStyle name="Hidden 78" xfId="1848"/>
    <cellStyle name="Hidden 79" xfId="1849"/>
    <cellStyle name="Hidden 8" xfId="1850"/>
    <cellStyle name="Hidden 8 10" xfId="1851"/>
    <cellStyle name="Hidden 8 11" xfId="1852"/>
    <cellStyle name="Hidden 8 12" xfId="1853"/>
    <cellStyle name="Hidden 8 13" xfId="1854"/>
    <cellStyle name="Hidden 8 14" xfId="1855"/>
    <cellStyle name="Hidden 8 15" xfId="1856"/>
    <cellStyle name="Hidden 8 16" xfId="1857"/>
    <cellStyle name="Hidden 8 17" xfId="1858"/>
    <cellStyle name="Hidden 8 18" xfId="1859"/>
    <cellStyle name="Hidden 8 19" xfId="1860"/>
    <cellStyle name="Hidden 8 2" xfId="1861"/>
    <cellStyle name="Hidden 8 20" xfId="1862"/>
    <cellStyle name="Hidden 8 21" xfId="1863"/>
    <cellStyle name="Hidden 8 22" xfId="1864"/>
    <cellStyle name="Hidden 8 23" xfId="1865"/>
    <cellStyle name="Hidden 8 24" xfId="1866"/>
    <cellStyle name="Hidden 8 25" xfId="1867"/>
    <cellStyle name="Hidden 8 26" xfId="1868"/>
    <cellStyle name="Hidden 8 27" xfId="1869"/>
    <cellStyle name="Hidden 8 28" xfId="1870"/>
    <cellStyle name="Hidden 8 3" xfId="1871"/>
    <cellStyle name="Hidden 8 4" xfId="1872"/>
    <cellStyle name="Hidden 8 5" xfId="1873"/>
    <cellStyle name="Hidden 8 6" xfId="1874"/>
    <cellStyle name="Hidden 8 7" xfId="1875"/>
    <cellStyle name="Hidden 8 8" xfId="1876"/>
    <cellStyle name="Hidden 8 9" xfId="1877"/>
    <cellStyle name="Hidden 80" xfId="1878"/>
    <cellStyle name="Hidden 81" xfId="1879"/>
    <cellStyle name="Hidden 82" xfId="1880"/>
    <cellStyle name="Hidden 83" xfId="1881"/>
    <cellStyle name="Hidden 84" xfId="1882"/>
    <cellStyle name="Hidden 85" xfId="1883"/>
    <cellStyle name="Hidden 86" xfId="1884"/>
    <cellStyle name="Hidden 9" xfId="1885"/>
    <cellStyle name="Hidden 9 10" xfId="1886"/>
    <cellStyle name="Hidden 9 11" xfId="1887"/>
    <cellStyle name="Hidden 9 12" xfId="1888"/>
    <cellStyle name="Hidden 9 13" xfId="1889"/>
    <cellStyle name="Hidden 9 14" xfId="1890"/>
    <cellStyle name="Hidden 9 15" xfId="1891"/>
    <cellStyle name="Hidden 9 16" xfId="1892"/>
    <cellStyle name="Hidden 9 17" xfId="1893"/>
    <cellStyle name="Hidden 9 18" xfId="1894"/>
    <cellStyle name="Hidden 9 19" xfId="1895"/>
    <cellStyle name="Hidden 9 2" xfId="1896"/>
    <cellStyle name="Hidden 9 20" xfId="1897"/>
    <cellStyle name="Hidden 9 21" xfId="1898"/>
    <cellStyle name="Hidden 9 22" xfId="1899"/>
    <cellStyle name="Hidden 9 23" xfId="1900"/>
    <cellStyle name="Hidden 9 24" xfId="1901"/>
    <cellStyle name="Hidden 9 25" xfId="1902"/>
    <cellStyle name="Hidden 9 26" xfId="1903"/>
    <cellStyle name="Hidden 9 27" xfId="1904"/>
    <cellStyle name="Hidden 9 28" xfId="1905"/>
    <cellStyle name="Hidden 9 3" xfId="1906"/>
    <cellStyle name="Hidden 9 4" xfId="1907"/>
    <cellStyle name="Hidden 9 5" xfId="1908"/>
    <cellStyle name="Hidden 9 6" xfId="1909"/>
    <cellStyle name="Hidden 9 7" xfId="1910"/>
    <cellStyle name="Hidden 9 8" xfId="1911"/>
    <cellStyle name="Hidden 9 9" xfId="1912"/>
    <cellStyle name="Input 10" xfId="1913"/>
    <cellStyle name="Input 11" xfId="1914"/>
    <cellStyle name="Input 12" xfId="1915"/>
    <cellStyle name="Input 13" xfId="1916"/>
    <cellStyle name="Input 14" xfId="1917"/>
    <cellStyle name="Input 15" xfId="1918"/>
    <cellStyle name="Input 16" xfId="1919"/>
    <cellStyle name="Input 17" xfId="1920"/>
    <cellStyle name="Input 18" xfId="1921"/>
    <cellStyle name="Input 19" xfId="1922"/>
    <cellStyle name="Input 2" xfId="1923"/>
    <cellStyle name="Input 20" xfId="1924"/>
    <cellStyle name="Input 3" xfId="1925"/>
    <cellStyle name="Input 4" xfId="1926"/>
    <cellStyle name="Input 5" xfId="1927"/>
    <cellStyle name="Input 6" xfId="1928"/>
    <cellStyle name="Input 7" xfId="1929"/>
    <cellStyle name="Input 8" xfId="1930"/>
    <cellStyle name="Input 9" xfId="1931"/>
    <cellStyle name="Milliers" xfId="1" builtinId="3"/>
    <cellStyle name="Milliers 2" xfId="28"/>
    <cellStyle name="Milliers 3" xfId="6133"/>
    <cellStyle name="Normal" xfId="0" builtinId="0"/>
    <cellStyle name="Normal 10" xfId="1932"/>
    <cellStyle name="Normal 10 2" xfId="1933"/>
    <cellStyle name="Normal 11" xfId="1934"/>
    <cellStyle name="Normal 11 2" xfId="1935"/>
    <cellStyle name="Normal 12" xfId="1936"/>
    <cellStyle name="Normal 12 2" xfId="1937"/>
    <cellStyle name="Normal 13" xfId="1938"/>
    <cellStyle name="Normal 13 2" xfId="1939"/>
    <cellStyle name="Normal 14" xfId="1940"/>
    <cellStyle name="Normal 14 2" xfId="1941"/>
    <cellStyle name="Normal 15" xfId="1942"/>
    <cellStyle name="Normal 15 2" xfId="1943"/>
    <cellStyle name="Normal 16" xfId="1944"/>
    <cellStyle name="Normal 16 2" xfId="1945"/>
    <cellStyle name="Normal 17" xfId="1946"/>
    <cellStyle name="Normal 17 2" xfId="1947"/>
    <cellStyle name="Normal 18" xfId="1948"/>
    <cellStyle name="Normal 18 2" xfId="1949"/>
    <cellStyle name="Normal 18 2 2" xfId="1950"/>
    <cellStyle name="Normal 18 2 2 2" xfId="1951"/>
    <cellStyle name="Normal 18 2 2 3" xfId="1952"/>
    <cellStyle name="Normal 18 2 2 4" xfId="1953"/>
    <cellStyle name="Normal 18 2 2 5" xfId="1954"/>
    <cellStyle name="Normal 18 2 2 6" xfId="1955"/>
    <cellStyle name="Normal 18 2 2 7" xfId="1956"/>
    <cellStyle name="Normal 18 2 3" xfId="1957"/>
    <cellStyle name="Normal 18 2 4" xfId="1958"/>
    <cellStyle name="Normal 18 2 5" xfId="1959"/>
    <cellStyle name="Normal 18 2 6" xfId="1960"/>
    <cellStyle name="Normal 18 2 7" xfId="1961"/>
    <cellStyle name="Normal 18 3" xfId="1962"/>
    <cellStyle name="Normal 18 4" xfId="1963"/>
    <cellStyle name="Normal 19" xfId="1964"/>
    <cellStyle name="Normal 19 2" xfId="1965"/>
    <cellStyle name="Normal 19 2 2" xfId="1966"/>
    <cellStyle name="Normal 19 2 2 2" xfId="1967"/>
    <cellStyle name="Normal 19 2 2 3" xfId="1968"/>
    <cellStyle name="Normal 19 2 2 4" xfId="1969"/>
    <cellStyle name="Normal 19 2 2 5" xfId="1970"/>
    <cellStyle name="Normal 19 2 2 6" xfId="1971"/>
    <cellStyle name="Normal 19 2 2 7" xfId="1972"/>
    <cellStyle name="Normal 19 2 3" xfId="1973"/>
    <cellStyle name="Normal 19 2 4" xfId="1974"/>
    <cellStyle name="Normal 19 2 5" xfId="1975"/>
    <cellStyle name="Normal 19 2 6" xfId="1976"/>
    <cellStyle name="Normal 19 2 7" xfId="1977"/>
    <cellStyle name="Normal 19 3" xfId="1978"/>
    <cellStyle name="Normal 19 4" xfId="1979"/>
    <cellStyle name="Normal 2" xfId="18"/>
    <cellStyle name="Normal 2 10" xfId="1980"/>
    <cellStyle name="Normal 2 10 10" xfId="1981"/>
    <cellStyle name="Normal 2 10 11" xfId="1982"/>
    <cellStyle name="Normal 2 10 12" xfId="1983"/>
    <cellStyle name="Normal 2 10 13" xfId="1984"/>
    <cellStyle name="Normal 2 10 14" xfId="1985"/>
    <cellStyle name="Normal 2 10 15" xfId="1986"/>
    <cellStyle name="Normal 2 10 2" xfId="1987"/>
    <cellStyle name="Normal 2 10 3" xfId="1988"/>
    <cellStyle name="Normal 2 10 4" xfId="1989"/>
    <cellStyle name="Normal 2 10 5" xfId="1990"/>
    <cellStyle name="Normal 2 10 6" xfId="1991"/>
    <cellStyle name="Normal 2 10 7" xfId="1992"/>
    <cellStyle name="Normal 2 10 8" xfId="1993"/>
    <cellStyle name="Normal 2 10 9" xfId="1994"/>
    <cellStyle name="Normal 2 11" xfId="1995"/>
    <cellStyle name="Normal 2 11 10" xfId="1996"/>
    <cellStyle name="Normal 2 11 11" xfId="1997"/>
    <cellStyle name="Normal 2 11 12" xfId="1998"/>
    <cellStyle name="Normal 2 11 13" xfId="1999"/>
    <cellStyle name="Normal 2 11 14" xfId="2000"/>
    <cellStyle name="Normal 2 11 15" xfId="2001"/>
    <cellStyle name="Normal 2 11 16" xfId="2002"/>
    <cellStyle name="Normal 2 11 17" xfId="2003"/>
    <cellStyle name="Normal 2 11 18" xfId="2004"/>
    <cellStyle name="Normal 2 11 19" xfId="2005"/>
    <cellStyle name="Normal 2 11 2" xfId="2006"/>
    <cellStyle name="Normal 2 11 2 2" xfId="2007"/>
    <cellStyle name="Normal 2 11 2 3" xfId="2008"/>
    <cellStyle name="Normal 2 11 2 4" xfId="2009"/>
    <cellStyle name="Normal 2 11 2 5" xfId="2010"/>
    <cellStyle name="Normal 2 11 2 6" xfId="2011"/>
    <cellStyle name="Normal 2 11 2 7" xfId="2012"/>
    <cellStyle name="Normal 2 11 20" xfId="2013"/>
    <cellStyle name="Normal 2 11 21" xfId="2014"/>
    <cellStyle name="Normal 2 11 22" xfId="2015"/>
    <cellStyle name="Normal 2 11 23" xfId="2016"/>
    <cellStyle name="Normal 2 11 3" xfId="2017"/>
    <cellStyle name="Normal 2 11 3 2" xfId="2018"/>
    <cellStyle name="Normal 2 11 3 3" xfId="2019"/>
    <cellStyle name="Normal 2 11 3 4" xfId="2020"/>
    <cellStyle name="Normal 2 11 3 5" xfId="2021"/>
    <cellStyle name="Normal 2 11 3 6" xfId="2022"/>
    <cellStyle name="Normal 2 11 3 7" xfId="2023"/>
    <cellStyle name="Normal 2 11 4" xfId="2024"/>
    <cellStyle name="Normal 2 11 4 2" xfId="2025"/>
    <cellStyle name="Normal 2 11 4 3" xfId="2026"/>
    <cellStyle name="Normal 2 11 4 4" xfId="2027"/>
    <cellStyle name="Normal 2 11 4 5" xfId="2028"/>
    <cellStyle name="Normal 2 11 4 6" xfId="2029"/>
    <cellStyle name="Normal 2 11 4 7" xfId="2030"/>
    <cellStyle name="Normal 2 11 5" xfId="2031"/>
    <cellStyle name="Normal 2 11 6" xfId="2032"/>
    <cellStyle name="Normal 2 11 7" xfId="2033"/>
    <cellStyle name="Normal 2 11 8" xfId="2034"/>
    <cellStyle name="Normal 2 11 9" xfId="2035"/>
    <cellStyle name="Normal 2 12" xfId="2036"/>
    <cellStyle name="Normal 2 12 10" xfId="2037"/>
    <cellStyle name="Normal 2 12 11" xfId="2038"/>
    <cellStyle name="Normal 2 12 12" xfId="2039"/>
    <cellStyle name="Normal 2 12 13" xfId="2040"/>
    <cellStyle name="Normal 2 12 14" xfId="2041"/>
    <cellStyle name="Normal 2 12 15" xfId="2042"/>
    <cellStyle name="Normal 2 12 2" xfId="2043"/>
    <cellStyle name="Normal 2 12 3" xfId="2044"/>
    <cellStyle name="Normal 2 12 4" xfId="2045"/>
    <cellStyle name="Normal 2 12 5" xfId="2046"/>
    <cellStyle name="Normal 2 12 6" xfId="2047"/>
    <cellStyle name="Normal 2 12 7" xfId="2048"/>
    <cellStyle name="Normal 2 12 8" xfId="2049"/>
    <cellStyle name="Normal 2 12 9" xfId="2050"/>
    <cellStyle name="Normal 2 13" xfId="2051"/>
    <cellStyle name="Normal 2 13 10" xfId="2052"/>
    <cellStyle name="Normal 2 13 11" xfId="2053"/>
    <cellStyle name="Normal 2 13 12" xfId="2054"/>
    <cellStyle name="Normal 2 13 13" xfId="2055"/>
    <cellStyle name="Normal 2 13 14" xfId="2056"/>
    <cellStyle name="Normal 2 13 15" xfId="2057"/>
    <cellStyle name="Normal 2 13 2" xfId="2058"/>
    <cellStyle name="Normal 2 13 3" xfId="2059"/>
    <cellStyle name="Normal 2 13 4" xfId="2060"/>
    <cellStyle name="Normal 2 13 5" xfId="2061"/>
    <cellStyle name="Normal 2 13 6" xfId="2062"/>
    <cellStyle name="Normal 2 13 7" xfId="2063"/>
    <cellStyle name="Normal 2 13 8" xfId="2064"/>
    <cellStyle name="Normal 2 13 9" xfId="2065"/>
    <cellStyle name="Normal 2 14" xfId="2066"/>
    <cellStyle name="Normal 2 14 10" xfId="2067"/>
    <cellStyle name="Normal 2 14 11" xfId="2068"/>
    <cellStyle name="Normal 2 14 12" xfId="2069"/>
    <cellStyle name="Normal 2 14 13" xfId="2070"/>
    <cellStyle name="Normal 2 14 14" xfId="2071"/>
    <cellStyle name="Normal 2 14 15" xfId="2072"/>
    <cellStyle name="Normal 2 14 2" xfId="2073"/>
    <cellStyle name="Normal 2 14 3" xfId="2074"/>
    <cellStyle name="Normal 2 14 4" xfId="2075"/>
    <cellStyle name="Normal 2 14 5" xfId="2076"/>
    <cellStyle name="Normal 2 14 6" xfId="2077"/>
    <cellStyle name="Normal 2 14 7" xfId="2078"/>
    <cellStyle name="Normal 2 14 8" xfId="2079"/>
    <cellStyle name="Normal 2 14 9" xfId="2080"/>
    <cellStyle name="Normal 2 15" xfId="2081"/>
    <cellStyle name="Normal 2 16" xfId="2082"/>
    <cellStyle name="Normal 2 17" xfId="2083"/>
    <cellStyle name="Normal 2 18" xfId="2084"/>
    <cellStyle name="Normal 2 19" xfId="2085"/>
    <cellStyle name="Normal 2 2" xfId="29"/>
    <cellStyle name="Normal 2 2 10" xfId="2086"/>
    <cellStyle name="Normal 2 2 10 10" xfId="2087"/>
    <cellStyle name="Normal 2 2 10 11" xfId="2088"/>
    <cellStyle name="Normal 2 2 10 12" xfId="2089"/>
    <cellStyle name="Normal 2 2 10 13" xfId="2090"/>
    <cellStyle name="Normal 2 2 10 14" xfId="2091"/>
    <cellStyle name="Normal 2 2 10 15" xfId="2092"/>
    <cellStyle name="Normal 2 2 10 16" xfId="2093"/>
    <cellStyle name="Normal 2 2 10 17" xfId="2094"/>
    <cellStyle name="Normal 2 2 10 18" xfId="2095"/>
    <cellStyle name="Normal 2 2 10 19" xfId="2096"/>
    <cellStyle name="Normal 2 2 10 2" xfId="2097"/>
    <cellStyle name="Normal 2 2 10 2 2" xfId="2098"/>
    <cellStyle name="Normal 2 2 10 2 3" xfId="2099"/>
    <cellStyle name="Normal 2 2 10 2 4" xfId="2100"/>
    <cellStyle name="Normal 2 2 10 2 5" xfId="2101"/>
    <cellStyle name="Normal 2 2 10 2 6" xfId="2102"/>
    <cellStyle name="Normal 2 2 10 2 7" xfId="2103"/>
    <cellStyle name="Normal 2 2 10 20" xfId="2104"/>
    <cellStyle name="Normal 2 2 10 21" xfId="2105"/>
    <cellStyle name="Normal 2 2 10 22" xfId="2106"/>
    <cellStyle name="Normal 2 2 10 23" xfId="2107"/>
    <cellStyle name="Normal 2 2 10 3" xfId="2108"/>
    <cellStyle name="Normal 2 2 10 3 2" xfId="2109"/>
    <cellStyle name="Normal 2 2 10 3 3" xfId="2110"/>
    <cellStyle name="Normal 2 2 10 3 4" xfId="2111"/>
    <cellStyle name="Normal 2 2 10 3 5" xfId="2112"/>
    <cellStyle name="Normal 2 2 10 3 6" xfId="2113"/>
    <cellStyle name="Normal 2 2 10 3 7" xfId="2114"/>
    <cellStyle name="Normal 2 2 10 4" xfId="2115"/>
    <cellStyle name="Normal 2 2 10 4 2" xfId="2116"/>
    <cellStyle name="Normal 2 2 10 4 3" xfId="2117"/>
    <cellStyle name="Normal 2 2 10 4 4" xfId="2118"/>
    <cellStyle name="Normal 2 2 10 4 5" xfId="2119"/>
    <cellStyle name="Normal 2 2 10 4 6" xfId="2120"/>
    <cellStyle name="Normal 2 2 10 4 7" xfId="2121"/>
    <cellStyle name="Normal 2 2 10 5" xfId="2122"/>
    <cellStyle name="Normal 2 2 10 6" xfId="2123"/>
    <cellStyle name="Normal 2 2 10 7" xfId="2124"/>
    <cellStyle name="Normal 2 2 10 8" xfId="2125"/>
    <cellStyle name="Normal 2 2 10 9" xfId="2126"/>
    <cellStyle name="Normal 2 2 11" xfId="2127"/>
    <cellStyle name="Normal 2 2 11 10" xfId="2128"/>
    <cellStyle name="Normal 2 2 11 11" xfId="2129"/>
    <cellStyle name="Normal 2 2 11 12" xfId="2130"/>
    <cellStyle name="Normal 2 2 11 13" xfId="2131"/>
    <cellStyle name="Normal 2 2 11 14" xfId="2132"/>
    <cellStyle name="Normal 2 2 11 15" xfId="2133"/>
    <cellStyle name="Normal 2 2 11 16" xfId="2134"/>
    <cellStyle name="Normal 2 2 11 17" xfId="2135"/>
    <cellStyle name="Normal 2 2 11 18" xfId="2136"/>
    <cellStyle name="Normal 2 2 11 19" xfId="2137"/>
    <cellStyle name="Normal 2 2 11 2" xfId="2138"/>
    <cellStyle name="Normal 2 2 11 2 2" xfId="2139"/>
    <cellStyle name="Normal 2 2 11 2 3" xfId="2140"/>
    <cellStyle name="Normal 2 2 11 2 4" xfId="2141"/>
    <cellStyle name="Normal 2 2 11 2 5" xfId="2142"/>
    <cellStyle name="Normal 2 2 11 2 6" xfId="2143"/>
    <cellStyle name="Normal 2 2 11 2 7" xfId="2144"/>
    <cellStyle name="Normal 2 2 11 20" xfId="2145"/>
    <cellStyle name="Normal 2 2 11 21" xfId="2146"/>
    <cellStyle name="Normal 2 2 11 22" xfId="2147"/>
    <cellStyle name="Normal 2 2 11 23" xfId="2148"/>
    <cellStyle name="Normal 2 2 11 3" xfId="2149"/>
    <cellStyle name="Normal 2 2 11 3 2" xfId="2150"/>
    <cellStyle name="Normal 2 2 11 3 3" xfId="2151"/>
    <cellStyle name="Normal 2 2 11 3 4" xfId="2152"/>
    <cellStyle name="Normal 2 2 11 3 5" xfId="2153"/>
    <cellStyle name="Normal 2 2 11 3 6" xfId="2154"/>
    <cellStyle name="Normal 2 2 11 3 7" xfId="2155"/>
    <cellStyle name="Normal 2 2 11 4" xfId="2156"/>
    <cellStyle name="Normal 2 2 11 4 2" xfId="2157"/>
    <cellStyle name="Normal 2 2 11 4 3" xfId="2158"/>
    <cellStyle name="Normal 2 2 11 4 4" xfId="2159"/>
    <cellStyle name="Normal 2 2 11 4 5" xfId="2160"/>
    <cellStyle name="Normal 2 2 11 4 6" xfId="2161"/>
    <cellStyle name="Normal 2 2 11 4 7" xfId="2162"/>
    <cellStyle name="Normal 2 2 11 5" xfId="2163"/>
    <cellStyle name="Normal 2 2 11 6" xfId="2164"/>
    <cellStyle name="Normal 2 2 11 7" xfId="2165"/>
    <cellStyle name="Normal 2 2 11 8" xfId="2166"/>
    <cellStyle name="Normal 2 2 11 9" xfId="2167"/>
    <cellStyle name="Normal 2 2 12" xfId="2168"/>
    <cellStyle name="Normal 2 2 12 10" xfId="2169"/>
    <cellStyle name="Normal 2 2 12 11" xfId="2170"/>
    <cellStyle name="Normal 2 2 12 12" xfId="2171"/>
    <cellStyle name="Normal 2 2 12 13" xfId="2172"/>
    <cellStyle name="Normal 2 2 12 14" xfId="2173"/>
    <cellStyle name="Normal 2 2 12 15" xfId="2174"/>
    <cellStyle name="Normal 2 2 12 16" xfId="2175"/>
    <cellStyle name="Normal 2 2 12 17" xfId="2176"/>
    <cellStyle name="Normal 2 2 12 18" xfId="2177"/>
    <cellStyle name="Normal 2 2 12 19" xfId="2178"/>
    <cellStyle name="Normal 2 2 12 2" xfId="2179"/>
    <cellStyle name="Normal 2 2 12 2 2" xfId="2180"/>
    <cellStyle name="Normal 2 2 12 2 3" xfId="2181"/>
    <cellStyle name="Normal 2 2 12 2 4" xfId="2182"/>
    <cellStyle name="Normal 2 2 12 2 5" xfId="2183"/>
    <cellStyle name="Normal 2 2 12 2 6" xfId="2184"/>
    <cellStyle name="Normal 2 2 12 2 7" xfId="2185"/>
    <cellStyle name="Normal 2 2 12 20" xfId="2186"/>
    <cellStyle name="Normal 2 2 12 21" xfId="2187"/>
    <cellStyle name="Normal 2 2 12 22" xfId="2188"/>
    <cellStyle name="Normal 2 2 12 23" xfId="2189"/>
    <cellStyle name="Normal 2 2 12 3" xfId="2190"/>
    <cellStyle name="Normal 2 2 12 3 2" xfId="2191"/>
    <cellStyle name="Normal 2 2 12 3 3" xfId="2192"/>
    <cellStyle name="Normal 2 2 12 3 4" xfId="2193"/>
    <cellStyle name="Normal 2 2 12 3 5" xfId="2194"/>
    <cellStyle name="Normal 2 2 12 3 6" xfId="2195"/>
    <cellStyle name="Normal 2 2 12 3 7" xfId="2196"/>
    <cellStyle name="Normal 2 2 12 4" xfId="2197"/>
    <cellStyle name="Normal 2 2 12 4 2" xfId="2198"/>
    <cellStyle name="Normal 2 2 12 4 3" xfId="2199"/>
    <cellStyle name="Normal 2 2 12 4 4" xfId="2200"/>
    <cellStyle name="Normal 2 2 12 4 5" xfId="2201"/>
    <cellStyle name="Normal 2 2 12 4 6" xfId="2202"/>
    <cellStyle name="Normal 2 2 12 4 7" xfId="2203"/>
    <cellStyle name="Normal 2 2 12 5" xfId="2204"/>
    <cellStyle name="Normal 2 2 12 6" xfId="2205"/>
    <cellStyle name="Normal 2 2 12 7" xfId="2206"/>
    <cellStyle name="Normal 2 2 12 8" xfId="2207"/>
    <cellStyle name="Normal 2 2 12 9" xfId="2208"/>
    <cellStyle name="Normal 2 2 13" xfId="2209"/>
    <cellStyle name="Normal 2 2 13 10" xfId="2210"/>
    <cellStyle name="Normal 2 2 13 11" xfId="2211"/>
    <cellStyle name="Normal 2 2 13 12" xfId="2212"/>
    <cellStyle name="Normal 2 2 13 13" xfId="2213"/>
    <cellStyle name="Normal 2 2 13 14" xfId="2214"/>
    <cellStyle name="Normal 2 2 13 15" xfId="2215"/>
    <cellStyle name="Normal 2 2 13 16" xfId="2216"/>
    <cellStyle name="Normal 2 2 13 17" xfId="2217"/>
    <cellStyle name="Normal 2 2 13 18" xfId="2218"/>
    <cellStyle name="Normal 2 2 13 19" xfId="2219"/>
    <cellStyle name="Normal 2 2 13 2" xfId="2220"/>
    <cellStyle name="Normal 2 2 13 2 2" xfId="2221"/>
    <cellStyle name="Normal 2 2 13 2 3" xfId="2222"/>
    <cellStyle name="Normal 2 2 13 2 4" xfId="2223"/>
    <cellStyle name="Normal 2 2 13 2 5" xfId="2224"/>
    <cellStyle name="Normal 2 2 13 2 6" xfId="2225"/>
    <cellStyle name="Normal 2 2 13 2 7" xfId="2226"/>
    <cellStyle name="Normal 2 2 13 20" xfId="2227"/>
    <cellStyle name="Normal 2 2 13 21" xfId="2228"/>
    <cellStyle name="Normal 2 2 13 22" xfId="2229"/>
    <cellStyle name="Normal 2 2 13 23" xfId="2230"/>
    <cellStyle name="Normal 2 2 13 3" xfId="2231"/>
    <cellStyle name="Normal 2 2 13 3 2" xfId="2232"/>
    <cellStyle name="Normal 2 2 13 3 3" xfId="2233"/>
    <cellStyle name="Normal 2 2 13 3 4" xfId="2234"/>
    <cellStyle name="Normal 2 2 13 3 5" xfId="2235"/>
    <cellStyle name="Normal 2 2 13 3 6" xfId="2236"/>
    <cellStyle name="Normal 2 2 13 3 7" xfId="2237"/>
    <cellStyle name="Normal 2 2 13 4" xfId="2238"/>
    <cellStyle name="Normal 2 2 13 4 2" xfId="2239"/>
    <cellStyle name="Normal 2 2 13 4 3" xfId="2240"/>
    <cellStyle name="Normal 2 2 13 4 4" xfId="2241"/>
    <cellStyle name="Normal 2 2 13 4 5" xfId="2242"/>
    <cellStyle name="Normal 2 2 13 4 6" xfId="2243"/>
    <cellStyle name="Normal 2 2 13 4 7" xfId="2244"/>
    <cellStyle name="Normal 2 2 13 5" xfId="2245"/>
    <cellStyle name="Normal 2 2 13 6" xfId="2246"/>
    <cellStyle name="Normal 2 2 13 7" xfId="2247"/>
    <cellStyle name="Normal 2 2 13 8" xfId="2248"/>
    <cellStyle name="Normal 2 2 13 9" xfId="2249"/>
    <cellStyle name="Normal 2 2 14" xfId="2250"/>
    <cellStyle name="Normal 2 2 14 10" xfId="2251"/>
    <cellStyle name="Normal 2 2 14 11" xfId="2252"/>
    <cellStyle name="Normal 2 2 14 12" xfId="2253"/>
    <cellStyle name="Normal 2 2 14 13" xfId="2254"/>
    <cellStyle name="Normal 2 2 14 14" xfId="2255"/>
    <cellStyle name="Normal 2 2 14 15" xfId="2256"/>
    <cellStyle name="Normal 2 2 14 16" xfId="2257"/>
    <cellStyle name="Normal 2 2 14 17" xfId="2258"/>
    <cellStyle name="Normal 2 2 14 18" xfId="2259"/>
    <cellStyle name="Normal 2 2 14 19" xfId="2260"/>
    <cellStyle name="Normal 2 2 14 2" xfId="2261"/>
    <cellStyle name="Normal 2 2 14 2 2" xfId="2262"/>
    <cellStyle name="Normal 2 2 14 2 3" xfId="2263"/>
    <cellStyle name="Normal 2 2 14 2 4" xfId="2264"/>
    <cellStyle name="Normal 2 2 14 2 5" xfId="2265"/>
    <cellStyle name="Normal 2 2 14 2 6" xfId="2266"/>
    <cellStyle name="Normal 2 2 14 2 7" xfId="2267"/>
    <cellStyle name="Normal 2 2 14 20" xfId="2268"/>
    <cellStyle name="Normal 2 2 14 21" xfId="2269"/>
    <cellStyle name="Normal 2 2 14 22" xfId="2270"/>
    <cellStyle name="Normal 2 2 14 23" xfId="2271"/>
    <cellStyle name="Normal 2 2 14 3" xfId="2272"/>
    <cellStyle name="Normal 2 2 14 3 2" xfId="2273"/>
    <cellStyle name="Normal 2 2 14 3 3" xfId="2274"/>
    <cellStyle name="Normal 2 2 14 3 4" xfId="2275"/>
    <cellStyle name="Normal 2 2 14 3 5" xfId="2276"/>
    <cellStyle name="Normal 2 2 14 3 6" xfId="2277"/>
    <cellStyle name="Normal 2 2 14 3 7" xfId="2278"/>
    <cellStyle name="Normal 2 2 14 4" xfId="2279"/>
    <cellStyle name="Normal 2 2 14 4 2" xfId="2280"/>
    <cellStyle name="Normal 2 2 14 4 3" xfId="2281"/>
    <cellStyle name="Normal 2 2 14 4 4" xfId="2282"/>
    <cellStyle name="Normal 2 2 14 4 5" xfId="2283"/>
    <cellStyle name="Normal 2 2 14 4 6" xfId="2284"/>
    <cellStyle name="Normal 2 2 14 4 7" xfId="2285"/>
    <cellStyle name="Normal 2 2 14 5" xfId="2286"/>
    <cellStyle name="Normal 2 2 14 6" xfId="2287"/>
    <cellStyle name="Normal 2 2 14 7" xfId="2288"/>
    <cellStyle name="Normal 2 2 14 8" xfId="2289"/>
    <cellStyle name="Normal 2 2 14 9" xfId="2290"/>
    <cellStyle name="Normal 2 2 15" xfId="2291"/>
    <cellStyle name="Normal 2 2 15 10" xfId="2292"/>
    <cellStyle name="Normal 2 2 15 11" xfId="2293"/>
    <cellStyle name="Normal 2 2 15 12" xfId="2294"/>
    <cellStyle name="Normal 2 2 15 13" xfId="2295"/>
    <cellStyle name="Normal 2 2 15 14" xfId="2296"/>
    <cellStyle name="Normal 2 2 15 15" xfId="2297"/>
    <cellStyle name="Normal 2 2 15 16" xfId="2298"/>
    <cellStyle name="Normal 2 2 15 17" xfId="2299"/>
    <cellStyle name="Normal 2 2 15 18" xfId="2300"/>
    <cellStyle name="Normal 2 2 15 19" xfId="2301"/>
    <cellStyle name="Normal 2 2 15 2" xfId="2302"/>
    <cellStyle name="Normal 2 2 15 2 2" xfId="2303"/>
    <cellStyle name="Normal 2 2 15 2 3" xfId="2304"/>
    <cellStyle name="Normal 2 2 15 2 4" xfId="2305"/>
    <cellStyle name="Normal 2 2 15 2 5" xfId="2306"/>
    <cellStyle name="Normal 2 2 15 2 6" xfId="2307"/>
    <cellStyle name="Normal 2 2 15 2 7" xfId="2308"/>
    <cellStyle name="Normal 2 2 15 20" xfId="2309"/>
    <cellStyle name="Normal 2 2 15 21" xfId="2310"/>
    <cellStyle name="Normal 2 2 15 22" xfId="2311"/>
    <cellStyle name="Normal 2 2 15 23" xfId="2312"/>
    <cellStyle name="Normal 2 2 15 3" xfId="2313"/>
    <cellStyle name="Normal 2 2 15 3 2" xfId="2314"/>
    <cellStyle name="Normal 2 2 15 3 3" xfId="2315"/>
    <cellStyle name="Normal 2 2 15 3 4" xfId="2316"/>
    <cellStyle name="Normal 2 2 15 3 5" xfId="2317"/>
    <cellStyle name="Normal 2 2 15 3 6" xfId="2318"/>
    <cellStyle name="Normal 2 2 15 3 7" xfId="2319"/>
    <cellStyle name="Normal 2 2 15 4" xfId="2320"/>
    <cellStyle name="Normal 2 2 15 4 2" xfId="2321"/>
    <cellStyle name="Normal 2 2 15 4 3" xfId="2322"/>
    <cellStyle name="Normal 2 2 15 4 4" xfId="2323"/>
    <cellStyle name="Normal 2 2 15 4 5" xfId="2324"/>
    <cellStyle name="Normal 2 2 15 4 6" xfId="2325"/>
    <cellStyle name="Normal 2 2 15 4 7" xfId="2326"/>
    <cellStyle name="Normal 2 2 15 5" xfId="2327"/>
    <cellStyle name="Normal 2 2 15 6" xfId="2328"/>
    <cellStyle name="Normal 2 2 15 7" xfId="2329"/>
    <cellStyle name="Normal 2 2 15 8" xfId="2330"/>
    <cellStyle name="Normal 2 2 15 9" xfId="2331"/>
    <cellStyle name="Normal 2 2 16" xfId="2332"/>
    <cellStyle name="Normal 2 2 16 10" xfId="2333"/>
    <cellStyle name="Normal 2 2 16 11" xfId="2334"/>
    <cellStyle name="Normal 2 2 16 12" xfId="2335"/>
    <cellStyle name="Normal 2 2 16 13" xfId="2336"/>
    <cellStyle name="Normal 2 2 16 14" xfId="2337"/>
    <cellStyle name="Normal 2 2 16 15" xfId="2338"/>
    <cellStyle name="Normal 2 2 16 16" xfId="2339"/>
    <cellStyle name="Normal 2 2 16 17" xfId="2340"/>
    <cellStyle name="Normal 2 2 16 18" xfId="2341"/>
    <cellStyle name="Normal 2 2 16 19" xfId="2342"/>
    <cellStyle name="Normal 2 2 16 2" xfId="2343"/>
    <cellStyle name="Normal 2 2 16 2 2" xfId="2344"/>
    <cellStyle name="Normal 2 2 16 2 3" xfId="2345"/>
    <cellStyle name="Normal 2 2 16 2 4" xfId="2346"/>
    <cellStyle name="Normal 2 2 16 2 5" xfId="2347"/>
    <cellStyle name="Normal 2 2 16 2 6" xfId="2348"/>
    <cellStyle name="Normal 2 2 16 2 7" xfId="2349"/>
    <cellStyle name="Normal 2 2 16 20" xfId="2350"/>
    <cellStyle name="Normal 2 2 16 21" xfId="2351"/>
    <cellStyle name="Normal 2 2 16 22" xfId="2352"/>
    <cellStyle name="Normal 2 2 16 23" xfId="2353"/>
    <cellStyle name="Normal 2 2 16 3" xfId="2354"/>
    <cellStyle name="Normal 2 2 16 3 2" xfId="2355"/>
    <cellStyle name="Normal 2 2 16 3 3" xfId="2356"/>
    <cellStyle name="Normal 2 2 16 3 4" xfId="2357"/>
    <cellStyle name="Normal 2 2 16 3 5" xfId="2358"/>
    <cellStyle name="Normal 2 2 16 3 6" xfId="2359"/>
    <cellStyle name="Normal 2 2 16 3 7" xfId="2360"/>
    <cellStyle name="Normal 2 2 16 4" xfId="2361"/>
    <cellStyle name="Normal 2 2 16 4 2" xfId="2362"/>
    <cellStyle name="Normal 2 2 16 4 3" xfId="2363"/>
    <cellStyle name="Normal 2 2 16 4 4" xfId="2364"/>
    <cellStyle name="Normal 2 2 16 4 5" xfId="2365"/>
    <cellStyle name="Normal 2 2 16 4 6" xfId="2366"/>
    <cellStyle name="Normal 2 2 16 4 7" xfId="2367"/>
    <cellStyle name="Normal 2 2 16 5" xfId="2368"/>
    <cellStyle name="Normal 2 2 16 6" xfId="2369"/>
    <cellStyle name="Normal 2 2 16 7" xfId="2370"/>
    <cellStyle name="Normal 2 2 16 8" xfId="2371"/>
    <cellStyle name="Normal 2 2 16 9" xfId="2372"/>
    <cellStyle name="Normal 2 2 17" xfId="2373"/>
    <cellStyle name="Normal 2 2 17 10" xfId="2374"/>
    <cellStyle name="Normal 2 2 17 2" xfId="2375"/>
    <cellStyle name="Normal 2 2 17 2 2" xfId="2376"/>
    <cellStyle name="Normal 2 2 17 2 3" xfId="2377"/>
    <cellStyle name="Normal 2 2 17 2 4" xfId="2378"/>
    <cellStyle name="Normal 2 2 17 2 5" xfId="2379"/>
    <cellStyle name="Normal 2 2 17 2 6" xfId="2380"/>
    <cellStyle name="Normal 2 2 17 2 7" xfId="2381"/>
    <cellStyle name="Normal 2 2 17 3" xfId="2382"/>
    <cellStyle name="Normal 2 2 17 3 2" xfId="2383"/>
    <cellStyle name="Normal 2 2 17 3 3" xfId="2384"/>
    <cellStyle name="Normal 2 2 17 3 4" xfId="2385"/>
    <cellStyle name="Normal 2 2 17 3 5" xfId="2386"/>
    <cellStyle name="Normal 2 2 17 3 6" xfId="2387"/>
    <cellStyle name="Normal 2 2 17 3 7" xfId="2388"/>
    <cellStyle name="Normal 2 2 17 4" xfId="2389"/>
    <cellStyle name="Normal 2 2 17 4 2" xfId="2390"/>
    <cellStyle name="Normal 2 2 17 4 3" xfId="2391"/>
    <cellStyle name="Normal 2 2 17 4 4" xfId="2392"/>
    <cellStyle name="Normal 2 2 17 4 5" xfId="2393"/>
    <cellStyle name="Normal 2 2 17 4 6" xfId="2394"/>
    <cellStyle name="Normal 2 2 17 4 7" xfId="2395"/>
    <cellStyle name="Normal 2 2 17 5" xfId="2396"/>
    <cellStyle name="Normal 2 2 17 6" xfId="2397"/>
    <cellStyle name="Normal 2 2 17 7" xfId="2398"/>
    <cellStyle name="Normal 2 2 17 8" xfId="2399"/>
    <cellStyle name="Normal 2 2 17 9" xfId="2400"/>
    <cellStyle name="Normal 2 2 18" xfId="2401"/>
    <cellStyle name="Normal 2 2 18 10" xfId="2402"/>
    <cellStyle name="Normal 2 2 18 2" xfId="2403"/>
    <cellStyle name="Normal 2 2 18 2 2" xfId="2404"/>
    <cellStyle name="Normal 2 2 18 2 3" xfId="2405"/>
    <cellStyle name="Normal 2 2 18 2 4" xfId="2406"/>
    <cellStyle name="Normal 2 2 18 2 5" xfId="2407"/>
    <cellStyle name="Normal 2 2 18 2 6" xfId="2408"/>
    <cellStyle name="Normal 2 2 18 2 7" xfId="2409"/>
    <cellStyle name="Normal 2 2 18 3" xfId="2410"/>
    <cellStyle name="Normal 2 2 18 3 2" xfId="2411"/>
    <cellStyle name="Normal 2 2 18 3 3" xfId="2412"/>
    <cellStyle name="Normal 2 2 18 3 4" xfId="2413"/>
    <cellStyle name="Normal 2 2 18 3 5" xfId="2414"/>
    <cellStyle name="Normal 2 2 18 3 6" xfId="2415"/>
    <cellStyle name="Normal 2 2 18 3 7" xfId="2416"/>
    <cellStyle name="Normal 2 2 18 4" xfId="2417"/>
    <cellStyle name="Normal 2 2 18 4 2" xfId="2418"/>
    <cellStyle name="Normal 2 2 18 4 3" xfId="2419"/>
    <cellStyle name="Normal 2 2 18 4 4" xfId="2420"/>
    <cellStyle name="Normal 2 2 18 4 5" xfId="2421"/>
    <cellStyle name="Normal 2 2 18 4 6" xfId="2422"/>
    <cellStyle name="Normal 2 2 18 4 7" xfId="2423"/>
    <cellStyle name="Normal 2 2 18 5" xfId="2424"/>
    <cellStyle name="Normal 2 2 18 6" xfId="2425"/>
    <cellStyle name="Normal 2 2 18 7" xfId="2426"/>
    <cellStyle name="Normal 2 2 18 8" xfId="2427"/>
    <cellStyle name="Normal 2 2 18 9" xfId="2428"/>
    <cellStyle name="Normal 2 2 19" xfId="2429"/>
    <cellStyle name="Normal 2 2 19 10" xfId="2430"/>
    <cellStyle name="Normal 2 2 19 2" xfId="2431"/>
    <cellStyle name="Normal 2 2 19 2 2" xfId="2432"/>
    <cellStyle name="Normal 2 2 19 2 3" xfId="2433"/>
    <cellStyle name="Normal 2 2 19 2 4" xfId="2434"/>
    <cellStyle name="Normal 2 2 19 2 5" xfId="2435"/>
    <cellStyle name="Normal 2 2 19 2 6" xfId="2436"/>
    <cellStyle name="Normal 2 2 19 2 7" xfId="2437"/>
    <cellStyle name="Normal 2 2 19 3" xfId="2438"/>
    <cellStyle name="Normal 2 2 19 3 2" xfId="2439"/>
    <cellStyle name="Normal 2 2 19 3 3" xfId="2440"/>
    <cellStyle name="Normal 2 2 19 3 4" xfId="2441"/>
    <cellStyle name="Normal 2 2 19 3 5" xfId="2442"/>
    <cellStyle name="Normal 2 2 19 3 6" xfId="2443"/>
    <cellStyle name="Normal 2 2 19 3 7" xfId="2444"/>
    <cellStyle name="Normal 2 2 19 4" xfId="2445"/>
    <cellStyle name="Normal 2 2 19 4 2" xfId="2446"/>
    <cellStyle name="Normal 2 2 19 4 3" xfId="2447"/>
    <cellStyle name="Normal 2 2 19 4 4" xfId="2448"/>
    <cellStyle name="Normal 2 2 19 4 5" xfId="2449"/>
    <cellStyle name="Normal 2 2 19 4 6" xfId="2450"/>
    <cellStyle name="Normal 2 2 19 4 7" xfId="2451"/>
    <cellStyle name="Normal 2 2 19 5" xfId="2452"/>
    <cellStyle name="Normal 2 2 19 6" xfId="2453"/>
    <cellStyle name="Normal 2 2 19 7" xfId="2454"/>
    <cellStyle name="Normal 2 2 19 8" xfId="2455"/>
    <cellStyle name="Normal 2 2 19 9" xfId="2456"/>
    <cellStyle name="Normal 2 2 2" xfId="30"/>
    <cellStyle name="Normal 2 2 2 10" xfId="2457"/>
    <cellStyle name="Normal 2 2 2 11" xfId="2458"/>
    <cellStyle name="Normal 2 2 2 12" xfId="2459"/>
    <cellStyle name="Normal 2 2 2 13" xfId="2460"/>
    <cellStyle name="Normal 2 2 2 14" xfId="2461"/>
    <cellStyle name="Normal 2 2 2 15" xfId="2462"/>
    <cellStyle name="Normal 2 2 2 16" xfId="2463"/>
    <cellStyle name="Normal 2 2 2 17" xfId="2464"/>
    <cellStyle name="Normal 2 2 2 18" xfId="2465"/>
    <cellStyle name="Normal 2 2 2 19" xfId="2466"/>
    <cellStyle name="Normal 2 2 2 2" xfId="2467"/>
    <cellStyle name="Normal 2 2 2 2 10" xfId="2468"/>
    <cellStyle name="Normal 2 2 2 2 11" xfId="2469"/>
    <cellStyle name="Normal 2 2 2 2 12" xfId="2470"/>
    <cellStyle name="Normal 2 2 2 2 13" xfId="2471"/>
    <cellStyle name="Normal 2 2 2 2 14" xfId="2472"/>
    <cellStyle name="Normal 2 2 2 2 15" xfId="2473"/>
    <cellStyle name="Normal 2 2 2 2 16" xfId="2474"/>
    <cellStyle name="Normal 2 2 2 2 17" xfId="2475"/>
    <cellStyle name="Normal 2 2 2 2 18" xfId="2476"/>
    <cellStyle name="Normal 2 2 2 2 19" xfId="2477"/>
    <cellStyle name="Normal 2 2 2 2 2" xfId="2478"/>
    <cellStyle name="Normal 2 2 2 2 2 2" xfId="2479"/>
    <cellStyle name="Normal 2 2 2 2 2 3" xfId="2480"/>
    <cellStyle name="Normal 2 2 2 2 2 4" xfId="2481"/>
    <cellStyle name="Normal 2 2 2 2 2 5" xfId="2482"/>
    <cellStyle name="Normal 2 2 2 2 2 6" xfId="2483"/>
    <cellStyle name="Normal 2 2 2 2 2 7" xfId="2484"/>
    <cellStyle name="Normal 2 2 2 2 20" xfId="2485"/>
    <cellStyle name="Normal 2 2 2 2 21" xfId="2486"/>
    <cellStyle name="Normal 2 2 2 2 22" xfId="2487"/>
    <cellStyle name="Normal 2 2 2 2 23" xfId="2488"/>
    <cellStyle name="Normal 2 2 2 2 3" xfId="2489"/>
    <cellStyle name="Normal 2 2 2 2 3 2" xfId="2490"/>
    <cellStyle name="Normal 2 2 2 2 3 3" xfId="2491"/>
    <cellStyle name="Normal 2 2 2 2 3 4" xfId="2492"/>
    <cellStyle name="Normal 2 2 2 2 3 5" xfId="2493"/>
    <cellStyle name="Normal 2 2 2 2 3 6" xfId="2494"/>
    <cellStyle name="Normal 2 2 2 2 3 7" xfId="2495"/>
    <cellStyle name="Normal 2 2 2 2 4" xfId="2496"/>
    <cellStyle name="Normal 2 2 2 2 4 2" xfId="2497"/>
    <cellStyle name="Normal 2 2 2 2 4 3" xfId="2498"/>
    <cellStyle name="Normal 2 2 2 2 4 4" xfId="2499"/>
    <cellStyle name="Normal 2 2 2 2 4 5" xfId="2500"/>
    <cellStyle name="Normal 2 2 2 2 4 6" xfId="2501"/>
    <cellStyle name="Normal 2 2 2 2 4 7" xfId="2502"/>
    <cellStyle name="Normal 2 2 2 2 5" xfId="2503"/>
    <cellStyle name="Normal 2 2 2 2 6" xfId="2504"/>
    <cellStyle name="Normal 2 2 2 2 7" xfId="2505"/>
    <cellStyle name="Normal 2 2 2 2 8" xfId="2506"/>
    <cellStyle name="Normal 2 2 2 2 9" xfId="2507"/>
    <cellStyle name="Normal 2 2 2 20" xfId="2508"/>
    <cellStyle name="Normal 2 2 2 21" xfId="2509"/>
    <cellStyle name="Normal 2 2 2 22" xfId="2510"/>
    <cellStyle name="Normal 2 2 2 23" xfId="2511"/>
    <cellStyle name="Normal 2 2 2 24" xfId="2512"/>
    <cellStyle name="Normal 2 2 2 3" xfId="2513"/>
    <cellStyle name="Normal 2 2 2 3 10" xfId="2514"/>
    <cellStyle name="Normal 2 2 2 3 2" xfId="2515"/>
    <cellStyle name="Normal 2 2 2 3 2 2" xfId="2516"/>
    <cellStyle name="Normal 2 2 2 3 2 3" xfId="2517"/>
    <cellStyle name="Normal 2 2 2 3 2 4" xfId="2518"/>
    <cellStyle name="Normal 2 2 2 3 2 5" xfId="2519"/>
    <cellStyle name="Normal 2 2 2 3 2 6" xfId="2520"/>
    <cellStyle name="Normal 2 2 2 3 2 7" xfId="2521"/>
    <cellStyle name="Normal 2 2 2 3 3" xfId="2522"/>
    <cellStyle name="Normal 2 2 2 3 3 2" xfId="2523"/>
    <cellStyle name="Normal 2 2 2 3 3 3" xfId="2524"/>
    <cellStyle name="Normal 2 2 2 3 3 4" xfId="2525"/>
    <cellStyle name="Normal 2 2 2 3 3 5" xfId="2526"/>
    <cellStyle name="Normal 2 2 2 3 3 6" xfId="2527"/>
    <cellStyle name="Normal 2 2 2 3 3 7" xfId="2528"/>
    <cellStyle name="Normal 2 2 2 3 4" xfId="2529"/>
    <cellStyle name="Normal 2 2 2 3 4 2" xfId="2530"/>
    <cellStyle name="Normal 2 2 2 3 4 3" xfId="2531"/>
    <cellStyle name="Normal 2 2 2 3 4 4" xfId="2532"/>
    <cellStyle name="Normal 2 2 2 3 4 5" xfId="2533"/>
    <cellStyle name="Normal 2 2 2 3 4 6" xfId="2534"/>
    <cellStyle name="Normal 2 2 2 3 4 7" xfId="2535"/>
    <cellStyle name="Normal 2 2 2 3 5" xfId="2536"/>
    <cellStyle name="Normal 2 2 2 3 6" xfId="2537"/>
    <cellStyle name="Normal 2 2 2 3 7" xfId="2538"/>
    <cellStyle name="Normal 2 2 2 3 8" xfId="2539"/>
    <cellStyle name="Normal 2 2 2 3 9" xfId="2540"/>
    <cellStyle name="Normal 2 2 2 4" xfId="2541"/>
    <cellStyle name="Normal 2 2 2 4 10" xfId="2542"/>
    <cellStyle name="Normal 2 2 2 4 2" xfId="2543"/>
    <cellStyle name="Normal 2 2 2 4 2 2" xfId="2544"/>
    <cellStyle name="Normal 2 2 2 4 2 3" xfId="2545"/>
    <cellStyle name="Normal 2 2 2 4 2 4" xfId="2546"/>
    <cellStyle name="Normal 2 2 2 4 2 5" xfId="2547"/>
    <cellStyle name="Normal 2 2 2 4 2 6" xfId="2548"/>
    <cellStyle name="Normal 2 2 2 4 2 7" xfId="2549"/>
    <cellStyle name="Normal 2 2 2 4 3" xfId="2550"/>
    <cellStyle name="Normal 2 2 2 4 3 2" xfId="2551"/>
    <cellStyle name="Normal 2 2 2 4 3 3" xfId="2552"/>
    <cellStyle name="Normal 2 2 2 4 3 4" xfId="2553"/>
    <cellStyle name="Normal 2 2 2 4 3 5" xfId="2554"/>
    <cellStyle name="Normal 2 2 2 4 3 6" xfId="2555"/>
    <cellStyle name="Normal 2 2 2 4 3 7" xfId="2556"/>
    <cellStyle name="Normal 2 2 2 4 4" xfId="2557"/>
    <cellStyle name="Normal 2 2 2 4 4 2" xfId="2558"/>
    <cellStyle name="Normal 2 2 2 4 4 3" xfId="2559"/>
    <cellStyle name="Normal 2 2 2 4 4 4" xfId="2560"/>
    <cellStyle name="Normal 2 2 2 4 4 5" xfId="2561"/>
    <cellStyle name="Normal 2 2 2 4 4 6" xfId="2562"/>
    <cellStyle name="Normal 2 2 2 4 4 7" xfId="2563"/>
    <cellStyle name="Normal 2 2 2 4 5" xfId="2564"/>
    <cellStyle name="Normal 2 2 2 4 6" xfId="2565"/>
    <cellStyle name="Normal 2 2 2 4 7" xfId="2566"/>
    <cellStyle name="Normal 2 2 2 4 8" xfId="2567"/>
    <cellStyle name="Normal 2 2 2 4 9" xfId="2568"/>
    <cellStyle name="Normal 2 2 2 5" xfId="2569"/>
    <cellStyle name="Normal 2 2 2 5 10" xfId="2570"/>
    <cellStyle name="Normal 2 2 2 5 2" xfId="2571"/>
    <cellStyle name="Normal 2 2 2 5 2 2" xfId="2572"/>
    <cellStyle name="Normal 2 2 2 5 2 3" xfId="2573"/>
    <cellStyle name="Normal 2 2 2 5 2 4" xfId="2574"/>
    <cellStyle name="Normal 2 2 2 5 2 5" xfId="2575"/>
    <cellStyle name="Normal 2 2 2 5 2 6" xfId="2576"/>
    <cellStyle name="Normal 2 2 2 5 2 7" xfId="2577"/>
    <cellStyle name="Normal 2 2 2 5 3" xfId="2578"/>
    <cellStyle name="Normal 2 2 2 5 3 2" xfId="2579"/>
    <cellStyle name="Normal 2 2 2 5 3 3" xfId="2580"/>
    <cellStyle name="Normal 2 2 2 5 3 4" xfId="2581"/>
    <cellStyle name="Normal 2 2 2 5 3 5" xfId="2582"/>
    <cellStyle name="Normal 2 2 2 5 3 6" xfId="2583"/>
    <cellStyle name="Normal 2 2 2 5 3 7" xfId="2584"/>
    <cellStyle name="Normal 2 2 2 5 4" xfId="2585"/>
    <cellStyle name="Normal 2 2 2 5 4 2" xfId="2586"/>
    <cellStyle name="Normal 2 2 2 5 4 3" xfId="2587"/>
    <cellStyle name="Normal 2 2 2 5 4 4" xfId="2588"/>
    <cellStyle name="Normal 2 2 2 5 4 5" xfId="2589"/>
    <cellStyle name="Normal 2 2 2 5 4 6" xfId="2590"/>
    <cellStyle name="Normal 2 2 2 5 4 7" xfId="2591"/>
    <cellStyle name="Normal 2 2 2 5 5" xfId="2592"/>
    <cellStyle name="Normal 2 2 2 5 6" xfId="2593"/>
    <cellStyle name="Normal 2 2 2 5 7" xfId="2594"/>
    <cellStyle name="Normal 2 2 2 5 8" xfId="2595"/>
    <cellStyle name="Normal 2 2 2 5 9" xfId="2596"/>
    <cellStyle name="Normal 2 2 2 6" xfId="2597"/>
    <cellStyle name="Normal 2 2 2 7" xfId="2598"/>
    <cellStyle name="Normal 2 2 2 8" xfId="2599"/>
    <cellStyle name="Normal 2 2 2 9" xfId="2600"/>
    <cellStyle name="Normal 2 2 20" xfId="2601"/>
    <cellStyle name="Normal 2 2 20 10" xfId="2602"/>
    <cellStyle name="Normal 2 2 20 2" xfId="2603"/>
    <cellStyle name="Normal 2 2 20 2 2" xfId="2604"/>
    <cellStyle name="Normal 2 2 20 2 3" xfId="2605"/>
    <cellStyle name="Normal 2 2 20 2 4" xfId="2606"/>
    <cellStyle name="Normal 2 2 20 2 5" xfId="2607"/>
    <cellStyle name="Normal 2 2 20 2 6" xfId="2608"/>
    <cellStyle name="Normal 2 2 20 2 7" xfId="2609"/>
    <cellStyle name="Normal 2 2 20 3" xfId="2610"/>
    <cellStyle name="Normal 2 2 20 3 2" xfId="2611"/>
    <cellStyle name="Normal 2 2 20 3 3" xfId="2612"/>
    <cellStyle name="Normal 2 2 20 3 4" xfId="2613"/>
    <cellStyle name="Normal 2 2 20 3 5" xfId="2614"/>
    <cellStyle name="Normal 2 2 20 3 6" xfId="2615"/>
    <cellStyle name="Normal 2 2 20 3 7" xfId="2616"/>
    <cellStyle name="Normal 2 2 20 4" xfId="2617"/>
    <cellStyle name="Normal 2 2 20 4 2" xfId="2618"/>
    <cellStyle name="Normal 2 2 20 4 3" xfId="2619"/>
    <cellStyle name="Normal 2 2 20 4 4" xfId="2620"/>
    <cellStyle name="Normal 2 2 20 4 5" xfId="2621"/>
    <cellStyle name="Normal 2 2 20 4 6" xfId="2622"/>
    <cellStyle name="Normal 2 2 20 4 7" xfId="2623"/>
    <cellStyle name="Normal 2 2 20 5" xfId="2624"/>
    <cellStyle name="Normal 2 2 20 6" xfId="2625"/>
    <cellStyle name="Normal 2 2 20 7" xfId="2626"/>
    <cellStyle name="Normal 2 2 20 8" xfId="2627"/>
    <cellStyle name="Normal 2 2 20 9" xfId="2628"/>
    <cellStyle name="Normal 2 2 21" xfId="2629"/>
    <cellStyle name="Normal 2 2 22" xfId="2630"/>
    <cellStyle name="Normal 2 2 23" xfId="2631"/>
    <cellStyle name="Normal 2 2 23 2" xfId="2632"/>
    <cellStyle name="Normal 2 2 23 3" xfId="2633"/>
    <cellStyle name="Normal 2 2 23 4" xfId="2634"/>
    <cellStyle name="Normal 2 2 23 5" xfId="2635"/>
    <cellStyle name="Normal 2 2 23 6" xfId="2636"/>
    <cellStyle name="Normal 2 2 23 7" xfId="2637"/>
    <cellStyle name="Normal 2 2 24" xfId="2638"/>
    <cellStyle name="Normal 2 2 24 2" xfId="2639"/>
    <cellStyle name="Normal 2 2 24 3" xfId="2640"/>
    <cellStyle name="Normal 2 2 24 4" xfId="2641"/>
    <cellStyle name="Normal 2 2 24 5" xfId="2642"/>
    <cellStyle name="Normal 2 2 24 6" xfId="2643"/>
    <cellStyle name="Normal 2 2 24 7" xfId="2644"/>
    <cellStyle name="Normal 2 2 25" xfId="2645"/>
    <cellStyle name="Normal 2 2 25 2" xfId="2646"/>
    <cellStyle name="Normal 2 2 25 3" xfId="2647"/>
    <cellStyle name="Normal 2 2 25 4" xfId="2648"/>
    <cellStyle name="Normal 2 2 25 5" xfId="2649"/>
    <cellStyle name="Normal 2 2 25 6" xfId="2650"/>
    <cellStyle name="Normal 2 2 25 7" xfId="2651"/>
    <cellStyle name="Normal 2 2 26" xfId="2652"/>
    <cellStyle name="Normal 2 2 26 2" xfId="2653"/>
    <cellStyle name="Normal 2 2 26 3" xfId="2654"/>
    <cellStyle name="Normal 2 2 26 4" xfId="2655"/>
    <cellStyle name="Normal 2 2 26 5" xfId="2656"/>
    <cellStyle name="Normal 2 2 26 6" xfId="2657"/>
    <cellStyle name="Normal 2 2 26 7" xfId="2658"/>
    <cellStyle name="Normal 2 2 27" xfId="2659"/>
    <cellStyle name="Normal 2 2 27 2" xfId="2660"/>
    <cellStyle name="Normal 2 2 27 3" xfId="2661"/>
    <cellStyle name="Normal 2 2 27 4" xfId="2662"/>
    <cellStyle name="Normal 2 2 27 5" xfId="2663"/>
    <cellStyle name="Normal 2 2 27 6" xfId="2664"/>
    <cellStyle name="Normal 2 2 27 7" xfId="2665"/>
    <cellStyle name="Normal 2 2 28" xfId="2666"/>
    <cellStyle name="Normal 2 2 29" xfId="2667"/>
    <cellStyle name="Normal 2 2 3" xfId="2668"/>
    <cellStyle name="Normal 2 2 3 10" xfId="2669"/>
    <cellStyle name="Normal 2 2 3 11" xfId="2670"/>
    <cellStyle name="Normal 2 2 3 12" xfId="2671"/>
    <cellStyle name="Normal 2 2 3 13" xfId="2672"/>
    <cellStyle name="Normal 2 2 3 14" xfId="2673"/>
    <cellStyle name="Normal 2 2 3 15" xfId="2674"/>
    <cellStyle name="Normal 2 2 3 16" xfId="2675"/>
    <cellStyle name="Normal 2 2 3 17" xfId="2676"/>
    <cellStyle name="Normal 2 2 3 18" xfId="2677"/>
    <cellStyle name="Normal 2 2 3 19" xfId="2678"/>
    <cellStyle name="Normal 2 2 3 2" xfId="2679"/>
    <cellStyle name="Normal 2 2 3 2 10" xfId="2680"/>
    <cellStyle name="Normal 2 2 3 2 2" xfId="2681"/>
    <cellStyle name="Normal 2 2 3 2 2 2" xfId="2682"/>
    <cellStyle name="Normal 2 2 3 2 2 3" xfId="2683"/>
    <cellStyle name="Normal 2 2 3 2 2 4" xfId="2684"/>
    <cellStyle name="Normal 2 2 3 2 2 5" xfId="2685"/>
    <cellStyle name="Normal 2 2 3 2 2 6" xfId="2686"/>
    <cellStyle name="Normal 2 2 3 2 2 7" xfId="2687"/>
    <cellStyle name="Normal 2 2 3 2 3" xfId="2688"/>
    <cellStyle name="Normal 2 2 3 2 3 2" xfId="2689"/>
    <cellStyle name="Normal 2 2 3 2 3 3" xfId="2690"/>
    <cellStyle name="Normal 2 2 3 2 3 4" xfId="2691"/>
    <cellStyle name="Normal 2 2 3 2 3 5" xfId="2692"/>
    <cellStyle name="Normal 2 2 3 2 3 6" xfId="2693"/>
    <cellStyle name="Normal 2 2 3 2 3 7" xfId="2694"/>
    <cellStyle name="Normal 2 2 3 2 4" xfId="2695"/>
    <cellStyle name="Normal 2 2 3 2 4 2" xfId="2696"/>
    <cellStyle name="Normal 2 2 3 2 4 3" xfId="2697"/>
    <cellStyle name="Normal 2 2 3 2 4 4" xfId="2698"/>
    <cellStyle name="Normal 2 2 3 2 4 5" xfId="2699"/>
    <cellStyle name="Normal 2 2 3 2 4 6" xfId="2700"/>
    <cellStyle name="Normal 2 2 3 2 4 7" xfId="2701"/>
    <cellStyle name="Normal 2 2 3 2 5" xfId="2702"/>
    <cellStyle name="Normal 2 2 3 2 6" xfId="2703"/>
    <cellStyle name="Normal 2 2 3 2 7" xfId="2704"/>
    <cellStyle name="Normal 2 2 3 2 8" xfId="2705"/>
    <cellStyle name="Normal 2 2 3 2 9" xfId="2706"/>
    <cellStyle name="Normal 2 2 3 20" xfId="2707"/>
    <cellStyle name="Normal 2 2 3 21" xfId="2708"/>
    <cellStyle name="Normal 2 2 3 22" xfId="2709"/>
    <cellStyle name="Normal 2 2 3 23" xfId="2710"/>
    <cellStyle name="Normal 2 2 3 24" xfId="2711"/>
    <cellStyle name="Normal 2 2 3 25" xfId="2712"/>
    <cellStyle name="Normal 2 2 3 3" xfId="2713"/>
    <cellStyle name="Normal 2 2 3 3 10" xfId="2714"/>
    <cellStyle name="Normal 2 2 3 3 2" xfId="2715"/>
    <cellStyle name="Normal 2 2 3 3 2 2" xfId="2716"/>
    <cellStyle name="Normal 2 2 3 3 2 3" xfId="2717"/>
    <cellStyle name="Normal 2 2 3 3 2 4" xfId="2718"/>
    <cellStyle name="Normal 2 2 3 3 2 5" xfId="2719"/>
    <cellStyle name="Normal 2 2 3 3 2 6" xfId="2720"/>
    <cellStyle name="Normal 2 2 3 3 2 7" xfId="2721"/>
    <cellStyle name="Normal 2 2 3 3 3" xfId="2722"/>
    <cellStyle name="Normal 2 2 3 3 3 2" xfId="2723"/>
    <cellStyle name="Normal 2 2 3 3 3 3" xfId="2724"/>
    <cellStyle name="Normal 2 2 3 3 3 4" xfId="2725"/>
    <cellStyle name="Normal 2 2 3 3 3 5" xfId="2726"/>
    <cellStyle name="Normal 2 2 3 3 3 6" xfId="2727"/>
    <cellStyle name="Normal 2 2 3 3 3 7" xfId="2728"/>
    <cellStyle name="Normal 2 2 3 3 4" xfId="2729"/>
    <cellStyle name="Normal 2 2 3 3 4 2" xfId="2730"/>
    <cellStyle name="Normal 2 2 3 3 4 3" xfId="2731"/>
    <cellStyle name="Normal 2 2 3 3 4 4" xfId="2732"/>
    <cellStyle name="Normal 2 2 3 3 4 5" xfId="2733"/>
    <cellStyle name="Normal 2 2 3 3 4 6" xfId="2734"/>
    <cellStyle name="Normal 2 2 3 3 4 7" xfId="2735"/>
    <cellStyle name="Normal 2 2 3 3 5" xfId="2736"/>
    <cellStyle name="Normal 2 2 3 3 6" xfId="2737"/>
    <cellStyle name="Normal 2 2 3 3 7" xfId="2738"/>
    <cellStyle name="Normal 2 2 3 3 8" xfId="2739"/>
    <cellStyle name="Normal 2 2 3 3 9" xfId="2740"/>
    <cellStyle name="Normal 2 2 3 4" xfId="2741"/>
    <cellStyle name="Normal 2 2 3 4 2" xfId="2742"/>
    <cellStyle name="Normal 2 2 3 4 3" xfId="2743"/>
    <cellStyle name="Normal 2 2 3 4 4" xfId="2744"/>
    <cellStyle name="Normal 2 2 3 4 5" xfId="2745"/>
    <cellStyle name="Normal 2 2 3 4 6" xfId="2746"/>
    <cellStyle name="Normal 2 2 3 4 7" xfId="2747"/>
    <cellStyle name="Normal 2 2 3 5" xfId="2748"/>
    <cellStyle name="Normal 2 2 3 5 2" xfId="2749"/>
    <cellStyle name="Normal 2 2 3 5 3" xfId="2750"/>
    <cellStyle name="Normal 2 2 3 5 4" xfId="2751"/>
    <cellStyle name="Normal 2 2 3 5 5" xfId="2752"/>
    <cellStyle name="Normal 2 2 3 5 6" xfId="2753"/>
    <cellStyle name="Normal 2 2 3 5 7" xfId="2754"/>
    <cellStyle name="Normal 2 2 3 6" xfId="2755"/>
    <cellStyle name="Normal 2 2 3 6 2" xfId="2756"/>
    <cellStyle name="Normal 2 2 3 6 3" xfId="2757"/>
    <cellStyle name="Normal 2 2 3 6 4" xfId="2758"/>
    <cellStyle name="Normal 2 2 3 6 5" xfId="2759"/>
    <cellStyle name="Normal 2 2 3 6 6" xfId="2760"/>
    <cellStyle name="Normal 2 2 3 6 7" xfId="2761"/>
    <cellStyle name="Normal 2 2 3 7" xfId="2762"/>
    <cellStyle name="Normal 2 2 3 8" xfId="2763"/>
    <cellStyle name="Normal 2 2 3 9" xfId="2764"/>
    <cellStyle name="Normal 2 2 30" xfId="2765"/>
    <cellStyle name="Normal 2 2 31" xfId="2766"/>
    <cellStyle name="Normal 2 2 32" xfId="2767"/>
    <cellStyle name="Normal 2 2 33" xfId="2768"/>
    <cellStyle name="Normal 2 2 34" xfId="2769"/>
    <cellStyle name="Normal 2 2 35" xfId="2770"/>
    <cellStyle name="Normal 2 2 36" xfId="2771"/>
    <cellStyle name="Normal 2 2 37" xfId="2772"/>
    <cellStyle name="Normal 2 2 38" xfId="2773"/>
    <cellStyle name="Normal 2 2 39" xfId="2774"/>
    <cellStyle name="Normal 2 2 4" xfId="2775"/>
    <cellStyle name="Normal 2 2 4 10" xfId="2776"/>
    <cellStyle name="Normal 2 2 4 11" xfId="2777"/>
    <cellStyle name="Normal 2 2 4 12" xfId="2778"/>
    <cellStyle name="Normal 2 2 4 13" xfId="2779"/>
    <cellStyle name="Normal 2 2 4 14" xfId="2780"/>
    <cellStyle name="Normal 2 2 4 15" xfId="2781"/>
    <cellStyle name="Normal 2 2 4 16" xfId="2782"/>
    <cellStyle name="Normal 2 2 4 17" xfId="2783"/>
    <cellStyle name="Normal 2 2 4 18" xfId="2784"/>
    <cellStyle name="Normal 2 2 4 19" xfId="2785"/>
    <cellStyle name="Normal 2 2 4 2" xfId="2786"/>
    <cellStyle name="Normal 2 2 4 2 2" xfId="2787"/>
    <cellStyle name="Normal 2 2 4 2 3" xfId="2788"/>
    <cellStyle name="Normal 2 2 4 2 4" xfId="2789"/>
    <cellStyle name="Normal 2 2 4 2 5" xfId="2790"/>
    <cellStyle name="Normal 2 2 4 2 6" xfId="2791"/>
    <cellStyle name="Normal 2 2 4 2 7" xfId="2792"/>
    <cellStyle name="Normal 2 2 4 20" xfId="2793"/>
    <cellStyle name="Normal 2 2 4 21" xfId="2794"/>
    <cellStyle name="Normal 2 2 4 22" xfId="2795"/>
    <cellStyle name="Normal 2 2 4 23" xfId="2796"/>
    <cellStyle name="Normal 2 2 4 3" xfId="2797"/>
    <cellStyle name="Normal 2 2 4 3 2" xfId="2798"/>
    <cellStyle name="Normal 2 2 4 3 3" xfId="2799"/>
    <cellStyle name="Normal 2 2 4 3 4" xfId="2800"/>
    <cellStyle name="Normal 2 2 4 3 5" xfId="2801"/>
    <cellStyle name="Normal 2 2 4 3 6" xfId="2802"/>
    <cellStyle name="Normal 2 2 4 3 7" xfId="2803"/>
    <cellStyle name="Normal 2 2 4 4" xfId="2804"/>
    <cellStyle name="Normal 2 2 4 4 2" xfId="2805"/>
    <cellStyle name="Normal 2 2 4 4 3" xfId="2806"/>
    <cellStyle name="Normal 2 2 4 4 4" xfId="2807"/>
    <cellStyle name="Normal 2 2 4 4 5" xfId="2808"/>
    <cellStyle name="Normal 2 2 4 4 6" xfId="2809"/>
    <cellStyle name="Normal 2 2 4 4 7" xfId="2810"/>
    <cellStyle name="Normal 2 2 4 5" xfId="2811"/>
    <cellStyle name="Normal 2 2 4 6" xfId="2812"/>
    <cellStyle name="Normal 2 2 4 7" xfId="2813"/>
    <cellStyle name="Normal 2 2 4 8" xfId="2814"/>
    <cellStyle name="Normal 2 2 4 9" xfId="2815"/>
    <cellStyle name="Normal 2 2 40" xfId="2816"/>
    <cellStyle name="Normal 2 2 41" xfId="2817"/>
    <cellStyle name="Normal 2 2 42" xfId="2818"/>
    <cellStyle name="Normal 2 2 43" xfId="2819"/>
    <cellStyle name="Normal 2 2 44" xfId="2820"/>
    <cellStyle name="Normal 2 2 45" xfId="2821"/>
    <cellStyle name="Normal 2 2 46" xfId="2822"/>
    <cellStyle name="Normal 2 2 5" xfId="2823"/>
    <cellStyle name="Normal 2 2 5 10" xfId="2824"/>
    <cellStyle name="Normal 2 2 5 11" xfId="2825"/>
    <cellStyle name="Normal 2 2 5 12" xfId="2826"/>
    <cellStyle name="Normal 2 2 5 13" xfId="2827"/>
    <cellStyle name="Normal 2 2 5 14" xfId="2828"/>
    <cellStyle name="Normal 2 2 5 15" xfId="2829"/>
    <cellStyle name="Normal 2 2 5 16" xfId="2830"/>
    <cellStyle name="Normal 2 2 5 17" xfId="2831"/>
    <cellStyle name="Normal 2 2 5 18" xfId="2832"/>
    <cellStyle name="Normal 2 2 5 19" xfId="2833"/>
    <cellStyle name="Normal 2 2 5 2" xfId="2834"/>
    <cellStyle name="Normal 2 2 5 2 2" xfId="2835"/>
    <cellStyle name="Normal 2 2 5 2 3" xfId="2836"/>
    <cellStyle name="Normal 2 2 5 2 4" xfId="2837"/>
    <cellStyle name="Normal 2 2 5 2 5" xfId="2838"/>
    <cellStyle name="Normal 2 2 5 2 6" xfId="2839"/>
    <cellStyle name="Normal 2 2 5 2 7" xfId="2840"/>
    <cellStyle name="Normal 2 2 5 20" xfId="2841"/>
    <cellStyle name="Normal 2 2 5 21" xfId="2842"/>
    <cellStyle name="Normal 2 2 5 22" xfId="2843"/>
    <cellStyle name="Normal 2 2 5 23" xfId="2844"/>
    <cellStyle name="Normal 2 2 5 3" xfId="2845"/>
    <cellStyle name="Normal 2 2 5 3 2" xfId="2846"/>
    <cellStyle name="Normal 2 2 5 3 3" xfId="2847"/>
    <cellStyle name="Normal 2 2 5 3 4" xfId="2848"/>
    <cellStyle name="Normal 2 2 5 3 5" xfId="2849"/>
    <cellStyle name="Normal 2 2 5 3 6" xfId="2850"/>
    <cellStyle name="Normal 2 2 5 3 7" xfId="2851"/>
    <cellStyle name="Normal 2 2 5 4" xfId="2852"/>
    <cellStyle name="Normal 2 2 5 4 2" xfId="2853"/>
    <cellStyle name="Normal 2 2 5 4 3" xfId="2854"/>
    <cellStyle name="Normal 2 2 5 4 4" xfId="2855"/>
    <cellStyle name="Normal 2 2 5 4 5" xfId="2856"/>
    <cellStyle name="Normal 2 2 5 4 6" xfId="2857"/>
    <cellStyle name="Normal 2 2 5 4 7" xfId="2858"/>
    <cellStyle name="Normal 2 2 5 5" xfId="2859"/>
    <cellStyle name="Normal 2 2 5 6" xfId="2860"/>
    <cellStyle name="Normal 2 2 5 7" xfId="2861"/>
    <cellStyle name="Normal 2 2 5 8" xfId="2862"/>
    <cellStyle name="Normal 2 2 5 9" xfId="2863"/>
    <cellStyle name="Normal 2 2 6" xfId="2864"/>
    <cellStyle name="Normal 2 2 6 10" xfId="2865"/>
    <cellStyle name="Normal 2 2 6 11" xfId="2866"/>
    <cellStyle name="Normal 2 2 6 12" xfId="2867"/>
    <cellStyle name="Normal 2 2 6 13" xfId="2868"/>
    <cellStyle name="Normal 2 2 6 14" xfId="2869"/>
    <cellStyle name="Normal 2 2 6 15" xfId="2870"/>
    <cellStyle name="Normal 2 2 6 16" xfId="2871"/>
    <cellStyle name="Normal 2 2 6 17" xfId="2872"/>
    <cellStyle name="Normal 2 2 6 18" xfId="2873"/>
    <cellStyle name="Normal 2 2 6 19" xfId="2874"/>
    <cellStyle name="Normal 2 2 6 2" xfId="2875"/>
    <cellStyle name="Normal 2 2 6 2 2" xfId="2876"/>
    <cellStyle name="Normal 2 2 6 2 3" xfId="2877"/>
    <cellStyle name="Normal 2 2 6 2 4" xfId="2878"/>
    <cellStyle name="Normal 2 2 6 2 5" xfId="2879"/>
    <cellStyle name="Normal 2 2 6 2 6" xfId="2880"/>
    <cellStyle name="Normal 2 2 6 2 7" xfId="2881"/>
    <cellStyle name="Normal 2 2 6 20" xfId="2882"/>
    <cellStyle name="Normal 2 2 6 21" xfId="2883"/>
    <cellStyle name="Normal 2 2 6 22" xfId="2884"/>
    <cellStyle name="Normal 2 2 6 23" xfId="2885"/>
    <cellStyle name="Normal 2 2 6 3" xfId="2886"/>
    <cellStyle name="Normal 2 2 6 3 2" xfId="2887"/>
    <cellStyle name="Normal 2 2 6 3 3" xfId="2888"/>
    <cellStyle name="Normal 2 2 6 3 4" xfId="2889"/>
    <cellStyle name="Normal 2 2 6 3 5" xfId="2890"/>
    <cellStyle name="Normal 2 2 6 3 6" xfId="2891"/>
    <cellStyle name="Normal 2 2 6 3 7" xfId="2892"/>
    <cellStyle name="Normal 2 2 6 4" xfId="2893"/>
    <cellStyle name="Normal 2 2 6 4 2" xfId="2894"/>
    <cellStyle name="Normal 2 2 6 4 3" xfId="2895"/>
    <cellStyle name="Normal 2 2 6 4 4" xfId="2896"/>
    <cellStyle name="Normal 2 2 6 4 5" xfId="2897"/>
    <cellStyle name="Normal 2 2 6 4 6" xfId="2898"/>
    <cellStyle name="Normal 2 2 6 4 7" xfId="2899"/>
    <cellStyle name="Normal 2 2 6 5" xfId="2900"/>
    <cellStyle name="Normal 2 2 6 6" xfId="2901"/>
    <cellStyle name="Normal 2 2 6 7" xfId="2902"/>
    <cellStyle name="Normal 2 2 6 8" xfId="2903"/>
    <cellStyle name="Normal 2 2 6 9" xfId="2904"/>
    <cellStyle name="Normal 2 2 7" xfId="2905"/>
    <cellStyle name="Normal 2 2 7 10" xfId="2906"/>
    <cellStyle name="Normal 2 2 7 11" xfId="2907"/>
    <cellStyle name="Normal 2 2 7 12" xfId="2908"/>
    <cellStyle name="Normal 2 2 7 13" xfId="2909"/>
    <cellStyle name="Normal 2 2 7 14" xfId="2910"/>
    <cellStyle name="Normal 2 2 7 15" xfId="2911"/>
    <cellStyle name="Normal 2 2 7 16" xfId="2912"/>
    <cellStyle name="Normal 2 2 7 17" xfId="2913"/>
    <cellStyle name="Normal 2 2 7 18" xfId="2914"/>
    <cellStyle name="Normal 2 2 7 19" xfId="2915"/>
    <cellStyle name="Normal 2 2 7 2" xfId="2916"/>
    <cellStyle name="Normal 2 2 7 2 2" xfId="2917"/>
    <cellStyle name="Normal 2 2 7 2 3" xfId="2918"/>
    <cellStyle name="Normal 2 2 7 2 4" xfId="2919"/>
    <cellStyle name="Normal 2 2 7 2 5" xfId="2920"/>
    <cellStyle name="Normal 2 2 7 2 6" xfId="2921"/>
    <cellStyle name="Normal 2 2 7 2 7" xfId="2922"/>
    <cellStyle name="Normal 2 2 7 20" xfId="2923"/>
    <cellStyle name="Normal 2 2 7 21" xfId="2924"/>
    <cellStyle name="Normal 2 2 7 22" xfId="2925"/>
    <cellStyle name="Normal 2 2 7 23" xfId="2926"/>
    <cellStyle name="Normal 2 2 7 3" xfId="2927"/>
    <cellStyle name="Normal 2 2 7 3 2" xfId="2928"/>
    <cellStyle name="Normal 2 2 7 3 3" xfId="2929"/>
    <cellStyle name="Normal 2 2 7 3 4" xfId="2930"/>
    <cellStyle name="Normal 2 2 7 3 5" xfId="2931"/>
    <cellStyle name="Normal 2 2 7 3 6" xfId="2932"/>
    <cellStyle name="Normal 2 2 7 3 7" xfId="2933"/>
    <cellStyle name="Normal 2 2 7 4" xfId="2934"/>
    <cellStyle name="Normal 2 2 7 4 2" xfId="2935"/>
    <cellStyle name="Normal 2 2 7 4 3" xfId="2936"/>
    <cellStyle name="Normal 2 2 7 4 4" xfId="2937"/>
    <cellStyle name="Normal 2 2 7 4 5" xfId="2938"/>
    <cellStyle name="Normal 2 2 7 4 6" xfId="2939"/>
    <cellStyle name="Normal 2 2 7 4 7" xfId="2940"/>
    <cellStyle name="Normal 2 2 7 5" xfId="2941"/>
    <cellStyle name="Normal 2 2 7 6" xfId="2942"/>
    <cellStyle name="Normal 2 2 7 7" xfId="2943"/>
    <cellStyle name="Normal 2 2 7 8" xfId="2944"/>
    <cellStyle name="Normal 2 2 7 9" xfId="2945"/>
    <cellStyle name="Normal 2 2 8" xfId="2946"/>
    <cellStyle name="Normal 2 2 8 10" xfId="2947"/>
    <cellStyle name="Normal 2 2 8 11" xfId="2948"/>
    <cellStyle name="Normal 2 2 8 12" xfId="2949"/>
    <cellStyle name="Normal 2 2 8 13" xfId="2950"/>
    <cellStyle name="Normal 2 2 8 14" xfId="2951"/>
    <cellStyle name="Normal 2 2 8 15" xfId="2952"/>
    <cellStyle name="Normal 2 2 8 16" xfId="2953"/>
    <cellStyle name="Normal 2 2 8 17" xfId="2954"/>
    <cellStyle name="Normal 2 2 8 18" xfId="2955"/>
    <cellStyle name="Normal 2 2 8 19" xfId="2956"/>
    <cellStyle name="Normal 2 2 8 2" xfId="2957"/>
    <cellStyle name="Normal 2 2 8 2 2" xfId="2958"/>
    <cellStyle name="Normal 2 2 8 2 3" xfId="2959"/>
    <cellStyle name="Normal 2 2 8 2 4" xfId="2960"/>
    <cellStyle name="Normal 2 2 8 2 5" xfId="2961"/>
    <cellStyle name="Normal 2 2 8 2 6" xfId="2962"/>
    <cellStyle name="Normal 2 2 8 2 7" xfId="2963"/>
    <cellStyle name="Normal 2 2 8 20" xfId="2964"/>
    <cellStyle name="Normal 2 2 8 21" xfId="2965"/>
    <cellStyle name="Normal 2 2 8 22" xfId="2966"/>
    <cellStyle name="Normal 2 2 8 23" xfId="2967"/>
    <cellStyle name="Normal 2 2 8 3" xfId="2968"/>
    <cellStyle name="Normal 2 2 8 3 2" xfId="2969"/>
    <cellStyle name="Normal 2 2 8 3 3" xfId="2970"/>
    <cellStyle name="Normal 2 2 8 3 4" xfId="2971"/>
    <cellStyle name="Normal 2 2 8 3 5" xfId="2972"/>
    <cellStyle name="Normal 2 2 8 3 6" xfId="2973"/>
    <cellStyle name="Normal 2 2 8 3 7" xfId="2974"/>
    <cellStyle name="Normal 2 2 8 4" xfId="2975"/>
    <cellStyle name="Normal 2 2 8 4 2" xfId="2976"/>
    <cellStyle name="Normal 2 2 8 4 3" xfId="2977"/>
    <cellStyle name="Normal 2 2 8 4 4" xfId="2978"/>
    <cellStyle name="Normal 2 2 8 4 5" xfId="2979"/>
    <cellStyle name="Normal 2 2 8 4 6" xfId="2980"/>
    <cellStyle name="Normal 2 2 8 4 7" xfId="2981"/>
    <cellStyle name="Normal 2 2 8 5" xfId="2982"/>
    <cellStyle name="Normal 2 2 8 6" xfId="2983"/>
    <cellStyle name="Normal 2 2 8 7" xfId="2984"/>
    <cellStyle name="Normal 2 2 8 8" xfId="2985"/>
    <cellStyle name="Normal 2 2 8 9" xfId="2986"/>
    <cellStyle name="Normal 2 2 9" xfId="2987"/>
    <cellStyle name="Normal 2 2 9 10" xfId="2988"/>
    <cellStyle name="Normal 2 2 9 11" xfId="2989"/>
    <cellStyle name="Normal 2 2 9 12" xfId="2990"/>
    <cellStyle name="Normal 2 2 9 13" xfId="2991"/>
    <cellStyle name="Normal 2 2 9 14" xfId="2992"/>
    <cellStyle name="Normal 2 2 9 15" xfId="2993"/>
    <cellStyle name="Normal 2 2 9 16" xfId="2994"/>
    <cellStyle name="Normal 2 2 9 17" xfId="2995"/>
    <cellStyle name="Normal 2 2 9 18" xfId="2996"/>
    <cellStyle name="Normal 2 2 9 19" xfId="2997"/>
    <cellStyle name="Normal 2 2 9 2" xfId="2998"/>
    <cellStyle name="Normal 2 2 9 2 2" xfId="2999"/>
    <cellStyle name="Normal 2 2 9 2 3" xfId="3000"/>
    <cellStyle name="Normal 2 2 9 2 4" xfId="3001"/>
    <cellStyle name="Normal 2 2 9 2 5" xfId="3002"/>
    <cellStyle name="Normal 2 2 9 2 6" xfId="3003"/>
    <cellStyle name="Normal 2 2 9 2 7" xfId="3004"/>
    <cellStyle name="Normal 2 2 9 20" xfId="3005"/>
    <cellStyle name="Normal 2 2 9 21" xfId="3006"/>
    <cellStyle name="Normal 2 2 9 22" xfId="3007"/>
    <cellStyle name="Normal 2 2 9 23" xfId="3008"/>
    <cellStyle name="Normal 2 2 9 3" xfId="3009"/>
    <cellStyle name="Normal 2 2 9 3 2" xfId="3010"/>
    <cellStyle name="Normal 2 2 9 3 3" xfId="3011"/>
    <cellStyle name="Normal 2 2 9 3 4" xfId="3012"/>
    <cellStyle name="Normal 2 2 9 3 5" xfId="3013"/>
    <cellStyle name="Normal 2 2 9 3 6" xfId="3014"/>
    <cellStyle name="Normal 2 2 9 3 7" xfId="3015"/>
    <cellStyle name="Normal 2 2 9 4" xfId="3016"/>
    <cellStyle name="Normal 2 2 9 4 2" xfId="3017"/>
    <cellStyle name="Normal 2 2 9 4 3" xfId="3018"/>
    <cellStyle name="Normal 2 2 9 4 4" xfId="3019"/>
    <cellStyle name="Normal 2 2 9 4 5" xfId="3020"/>
    <cellStyle name="Normal 2 2 9 4 6" xfId="3021"/>
    <cellStyle name="Normal 2 2 9 4 7" xfId="3022"/>
    <cellStyle name="Normal 2 2 9 5" xfId="3023"/>
    <cellStyle name="Normal 2 2 9 6" xfId="3024"/>
    <cellStyle name="Normal 2 2 9 7" xfId="3025"/>
    <cellStyle name="Normal 2 2 9 8" xfId="3026"/>
    <cellStyle name="Normal 2 2 9 9" xfId="3027"/>
    <cellStyle name="Normal 2 20" xfId="3028"/>
    <cellStyle name="Normal 2 21" xfId="3029"/>
    <cellStyle name="Normal 2 22" xfId="3030"/>
    <cellStyle name="Normal 2 23" xfId="3031"/>
    <cellStyle name="Normal 2 24" xfId="3032"/>
    <cellStyle name="Normal 2 25" xfId="3033"/>
    <cellStyle name="Normal 2 26" xfId="3034"/>
    <cellStyle name="Normal 2 27" xfId="3035"/>
    <cellStyle name="Normal 2 28" xfId="3036"/>
    <cellStyle name="Normal 2 29" xfId="3037"/>
    <cellStyle name="Normal 2 3" xfId="31"/>
    <cellStyle name="Normal 2 3 10" xfId="3038"/>
    <cellStyle name="Normal 2 3 10 10" xfId="3039"/>
    <cellStyle name="Normal 2 3 10 2" xfId="3040"/>
    <cellStyle name="Normal 2 3 10 2 2" xfId="3041"/>
    <cellStyle name="Normal 2 3 10 2 3" xfId="3042"/>
    <cellStyle name="Normal 2 3 10 2 4" xfId="3043"/>
    <cellStyle name="Normal 2 3 10 2 5" xfId="3044"/>
    <cellStyle name="Normal 2 3 10 2 6" xfId="3045"/>
    <cellStyle name="Normal 2 3 10 2 7" xfId="3046"/>
    <cellStyle name="Normal 2 3 10 3" xfId="3047"/>
    <cellStyle name="Normal 2 3 10 3 2" xfId="3048"/>
    <cellStyle name="Normal 2 3 10 3 3" xfId="3049"/>
    <cellStyle name="Normal 2 3 10 3 4" xfId="3050"/>
    <cellStyle name="Normal 2 3 10 3 5" xfId="3051"/>
    <cellStyle name="Normal 2 3 10 3 6" xfId="3052"/>
    <cellStyle name="Normal 2 3 10 3 7" xfId="3053"/>
    <cellStyle name="Normal 2 3 10 4" xfId="3054"/>
    <cellStyle name="Normal 2 3 10 4 2" xfId="3055"/>
    <cellStyle name="Normal 2 3 10 4 3" xfId="3056"/>
    <cellStyle name="Normal 2 3 10 4 4" xfId="3057"/>
    <cellStyle name="Normal 2 3 10 4 5" xfId="3058"/>
    <cellStyle name="Normal 2 3 10 4 6" xfId="3059"/>
    <cellStyle name="Normal 2 3 10 4 7" xfId="3060"/>
    <cellStyle name="Normal 2 3 10 5" xfId="3061"/>
    <cellStyle name="Normal 2 3 10 6" xfId="3062"/>
    <cellStyle name="Normal 2 3 10 7" xfId="3063"/>
    <cellStyle name="Normal 2 3 10 8" xfId="3064"/>
    <cellStyle name="Normal 2 3 10 9" xfId="3065"/>
    <cellStyle name="Normal 2 3 11" xfId="3066"/>
    <cellStyle name="Normal 2 3 11 10" xfId="3067"/>
    <cellStyle name="Normal 2 3 11 2" xfId="3068"/>
    <cellStyle name="Normal 2 3 11 2 2" xfId="3069"/>
    <cellStyle name="Normal 2 3 11 2 3" xfId="3070"/>
    <cellStyle name="Normal 2 3 11 2 4" xfId="3071"/>
    <cellStyle name="Normal 2 3 11 2 5" xfId="3072"/>
    <cellStyle name="Normal 2 3 11 2 6" xfId="3073"/>
    <cellStyle name="Normal 2 3 11 2 7" xfId="3074"/>
    <cellStyle name="Normal 2 3 11 3" xfId="3075"/>
    <cellStyle name="Normal 2 3 11 3 2" xfId="3076"/>
    <cellStyle name="Normal 2 3 11 3 3" xfId="3077"/>
    <cellStyle name="Normal 2 3 11 3 4" xfId="3078"/>
    <cellStyle name="Normal 2 3 11 3 5" xfId="3079"/>
    <cellStyle name="Normal 2 3 11 3 6" xfId="3080"/>
    <cellStyle name="Normal 2 3 11 3 7" xfId="3081"/>
    <cellStyle name="Normal 2 3 11 4" xfId="3082"/>
    <cellStyle name="Normal 2 3 11 4 2" xfId="3083"/>
    <cellStyle name="Normal 2 3 11 4 3" xfId="3084"/>
    <cellStyle name="Normal 2 3 11 4 4" xfId="3085"/>
    <cellStyle name="Normal 2 3 11 4 5" xfId="3086"/>
    <cellStyle name="Normal 2 3 11 4 6" xfId="3087"/>
    <cellStyle name="Normal 2 3 11 4 7" xfId="3088"/>
    <cellStyle name="Normal 2 3 11 5" xfId="3089"/>
    <cellStyle name="Normal 2 3 11 6" xfId="3090"/>
    <cellStyle name="Normal 2 3 11 7" xfId="3091"/>
    <cellStyle name="Normal 2 3 11 8" xfId="3092"/>
    <cellStyle name="Normal 2 3 11 9" xfId="3093"/>
    <cellStyle name="Normal 2 3 12" xfId="3094"/>
    <cellStyle name="Normal 2 3 12 10" xfId="3095"/>
    <cellStyle name="Normal 2 3 12 2" xfId="3096"/>
    <cellStyle name="Normal 2 3 12 2 2" xfId="3097"/>
    <cellStyle name="Normal 2 3 12 2 3" xfId="3098"/>
    <cellStyle name="Normal 2 3 12 2 4" xfId="3099"/>
    <cellStyle name="Normal 2 3 12 2 5" xfId="3100"/>
    <cellStyle name="Normal 2 3 12 2 6" xfId="3101"/>
    <cellStyle name="Normal 2 3 12 2 7" xfId="3102"/>
    <cellStyle name="Normal 2 3 12 3" xfId="3103"/>
    <cellStyle name="Normal 2 3 12 3 2" xfId="3104"/>
    <cellStyle name="Normal 2 3 12 3 3" xfId="3105"/>
    <cellStyle name="Normal 2 3 12 3 4" xfId="3106"/>
    <cellStyle name="Normal 2 3 12 3 5" xfId="3107"/>
    <cellStyle name="Normal 2 3 12 3 6" xfId="3108"/>
    <cellStyle name="Normal 2 3 12 3 7" xfId="3109"/>
    <cellStyle name="Normal 2 3 12 4" xfId="3110"/>
    <cellStyle name="Normal 2 3 12 4 2" xfId="3111"/>
    <cellStyle name="Normal 2 3 12 4 3" xfId="3112"/>
    <cellStyle name="Normal 2 3 12 4 4" xfId="3113"/>
    <cellStyle name="Normal 2 3 12 4 5" xfId="3114"/>
    <cellStyle name="Normal 2 3 12 4 6" xfId="3115"/>
    <cellStyle name="Normal 2 3 12 4 7" xfId="3116"/>
    <cellStyle name="Normal 2 3 12 5" xfId="3117"/>
    <cellStyle name="Normal 2 3 12 6" xfId="3118"/>
    <cellStyle name="Normal 2 3 12 7" xfId="3119"/>
    <cellStyle name="Normal 2 3 12 8" xfId="3120"/>
    <cellStyle name="Normal 2 3 12 9" xfId="3121"/>
    <cellStyle name="Normal 2 3 13" xfId="3122"/>
    <cellStyle name="Normal 2 3 13 10" xfId="3123"/>
    <cellStyle name="Normal 2 3 13 2" xfId="3124"/>
    <cellStyle name="Normal 2 3 13 2 2" xfId="3125"/>
    <cellStyle name="Normal 2 3 13 2 3" xfId="3126"/>
    <cellStyle name="Normal 2 3 13 2 4" xfId="3127"/>
    <cellStyle name="Normal 2 3 13 2 5" xfId="3128"/>
    <cellStyle name="Normal 2 3 13 2 6" xfId="3129"/>
    <cellStyle name="Normal 2 3 13 2 7" xfId="3130"/>
    <cellStyle name="Normal 2 3 13 3" xfId="3131"/>
    <cellStyle name="Normal 2 3 13 3 2" xfId="3132"/>
    <cellStyle name="Normal 2 3 13 3 3" xfId="3133"/>
    <cellStyle name="Normal 2 3 13 3 4" xfId="3134"/>
    <cellStyle name="Normal 2 3 13 3 5" xfId="3135"/>
    <cellStyle name="Normal 2 3 13 3 6" xfId="3136"/>
    <cellStyle name="Normal 2 3 13 3 7" xfId="3137"/>
    <cellStyle name="Normal 2 3 13 4" xfId="3138"/>
    <cellStyle name="Normal 2 3 13 4 2" xfId="3139"/>
    <cellStyle name="Normal 2 3 13 4 3" xfId="3140"/>
    <cellStyle name="Normal 2 3 13 4 4" xfId="3141"/>
    <cellStyle name="Normal 2 3 13 4 5" xfId="3142"/>
    <cellStyle name="Normal 2 3 13 4 6" xfId="3143"/>
    <cellStyle name="Normal 2 3 13 4 7" xfId="3144"/>
    <cellStyle name="Normal 2 3 13 5" xfId="3145"/>
    <cellStyle name="Normal 2 3 13 6" xfId="3146"/>
    <cellStyle name="Normal 2 3 13 7" xfId="3147"/>
    <cellStyle name="Normal 2 3 13 8" xfId="3148"/>
    <cellStyle name="Normal 2 3 13 9" xfId="3149"/>
    <cellStyle name="Normal 2 3 14" xfId="3150"/>
    <cellStyle name="Normal 2 3 14 10" xfId="3151"/>
    <cellStyle name="Normal 2 3 14 2" xfId="3152"/>
    <cellStyle name="Normal 2 3 14 2 2" xfId="3153"/>
    <cellStyle name="Normal 2 3 14 2 3" xfId="3154"/>
    <cellStyle name="Normal 2 3 14 2 4" xfId="3155"/>
    <cellStyle name="Normal 2 3 14 2 5" xfId="3156"/>
    <cellStyle name="Normal 2 3 14 2 6" xfId="3157"/>
    <cellStyle name="Normal 2 3 14 2 7" xfId="3158"/>
    <cellStyle name="Normal 2 3 14 3" xfId="3159"/>
    <cellStyle name="Normal 2 3 14 3 2" xfId="3160"/>
    <cellStyle name="Normal 2 3 14 3 3" xfId="3161"/>
    <cellStyle name="Normal 2 3 14 3 4" xfId="3162"/>
    <cellStyle name="Normal 2 3 14 3 5" xfId="3163"/>
    <cellStyle name="Normal 2 3 14 3 6" xfId="3164"/>
    <cellStyle name="Normal 2 3 14 3 7" xfId="3165"/>
    <cellStyle name="Normal 2 3 14 4" xfId="3166"/>
    <cellStyle name="Normal 2 3 14 4 2" xfId="3167"/>
    <cellStyle name="Normal 2 3 14 4 3" xfId="3168"/>
    <cellStyle name="Normal 2 3 14 4 4" xfId="3169"/>
    <cellStyle name="Normal 2 3 14 4 5" xfId="3170"/>
    <cellStyle name="Normal 2 3 14 4 6" xfId="3171"/>
    <cellStyle name="Normal 2 3 14 4 7" xfId="3172"/>
    <cellStyle name="Normal 2 3 14 5" xfId="3173"/>
    <cellStyle name="Normal 2 3 14 6" xfId="3174"/>
    <cellStyle name="Normal 2 3 14 7" xfId="3175"/>
    <cellStyle name="Normal 2 3 14 8" xfId="3176"/>
    <cellStyle name="Normal 2 3 14 9" xfId="3177"/>
    <cellStyle name="Normal 2 3 15" xfId="3178"/>
    <cellStyle name="Normal 2 3 15 10" xfId="3179"/>
    <cellStyle name="Normal 2 3 15 2" xfId="3180"/>
    <cellStyle name="Normal 2 3 15 2 2" xfId="3181"/>
    <cellStyle name="Normal 2 3 15 2 3" xfId="3182"/>
    <cellStyle name="Normal 2 3 15 2 4" xfId="3183"/>
    <cellStyle name="Normal 2 3 15 2 5" xfId="3184"/>
    <cellStyle name="Normal 2 3 15 2 6" xfId="3185"/>
    <cellStyle name="Normal 2 3 15 2 7" xfId="3186"/>
    <cellStyle name="Normal 2 3 15 3" xfId="3187"/>
    <cellStyle name="Normal 2 3 15 3 2" xfId="3188"/>
    <cellStyle name="Normal 2 3 15 3 3" xfId="3189"/>
    <cellStyle name="Normal 2 3 15 3 4" xfId="3190"/>
    <cellStyle name="Normal 2 3 15 3 5" xfId="3191"/>
    <cellStyle name="Normal 2 3 15 3 6" xfId="3192"/>
    <cellStyle name="Normal 2 3 15 3 7" xfId="3193"/>
    <cellStyle name="Normal 2 3 15 4" xfId="3194"/>
    <cellStyle name="Normal 2 3 15 4 2" xfId="3195"/>
    <cellStyle name="Normal 2 3 15 4 3" xfId="3196"/>
    <cellStyle name="Normal 2 3 15 4 4" xfId="3197"/>
    <cellStyle name="Normal 2 3 15 4 5" xfId="3198"/>
    <cellStyle name="Normal 2 3 15 4 6" xfId="3199"/>
    <cellStyle name="Normal 2 3 15 4 7" xfId="3200"/>
    <cellStyle name="Normal 2 3 15 5" xfId="3201"/>
    <cellStyle name="Normal 2 3 15 6" xfId="3202"/>
    <cellStyle name="Normal 2 3 15 7" xfId="3203"/>
    <cellStyle name="Normal 2 3 15 8" xfId="3204"/>
    <cellStyle name="Normal 2 3 15 9" xfId="3205"/>
    <cellStyle name="Normal 2 3 16" xfId="3206"/>
    <cellStyle name="Normal 2 3 16 10" xfId="3207"/>
    <cellStyle name="Normal 2 3 16 2" xfId="3208"/>
    <cellStyle name="Normal 2 3 16 2 2" xfId="3209"/>
    <cellStyle name="Normal 2 3 16 2 3" xfId="3210"/>
    <cellStyle name="Normal 2 3 16 2 4" xfId="3211"/>
    <cellStyle name="Normal 2 3 16 2 5" xfId="3212"/>
    <cellStyle name="Normal 2 3 16 2 6" xfId="3213"/>
    <cellStyle name="Normal 2 3 16 2 7" xfId="3214"/>
    <cellStyle name="Normal 2 3 16 3" xfId="3215"/>
    <cellStyle name="Normal 2 3 16 3 2" xfId="3216"/>
    <cellStyle name="Normal 2 3 16 3 3" xfId="3217"/>
    <cellStyle name="Normal 2 3 16 3 4" xfId="3218"/>
    <cellStyle name="Normal 2 3 16 3 5" xfId="3219"/>
    <cellStyle name="Normal 2 3 16 3 6" xfId="3220"/>
    <cellStyle name="Normal 2 3 16 3 7" xfId="3221"/>
    <cellStyle name="Normal 2 3 16 4" xfId="3222"/>
    <cellStyle name="Normal 2 3 16 4 2" xfId="3223"/>
    <cellStyle name="Normal 2 3 16 4 3" xfId="3224"/>
    <cellStyle name="Normal 2 3 16 4 4" xfId="3225"/>
    <cellStyle name="Normal 2 3 16 4 5" xfId="3226"/>
    <cellStyle name="Normal 2 3 16 4 6" xfId="3227"/>
    <cellStyle name="Normal 2 3 16 4 7" xfId="3228"/>
    <cellStyle name="Normal 2 3 16 5" xfId="3229"/>
    <cellStyle name="Normal 2 3 16 6" xfId="3230"/>
    <cellStyle name="Normal 2 3 16 7" xfId="3231"/>
    <cellStyle name="Normal 2 3 16 8" xfId="3232"/>
    <cellStyle name="Normal 2 3 16 9" xfId="3233"/>
    <cellStyle name="Normal 2 3 17" xfId="3234"/>
    <cellStyle name="Normal 2 3 17 10" xfId="3235"/>
    <cellStyle name="Normal 2 3 17 2" xfId="3236"/>
    <cellStyle name="Normal 2 3 17 2 2" xfId="3237"/>
    <cellStyle name="Normal 2 3 17 2 3" xfId="3238"/>
    <cellStyle name="Normal 2 3 17 2 4" xfId="3239"/>
    <cellStyle name="Normal 2 3 17 2 5" xfId="3240"/>
    <cellStyle name="Normal 2 3 17 2 6" xfId="3241"/>
    <cellStyle name="Normal 2 3 17 2 7" xfId="3242"/>
    <cellStyle name="Normal 2 3 17 3" xfId="3243"/>
    <cellStyle name="Normal 2 3 17 3 2" xfId="3244"/>
    <cellStyle name="Normal 2 3 17 3 3" xfId="3245"/>
    <cellStyle name="Normal 2 3 17 3 4" xfId="3246"/>
    <cellStyle name="Normal 2 3 17 3 5" xfId="3247"/>
    <cellStyle name="Normal 2 3 17 3 6" xfId="3248"/>
    <cellStyle name="Normal 2 3 17 3 7" xfId="3249"/>
    <cellStyle name="Normal 2 3 17 4" xfId="3250"/>
    <cellStyle name="Normal 2 3 17 4 2" xfId="3251"/>
    <cellStyle name="Normal 2 3 17 4 3" xfId="3252"/>
    <cellStyle name="Normal 2 3 17 4 4" xfId="3253"/>
    <cellStyle name="Normal 2 3 17 4 5" xfId="3254"/>
    <cellStyle name="Normal 2 3 17 4 6" xfId="3255"/>
    <cellStyle name="Normal 2 3 17 4 7" xfId="3256"/>
    <cellStyle name="Normal 2 3 17 5" xfId="3257"/>
    <cellStyle name="Normal 2 3 17 6" xfId="3258"/>
    <cellStyle name="Normal 2 3 17 7" xfId="3259"/>
    <cellStyle name="Normal 2 3 17 8" xfId="3260"/>
    <cellStyle name="Normal 2 3 17 9" xfId="3261"/>
    <cellStyle name="Normal 2 3 18" xfId="3262"/>
    <cellStyle name="Normal 2 3 18 10" xfId="3263"/>
    <cellStyle name="Normal 2 3 18 2" xfId="3264"/>
    <cellStyle name="Normal 2 3 18 2 2" xfId="3265"/>
    <cellStyle name="Normal 2 3 18 2 3" xfId="3266"/>
    <cellStyle name="Normal 2 3 18 2 4" xfId="3267"/>
    <cellStyle name="Normal 2 3 18 2 5" xfId="3268"/>
    <cellStyle name="Normal 2 3 18 2 6" xfId="3269"/>
    <cellStyle name="Normal 2 3 18 2 7" xfId="3270"/>
    <cellStyle name="Normal 2 3 18 3" xfId="3271"/>
    <cellStyle name="Normal 2 3 18 3 2" xfId="3272"/>
    <cellStyle name="Normal 2 3 18 3 3" xfId="3273"/>
    <cellStyle name="Normal 2 3 18 3 4" xfId="3274"/>
    <cellStyle name="Normal 2 3 18 3 5" xfId="3275"/>
    <cellStyle name="Normal 2 3 18 3 6" xfId="3276"/>
    <cellStyle name="Normal 2 3 18 3 7" xfId="3277"/>
    <cellStyle name="Normal 2 3 18 4" xfId="3278"/>
    <cellStyle name="Normal 2 3 18 4 2" xfId="3279"/>
    <cellStyle name="Normal 2 3 18 4 3" xfId="3280"/>
    <cellStyle name="Normal 2 3 18 4 4" xfId="3281"/>
    <cellStyle name="Normal 2 3 18 4 5" xfId="3282"/>
    <cellStyle name="Normal 2 3 18 4 6" xfId="3283"/>
    <cellStyle name="Normal 2 3 18 4 7" xfId="3284"/>
    <cellStyle name="Normal 2 3 18 5" xfId="3285"/>
    <cellStyle name="Normal 2 3 18 6" xfId="3286"/>
    <cellStyle name="Normal 2 3 18 7" xfId="3287"/>
    <cellStyle name="Normal 2 3 18 8" xfId="3288"/>
    <cellStyle name="Normal 2 3 18 9" xfId="3289"/>
    <cellStyle name="Normal 2 3 19" xfId="3290"/>
    <cellStyle name="Normal 2 3 19 10" xfId="3291"/>
    <cellStyle name="Normal 2 3 19 2" xfId="3292"/>
    <cellStyle name="Normal 2 3 19 2 2" xfId="3293"/>
    <cellStyle name="Normal 2 3 19 2 3" xfId="3294"/>
    <cellStyle name="Normal 2 3 19 2 4" xfId="3295"/>
    <cellStyle name="Normal 2 3 19 2 5" xfId="3296"/>
    <cellStyle name="Normal 2 3 19 2 6" xfId="3297"/>
    <cellStyle name="Normal 2 3 19 2 7" xfId="3298"/>
    <cellStyle name="Normal 2 3 19 3" xfId="3299"/>
    <cellStyle name="Normal 2 3 19 3 2" xfId="3300"/>
    <cellStyle name="Normal 2 3 19 3 3" xfId="3301"/>
    <cellStyle name="Normal 2 3 19 3 4" xfId="3302"/>
    <cellStyle name="Normal 2 3 19 3 5" xfId="3303"/>
    <cellStyle name="Normal 2 3 19 3 6" xfId="3304"/>
    <cellStyle name="Normal 2 3 19 3 7" xfId="3305"/>
    <cellStyle name="Normal 2 3 19 4" xfId="3306"/>
    <cellStyle name="Normal 2 3 19 4 2" xfId="3307"/>
    <cellStyle name="Normal 2 3 19 4 3" xfId="3308"/>
    <cellStyle name="Normal 2 3 19 4 4" xfId="3309"/>
    <cellStyle name="Normal 2 3 19 4 5" xfId="3310"/>
    <cellStyle name="Normal 2 3 19 4 6" xfId="3311"/>
    <cellStyle name="Normal 2 3 19 4 7" xfId="3312"/>
    <cellStyle name="Normal 2 3 19 5" xfId="3313"/>
    <cellStyle name="Normal 2 3 19 6" xfId="3314"/>
    <cellStyle name="Normal 2 3 19 7" xfId="3315"/>
    <cellStyle name="Normal 2 3 19 8" xfId="3316"/>
    <cellStyle name="Normal 2 3 19 9" xfId="3317"/>
    <cellStyle name="Normal 2 3 2" xfId="3318"/>
    <cellStyle name="Normal 2 3 2 10" xfId="3319"/>
    <cellStyle name="Normal 2 3 2 2" xfId="3320"/>
    <cellStyle name="Normal 2 3 2 2 2" xfId="3321"/>
    <cellStyle name="Normal 2 3 2 2 3" xfId="3322"/>
    <cellStyle name="Normal 2 3 2 2 4" xfId="3323"/>
    <cellStyle name="Normal 2 3 2 2 5" xfId="3324"/>
    <cellStyle name="Normal 2 3 2 2 6" xfId="3325"/>
    <cellStyle name="Normal 2 3 2 2 7" xfId="3326"/>
    <cellStyle name="Normal 2 3 2 3" xfId="3327"/>
    <cellStyle name="Normal 2 3 2 3 2" xfId="3328"/>
    <cellStyle name="Normal 2 3 2 3 3" xfId="3329"/>
    <cellStyle name="Normal 2 3 2 3 4" xfId="3330"/>
    <cellStyle name="Normal 2 3 2 3 5" xfId="3331"/>
    <cellStyle name="Normal 2 3 2 3 6" xfId="3332"/>
    <cellStyle name="Normal 2 3 2 3 7" xfId="3333"/>
    <cellStyle name="Normal 2 3 2 4" xfId="3334"/>
    <cellStyle name="Normal 2 3 2 4 2" xfId="3335"/>
    <cellStyle name="Normal 2 3 2 4 3" xfId="3336"/>
    <cellStyle name="Normal 2 3 2 4 4" xfId="3337"/>
    <cellStyle name="Normal 2 3 2 4 5" xfId="3338"/>
    <cellStyle name="Normal 2 3 2 4 6" xfId="3339"/>
    <cellStyle name="Normal 2 3 2 4 7" xfId="3340"/>
    <cellStyle name="Normal 2 3 2 5" xfId="3341"/>
    <cellStyle name="Normal 2 3 2 6" xfId="3342"/>
    <cellStyle name="Normal 2 3 2 7" xfId="3343"/>
    <cellStyle name="Normal 2 3 2 8" xfId="3344"/>
    <cellStyle name="Normal 2 3 2 9" xfId="3345"/>
    <cellStyle name="Normal 2 3 20" xfId="3346"/>
    <cellStyle name="Normal 2 3 20 10" xfId="3347"/>
    <cellStyle name="Normal 2 3 20 2" xfId="3348"/>
    <cellStyle name="Normal 2 3 20 2 2" xfId="3349"/>
    <cellStyle name="Normal 2 3 20 2 3" xfId="3350"/>
    <cellStyle name="Normal 2 3 20 2 4" xfId="3351"/>
    <cellStyle name="Normal 2 3 20 2 5" xfId="3352"/>
    <cellStyle name="Normal 2 3 20 2 6" xfId="3353"/>
    <cellStyle name="Normal 2 3 20 2 7" xfId="3354"/>
    <cellStyle name="Normal 2 3 20 3" xfId="3355"/>
    <cellStyle name="Normal 2 3 20 3 2" xfId="3356"/>
    <cellStyle name="Normal 2 3 20 3 3" xfId="3357"/>
    <cellStyle name="Normal 2 3 20 3 4" xfId="3358"/>
    <cellStyle name="Normal 2 3 20 3 5" xfId="3359"/>
    <cellStyle name="Normal 2 3 20 3 6" xfId="3360"/>
    <cellStyle name="Normal 2 3 20 3 7" xfId="3361"/>
    <cellStyle name="Normal 2 3 20 4" xfId="3362"/>
    <cellStyle name="Normal 2 3 20 4 2" xfId="3363"/>
    <cellStyle name="Normal 2 3 20 4 3" xfId="3364"/>
    <cellStyle name="Normal 2 3 20 4 4" xfId="3365"/>
    <cellStyle name="Normal 2 3 20 4 5" xfId="3366"/>
    <cellStyle name="Normal 2 3 20 4 6" xfId="3367"/>
    <cellStyle name="Normal 2 3 20 4 7" xfId="3368"/>
    <cellStyle name="Normal 2 3 20 5" xfId="3369"/>
    <cellStyle name="Normal 2 3 20 6" xfId="3370"/>
    <cellStyle name="Normal 2 3 20 7" xfId="3371"/>
    <cellStyle name="Normal 2 3 20 8" xfId="3372"/>
    <cellStyle name="Normal 2 3 20 9" xfId="3373"/>
    <cellStyle name="Normal 2 3 21" xfId="3374"/>
    <cellStyle name="Normal 2 3 21 10" xfId="3375"/>
    <cellStyle name="Normal 2 3 21 2" xfId="3376"/>
    <cellStyle name="Normal 2 3 21 2 2" xfId="3377"/>
    <cellStyle name="Normal 2 3 21 2 3" xfId="3378"/>
    <cellStyle name="Normal 2 3 21 2 4" xfId="3379"/>
    <cellStyle name="Normal 2 3 21 2 5" xfId="3380"/>
    <cellStyle name="Normal 2 3 21 2 6" xfId="3381"/>
    <cellStyle name="Normal 2 3 21 2 7" xfId="3382"/>
    <cellStyle name="Normal 2 3 21 3" xfId="3383"/>
    <cellStyle name="Normal 2 3 21 3 2" xfId="3384"/>
    <cellStyle name="Normal 2 3 21 3 3" xfId="3385"/>
    <cellStyle name="Normal 2 3 21 3 4" xfId="3386"/>
    <cellStyle name="Normal 2 3 21 3 5" xfId="3387"/>
    <cellStyle name="Normal 2 3 21 3 6" xfId="3388"/>
    <cellStyle name="Normal 2 3 21 3 7" xfId="3389"/>
    <cellStyle name="Normal 2 3 21 4" xfId="3390"/>
    <cellStyle name="Normal 2 3 21 4 2" xfId="3391"/>
    <cellStyle name="Normal 2 3 21 4 3" xfId="3392"/>
    <cellStyle name="Normal 2 3 21 4 4" xfId="3393"/>
    <cellStyle name="Normal 2 3 21 4 5" xfId="3394"/>
    <cellStyle name="Normal 2 3 21 4 6" xfId="3395"/>
    <cellStyle name="Normal 2 3 21 4 7" xfId="3396"/>
    <cellStyle name="Normal 2 3 21 5" xfId="3397"/>
    <cellStyle name="Normal 2 3 21 6" xfId="3398"/>
    <cellStyle name="Normal 2 3 21 7" xfId="3399"/>
    <cellStyle name="Normal 2 3 21 8" xfId="3400"/>
    <cellStyle name="Normal 2 3 21 9" xfId="3401"/>
    <cellStyle name="Normal 2 3 22" xfId="3402"/>
    <cellStyle name="Normal 2 3 22 2" xfId="3403"/>
    <cellStyle name="Normal 2 3 22 3" xfId="3404"/>
    <cellStyle name="Normal 2 3 22 4" xfId="3405"/>
    <cellStyle name="Normal 2 3 22 5" xfId="3406"/>
    <cellStyle name="Normal 2 3 22 6" xfId="3407"/>
    <cellStyle name="Normal 2 3 22 7" xfId="3408"/>
    <cellStyle name="Normal 2 3 23" xfId="3409"/>
    <cellStyle name="Normal 2 3 23 2" xfId="3410"/>
    <cellStyle name="Normal 2 3 23 3" xfId="3411"/>
    <cellStyle name="Normal 2 3 23 4" xfId="3412"/>
    <cellStyle name="Normal 2 3 23 5" xfId="3413"/>
    <cellStyle name="Normal 2 3 23 6" xfId="3414"/>
    <cellStyle name="Normal 2 3 23 7" xfId="3415"/>
    <cellStyle name="Normal 2 3 24" xfId="3416"/>
    <cellStyle name="Normal 2 3 24 2" xfId="3417"/>
    <cellStyle name="Normal 2 3 24 3" xfId="3418"/>
    <cellStyle name="Normal 2 3 24 4" xfId="3419"/>
    <cellStyle name="Normal 2 3 24 5" xfId="3420"/>
    <cellStyle name="Normal 2 3 24 6" xfId="3421"/>
    <cellStyle name="Normal 2 3 24 7" xfId="3422"/>
    <cellStyle name="Normal 2 3 25" xfId="3423"/>
    <cellStyle name="Normal 2 3 25 2" xfId="3424"/>
    <cellStyle name="Normal 2 3 25 3" xfId="3425"/>
    <cellStyle name="Normal 2 3 25 4" xfId="3426"/>
    <cellStyle name="Normal 2 3 25 5" xfId="3427"/>
    <cellStyle name="Normal 2 3 25 6" xfId="3428"/>
    <cellStyle name="Normal 2 3 25 7" xfId="3429"/>
    <cellStyle name="Normal 2 3 26" xfId="3430"/>
    <cellStyle name="Normal 2 3 26 2" xfId="3431"/>
    <cellStyle name="Normal 2 3 26 3" xfId="3432"/>
    <cellStyle name="Normal 2 3 26 4" xfId="3433"/>
    <cellStyle name="Normal 2 3 26 5" xfId="3434"/>
    <cellStyle name="Normal 2 3 26 6" xfId="3435"/>
    <cellStyle name="Normal 2 3 26 7" xfId="3436"/>
    <cellStyle name="Normal 2 3 27" xfId="3437"/>
    <cellStyle name="Normal 2 3 28" xfId="3438"/>
    <cellStyle name="Normal 2 3 29" xfId="3439"/>
    <cellStyle name="Normal 2 3 3" xfId="3440"/>
    <cellStyle name="Normal 2 3 3 10" xfId="3441"/>
    <cellStyle name="Normal 2 3 3 2" xfId="3442"/>
    <cellStyle name="Normal 2 3 3 2 2" xfId="3443"/>
    <cellStyle name="Normal 2 3 3 2 3" xfId="3444"/>
    <cellStyle name="Normal 2 3 3 2 4" xfId="3445"/>
    <cellStyle name="Normal 2 3 3 2 5" xfId="3446"/>
    <cellStyle name="Normal 2 3 3 2 6" xfId="3447"/>
    <cellStyle name="Normal 2 3 3 2 7" xfId="3448"/>
    <cellStyle name="Normal 2 3 3 3" xfId="3449"/>
    <cellStyle name="Normal 2 3 3 3 2" xfId="3450"/>
    <cellStyle name="Normal 2 3 3 3 3" xfId="3451"/>
    <cellStyle name="Normal 2 3 3 3 4" xfId="3452"/>
    <cellStyle name="Normal 2 3 3 3 5" xfId="3453"/>
    <cellStyle name="Normal 2 3 3 3 6" xfId="3454"/>
    <cellStyle name="Normal 2 3 3 3 7" xfId="3455"/>
    <cellStyle name="Normal 2 3 3 4" xfId="3456"/>
    <cellStyle name="Normal 2 3 3 4 2" xfId="3457"/>
    <cellStyle name="Normal 2 3 3 4 3" xfId="3458"/>
    <cellStyle name="Normal 2 3 3 4 4" xfId="3459"/>
    <cellStyle name="Normal 2 3 3 4 5" xfId="3460"/>
    <cellStyle name="Normal 2 3 3 4 6" xfId="3461"/>
    <cellStyle name="Normal 2 3 3 4 7" xfId="3462"/>
    <cellStyle name="Normal 2 3 3 5" xfId="3463"/>
    <cellStyle name="Normal 2 3 3 6" xfId="3464"/>
    <cellStyle name="Normal 2 3 3 7" xfId="3465"/>
    <cellStyle name="Normal 2 3 3 8" xfId="3466"/>
    <cellStyle name="Normal 2 3 3 9" xfId="3467"/>
    <cellStyle name="Normal 2 3 30" xfId="3468"/>
    <cellStyle name="Normal 2 3 31" xfId="3469"/>
    <cellStyle name="Normal 2 3 32" xfId="3470"/>
    <cellStyle name="Normal 2 3 33" xfId="3471"/>
    <cellStyle name="Normal 2 3 34" xfId="3472"/>
    <cellStyle name="Normal 2 3 35" xfId="3473"/>
    <cellStyle name="Normal 2 3 36" xfId="3474"/>
    <cellStyle name="Normal 2 3 37" xfId="3475"/>
    <cellStyle name="Normal 2 3 38" xfId="3476"/>
    <cellStyle name="Normal 2 3 39" xfId="3477"/>
    <cellStyle name="Normal 2 3 4" xfId="3478"/>
    <cellStyle name="Normal 2 3 4 10" xfId="3479"/>
    <cellStyle name="Normal 2 3 4 2" xfId="3480"/>
    <cellStyle name="Normal 2 3 4 2 2" xfId="3481"/>
    <cellStyle name="Normal 2 3 4 2 3" xfId="3482"/>
    <cellStyle name="Normal 2 3 4 2 4" xfId="3483"/>
    <cellStyle name="Normal 2 3 4 2 5" xfId="3484"/>
    <cellStyle name="Normal 2 3 4 2 6" xfId="3485"/>
    <cellStyle name="Normal 2 3 4 2 7" xfId="3486"/>
    <cellStyle name="Normal 2 3 4 3" xfId="3487"/>
    <cellStyle name="Normal 2 3 4 3 2" xfId="3488"/>
    <cellStyle name="Normal 2 3 4 3 3" xfId="3489"/>
    <cellStyle name="Normal 2 3 4 3 4" xfId="3490"/>
    <cellStyle name="Normal 2 3 4 3 5" xfId="3491"/>
    <cellStyle name="Normal 2 3 4 3 6" xfId="3492"/>
    <cellStyle name="Normal 2 3 4 3 7" xfId="3493"/>
    <cellStyle name="Normal 2 3 4 4" xfId="3494"/>
    <cellStyle name="Normal 2 3 4 4 2" xfId="3495"/>
    <cellStyle name="Normal 2 3 4 4 3" xfId="3496"/>
    <cellStyle name="Normal 2 3 4 4 4" xfId="3497"/>
    <cellStyle name="Normal 2 3 4 4 5" xfId="3498"/>
    <cellStyle name="Normal 2 3 4 4 6" xfId="3499"/>
    <cellStyle name="Normal 2 3 4 4 7" xfId="3500"/>
    <cellStyle name="Normal 2 3 4 5" xfId="3501"/>
    <cellStyle name="Normal 2 3 4 6" xfId="3502"/>
    <cellStyle name="Normal 2 3 4 7" xfId="3503"/>
    <cellStyle name="Normal 2 3 4 8" xfId="3504"/>
    <cellStyle name="Normal 2 3 4 9" xfId="3505"/>
    <cellStyle name="Normal 2 3 40" xfId="3506"/>
    <cellStyle name="Normal 2 3 41" xfId="3507"/>
    <cellStyle name="Normal 2 3 42" xfId="3508"/>
    <cellStyle name="Normal 2 3 43" xfId="3509"/>
    <cellStyle name="Normal 2 3 44" xfId="3510"/>
    <cellStyle name="Normal 2 3 45" xfId="3511"/>
    <cellStyle name="Normal 2 3 5" xfId="3512"/>
    <cellStyle name="Normal 2 3 5 10" xfId="3513"/>
    <cellStyle name="Normal 2 3 5 2" xfId="3514"/>
    <cellStyle name="Normal 2 3 5 2 2" xfId="3515"/>
    <cellStyle name="Normal 2 3 5 2 3" xfId="3516"/>
    <cellStyle name="Normal 2 3 5 2 4" xfId="3517"/>
    <cellStyle name="Normal 2 3 5 2 5" xfId="3518"/>
    <cellStyle name="Normal 2 3 5 2 6" xfId="3519"/>
    <cellStyle name="Normal 2 3 5 2 7" xfId="3520"/>
    <cellStyle name="Normal 2 3 5 3" xfId="3521"/>
    <cellStyle name="Normal 2 3 5 3 2" xfId="3522"/>
    <cellStyle name="Normal 2 3 5 3 3" xfId="3523"/>
    <cellStyle name="Normal 2 3 5 3 4" xfId="3524"/>
    <cellStyle name="Normal 2 3 5 3 5" xfId="3525"/>
    <cellStyle name="Normal 2 3 5 3 6" xfId="3526"/>
    <cellStyle name="Normal 2 3 5 3 7" xfId="3527"/>
    <cellStyle name="Normal 2 3 5 4" xfId="3528"/>
    <cellStyle name="Normal 2 3 5 4 2" xfId="3529"/>
    <cellStyle name="Normal 2 3 5 4 3" xfId="3530"/>
    <cellStyle name="Normal 2 3 5 4 4" xfId="3531"/>
    <cellStyle name="Normal 2 3 5 4 5" xfId="3532"/>
    <cellStyle name="Normal 2 3 5 4 6" xfId="3533"/>
    <cellStyle name="Normal 2 3 5 4 7" xfId="3534"/>
    <cellStyle name="Normal 2 3 5 5" xfId="3535"/>
    <cellStyle name="Normal 2 3 5 6" xfId="3536"/>
    <cellStyle name="Normal 2 3 5 7" xfId="3537"/>
    <cellStyle name="Normal 2 3 5 8" xfId="3538"/>
    <cellStyle name="Normal 2 3 5 9" xfId="3539"/>
    <cellStyle name="Normal 2 3 6" xfId="3540"/>
    <cellStyle name="Normal 2 3 6 10" xfId="3541"/>
    <cellStyle name="Normal 2 3 6 2" xfId="3542"/>
    <cellStyle name="Normal 2 3 6 2 2" xfId="3543"/>
    <cellStyle name="Normal 2 3 6 2 3" xfId="3544"/>
    <cellStyle name="Normal 2 3 6 2 4" xfId="3545"/>
    <cellStyle name="Normal 2 3 6 2 5" xfId="3546"/>
    <cellStyle name="Normal 2 3 6 2 6" xfId="3547"/>
    <cellStyle name="Normal 2 3 6 2 7" xfId="3548"/>
    <cellStyle name="Normal 2 3 6 3" xfId="3549"/>
    <cellStyle name="Normal 2 3 6 3 2" xfId="3550"/>
    <cellStyle name="Normal 2 3 6 3 3" xfId="3551"/>
    <cellStyle name="Normal 2 3 6 3 4" xfId="3552"/>
    <cellStyle name="Normal 2 3 6 3 5" xfId="3553"/>
    <cellStyle name="Normal 2 3 6 3 6" xfId="3554"/>
    <cellStyle name="Normal 2 3 6 3 7" xfId="3555"/>
    <cellStyle name="Normal 2 3 6 4" xfId="3556"/>
    <cellStyle name="Normal 2 3 6 4 2" xfId="3557"/>
    <cellStyle name="Normal 2 3 6 4 3" xfId="3558"/>
    <cellStyle name="Normal 2 3 6 4 4" xfId="3559"/>
    <cellStyle name="Normal 2 3 6 4 5" xfId="3560"/>
    <cellStyle name="Normal 2 3 6 4 6" xfId="3561"/>
    <cellStyle name="Normal 2 3 6 4 7" xfId="3562"/>
    <cellStyle name="Normal 2 3 6 5" xfId="3563"/>
    <cellStyle name="Normal 2 3 6 6" xfId="3564"/>
    <cellStyle name="Normal 2 3 6 7" xfId="3565"/>
    <cellStyle name="Normal 2 3 6 8" xfId="3566"/>
    <cellStyle name="Normal 2 3 6 9" xfId="3567"/>
    <cellStyle name="Normal 2 3 7" xfId="3568"/>
    <cellStyle name="Normal 2 3 7 10" xfId="3569"/>
    <cellStyle name="Normal 2 3 7 2" xfId="3570"/>
    <cellStyle name="Normal 2 3 7 2 2" xfId="3571"/>
    <cellStyle name="Normal 2 3 7 2 3" xfId="3572"/>
    <cellStyle name="Normal 2 3 7 2 4" xfId="3573"/>
    <cellStyle name="Normal 2 3 7 2 5" xfId="3574"/>
    <cellStyle name="Normal 2 3 7 2 6" xfId="3575"/>
    <cellStyle name="Normal 2 3 7 2 7" xfId="3576"/>
    <cellStyle name="Normal 2 3 7 3" xfId="3577"/>
    <cellStyle name="Normal 2 3 7 3 2" xfId="3578"/>
    <cellStyle name="Normal 2 3 7 3 3" xfId="3579"/>
    <cellStyle name="Normal 2 3 7 3 4" xfId="3580"/>
    <cellStyle name="Normal 2 3 7 3 5" xfId="3581"/>
    <cellStyle name="Normal 2 3 7 3 6" xfId="3582"/>
    <cellStyle name="Normal 2 3 7 3 7" xfId="3583"/>
    <cellStyle name="Normal 2 3 7 4" xfId="3584"/>
    <cellStyle name="Normal 2 3 7 4 2" xfId="3585"/>
    <cellStyle name="Normal 2 3 7 4 3" xfId="3586"/>
    <cellStyle name="Normal 2 3 7 4 4" xfId="3587"/>
    <cellStyle name="Normal 2 3 7 4 5" xfId="3588"/>
    <cellStyle name="Normal 2 3 7 4 6" xfId="3589"/>
    <cellStyle name="Normal 2 3 7 4 7" xfId="3590"/>
    <cellStyle name="Normal 2 3 7 5" xfId="3591"/>
    <cellStyle name="Normal 2 3 7 6" xfId="3592"/>
    <cellStyle name="Normal 2 3 7 7" xfId="3593"/>
    <cellStyle name="Normal 2 3 7 8" xfId="3594"/>
    <cellStyle name="Normal 2 3 7 9" xfId="3595"/>
    <cellStyle name="Normal 2 3 8" xfId="3596"/>
    <cellStyle name="Normal 2 3 8 10" xfId="3597"/>
    <cellStyle name="Normal 2 3 8 2" xfId="3598"/>
    <cellStyle name="Normal 2 3 8 2 2" xfId="3599"/>
    <cellStyle name="Normal 2 3 8 2 3" xfId="3600"/>
    <cellStyle name="Normal 2 3 8 2 4" xfId="3601"/>
    <cellStyle name="Normal 2 3 8 2 5" xfId="3602"/>
    <cellStyle name="Normal 2 3 8 2 6" xfId="3603"/>
    <cellStyle name="Normal 2 3 8 2 7" xfId="3604"/>
    <cellStyle name="Normal 2 3 8 3" xfId="3605"/>
    <cellStyle name="Normal 2 3 8 3 2" xfId="3606"/>
    <cellStyle name="Normal 2 3 8 3 3" xfId="3607"/>
    <cellStyle name="Normal 2 3 8 3 4" xfId="3608"/>
    <cellStyle name="Normal 2 3 8 3 5" xfId="3609"/>
    <cellStyle name="Normal 2 3 8 3 6" xfId="3610"/>
    <cellStyle name="Normal 2 3 8 3 7" xfId="3611"/>
    <cellStyle name="Normal 2 3 8 4" xfId="3612"/>
    <cellStyle name="Normal 2 3 8 4 2" xfId="3613"/>
    <cellStyle name="Normal 2 3 8 4 3" xfId="3614"/>
    <cellStyle name="Normal 2 3 8 4 4" xfId="3615"/>
    <cellStyle name="Normal 2 3 8 4 5" xfId="3616"/>
    <cellStyle name="Normal 2 3 8 4 6" xfId="3617"/>
    <cellStyle name="Normal 2 3 8 4 7" xfId="3618"/>
    <cellStyle name="Normal 2 3 8 5" xfId="3619"/>
    <cellStyle name="Normal 2 3 8 6" xfId="3620"/>
    <cellStyle name="Normal 2 3 8 7" xfId="3621"/>
    <cellStyle name="Normal 2 3 8 8" xfId="3622"/>
    <cellStyle name="Normal 2 3 8 9" xfId="3623"/>
    <cellStyle name="Normal 2 3 9" xfId="3624"/>
    <cellStyle name="Normal 2 3 9 10" xfId="3625"/>
    <cellStyle name="Normal 2 3 9 2" xfId="3626"/>
    <cellStyle name="Normal 2 3 9 2 2" xfId="3627"/>
    <cellStyle name="Normal 2 3 9 2 3" xfId="3628"/>
    <cellStyle name="Normal 2 3 9 2 4" xfId="3629"/>
    <cellStyle name="Normal 2 3 9 2 5" xfId="3630"/>
    <cellStyle name="Normal 2 3 9 2 6" xfId="3631"/>
    <cellStyle name="Normal 2 3 9 2 7" xfId="3632"/>
    <cellStyle name="Normal 2 3 9 3" xfId="3633"/>
    <cellStyle name="Normal 2 3 9 3 2" xfId="3634"/>
    <cellStyle name="Normal 2 3 9 3 3" xfId="3635"/>
    <cellStyle name="Normal 2 3 9 3 4" xfId="3636"/>
    <cellStyle name="Normal 2 3 9 3 5" xfId="3637"/>
    <cellStyle name="Normal 2 3 9 3 6" xfId="3638"/>
    <cellStyle name="Normal 2 3 9 3 7" xfId="3639"/>
    <cellStyle name="Normal 2 3 9 4" xfId="3640"/>
    <cellStyle name="Normal 2 3 9 4 2" xfId="3641"/>
    <cellStyle name="Normal 2 3 9 4 3" xfId="3642"/>
    <cellStyle name="Normal 2 3 9 4 4" xfId="3643"/>
    <cellStyle name="Normal 2 3 9 4 5" xfId="3644"/>
    <cellStyle name="Normal 2 3 9 4 6" xfId="3645"/>
    <cellStyle name="Normal 2 3 9 4 7" xfId="3646"/>
    <cellStyle name="Normal 2 3 9 5" xfId="3647"/>
    <cellStyle name="Normal 2 3 9 6" xfId="3648"/>
    <cellStyle name="Normal 2 3 9 7" xfId="3649"/>
    <cellStyle name="Normal 2 3 9 8" xfId="3650"/>
    <cellStyle name="Normal 2 3 9 9" xfId="3651"/>
    <cellStyle name="Normal 2 30" xfId="3652"/>
    <cellStyle name="Normal 2 31" xfId="3653"/>
    <cellStyle name="Normal 2 32" xfId="3654"/>
    <cellStyle name="Normal 2 33" xfId="3655"/>
    <cellStyle name="Normal 2 34" xfId="3656"/>
    <cellStyle name="Normal 2 35" xfId="3657"/>
    <cellStyle name="Normal 2 36" xfId="3658"/>
    <cellStyle name="Normal 2 37" xfId="3659"/>
    <cellStyle name="Normal 2 38" xfId="3660"/>
    <cellStyle name="Normal 2 39" xfId="3661"/>
    <cellStyle name="Normal 2 4" xfId="3662"/>
    <cellStyle name="Normal 2 4 10" xfId="3663"/>
    <cellStyle name="Normal 2 4 10 10" xfId="3664"/>
    <cellStyle name="Normal 2 4 10 2" xfId="3665"/>
    <cellStyle name="Normal 2 4 10 2 2" xfId="3666"/>
    <cellStyle name="Normal 2 4 10 2 3" xfId="3667"/>
    <cellStyle name="Normal 2 4 10 2 4" xfId="3668"/>
    <cellStyle name="Normal 2 4 10 2 5" xfId="3669"/>
    <cellStyle name="Normal 2 4 10 2 6" xfId="3670"/>
    <cellStyle name="Normal 2 4 10 2 7" xfId="3671"/>
    <cellStyle name="Normal 2 4 10 3" xfId="3672"/>
    <cellStyle name="Normal 2 4 10 3 2" xfId="3673"/>
    <cellStyle name="Normal 2 4 10 3 3" xfId="3674"/>
    <cellStyle name="Normal 2 4 10 3 4" xfId="3675"/>
    <cellStyle name="Normal 2 4 10 3 5" xfId="3676"/>
    <cellStyle name="Normal 2 4 10 3 6" xfId="3677"/>
    <cellStyle name="Normal 2 4 10 3 7" xfId="3678"/>
    <cellStyle name="Normal 2 4 10 4" xfId="3679"/>
    <cellStyle name="Normal 2 4 10 4 2" xfId="3680"/>
    <cellStyle name="Normal 2 4 10 4 3" xfId="3681"/>
    <cellStyle name="Normal 2 4 10 4 4" xfId="3682"/>
    <cellStyle name="Normal 2 4 10 4 5" xfId="3683"/>
    <cellStyle name="Normal 2 4 10 4 6" xfId="3684"/>
    <cellStyle name="Normal 2 4 10 4 7" xfId="3685"/>
    <cellStyle name="Normal 2 4 10 5" xfId="3686"/>
    <cellStyle name="Normal 2 4 10 6" xfId="3687"/>
    <cellStyle name="Normal 2 4 10 7" xfId="3688"/>
    <cellStyle name="Normal 2 4 10 8" xfId="3689"/>
    <cellStyle name="Normal 2 4 10 9" xfId="3690"/>
    <cellStyle name="Normal 2 4 11" xfId="3691"/>
    <cellStyle name="Normal 2 4 11 10" xfId="3692"/>
    <cellStyle name="Normal 2 4 11 2" xfId="3693"/>
    <cellStyle name="Normal 2 4 11 2 2" xfId="3694"/>
    <cellStyle name="Normal 2 4 11 2 3" xfId="3695"/>
    <cellStyle name="Normal 2 4 11 2 4" xfId="3696"/>
    <cellStyle name="Normal 2 4 11 2 5" xfId="3697"/>
    <cellStyle name="Normal 2 4 11 2 6" xfId="3698"/>
    <cellStyle name="Normal 2 4 11 2 7" xfId="3699"/>
    <cellStyle name="Normal 2 4 11 3" xfId="3700"/>
    <cellStyle name="Normal 2 4 11 3 2" xfId="3701"/>
    <cellStyle name="Normal 2 4 11 3 3" xfId="3702"/>
    <cellStyle name="Normal 2 4 11 3 4" xfId="3703"/>
    <cellStyle name="Normal 2 4 11 3 5" xfId="3704"/>
    <cellStyle name="Normal 2 4 11 3 6" xfId="3705"/>
    <cellStyle name="Normal 2 4 11 3 7" xfId="3706"/>
    <cellStyle name="Normal 2 4 11 4" xfId="3707"/>
    <cellStyle name="Normal 2 4 11 4 2" xfId="3708"/>
    <cellStyle name="Normal 2 4 11 4 3" xfId="3709"/>
    <cellStyle name="Normal 2 4 11 4 4" xfId="3710"/>
    <cellStyle name="Normal 2 4 11 4 5" xfId="3711"/>
    <cellStyle name="Normal 2 4 11 4 6" xfId="3712"/>
    <cellStyle name="Normal 2 4 11 4 7" xfId="3713"/>
    <cellStyle name="Normal 2 4 11 5" xfId="3714"/>
    <cellStyle name="Normal 2 4 11 6" xfId="3715"/>
    <cellStyle name="Normal 2 4 11 7" xfId="3716"/>
    <cellStyle name="Normal 2 4 11 8" xfId="3717"/>
    <cellStyle name="Normal 2 4 11 9" xfId="3718"/>
    <cellStyle name="Normal 2 4 12" xfId="3719"/>
    <cellStyle name="Normal 2 4 12 10" xfId="3720"/>
    <cellStyle name="Normal 2 4 12 2" xfId="3721"/>
    <cellStyle name="Normal 2 4 12 2 2" xfId="3722"/>
    <cellStyle name="Normal 2 4 12 2 3" xfId="3723"/>
    <cellStyle name="Normal 2 4 12 2 4" xfId="3724"/>
    <cellStyle name="Normal 2 4 12 2 5" xfId="3725"/>
    <cellStyle name="Normal 2 4 12 2 6" xfId="3726"/>
    <cellStyle name="Normal 2 4 12 2 7" xfId="3727"/>
    <cellStyle name="Normal 2 4 12 3" xfId="3728"/>
    <cellStyle name="Normal 2 4 12 3 2" xfId="3729"/>
    <cellStyle name="Normal 2 4 12 3 3" xfId="3730"/>
    <cellStyle name="Normal 2 4 12 3 4" xfId="3731"/>
    <cellStyle name="Normal 2 4 12 3 5" xfId="3732"/>
    <cellStyle name="Normal 2 4 12 3 6" xfId="3733"/>
    <cellStyle name="Normal 2 4 12 3 7" xfId="3734"/>
    <cellStyle name="Normal 2 4 12 4" xfId="3735"/>
    <cellStyle name="Normal 2 4 12 4 2" xfId="3736"/>
    <cellStyle name="Normal 2 4 12 4 3" xfId="3737"/>
    <cellStyle name="Normal 2 4 12 4 4" xfId="3738"/>
    <cellStyle name="Normal 2 4 12 4 5" xfId="3739"/>
    <cellStyle name="Normal 2 4 12 4 6" xfId="3740"/>
    <cellStyle name="Normal 2 4 12 4 7" xfId="3741"/>
    <cellStyle name="Normal 2 4 12 5" xfId="3742"/>
    <cellStyle name="Normal 2 4 12 6" xfId="3743"/>
    <cellStyle name="Normal 2 4 12 7" xfId="3744"/>
    <cellStyle name="Normal 2 4 12 8" xfId="3745"/>
    <cellStyle name="Normal 2 4 12 9" xfId="3746"/>
    <cellStyle name="Normal 2 4 13" xfId="3747"/>
    <cellStyle name="Normal 2 4 13 10" xfId="3748"/>
    <cellStyle name="Normal 2 4 13 2" xfId="3749"/>
    <cellStyle name="Normal 2 4 13 2 2" xfId="3750"/>
    <cellStyle name="Normal 2 4 13 2 3" xfId="3751"/>
    <cellStyle name="Normal 2 4 13 2 4" xfId="3752"/>
    <cellStyle name="Normal 2 4 13 2 5" xfId="3753"/>
    <cellStyle name="Normal 2 4 13 2 6" xfId="3754"/>
    <cellStyle name="Normal 2 4 13 2 7" xfId="3755"/>
    <cellStyle name="Normal 2 4 13 3" xfId="3756"/>
    <cellStyle name="Normal 2 4 13 3 2" xfId="3757"/>
    <cellStyle name="Normal 2 4 13 3 3" xfId="3758"/>
    <cellStyle name="Normal 2 4 13 3 4" xfId="3759"/>
    <cellStyle name="Normal 2 4 13 3 5" xfId="3760"/>
    <cellStyle name="Normal 2 4 13 3 6" xfId="3761"/>
    <cellStyle name="Normal 2 4 13 3 7" xfId="3762"/>
    <cellStyle name="Normal 2 4 13 4" xfId="3763"/>
    <cellStyle name="Normal 2 4 13 4 2" xfId="3764"/>
    <cellStyle name="Normal 2 4 13 4 3" xfId="3765"/>
    <cellStyle name="Normal 2 4 13 4 4" xfId="3766"/>
    <cellStyle name="Normal 2 4 13 4 5" xfId="3767"/>
    <cellStyle name="Normal 2 4 13 4 6" xfId="3768"/>
    <cellStyle name="Normal 2 4 13 4 7" xfId="3769"/>
    <cellStyle name="Normal 2 4 13 5" xfId="3770"/>
    <cellStyle name="Normal 2 4 13 6" xfId="3771"/>
    <cellStyle name="Normal 2 4 13 7" xfId="3772"/>
    <cellStyle name="Normal 2 4 13 8" xfId="3773"/>
    <cellStyle name="Normal 2 4 13 9" xfId="3774"/>
    <cellStyle name="Normal 2 4 14" xfId="3775"/>
    <cellStyle name="Normal 2 4 14 10" xfId="3776"/>
    <cellStyle name="Normal 2 4 14 2" xfId="3777"/>
    <cellStyle name="Normal 2 4 14 2 2" xfId="3778"/>
    <cellStyle name="Normal 2 4 14 2 3" xfId="3779"/>
    <cellStyle name="Normal 2 4 14 2 4" xfId="3780"/>
    <cellStyle name="Normal 2 4 14 2 5" xfId="3781"/>
    <cellStyle name="Normal 2 4 14 2 6" xfId="3782"/>
    <cellStyle name="Normal 2 4 14 2 7" xfId="3783"/>
    <cellStyle name="Normal 2 4 14 3" xfId="3784"/>
    <cellStyle name="Normal 2 4 14 3 2" xfId="3785"/>
    <cellStyle name="Normal 2 4 14 3 3" xfId="3786"/>
    <cellStyle name="Normal 2 4 14 3 4" xfId="3787"/>
    <cellStyle name="Normal 2 4 14 3 5" xfId="3788"/>
    <cellStyle name="Normal 2 4 14 3 6" xfId="3789"/>
    <cellStyle name="Normal 2 4 14 3 7" xfId="3790"/>
    <cellStyle name="Normal 2 4 14 4" xfId="3791"/>
    <cellStyle name="Normal 2 4 14 4 2" xfId="3792"/>
    <cellStyle name="Normal 2 4 14 4 3" xfId="3793"/>
    <cellStyle name="Normal 2 4 14 4 4" xfId="3794"/>
    <cellStyle name="Normal 2 4 14 4 5" xfId="3795"/>
    <cellStyle name="Normal 2 4 14 4 6" xfId="3796"/>
    <cellStyle name="Normal 2 4 14 4 7" xfId="3797"/>
    <cellStyle name="Normal 2 4 14 5" xfId="3798"/>
    <cellStyle name="Normal 2 4 14 6" xfId="3799"/>
    <cellStyle name="Normal 2 4 14 7" xfId="3800"/>
    <cellStyle name="Normal 2 4 14 8" xfId="3801"/>
    <cellStyle name="Normal 2 4 14 9" xfId="3802"/>
    <cellStyle name="Normal 2 4 15" xfId="3803"/>
    <cellStyle name="Normal 2 4 15 10" xfId="3804"/>
    <cellStyle name="Normal 2 4 15 2" xfId="3805"/>
    <cellStyle name="Normal 2 4 15 2 2" xfId="3806"/>
    <cellStyle name="Normal 2 4 15 2 3" xfId="3807"/>
    <cellStyle name="Normal 2 4 15 2 4" xfId="3808"/>
    <cellStyle name="Normal 2 4 15 2 5" xfId="3809"/>
    <cellStyle name="Normal 2 4 15 2 6" xfId="3810"/>
    <cellStyle name="Normal 2 4 15 2 7" xfId="3811"/>
    <cellStyle name="Normal 2 4 15 3" xfId="3812"/>
    <cellStyle name="Normal 2 4 15 3 2" xfId="3813"/>
    <cellStyle name="Normal 2 4 15 3 3" xfId="3814"/>
    <cellStyle name="Normal 2 4 15 3 4" xfId="3815"/>
    <cellStyle name="Normal 2 4 15 3 5" xfId="3816"/>
    <cellStyle name="Normal 2 4 15 3 6" xfId="3817"/>
    <cellStyle name="Normal 2 4 15 3 7" xfId="3818"/>
    <cellStyle name="Normal 2 4 15 4" xfId="3819"/>
    <cellStyle name="Normal 2 4 15 4 2" xfId="3820"/>
    <cellStyle name="Normal 2 4 15 4 3" xfId="3821"/>
    <cellStyle name="Normal 2 4 15 4 4" xfId="3822"/>
    <cellStyle name="Normal 2 4 15 4 5" xfId="3823"/>
    <cellStyle name="Normal 2 4 15 4 6" xfId="3824"/>
    <cellStyle name="Normal 2 4 15 4 7" xfId="3825"/>
    <cellStyle name="Normal 2 4 15 5" xfId="3826"/>
    <cellStyle name="Normal 2 4 15 6" xfId="3827"/>
    <cellStyle name="Normal 2 4 15 7" xfId="3828"/>
    <cellStyle name="Normal 2 4 15 8" xfId="3829"/>
    <cellStyle name="Normal 2 4 15 9" xfId="3830"/>
    <cellStyle name="Normal 2 4 16" xfId="3831"/>
    <cellStyle name="Normal 2 4 16 10" xfId="3832"/>
    <cellStyle name="Normal 2 4 16 2" xfId="3833"/>
    <cellStyle name="Normal 2 4 16 2 2" xfId="3834"/>
    <cellStyle name="Normal 2 4 16 2 3" xfId="3835"/>
    <cellStyle name="Normal 2 4 16 2 4" xfId="3836"/>
    <cellStyle name="Normal 2 4 16 2 5" xfId="3837"/>
    <cellStyle name="Normal 2 4 16 2 6" xfId="3838"/>
    <cellStyle name="Normal 2 4 16 2 7" xfId="3839"/>
    <cellStyle name="Normal 2 4 16 3" xfId="3840"/>
    <cellStyle name="Normal 2 4 16 3 2" xfId="3841"/>
    <cellStyle name="Normal 2 4 16 3 3" xfId="3842"/>
    <cellStyle name="Normal 2 4 16 3 4" xfId="3843"/>
    <cellStyle name="Normal 2 4 16 3 5" xfId="3844"/>
    <cellStyle name="Normal 2 4 16 3 6" xfId="3845"/>
    <cellStyle name="Normal 2 4 16 3 7" xfId="3846"/>
    <cellStyle name="Normal 2 4 16 4" xfId="3847"/>
    <cellStyle name="Normal 2 4 16 4 2" xfId="3848"/>
    <cellStyle name="Normal 2 4 16 4 3" xfId="3849"/>
    <cellStyle name="Normal 2 4 16 4 4" xfId="3850"/>
    <cellStyle name="Normal 2 4 16 4 5" xfId="3851"/>
    <cellStyle name="Normal 2 4 16 4 6" xfId="3852"/>
    <cellStyle name="Normal 2 4 16 4 7" xfId="3853"/>
    <cellStyle name="Normal 2 4 16 5" xfId="3854"/>
    <cellStyle name="Normal 2 4 16 6" xfId="3855"/>
    <cellStyle name="Normal 2 4 16 7" xfId="3856"/>
    <cellStyle name="Normal 2 4 16 8" xfId="3857"/>
    <cellStyle name="Normal 2 4 16 9" xfId="3858"/>
    <cellStyle name="Normal 2 4 17" xfId="3859"/>
    <cellStyle name="Normal 2 4 17 10" xfId="3860"/>
    <cellStyle name="Normal 2 4 17 2" xfId="3861"/>
    <cellStyle name="Normal 2 4 17 2 2" xfId="3862"/>
    <cellStyle name="Normal 2 4 17 2 3" xfId="3863"/>
    <cellStyle name="Normal 2 4 17 2 4" xfId="3864"/>
    <cellStyle name="Normal 2 4 17 2 5" xfId="3865"/>
    <cellStyle name="Normal 2 4 17 2 6" xfId="3866"/>
    <cellStyle name="Normal 2 4 17 2 7" xfId="3867"/>
    <cellStyle name="Normal 2 4 17 3" xfId="3868"/>
    <cellStyle name="Normal 2 4 17 3 2" xfId="3869"/>
    <cellStyle name="Normal 2 4 17 3 3" xfId="3870"/>
    <cellStyle name="Normal 2 4 17 3 4" xfId="3871"/>
    <cellStyle name="Normal 2 4 17 3 5" xfId="3872"/>
    <cellStyle name="Normal 2 4 17 3 6" xfId="3873"/>
    <cellStyle name="Normal 2 4 17 3 7" xfId="3874"/>
    <cellStyle name="Normal 2 4 17 4" xfId="3875"/>
    <cellStyle name="Normal 2 4 17 4 2" xfId="3876"/>
    <cellStyle name="Normal 2 4 17 4 3" xfId="3877"/>
    <cellStyle name="Normal 2 4 17 4 4" xfId="3878"/>
    <cellStyle name="Normal 2 4 17 4 5" xfId="3879"/>
    <cellStyle name="Normal 2 4 17 4 6" xfId="3880"/>
    <cellStyle name="Normal 2 4 17 4 7" xfId="3881"/>
    <cellStyle name="Normal 2 4 17 5" xfId="3882"/>
    <cellStyle name="Normal 2 4 17 6" xfId="3883"/>
    <cellStyle name="Normal 2 4 17 7" xfId="3884"/>
    <cellStyle name="Normal 2 4 17 8" xfId="3885"/>
    <cellStyle name="Normal 2 4 17 9" xfId="3886"/>
    <cellStyle name="Normal 2 4 18" xfId="3887"/>
    <cellStyle name="Normal 2 4 18 10" xfId="3888"/>
    <cellStyle name="Normal 2 4 18 2" xfId="3889"/>
    <cellStyle name="Normal 2 4 18 2 2" xfId="3890"/>
    <cellStyle name="Normal 2 4 18 2 3" xfId="3891"/>
    <cellStyle name="Normal 2 4 18 2 4" xfId="3892"/>
    <cellStyle name="Normal 2 4 18 2 5" xfId="3893"/>
    <cellStyle name="Normal 2 4 18 2 6" xfId="3894"/>
    <cellStyle name="Normal 2 4 18 2 7" xfId="3895"/>
    <cellStyle name="Normal 2 4 18 3" xfId="3896"/>
    <cellStyle name="Normal 2 4 18 3 2" xfId="3897"/>
    <cellStyle name="Normal 2 4 18 3 3" xfId="3898"/>
    <cellStyle name="Normal 2 4 18 3 4" xfId="3899"/>
    <cellStyle name="Normal 2 4 18 3 5" xfId="3900"/>
    <cellStyle name="Normal 2 4 18 3 6" xfId="3901"/>
    <cellStyle name="Normal 2 4 18 3 7" xfId="3902"/>
    <cellStyle name="Normal 2 4 18 4" xfId="3903"/>
    <cellStyle name="Normal 2 4 18 4 2" xfId="3904"/>
    <cellStyle name="Normal 2 4 18 4 3" xfId="3905"/>
    <cellStyle name="Normal 2 4 18 4 4" xfId="3906"/>
    <cellStyle name="Normal 2 4 18 4 5" xfId="3907"/>
    <cellStyle name="Normal 2 4 18 4 6" xfId="3908"/>
    <cellStyle name="Normal 2 4 18 4 7" xfId="3909"/>
    <cellStyle name="Normal 2 4 18 5" xfId="3910"/>
    <cellStyle name="Normal 2 4 18 6" xfId="3911"/>
    <cellStyle name="Normal 2 4 18 7" xfId="3912"/>
    <cellStyle name="Normal 2 4 18 8" xfId="3913"/>
    <cellStyle name="Normal 2 4 18 9" xfId="3914"/>
    <cellStyle name="Normal 2 4 19" xfId="3915"/>
    <cellStyle name="Normal 2 4 19 10" xfId="3916"/>
    <cellStyle name="Normal 2 4 19 2" xfId="3917"/>
    <cellStyle name="Normal 2 4 19 2 2" xfId="3918"/>
    <cellStyle name="Normal 2 4 19 2 3" xfId="3919"/>
    <cellStyle name="Normal 2 4 19 2 4" xfId="3920"/>
    <cellStyle name="Normal 2 4 19 2 5" xfId="3921"/>
    <cellStyle name="Normal 2 4 19 2 6" xfId="3922"/>
    <cellStyle name="Normal 2 4 19 2 7" xfId="3923"/>
    <cellStyle name="Normal 2 4 19 3" xfId="3924"/>
    <cellStyle name="Normal 2 4 19 3 2" xfId="3925"/>
    <cellStyle name="Normal 2 4 19 3 3" xfId="3926"/>
    <cellStyle name="Normal 2 4 19 3 4" xfId="3927"/>
    <cellStyle name="Normal 2 4 19 3 5" xfId="3928"/>
    <cellStyle name="Normal 2 4 19 3 6" xfId="3929"/>
    <cellStyle name="Normal 2 4 19 3 7" xfId="3930"/>
    <cellStyle name="Normal 2 4 19 4" xfId="3931"/>
    <cellStyle name="Normal 2 4 19 4 2" xfId="3932"/>
    <cellStyle name="Normal 2 4 19 4 3" xfId="3933"/>
    <cellStyle name="Normal 2 4 19 4 4" xfId="3934"/>
    <cellStyle name="Normal 2 4 19 4 5" xfId="3935"/>
    <cellStyle name="Normal 2 4 19 4 6" xfId="3936"/>
    <cellStyle name="Normal 2 4 19 4 7" xfId="3937"/>
    <cellStyle name="Normal 2 4 19 5" xfId="3938"/>
    <cellStyle name="Normal 2 4 19 6" xfId="3939"/>
    <cellStyle name="Normal 2 4 19 7" xfId="3940"/>
    <cellStyle name="Normal 2 4 19 8" xfId="3941"/>
    <cellStyle name="Normal 2 4 19 9" xfId="3942"/>
    <cellStyle name="Normal 2 4 2" xfId="3943"/>
    <cellStyle name="Normal 2 4 2 10" xfId="3944"/>
    <cellStyle name="Normal 2 4 2 2" xfId="3945"/>
    <cellStyle name="Normal 2 4 2 2 2" xfId="3946"/>
    <cellStyle name="Normal 2 4 2 2 3" xfId="3947"/>
    <cellStyle name="Normal 2 4 2 2 4" xfId="3948"/>
    <cellStyle name="Normal 2 4 2 2 5" xfId="3949"/>
    <cellStyle name="Normal 2 4 2 2 6" xfId="3950"/>
    <cellStyle name="Normal 2 4 2 2 7" xfId="3951"/>
    <cellStyle name="Normal 2 4 2 3" xfId="3952"/>
    <cellStyle name="Normal 2 4 2 3 2" xfId="3953"/>
    <cellStyle name="Normal 2 4 2 3 3" xfId="3954"/>
    <cellStyle name="Normal 2 4 2 3 4" xfId="3955"/>
    <cellStyle name="Normal 2 4 2 3 5" xfId="3956"/>
    <cellStyle name="Normal 2 4 2 3 6" xfId="3957"/>
    <cellStyle name="Normal 2 4 2 3 7" xfId="3958"/>
    <cellStyle name="Normal 2 4 2 4" xfId="3959"/>
    <cellStyle name="Normal 2 4 2 4 2" xfId="3960"/>
    <cellStyle name="Normal 2 4 2 4 3" xfId="3961"/>
    <cellStyle name="Normal 2 4 2 4 4" xfId="3962"/>
    <cellStyle name="Normal 2 4 2 4 5" xfId="3963"/>
    <cellStyle name="Normal 2 4 2 4 6" xfId="3964"/>
    <cellStyle name="Normal 2 4 2 4 7" xfId="3965"/>
    <cellStyle name="Normal 2 4 2 5" xfId="3966"/>
    <cellStyle name="Normal 2 4 2 6" xfId="3967"/>
    <cellStyle name="Normal 2 4 2 7" xfId="3968"/>
    <cellStyle name="Normal 2 4 2 8" xfId="3969"/>
    <cellStyle name="Normal 2 4 2 9" xfId="3970"/>
    <cellStyle name="Normal 2 4 20" xfId="3971"/>
    <cellStyle name="Normal 2 4 20 10" xfId="3972"/>
    <cellStyle name="Normal 2 4 20 2" xfId="3973"/>
    <cellStyle name="Normal 2 4 20 2 2" xfId="3974"/>
    <cellStyle name="Normal 2 4 20 2 3" xfId="3975"/>
    <cellStyle name="Normal 2 4 20 2 4" xfId="3976"/>
    <cellStyle name="Normal 2 4 20 2 5" xfId="3977"/>
    <cellStyle name="Normal 2 4 20 2 6" xfId="3978"/>
    <cellStyle name="Normal 2 4 20 2 7" xfId="3979"/>
    <cellStyle name="Normal 2 4 20 3" xfId="3980"/>
    <cellStyle name="Normal 2 4 20 3 2" xfId="3981"/>
    <cellStyle name="Normal 2 4 20 3 3" xfId="3982"/>
    <cellStyle name="Normal 2 4 20 3 4" xfId="3983"/>
    <cellStyle name="Normal 2 4 20 3 5" xfId="3984"/>
    <cellStyle name="Normal 2 4 20 3 6" xfId="3985"/>
    <cellStyle name="Normal 2 4 20 3 7" xfId="3986"/>
    <cellStyle name="Normal 2 4 20 4" xfId="3987"/>
    <cellStyle name="Normal 2 4 20 4 2" xfId="3988"/>
    <cellStyle name="Normal 2 4 20 4 3" xfId="3989"/>
    <cellStyle name="Normal 2 4 20 4 4" xfId="3990"/>
    <cellStyle name="Normal 2 4 20 4 5" xfId="3991"/>
    <cellStyle name="Normal 2 4 20 4 6" xfId="3992"/>
    <cellStyle name="Normal 2 4 20 4 7" xfId="3993"/>
    <cellStyle name="Normal 2 4 20 5" xfId="3994"/>
    <cellStyle name="Normal 2 4 20 6" xfId="3995"/>
    <cellStyle name="Normal 2 4 20 7" xfId="3996"/>
    <cellStyle name="Normal 2 4 20 8" xfId="3997"/>
    <cellStyle name="Normal 2 4 20 9" xfId="3998"/>
    <cellStyle name="Normal 2 4 21" xfId="3999"/>
    <cellStyle name="Normal 2 4 21 10" xfId="4000"/>
    <cellStyle name="Normal 2 4 21 2" xfId="4001"/>
    <cellStyle name="Normal 2 4 21 2 2" xfId="4002"/>
    <cellStyle name="Normal 2 4 21 2 3" xfId="4003"/>
    <cellStyle name="Normal 2 4 21 2 4" xfId="4004"/>
    <cellStyle name="Normal 2 4 21 2 5" xfId="4005"/>
    <cellStyle name="Normal 2 4 21 2 6" xfId="4006"/>
    <cellStyle name="Normal 2 4 21 2 7" xfId="4007"/>
    <cellStyle name="Normal 2 4 21 3" xfId="4008"/>
    <cellStyle name="Normal 2 4 21 3 2" xfId="4009"/>
    <cellStyle name="Normal 2 4 21 3 3" xfId="4010"/>
    <cellStyle name="Normal 2 4 21 3 4" xfId="4011"/>
    <cellStyle name="Normal 2 4 21 3 5" xfId="4012"/>
    <cellStyle name="Normal 2 4 21 3 6" xfId="4013"/>
    <cellStyle name="Normal 2 4 21 3 7" xfId="4014"/>
    <cellStyle name="Normal 2 4 21 4" xfId="4015"/>
    <cellStyle name="Normal 2 4 21 4 2" xfId="4016"/>
    <cellStyle name="Normal 2 4 21 4 3" xfId="4017"/>
    <cellStyle name="Normal 2 4 21 4 4" xfId="4018"/>
    <cellStyle name="Normal 2 4 21 4 5" xfId="4019"/>
    <cellStyle name="Normal 2 4 21 4 6" xfId="4020"/>
    <cellStyle name="Normal 2 4 21 4 7" xfId="4021"/>
    <cellStyle name="Normal 2 4 21 5" xfId="4022"/>
    <cellStyle name="Normal 2 4 21 6" xfId="4023"/>
    <cellStyle name="Normal 2 4 21 7" xfId="4024"/>
    <cellStyle name="Normal 2 4 21 8" xfId="4025"/>
    <cellStyle name="Normal 2 4 21 9" xfId="4026"/>
    <cellStyle name="Normal 2 4 22" xfId="4027"/>
    <cellStyle name="Normal 2 4 22 2" xfId="4028"/>
    <cellStyle name="Normal 2 4 22 3" xfId="4029"/>
    <cellStyle name="Normal 2 4 22 4" xfId="4030"/>
    <cellStyle name="Normal 2 4 22 5" xfId="4031"/>
    <cellStyle name="Normal 2 4 22 6" xfId="4032"/>
    <cellStyle name="Normal 2 4 22 7" xfId="4033"/>
    <cellStyle name="Normal 2 4 23" xfId="4034"/>
    <cellStyle name="Normal 2 4 23 2" xfId="4035"/>
    <cellStyle name="Normal 2 4 23 3" xfId="4036"/>
    <cellStyle name="Normal 2 4 23 4" xfId="4037"/>
    <cellStyle name="Normal 2 4 23 5" xfId="4038"/>
    <cellStyle name="Normal 2 4 23 6" xfId="4039"/>
    <cellStyle name="Normal 2 4 23 7" xfId="4040"/>
    <cellStyle name="Normal 2 4 24" xfId="4041"/>
    <cellStyle name="Normal 2 4 24 2" xfId="4042"/>
    <cellStyle name="Normal 2 4 24 3" xfId="4043"/>
    <cellStyle name="Normal 2 4 24 4" xfId="4044"/>
    <cellStyle name="Normal 2 4 24 5" xfId="4045"/>
    <cellStyle name="Normal 2 4 24 6" xfId="4046"/>
    <cellStyle name="Normal 2 4 24 7" xfId="4047"/>
    <cellStyle name="Normal 2 4 25" xfId="4048"/>
    <cellStyle name="Normal 2 4 25 2" xfId="4049"/>
    <cellStyle name="Normal 2 4 25 3" xfId="4050"/>
    <cellStyle name="Normal 2 4 25 4" xfId="4051"/>
    <cellStyle name="Normal 2 4 25 5" xfId="4052"/>
    <cellStyle name="Normal 2 4 25 6" xfId="4053"/>
    <cellStyle name="Normal 2 4 25 7" xfId="4054"/>
    <cellStyle name="Normal 2 4 26" xfId="4055"/>
    <cellStyle name="Normal 2 4 26 2" xfId="4056"/>
    <cellStyle name="Normal 2 4 26 3" xfId="4057"/>
    <cellStyle name="Normal 2 4 26 4" xfId="4058"/>
    <cellStyle name="Normal 2 4 26 5" xfId="4059"/>
    <cellStyle name="Normal 2 4 26 6" xfId="4060"/>
    <cellStyle name="Normal 2 4 26 7" xfId="4061"/>
    <cellStyle name="Normal 2 4 27" xfId="4062"/>
    <cellStyle name="Normal 2 4 28" xfId="4063"/>
    <cellStyle name="Normal 2 4 29" xfId="4064"/>
    <cellStyle name="Normal 2 4 3" xfId="4065"/>
    <cellStyle name="Normal 2 4 3 10" xfId="4066"/>
    <cellStyle name="Normal 2 4 3 2" xfId="4067"/>
    <cellStyle name="Normal 2 4 3 2 2" xfId="4068"/>
    <cellStyle name="Normal 2 4 3 2 3" xfId="4069"/>
    <cellStyle name="Normal 2 4 3 2 4" xfId="4070"/>
    <cellStyle name="Normal 2 4 3 2 5" xfId="4071"/>
    <cellStyle name="Normal 2 4 3 2 6" xfId="4072"/>
    <cellStyle name="Normal 2 4 3 2 7" xfId="4073"/>
    <cellStyle name="Normal 2 4 3 3" xfId="4074"/>
    <cellStyle name="Normal 2 4 3 3 2" xfId="4075"/>
    <cellStyle name="Normal 2 4 3 3 3" xfId="4076"/>
    <cellStyle name="Normal 2 4 3 3 4" xfId="4077"/>
    <cellStyle name="Normal 2 4 3 3 5" xfId="4078"/>
    <cellStyle name="Normal 2 4 3 3 6" xfId="4079"/>
    <cellStyle name="Normal 2 4 3 3 7" xfId="4080"/>
    <cellStyle name="Normal 2 4 3 4" xfId="4081"/>
    <cellStyle name="Normal 2 4 3 4 2" xfId="4082"/>
    <cellStyle name="Normal 2 4 3 4 3" xfId="4083"/>
    <cellStyle name="Normal 2 4 3 4 4" xfId="4084"/>
    <cellStyle name="Normal 2 4 3 4 5" xfId="4085"/>
    <cellStyle name="Normal 2 4 3 4 6" xfId="4086"/>
    <cellStyle name="Normal 2 4 3 4 7" xfId="4087"/>
    <cellStyle name="Normal 2 4 3 5" xfId="4088"/>
    <cellStyle name="Normal 2 4 3 6" xfId="4089"/>
    <cellStyle name="Normal 2 4 3 7" xfId="4090"/>
    <cellStyle name="Normal 2 4 3 8" xfId="4091"/>
    <cellStyle name="Normal 2 4 3 9" xfId="4092"/>
    <cellStyle name="Normal 2 4 30" xfId="4093"/>
    <cellStyle name="Normal 2 4 31" xfId="4094"/>
    <cellStyle name="Normal 2 4 32" xfId="4095"/>
    <cellStyle name="Normal 2 4 33" xfId="4096"/>
    <cellStyle name="Normal 2 4 34" xfId="4097"/>
    <cellStyle name="Normal 2 4 35" xfId="4098"/>
    <cellStyle name="Normal 2 4 36" xfId="4099"/>
    <cellStyle name="Normal 2 4 37" xfId="4100"/>
    <cellStyle name="Normal 2 4 38" xfId="4101"/>
    <cellStyle name="Normal 2 4 39" xfId="4102"/>
    <cellStyle name="Normal 2 4 4" xfId="4103"/>
    <cellStyle name="Normal 2 4 4 10" xfId="4104"/>
    <cellStyle name="Normal 2 4 4 2" xfId="4105"/>
    <cellStyle name="Normal 2 4 4 2 2" xfId="4106"/>
    <cellStyle name="Normal 2 4 4 2 3" xfId="4107"/>
    <cellStyle name="Normal 2 4 4 2 4" xfId="4108"/>
    <cellStyle name="Normal 2 4 4 2 5" xfId="4109"/>
    <cellStyle name="Normal 2 4 4 2 6" xfId="4110"/>
    <cellStyle name="Normal 2 4 4 2 7" xfId="4111"/>
    <cellStyle name="Normal 2 4 4 3" xfId="4112"/>
    <cellStyle name="Normal 2 4 4 3 2" xfId="4113"/>
    <cellStyle name="Normal 2 4 4 3 3" xfId="4114"/>
    <cellStyle name="Normal 2 4 4 3 4" xfId="4115"/>
    <cellStyle name="Normal 2 4 4 3 5" xfId="4116"/>
    <cellStyle name="Normal 2 4 4 3 6" xfId="4117"/>
    <cellStyle name="Normal 2 4 4 3 7" xfId="4118"/>
    <cellStyle name="Normal 2 4 4 4" xfId="4119"/>
    <cellStyle name="Normal 2 4 4 4 2" xfId="4120"/>
    <cellStyle name="Normal 2 4 4 4 3" xfId="4121"/>
    <cellStyle name="Normal 2 4 4 4 4" xfId="4122"/>
    <cellStyle name="Normal 2 4 4 4 5" xfId="4123"/>
    <cellStyle name="Normal 2 4 4 4 6" xfId="4124"/>
    <cellStyle name="Normal 2 4 4 4 7" xfId="4125"/>
    <cellStyle name="Normal 2 4 4 5" xfId="4126"/>
    <cellStyle name="Normal 2 4 4 6" xfId="4127"/>
    <cellStyle name="Normal 2 4 4 7" xfId="4128"/>
    <cellStyle name="Normal 2 4 4 8" xfId="4129"/>
    <cellStyle name="Normal 2 4 4 9" xfId="4130"/>
    <cellStyle name="Normal 2 4 40" xfId="4131"/>
    <cellStyle name="Normal 2 4 41" xfId="4132"/>
    <cellStyle name="Normal 2 4 42" xfId="4133"/>
    <cellStyle name="Normal 2 4 43" xfId="4134"/>
    <cellStyle name="Normal 2 4 44" xfId="4135"/>
    <cellStyle name="Normal 2 4 45" xfId="4136"/>
    <cellStyle name="Normal 2 4 5" xfId="4137"/>
    <cellStyle name="Normal 2 4 5 10" xfId="4138"/>
    <cellStyle name="Normal 2 4 5 2" xfId="4139"/>
    <cellStyle name="Normal 2 4 5 2 2" xfId="4140"/>
    <cellStyle name="Normal 2 4 5 2 3" xfId="4141"/>
    <cellStyle name="Normal 2 4 5 2 4" xfId="4142"/>
    <cellStyle name="Normal 2 4 5 2 5" xfId="4143"/>
    <cellStyle name="Normal 2 4 5 2 6" xfId="4144"/>
    <cellStyle name="Normal 2 4 5 2 7" xfId="4145"/>
    <cellStyle name="Normal 2 4 5 3" xfId="4146"/>
    <cellStyle name="Normal 2 4 5 3 2" xfId="4147"/>
    <cellStyle name="Normal 2 4 5 3 3" xfId="4148"/>
    <cellStyle name="Normal 2 4 5 3 4" xfId="4149"/>
    <cellStyle name="Normal 2 4 5 3 5" xfId="4150"/>
    <cellStyle name="Normal 2 4 5 3 6" xfId="4151"/>
    <cellStyle name="Normal 2 4 5 3 7" xfId="4152"/>
    <cellStyle name="Normal 2 4 5 4" xfId="4153"/>
    <cellStyle name="Normal 2 4 5 4 2" xfId="4154"/>
    <cellStyle name="Normal 2 4 5 4 3" xfId="4155"/>
    <cellStyle name="Normal 2 4 5 4 4" xfId="4156"/>
    <cellStyle name="Normal 2 4 5 4 5" xfId="4157"/>
    <cellStyle name="Normal 2 4 5 4 6" xfId="4158"/>
    <cellStyle name="Normal 2 4 5 4 7" xfId="4159"/>
    <cellStyle name="Normal 2 4 5 5" xfId="4160"/>
    <cellStyle name="Normal 2 4 5 6" xfId="4161"/>
    <cellStyle name="Normal 2 4 5 7" xfId="4162"/>
    <cellStyle name="Normal 2 4 5 8" xfId="4163"/>
    <cellStyle name="Normal 2 4 5 9" xfId="4164"/>
    <cellStyle name="Normal 2 4 6" xfId="4165"/>
    <cellStyle name="Normal 2 4 6 10" xfId="4166"/>
    <cellStyle name="Normal 2 4 6 2" xfId="4167"/>
    <cellStyle name="Normal 2 4 6 2 2" xfId="4168"/>
    <cellStyle name="Normal 2 4 6 2 3" xfId="4169"/>
    <cellStyle name="Normal 2 4 6 2 4" xfId="4170"/>
    <cellStyle name="Normal 2 4 6 2 5" xfId="4171"/>
    <cellStyle name="Normal 2 4 6 2 6" xfId="4172"/>
    <cellStyle name="Normal 2 4 6 2 7" xfId="4173"/>
    <cellStyle name="Normal 2 4 6 3" xfId="4174"/>
    <cellStyle name="Normal 2 4 6 3 2" xfId="4175"/>
    <cellStyle name="Normal 2 4 6 3 3" xfId="4176"/>
    <cellStyle name="Normal 2 4 6 3 4" xfId="4177"/>
    <cellStyle name="Normal 2 4 6 3 5" xfId="4178"/>
    <cellStyle name="Normal 2 4 6 3 6" xfId="4179"/>
    <cellStyle name="Normal 2 4 6 3 7" xfId="4180"/>
    <cellStyle name="Normal 2 4 6 4" xfId="4181"/>
    <cellStyle name="Normal 2 4 6 4 2" xfId="4182"/>
    <cellStyle name="Normal 2 4 6 4 3" xfId="4183"/>
    <cellStyle name="Normal 2 4 6 4 4" xfId="4184"/>
    <cellStyle name="Normal 2 4 6 4 5" xfId="4185"/>
    <cellStyle name="Normal 2 4 6 4 6" xfId="4186"/>
    <cellStyle name="Normal 2 4 6 4 7" xfId="4187"/>
    <cellStyle name="Normal 2 4 6 5" xfId="4188"/>
    <cellStyle name="Normal 2 4 6 6" xfId="4189"/>
    <cellStyle name="Normal 2 4 6 7" xfId="4190"/>
    <cellStyle name="Normal 2 4 6 8" xfId="4191"/>
    <cellStyle name="Normal 2 4 6 9" xfId="4192"/>
    <cellStyle name="Normal 2 4 7" xfId="4193"/>
    <cellStyle name="Normal 2 4 7 10" xfId="4194"/>
    <cellStyle name="Normal 2 4 7 2" xfId="4195"/>
    <cellStyle name="Normal 2 4 7 2 2" xfId="4196"/>
    <cellStyle name="Normal 2 4 7 2 3" xfId="4197"/>
    <cellStyle name="Normal 2 4 7 2 4" xfId="4198"/>
    <cellStyle name="Normal 2 4 7 2 5" xfId="4199"/>
    <cellStyle name="Normal 2 4 7 2 6" xfId="4200"/>
    <cellStyle name="Normal 2 4 7 2 7" xfId="4201"/>
    <cellStyle name="Normal 2 4 7 3" xfId="4202"/>
    <cellStyle name="Normal 2 4 7 3 2" xfId="4203"/>
    <cellStyle name="Normal 2 4 7 3 3" xfId="4204"/>
    <cellStyle name="Normal 2 4 7 3 4" xfId="4205"/>
    <cellStyle name="Normal 2 4 7 3 5" xfId="4206"/>
    <cellStyle name="Normal 2 4 7 3 6" xfId="4207"/>
    <cellStyle name="Normal 2 4 7 3 7" xfId="4208"/>
    <cellStyle name="Normal 2 4 7 4" xfId="4209"/>
    <cellStyle name="Normal 2 4 7 4 2" xfId="4210"/>
    <cellStyle name="Normal 2 4 7 4 3" xfId="4211"/>
    <cellStyle name="Normal 2 4 7 4 4" xfId="4212"/>
    <cellStyle name="Normal 2 4 7 4 5" xfId="4213"/>
    <cellStyle name="Normal 2 4 7 4 6" xfId="4214"/>
    <cellStyle name="Normal 2 4 7 4 7" xfId="4215"/>
    <cellStyle name="Normal 2 4 7 5" xfId="4216"/>
    <cellStyle name="Normal 2 4 7 6" xfId="4217"/>
    <cellStyle name="Normal 2 4 7 7" xfId="4218"/>
    <cellStyle name="Normal 2 4 7 8" xfId="4219"/>
    <cellStyle name="Normal 2 4 7 9" xfId="4220"/>
    <cellStyle name="Normal 2 4 8" xfId="4221"/>
    <cellStyle name="Normal 2 4 8 10" xfId="4222"/>
    <cellStyle name="Normal 2 4 8 2" xfId="4223"/>
    <cellStyle name="Normal 2 4 8 2 2" xfId="4224"/>
    <cellStyle name="Normal 2 4 8 2 3" xfId="4225"/>
    <cellStyle name="Normal 2 4 8 2 4" xfId="4226"/>
    <cellStyle name="Normal 2 4 8 2 5" xfId="4227"/>
    <cellStyle name="Normal 2 4 8 2 6" xfId="4228"/>
    <cellStyle name="Normal 2 4 8 2 7" xfId="4229"/>
    <cellStyle name="Normal 2 4 8 3" xfId="4230"/>
    <cellStyle name="Normal 2 4 8 3 2" xfId="4231"/>
    <cellStyle name="Normal 2 4 8 3 3" xfId="4232"/>
    <cellStyle name="Normal 2 4 8 3 4" xfId="4233"/>
    <cellStyle name="Normal 2 4 8 3 5" xfId="4234"/>
    <cellStyle name="Normal 2 4 8 3 6" xfId="4235"/>
    <cellStyle name="Normal 2 4 8 3 7" xfId="4236"/>
    <cellStyle name="Normal 2 4 8 4" xfId="4237"/>
    <cellStyle name="Normal 2 4 8 4 2" xfId="4238"/>
    <cellStyle name="Normal 2 4 8 4 3" xfId="4239"/>
    <cellStyle name="Normal 2 4 8 4 4" xfId="4240"/>
    <cellStyle name="Normal 2 4 8 4 5" xfId="4241"/>
    <cellStyle name="Normal 2 4 8 4 6" xfId="4242"/>
    <cellStyle name="Normal 2 4 8 4 7" xfId="4243"/>
    <cellStyle name="Normal 2 4 8 5" xfId="4244"/>
    <cellStyle name="Normal 2 4 8 6" xfId="4245"/>
    <cellStyle name="Normal 2 4 8 7" xfId="4246"/>
    <cellStyle name="Normal 2 4 8 8" xfId="4247"/>
    <cellStyle name="Normal 2 4 8 9" xfId="4248"/>
    <cellStyle name="Normal 2 4 9" xfId="4249"/>
    <cellStyle name="Normal 2 4 9 10" xfId="4250"/>
    <cellStyle name="Normal 2 4 9 2" xfId="4251"/>
    <cellStyle name="Normal 2 4 9 2 2" xfId="4252"/>
    <cellStyle name="Normal 2 4 9 2 3" xfId="4253"/>
    <cellStyle name="Normal 2 4 9 2 4" xfId="4254"/>
    <cellStyle name="Normal 2 4 9 2 5" xfId="4255"/>
    <cellStyle name="Normal 2 4 9 2 6" xfId="4256"/>
    <cellStyle name="Normal 2 4 9 2 7" xfId="4257"/>
    <cellStyle name="Normal 2 4 9 3" xfId="4258"/>
    <cellStyle name="Normal 2 4 9 3 2" xfId="4259"/>
    <cellStyle name="Normal 2 4 9 3 3" xfId="4260"/>
    <cellStyle name="Normal 2 4 9 3 4" xfId="4261"/>
    <cellStyle name="Normal 2 4 9 3 5" xfId="4262"/>
    <cellStyle name="Normal 2 4 9 3 6" xfId="4263"/>
    <cellStyle name="Normal 2 4 9 3 7" xfId="4264"/>
    <cellStyle name="Normal 2 4 9 4" xfId="4265"/>
    <cellStyle name="Normal 2 4 9 4 2" xfId="4266"/>
    <cellStyle name="Normal 2 4 9 4 3" xfId="4267"/>
    <cellStyle name="Normal 2 4 9 4 4" xfId="4268"/>
    <cellStyle name="Normal 2 4 9 4 5" xfId="4269"/>
    <cellStyle name="Normal 2 4 9 4 6" xfId="4270"/>
    <cellStyle name="Normal 2 4 9 4 7" xfId="4271"/>
    <cellStyle name="Normal 2 4 9 5" xfId="4272"/>
    <cellStyle name="Normal 2 4 9 6" xfId="4273"/>
    <cellStyle name="Normal 2 4 9 7" xfId="4274"/>
    <cellStyle name="Normal 2 4 9 8" xfId="4275"/>
    <cellStyle name="Normal 2 4 9 9" xfId="4276"/>
    <cellStyle name="Normal 2 40" xfId="4277"/>
    <cellStyle name="Normal 2 41" xfId="4278"/>
    <cellStyle name="Normal 2 42" xfId="4279"/>
    <cellStyle name="Normal 2 43" xfId="4280"/>
    <cellStyle name="Normal 2 44" xfId="4281"/>
    <cellStyle name="Normal 2 45" xfId="4282"/>
    <cellStyle name="Normal 2 46" xfId="4283"/>
    <cellStyle name="Normal 2 47" xfId="4284"/>
    <cellStyle name="Normal 2 48" xfId="4285"/>
    <cellStyle name="Normal 2 49" xfId="4286"/>
    <cellStyle name="Normal 2 5" xfId="4287"/>
    <cellStyle name="Normal 2 5 10" xfId="4288"/>
    <cellStyle name="Normal 2 5 10 10" xfId="4289"/>
    <cellStyle name="Normal 2 5 10 2" xfId="4290"/>
    <cellStyle name="Normal 2 5 10 2 2" xfId="4291"/>
    <cellStyle name="Normal 2 5 10 2 3" xfId="4292"/>
    <cellStyle name="Normal 2 5 10 2 4" xfId="4293"/>
    <cellStyle name="Normal 2 5 10 2 5" xfId="4294"/>
    <cellStyle name="Normal 2 5 10 2 6" xfId="4295"/>
    <cellStyle name="Normal 2 5 10 2 7" xfId="4296"/>
    <cellStyle name="Normal 2 5 10 3" xfId="4297"/>
    <cellStyle name="Normal 2 5 10 3 2" xfId="4298"/>
    <cellStyle name="Normal 2 5 10 3 3" xfId="4299"/>
    <cellStyle name="Normal 2 5 10 3 4" xfId="4300"/>
    <cellStyle name="Normal 2 5 10 3 5" xfId="4301"/>
    <cellStyle name="Normal 2 5 10 3 6" xfId="4302"/>
    <cellStyle name="Normal 2 5 10 3 7" xfId="4303"/>
    <cellStyle name="Normal 2 5 10 4" xfId="4304"/>
    <cellStyle name="Normal 2 5 10 4 2" xfId="4305"/>
    <cellStyle name="Normal 2 5 10 4 3" xfId="4306"/>
    <cellStyle name="Normal 2 5 10 4 4" xfId="4307"/>
    <cellStyle name="Normal 2 5 10 4 5" xfId="4308"/>
    <cellStyle name="Normal 2 5 10 4 6" xfId="4309"/>
    <cellStyle name="Normal 2 5 10 4 7" xfId="4310"/>
    <cellStyle name="Normal 2 5 10 5" xfId="4311"/>
    <cellStyle name="Normal 2 5 10 6" xfId="4312"/>
    <cellStyle name="Normal 2 5 10 7" xfId="4313"/>
    <cellStyle name="Normal 2 5 10 8" xfId="4314"/>
    <cellStyle name="Normal 2 5 10 9" xfId="4315"/>
    <cellStyle name="Normal 2 5 11" xfId="4316"/>
    <cellStyle name="Normal 2 5 11 10" xfId="4317"/>
    <cellStyle name="Normal 2 5 11 2" xfId="4318"/>
    <cellStyle name="Normal 2 5 11 2 2" xfId="4319"/>
    <cellStyle name="Normal 2 5 11 2 3" xfId="4320"/>
    <cellStyle name="Normal 2 5 11 2 4" xfId="4321"/>
    <cellStyle name="Normal 2 5 11 2 5" xfId="4322"/>
    <cellStyle name="Normal 2 5 11 2 6" xfId="4323"/>
    <cellStyle name="Normal 2 5 11 2 7" xfId="4324"/>
    <cellStyle name="Normal 2 5 11 3" xfId="4325"/>
    <cellStyle name="Normal 2 5 11 3 2" xfId="4326"/>
    <cellStyle name="Normal 2 5 11 3 3" xfId="4327"/>
    <cellStyle name="Normal 2 5 11 3 4" xfId="4328"/>
    <cellStyle name="Normal 2 5 11 3 5" xfId="4329"/>
    <cellStyle name="Normal 2 5 11 3 6" xfId="4330"/>
    <cellStyle name="Normal 2 5 11 3 7" xfId="4331"/>
    <cellStyle name="Normal 2 5 11 4" xfId="4332"/>
    <cellStyle name="Normal 2 5 11 4 2" xfId="4333"/>
    <cellStyle name="Normal 2 5 11 4 3" xfId="4334"/>
    <cellStyle name="Normal 2 5 11 4 4" xfId="4335"/>
    <cellStyle name="Normal 2 5 11 4 5" xfId="4336"/>
    <cellStyle name="Normal 2 5 11 4 6" xfId="4337"/>
    <cellStyle name="Normal 2 5 11 4 7" xfId="4338"/>
    <cellStyle name="Normal 2 5 11 5" xfId="4339"/>
    <cellStyle name="Normal 2 5 11 6" xfId="4340"/>
    <cellStyle name="Normal 2 5 11 7" xfId="4341"/>
    <cellStyle name="Normal 2 5 11 8" xfId="4342"/>
    <cellStyle name="Normal 2 5 11 9" xfId="4343"/>
    <cellStyle name="Normal 2 5 12" xfId="4344"/>
    <cellStyle name="Normal 2 5 12 10" xfId="4345"/>
    <cellStyle name="Normal 2 5 12 2" xfId="4346"/>
    <cellStyle name="Normal 2 5 12 2 2" xfId="4347"/>
    <cellStyle name="Normal 2 5 12 2 3" xfId="4348"/>
    <cellStyle name="Normal 2 5 12 2 4" xfId="4349"/>
    <cellStyle name="Normal 2 5 12 2 5" xfId="4350"/>
    <cellStyle name="Normal 2 5 12 2 6" xfId="4351"/>
    <cellStyle name="Normal 2 5 12 2 7" xfId="4352"/>
    <cellStyle name="Normal 2 5 12 3" xfId="4353"/>
    <cellStyle name="Normal 2 5 12 3 2" xfId="4354"/>
    <cellStyle name="Normal 2 5 12 3 3" xfId="4355"/>
    <cellStyle name="Normal 2 5 12 3 4" xfId="4356"/>
    <cellStyle name="Normal 2 5 12 3 5" xfId="4357"/>
    <cellStyle name="Normal 2 5 12 3 6" xfId="4358"/>
    <cellStyle name="Normal 2 5 12 3 7" xfId="4359"/>
    <cellStyle name="Normal 2 5 12 4" xfId="4360"/>
    <cellStyle name="Normal 2 5 12 4 2" xfId="4361"/>
    <cellStyle name="Normal 2 5 12 4 3" xfId="4362"/>
    <cellStyle name="Normal 2 5 12 4 4" xfId="4363"/>
    <cellStyle name="Normal 2 5 12 4 5" xfId="4364"/>
    <cellStyle name="Normal 2 5 12 4 6" xfId="4365"/>
    <cellStyle name="Normal 2 5 12 4 7" xfId="4366"/>
    <cellStyle name="Normal 2 5 12 5" xfId="4367"/>
    <cellStyle name="Normal 2 5 12 6" xfId="4368"/>
    <cellStyle name="Normal 2 5 12 7" xfId="4369"/>
    <cellStyle name="Normal 2 5 12 8" xfId="4370"/>
    <cellStyle name="Normal 2 5 12 9" xfId="4371"/>
    <cellStyle name="Normal 2 5 13" xfId="4372"/>
    <cellStyle name="Normal 2 5 13 10" xfId="4373"/>
    <cellStyle name="Normal 2 5 13 2" xfId="4374"/>
    <cellStyle name="Normal 2 5 13 2 2" xfId="4375"/>
    <cellStyle name="Normal 2 5 13 2 3" xfId="4376"/>
    <cellStyle name="Normal 2 5 13 2 4" xfId="4377"/>
    <cellStyle name="Normal 2 5 13 2 5" xfId="4378"/>
    <cellStyle name="Normal 2 5 13 2 6" xfId="4379"/>
    <cellStyle name="Normal 2 5 13 2 7" xfId="4380"/>
    <cellStyle name="Normal 2 5 13 3" xfId="4381"/>
    <cellStyle name="Normal 2 5 13 3 2" xfId="4382"/>
    <cellStyle name="Normal 2 5 13 3 3" xfId="4383"/>
    <cellStyle name="Normal 2 5 13 3 4" xfId="4384"/>
    <cellStyle name="Normal 2 5 13 3 5" xfId="4385"/>
    <cellStyle name="Normal 2 5 13 3 6" xfId="4386"/>
    <cellStyle name="Normal 2 5 13 3 7" xfId="4387"/>
    <cellStyle name="Normal 2 5 13 4" xfId="4388"/>
    <cellStyle name="Normal 2 5 13 4 2" xfId="4389"/>
    <cellStyle name="Normal 2 5 13 4 3" xfId="4390"/>
    <cellStyle name="Normal 2 5 13 4 4" xfId="4391"/>
    <cellStyle name="Normal 2 5 13 4 5" xfId="4392"/>
    <cellStyle name="Normal 2 5 13 4 6" xfId="4393"/>
    <cellStyle name="Normal 2 5 13 4 7" xfId="4394"/>
    <cellStyle name="Normal 2 5 13 5" xfId="4395"/>
    <cellStyle name="Normal 2 5 13 6" xfId="4396"/>
    <cellStyle name="Normal 2 5 13 7" xfId="4397"/>
    <cellStyle name="Normal 2 5 13 8" xfId="4398"/>
    <cellStyle name="Normal 2 5 13 9" xfId="4399"/>
    <cellStyle name="Normal 2 5 14" xfId="4400"/>
    <cellStyle name="Normal 2 5 14 10" xfId="4401"/>
    <cellStyle name="Normal 2 5 14 2" xfId="4402"/>
    <cellStyle name="Normal 2 5 14 2 2" xfId="4403"/>
    <cellStyle name="Normal 2 5 14 2 3" xfId="4404"/>
    <cellStyle name="Normal 2 5 14 2 4" xfId="4405"/>
    <cellStyle name="Normal 2 5 14 2 5" xfId="4406"/>
    <cellStyle name="Normal 2 5 14 2 6" xfId="4407"/>
    <cellStyle name="Normal 2 5 14 2 7" xfId="4408"/>
    <cellStyle name="Normal 2 5 14 3" xfId="4409"/>
    <cellStyle name="Normal 2 5 14 3 2" xfId="4410"/>
    <cellStyle name="Normal 2 5 14 3 3" xfId="4411"/>
    <cellStyle name="Normal 2 5 14 3 4" xfId="4412"/>
    <cellStyle name="Normal 2 5 14 3 5" xfId="4413"/>
    <cellStyle name="Normal 2 5 14 3 6" xfId="4414"/>
    <cellStyle name="Normal 2 5 14 3 7" xfId="4415"/>
    <cellStyle name="Normal 2 5 14 4" xfId="4416"/>
    <cellStyle name="Normal 2 5 14 4 2" xfId="4417"/>
    <cellStyle name="Normal 2 5 14 4 3" xfId="4418"/>
    <cellStyle name="Normal 2 5 14 4 4" xfId="4419"/>
    <cellStyle name="Normal 2 5 14 4 5" xfId="4420"/>
    <cellStyle name="Normal 2 5 14 4 6" xfId="4421"/>
    <cellStyle name="Normal 2 5 14 4 7" xfId="4422"/>
    <cellStyle name="Normal 2 5 14 5" xfId="4423"/>
    <cellStyle name="Normal 2 5 14 6" xfId="4424"/>
    <cellStyle name="Normal 2 5 14 7" xfId="4425"/>
    <cellStyle name="Normal 2 5 14 8" xfId="4426"/>
    <cellStyle name="Normal 2 5 14 9" xfId="4427"/>
    <cellStyle name="Normal 2 5 15" xfId="4428"/>
    <cellStyle name="Normal 2 5 15 10" xfId="4429"/>
    <cellStyle name="Normal 2 5 15 2" xfId="4430"/>
    <cellStyle name="Normal 2 5 15 2 2" xfId="4431"/>
    <cellStyle name="Normal 2 5 15 2 3" xfId="4432"/>
    <cellStyle name="Normal 2 5 15 2 4" xfId="4433"/>
    <cellStyle name="Normal 2 5 15 2 5" xfId="4434"/>
    <cellStyle name="Normal 2 5 15 2 6" xfId="4435"/>
    <cellStyle name="Normal 2 5 15 2 7" xfId="4436"/>
    <cellStyle name="Normal 2 5 15 3" xfId="4437"/>
    <cellStyle name="Normal 2 5 15 3 2" xfId="4438"/>
    <cellStyle name="Normal 2 5 15 3 3" xfId="4439"/>
    <cellStyle name="Normal 2 5 15 3 4" xfId="4440"/>
    <cellStyle name="Normal 2 5 15 3 5" xfId="4441"/>
    <cellStyle name="Normal 2 5 15 3 6" xfId="4442"/>
    <cellStyle name="Normal 2 5 15 3 7" xfId="4443"/>
    <cellStyle name="Normal 2 5 15 4" xfId="4444"/>
    <cellStyle name="Normal 2 5 15 4 2" xfId="4445"/>
    <cellStyle name="Normal 2 5 15 4 3" xfId="4446"/>
    <cellStyle name="Normal 2 5 15 4 4" xfId="4447"/>
    <cellStyle name="Normal 2 5 15 4 5" xfId="4448"/>
    <cellStyle name="Normal 2 5 15 4 6" xfId="4449"/>
    <cellStyle name="Normal 2 5 15 4 7" xfId="4450"/>
    <cellStyle name="Normal 2 5 15 5" xfId="4451"/>
    <cellStyle name="Normal 2 5 15 6" xfId="4452"/>
    <cellStyle name="Normal 2 5 15 7" xfId="4453"/>
    <cellStyle name="Normal 2 5 15 8" xfId="4454"/>
    <cellStyle name="Normal 2 5 15 9" xfId="4455"/>
    <cellStyle name="Normal 2 5 16" xfId="4456"/>
    <cellStyle name="Normal 2 5 16 10" xfId="4457"/>
    <cellStyle name="Normal 2 5 16 2" xfId="4458"/>
    <cellStyle name="Normal 2 5 16 2 2" xfId="4459"/>
    <cellStyle name="Normal 2 5 16 2 3" xfId="4460"/>
    <cellStyle name="Normal 2 5 16 2 4" xfId="4461"/>
    <cellStyle name="Normal 2 5 16 2 5" xfId="4462"/>
    <cellStyle name="Normal 2 5 16 2 6" xfId="4463"/>
    <cellStyle name="Normal 2 5 16 2 7" xfId="4464"/>
    <cellStyle name="Normal 2 5 16 3" xfId="4465"/>
    <cellStyle name="Normal 2 5 16 3 2" xfId="4466"/>
    <cellStyle name="Normal 2 5 16 3 3" xfId="4467"/>
    <cellStyle name="Normal 2 5 16 3 4" xfId="4468"/>
    <cellStyle name="Normal 2 5 16 3 5" xfId="4469"/>
    <cellStyle name="Normal 2 5 16 3 6" xfId="4470"/>
    <cellStyle name="Normal 2 5 16 3 7" xfId="4471"/>
    <cellStyle name="Normal 2 5 16 4" xfId="4472"/>
    <cellStyle name="Normal 2 5 16 4 2" xfId="4473"/>
    <cellStyle name="Normal 2 5 16 4 3" xfId="4474"/>
    <cellStyle name="Normal 2 5 16 4 4" xfId="4475"/>
    <cellStyle name="Normal 2 5 16 4 5" xfId="4476"/>
    <cellStyle name="Normal 2 5 16 4 6" xfId="4477"/>
    <cellStyle name="Normal 2 5 16 4 7" xfId="4478"/>
    <cellStyle name="Normal 2 5 16 5" xfId="4479"/>
    <cellStyle name="Normal 2 5 16 6" xfId="4480"/>
    <cellStyle name="Normal 2 5 16 7" xfId="4481"/>
    <cellStyle name="Normal 2 5 16 8" xfId="4482"/>
    <cellStyle name="Normal 2 5 16 9" xfId="4483"/>
    <cellStyle name="Normal 2 5 17" xfId="4484"/>
    <cellStyle name="Normal 2 5 17 10" xfId="4485"/>
    <cellStyle name="Normal 2 5 17 2" xfId="4486"/>
    <cellStyle name="Normal 2 5 17 2 2" xfId="4487"/>
    <cellStyle name="Normal 2 5 17 2 3" xfId="4488"/>
    <cellStyle name="Normal 2 5 17 2 4" xfId="4489"/>
    <cellStyle name="Normal 2 5 17 2 5" xfId="4490"/>
    <cellStyle name="Normal 2 5 17 2 6" xfId="4491"/>
    <cellStyle name="Normal 2 5 17 2 7" xfId="4492"/>
    <cellStyle name="Normal 2 5 17 3" xfId="4493"/>
    <cellStyle name="Normal 2 5 17 3 2" xfId="4494"/>
    <cellStyle name="Normal 2 5 17 3 3" xfId="4495"/>
    <cellStyle name="Normal 2 5 17 3 4" xfId="4496"/>
    <cellStyle name="Normal 2 5 17 3 5" xfId="4497"/>
    <cellStyle name="Normal 2 5 17 3 6" xfId="4498"/>
    <cellStyle name="Normal 2 5 17 3 7" xfId="4499"/>
    <cellStyle name="Normal 2 5 17 4" xfId="4500"/>
    <cellStyle name="Normal 2 5 17 4 2" xfId="4501"/>
    <cellStyle name="Normal 2 5 17 4 3" xfId="4502"/>
    <cellStyle name="Normal 2 5 17 4 4" xfId="4503"/>
    <cellStyle name="Normal 2 5 17 4 5" xfId="4504"/>
    <cellStyle name="Normal 2 5 17 4 6" xfId="4505"/>
    <cellStyle name="Normal 2 5 17 4 7" xfId="4506"/>
    <cellStyle name="Normal 2 5 17 5" xfId="4507"/>
    <cellStyle name="Normal 2 5 17 6" xfId="4508"/>
    <cellStyle name="Normal 2 5 17 7" xfId="4509"/>
    <cellStyle name="Normal 2 5 17 8" xfId="4510"/>
    <cellStyle name="Normal 2 5 17 9" xfId="4511"/>
    <cellStyle name="Normal 2 5 18" xfId="4512"/>
    <cellStyle name="Normal 2 5 18 10" xfId="4513"/>
    <cellStyle name="Normal 2 5 18 2" xfId="4514"/>
    <cellStyle name="Normal 2 5 18 2 2" xfId="4515"/>
    <cellStyle name="Normal 2 5 18 2 3" xfId="4516"/>
    <cellStyle name="Normal 2 5 18 2 4" xfId="4517"/>
    <cellStyle name="Normal 2 5 18 2 5" xfId="4518"/>
    <cellStyle name="Normal 2 5 18 2 6" xfId="4519"/>
    <cellStyle name="Normal 2 5 18 2 7" xfId="4520"/>
    <cellStyle name="Normal 2 5 18 3" xfId="4521"/>
    <cellStyle name="Normal 2 5 18 3 2" xfId="4522"/>
    <cellStyle name="Normal 2 5 18 3 3" xfId="4523"/>
    <cellStyle name="Normal 2 5 18 3 4" xfId="4524"/>
    <cellStyle name="Normal 2 5 18 3 5" xfId="4525"/>
    <cellStyle name="Normal 2 5 18 3 6" xfId="4526"/>
    <cellStyle name="Normal 2 5 18 3 7" xfId="4527"/>
    <cellStyle name="Normal 2 5 18 4" xfId="4528"/>
    <cellStyle name="Normal 2 5 18 4 2" xfId="4529"/>
    <cellStyle name="Normal 2 5 18 4 3" xfId="4530"/>
    <cellStyle name="Normal 2 5 18 4 4" xfId="4531"/>
    <cellStyle name="Normal 2 5 18 4 5" xfId="4532"/>
    <cellStyle name="Normal 2 5 18 4 6" xfId="4533"/>
    <cellStyle name="Normal 2 5 18 4 7" xfId="4534"/>
    <cellStyle name="Normal 2 5 18 5" xfId="4535"/>
    <cellStyle name="Normal 2 5 18 6" xfId="4536"/>
    <cellStyle name="Normal 2 5 18 7" xfId="4537"/>
    <cellStyle name="Normal 2 5 18 8" xfId="4538"/>
    <cellStyle name="Normal 2 5 18 9" xfId="4539"/>
    <cellStyle name="Normal 2 5 19" xfId="4540"/>
    <cellStyle name="Normal 2 5 19 10" xfId="4541"/>
    <cellStyle name="Normal 2 5 19 2" xfId="4542"/>
    <cellStyle name="Normal 2 5 19 2 2" xfId="4543"/>
    <cellStyle name="Normal 2 5 19 2 3" xfId="4544"/>
    <cellStyle name="Normal 2 5 19 2 4" xfId="4545"/>
    <cellStyle name="Normal 2 5 19 2 5" xfId="4546"/>
    <cellStyle name="Normal 2 5 19 2 6" xfId="4547"/>
    <cellStyle name="Normal 2 5 19 2 7" xfId="4548"/>
    <cellStyle name="Normal 2 5 19 3" xfId="4549"/>
    <cellStyle name="Normal 2 5 19 3 2" xfId="4550"/>
    <cellStyle name="Normal 2 5 19 3 3" xfId="4551"/>
    <cellStyle name="Normal 2 5 19 3 4" xfId="4552"/>
    <cellStyle name="Normal 2 5 19 3 5" xfId="4553"/>
    <cellStyle name="Normal 2 5 19 3 6" xfId="4554"/>
    <cellStyle name="Normal 2 5 19 3 7" xfId="4555"/>
    <cellStyle name="Normal 2 5 19 4" xfId="4556"/>
    <cellStyle name="Normal 2 5 19 4 2" xfId="4557"/>
    <cellStyle name="Normal 2 5 19 4 3" xfId="4558"/>
    <cellStyle name="Normal 2 5 19 4 4" xfId="4559"/>
    <cellStyle name="Normal 2 5 19 4 5" xfId="4560"/>
    <cellStyle name="Normal 2 5 19 4 6" xfId="4561"/>
    <cellStyle name="Normal 2 5 19 4 7" xfId="4562"/>
    <cellStyle name="Normal 2 5 19 5" xfId="4563"/>
    <cellStyle name="Normal 2 5 19 6" xfId="4564"/>
    <cellStyle name="Normal 2 5 19 7" xfId="4565"/>
    <cellStyle name="Normal 2 5 19 8" xfId="4566"/>
    <cellStyle name="Normal 2 5 19 9" xfId="4567"/>
    <cellStyle name="Normal 2 5 2" xfId="4568"/>
    <cellStyle name="Normal 2 5 2 10" xfId="4569"/>
    <cellStyle name="Normal 2 5 2 2" xfId="4570"/>
    <cellStyle name="Normal 2 5 2 2 2" xfId="4571"/>
    <cellStyle name="Normal 2 5 2 2 3" xfId="4572"/>
    <cellStyle name="Normal 2 5 2 2 4" xfId="4573"/>
    <cellStyle name="Normal 2 5 2 2 5" xfId="4574"/>
    <cellStyle name="Normal 2 5 2 2 6" xfId="4575"/>
    <cellStyle name="Normal 2 5 2 2 7" xfId="4576"/>
    <cellStyle name="Normal 2 5 2 3" xfId="4577"/>
    <cellStyle name="Normal 2 5 2 3 2" xfId="4578"/>
    <cellStyle name="Normal 2 5 2 3 3" xfId="4579"/>
    <cellStyle name="Normal 2 5 2 3 4" xfId="4580"/>
    <cellStyle name="Normal 2 5 2 3 5" xfId="4581"/>
    <cellStyle name="Normal 2 5 2 3 6" xfId="4582"/>
    <cellStyle name="Normal 2 5 2 3 7" xfId="4583"/>
    <cellStyle name="Normal 2 5 2 4" xfId="4584"/>
    <cellStyle name="Normal 2 5 2 4 2" xfId="4585"/>
    <cellStyle name="Normal 2 5 2 4 3" xfId="4586"/>
    <cellStyle name="Normal 2 5 2 4 4" xfId="4587"/>
    <cellStyle name="Normal 2 5 2 4 5" xfId="4588"/>
    <cellStyle name="Normal 2 5 2 4 6" xfId="4589"/>
    <cellStyle name="Normal 2 5 2 4 7" xfId="4590"/>
    <cellStyle name="Normal 2 5 2 5" xfId="4591"/>
    <cellStyle name="Normal 2 5 2 6" xfId="4592"/>
    <cellStyle name="Normal 2 5 2 7" xfId="4593"/>
    <cellStyle name="Normal 2 5 2 8" xfId="4594"/>
    <cellStyle name="Normal 2 5 2 9" xfId="4595"/>
    <cellStyle name="Normal 2 5 20" xfId="4596"/>
    <cellStyle name="Normal 2 5 20 10" xfId="4597"/>
    <cellStyle name="Normal 2 5 20 2" xfId="4598"/>
    <cellStyle name="Normal 2 5 20 2 2" xfId="4599"/>
    <cellStyle name="Normal 2 5 20 2 3" xfId="4600"/>
    <cellStyle name="Normal 2 5 20 2 4" xfId="4601"/>
    <cellStyle name="Normal 2 5 20 2 5" xfId="4602"/>
    <cellStyle name="Normal 2 5 20 2 6" xfId="4603"/>
    <cellStyle name="Normal 2 5 20 2 7" xfId="4604"/>
    <cellStyle name="Normal 2 5 20 3" xfId="4605"/>
    <cellStyle name="Normal 2 5 20 3 2" xfId="4606"/>
    <cellStyle name="Normal 2 5 20 3 3" xfId="4607"/>
    <cellStyle name="Normal 2 5 20 3 4" xfId="4608"/>
    <cellStyle name="Normal 2 5 20 3 5" xfId="4609"/>
    <cellStyle name="Normal 2 5 20 3 6" xfId="4610"/>
    <cellStyle name="Normal 2 5 20 3 7" xfId="4611"/>
    <cellStyle name="Normal 2 5 20 4" xfId="4612"/>
    <cellStyle name="Normal 2 5 20 4 2" xfId="4613"/>
    <cellStyle name="Normal 2 5 20 4 3" xfId="4614"/>
    <cellStyle name="Normal 2 5 20 4 4" xfId="4615"/>
    <cellStyle name="Normal 2 5 20 4 5" xfId="4616"/>
    <cellStyle name="Normal 2 5 20 4 6" xfId="4617"/>
    <cellStyle name="Normal 2 5 20 4 7" xfId="4618"/>
    <cellStyle name="Normal 2 5 20 5" xfId="4619"/>
    <cellStyle name="Normal 2 5 20 6" xfId="4620"/>
    <cellStyle name="Normal 2 5 20 7" xfId="4621"/>
    <cellStyle name="Normal 2 5 20 8" xfId="4622"/>
    <cellStyle name="Normal 2 5 20 9" xfId="4623"/>
    <cellStyle name="Normal 2 5 21" xfId="4624"/>
    <cellStyle name="Normal 2 5 21 10" xfId="4625"/>
    <cellStyle name="Normal 2 5 21 2" xfId="4626"/>
    <cellStyle name="Normal 2 5 21 2 2" xfId="4627"/>
    <cellStyle name="Normal 2 5 21 2 3" xfId="4628"/>
    <cellStyle name="Normal 2 5 21 2 4" xfId="4629"/>
    <cellStyle name="Normal 2 5 21 2 5" xfId="4630"/>
    <cellStyle name="Normal 2 5 21 2 6" xfId="4631"/>
    <cellStyle name="Normal 2 5 21 2 7" xfId="4632"/>
    <cellStyle name="Normal 2 5 21 3" xfId="4633"/>
    <cellStyle name="Normal 2 5 21 3 2" xfId="4634"/>
    <cellStyle name="Normal 2 5 21 3 3" xfId="4635"/>
    <cellStyle name="Normal 2 5 21 3 4" xfId="4636"/>
    <cellStyle name="Normal 2 5 21 3 5" xfId="4637"/>
    <cellStyle name="Normal 2 5 21 3 6" xfId="4638"/>
    <cellStyle name="Normal 2 5 21 3 7" xfId="4639"/>
    <cellStyle name="Normal 2 5 21 4" xfId="4640"/>
    <cellStyle name="Normal 2 5 21 4 2" xfId="4641"/>
    <cellStyle name="Normal 2 5 21 4 3" xfId="4642"/>
    <cellStyle name="Normal 2 5 21 4 4" xfId="4643"/>
    <cellStyle name="Normal 2 5 21 4 5" xfId="4644"/>
    <cellStyle name="Normal 2 5 21 4 6" xfId="4645"/>
    <cellStyle name="Normal 2 5 21 4 7" xfId="4646"/>
    <cellStyle name="Normal 2 5 21 5" xfId="4647"/>
    <cellStyle name="Normal 2 5 21 6" xfId="4648"/>
    <cellStyle name="Normal 2 5 21 7" xfId="4649"/>
    <cellStyle name="Normal 2 5 21 8" xfId="4650"/>
    <cellStyle name="Normal 2 5 21 9" xfId="4651"/>
    <cellStyle name="Normal 2 5 22" xfId="4652"/>
    <cellStyle name="Normal 2 5 22 2" xfId="4653"/>
    <cellStyle name="Normal 2 5 22 3" xfId="4654"/>
    <cellStyle name="Normal 2 5 22 4" xfId="4655"/>
    <cellStyle name="Normal 2 5 22 5" xfId="4656"/>
    <cellStyle name="Normal 2 5 22 6" xfId="4657"/>
    <cellStyle name="Normal 2 5 22 7" xfId="4658"/>
    <cellStyle name="Normal 2 5 23" xfId="4659"/>
    <cellStyle name="Normal 2 5 23 2" xfId="4660"/>
    <cellStyle name="Normal 2 5 23 3" xfId="4661"/>
    <cellStyle name="Normal 2 5 23 4" xfId="4662"/>
    <cellStyle name="Normal 2 5 23 5" xfId="4663"/>
    <cellStyle name="Normal 2 5 23 6" xfId="4664"/>
    <cellStyle name="Normal 2 5 23 7" xfId="4665"/>
    <cellStyle name="Normal 2 5 24" xfId="4666"/>
    <cellStyle name="Normal 2 5 24 2" xfId="4667"/>
    <cellStyle name="Normal 2 5 24 3" xfId="4668"/>
    <cellStyle name="Normal 2 5 24 4" xfId="4669"/>
    <cellStyle name="Normal 2 5 24 5" xfId="4670"/>
    <cellStyle name="Normal 2 5 24 6" xfId="4671"/>
    <cellStyle name="Normal 2 5 24 7" xfId="4672"/>
    <cellStyle name="Normal 2 5 25" xfId="4673"/>
    <cellStyle name="Normal 2 5 25 2" xfId="4674"/>
    <cellStyle name="Normal 2 5 25 3" xfId="4675"/>
    <cellStyle name="Normal 2 5 25 4" xfId="4676"/>
    <cellStyle name="Normal 2 5 25 5" xfId="4677"/>
    <cellStyle name="Normal 2 5 25 6" xfId="4678"/>
    <cellStyle name="Normal 2 5 25 7" xfId="4679"/>
    <cellStyle name="Normal 2 5 26" xfId="4680"/>
    <cellStyle name="Normal 2 5 26 2" xfId="4681"/>
    <cellStyle name="Normal 2 5 26 3" xfId="4682"/>
    <cellStyle name="Normal 2 5 26 4" xfId="4683"/>
    <cellStyle name="Normal 2 5 26 5" xfId="4684"/>
    <cellStyle name="Normal 2 5 26 6" xfId="4685"/>
    <cellStyle name="Normal 2 5 26 7" xfId="4686"/>
    <cellStyle name="Normal 2 5 27" xfId="4687"/>
    <cellStyle name="Normal 2 5 28" xfId="4688"/>
    <cellStyle name="Normal 2 5 29" xfId="4689"/>
    <cellStyle name="Normal 2 5 3" xfId="4690"/>
    <cellStyle name="Normal 2 5 3 10" xfId="4691"/>
    <cellStyle name="Normal 2 5 3 2" xfId="4692"/>
    <cellStyle name="Normal 2 5 3 2 2" xfId="4693"/>
    <cellStyle name="Normal 2 5 3 2 3" xfId="4694"/>
    <cellStyle name="Normal 2 5 3 2 4" xfId="4695"/>
    <cellStyle name="Normal 2 5 3 2 5" xfId="4696"/>
    <cellStyle name="Normal 2 5 3 2 6" xfId="4697"/>
    <cellStyle name="Normal 2 5 3 2 7" xfId="4698"/>
    <cellStyle name="Normal 2 5 3 3" xfId="4699"/>
    <cellStyle name="Normal 2 5 3 3 2" xfId="4700"/>
    <cellStyle name="Normal 2 5 3 3 3" xfId="4701"/>
    <cellStyle name="Normal 2 5 3 3 4" xfId="4702"/>
    <cellStyle name="Normal 2 5 3 3 5" xfId="4703"/>
    <cellStyle name="Normal 2 5 3 3 6" xfId="4704"/>
    <cellStyle name="Normal 2 5 3 3 7" xfId="4705"/>
    <cellStyle name="Normal 2 5 3 4" xfId="4706"/>
    <cellStyle name="Normal 2 5 3 4 2" xfId="4707"/>
    <cellStyle name="Normal 2 5 3 4 3" xfId="4708"/>
    <cellStyle name="Normal 2 5 3 4 4" xfId="4709"/>
    <cellStyle name="Normal 2 5 3 4 5" xfId="4710"/>
    <cellStyle name="Normal 2 5 3 4 6" xfId="4711"/>
    <cellStyle name="Normal 2 5 3 4 7" xfId="4712"/>
    <cellStyle name="Normal 2 5 3 5" xfId="4713"/>
    <cellStyle name="Normal 2 5 3 6" xfId="4714"/>
    <cellStyle name="Normal 2 5 3 7" xfId="4715"/>
    <cellStyle name="Normal 2 5 3 8" xfId="4716"/>
    <cellStyle name="Normal 2 5 3 9" xfId="4717"/>
    <cellStyle name="Normal 2 5 30" xfId="4718"/>
    <cellStyle name="Normal 2 5 31" xfId="4719"/>
    <cellStyle name="Normal 2 5 32" xfId="4720"/>
    <cellStyle name="Normal 2 5 33" xfId="4721"/>
    <cellStyle name="Normal 2 5 34" xfId="4722"/>
    <cellStyle name="Normal 2 5 35" xfId="4723"/>
    <cellStyle name="Normal 2 5 36" xfId="4724"/>
    <cellStyle name="Normal 2 5 37" xfId="4725"/>
    <cellStyle name="Normal 2 5 38" xfId="4726"/>
    <cellStyle name="Normal 2 5 39" xfId="4727"/>
    <cellStyle name="Normal 2 5 4" xfId="4728"/>
    <cellStyle name="Normal 2 5 4 10" xfId="4729"/>
    <cellStyle name="Normal 2 5 4 2" xfId="4730"/>
    <cellStyle name="Normal 2 5 4 2 2" xfId="4731"/>
    <cellStyle name="Normal 2 5 4 2 3" xfId="4732"/>
    <cellStyle name="Normal 2 5 4 2 4" xfId="4733"/>
    <cellStyle name="Normal 2 5 4 2 5" xfId="4734"/>
    <cellStyle name="Normal 2 5 4 2 6" xfId="4735"/>
    <cellStyle name="Normal 2 5 4 2 7" xfId="4736"/>
    <cellStyle name="Normal 2 5 4 3" xfId="4737"/>
    <cellStyle name="Normal 2 5 4 3 2" xfId="4738"/>
    <cellStyle name="Normal 2 5 4 3 3" xfId="4739"/>
    <cellStyle name="Normal 2 5 4 3 4" xfId="4740"/>
    <cellStyle name="Normal 2 5 4 3 5" xfId="4741"/>
    <cellStyle name="Normal 2 5 4 3 6" xfId="4742"/>
    <cellStyle name="Normal 2 5 4 3 7" xfId="4743"/>
    <cellStyle name="Normal 2 5 4 4" xfId="4744"/>
    <cellStyle name="Normal 2 5 4 4 2" xfId="4745"/>
    <cellStyle name="Normal 2 5 4 4 3" xfId="4746"/>
    <cellStyle name="Normal 2 5 4 4 4" xfId="4747"/>
    <cellStyle name="Normal 2 5 4 4 5" xfId="4748"/>
    <cellStyle name="Normal 2 5 4 4 6" xfId="4749"/>
    <cellStyle name="Normal 2 5 4 4 7" xfId="4750"/>
    <cellStyle name="Normal 2 5 4 5" xfId="4751"/>
    <cellStyle name="Normal 2 5 4 6" xfId="4752"/>
    <cellStyle name="Normal 2 5 4 7" xfId="4753"/>
    <cellStyle name="Normal 2 5 4 8" xfId="4754"/>
    <cellStyle name="Normal 2 5 4 9" xfId="4755"/>
    <cellStyle name="Normal 2 5 40" xfId="4756"/>
    <cellStyle name="Normal 2 5 41" xfId="4757"/>
    <cellStyle name="Normal 2 5 42" xfId="4758"/>
    <cellStyle name="Normal 2 5 43" xfId="4759"/>
    <cellStyle name="Normal 2 5 44" xfId="4760"/>
    <cellStyle name="Normal 2 5 45" xfId="4761"/>
    <cellStyle name="Normal 2 5 5" xfId="4762"/>
    <cellStyle name="Normal 2 5 5 10" xfId="4763"/>
    <cellStyle name="Normal 2 5 5 2" xfId="4764"/>
    <cellStyle name="Normal 2 5 5 2 2" xfId="4765"/>
    <cellStyle name="Normal 2 5 5 2 3" xfId="4766"/>
    <cellStyle name="Normal 2 5 5 2 4" xfId="4767"/>
    <cellStyle name="Normal 2 5 5 2 5" xfId="4768"/>
    <cellStyle name="Normal 2 5 5 2 6" xfId="4769"/>
    <cellStyle name="Normal 2 5 5 2 7" xfId="4770"/>
    <cellStyle name="Normal 2 5 5 3" xfId="4771"/>
    <cellStyle name="Normal 2 5 5 3 2" xfId="4772"/>
    <cellStyle name="Normal 2 5 5 3 3" xfId="4773"/>
    <cellStyle name="Normal 2 5 5 3 4" xfId="4774"/>
    <cellStyle name="Normal 2 5 5 3 5" xfId="4775"/>
    <cellStyle name="Normal 2 5 5 3 6" xfId="4776"/>
    <cellStyle name="Normal 2 5 5 3 7" xfId="4777"/>
    <cellStyle name="Normal 2 5 5 4" xfId="4778"/>
    <cellStyle name="Normal 2 5 5 4 2" xfId="4779"/>
    <cellStyle name="Normal 2 5 5 4 3" xfId="4780"/>
    <cellStyle name="Normal 2 5 5 4 4" xfId="4781"/>
    <cellStyle name="Normal 2 5 5 4 5" xfId="4782"/>
    <cellStyle name="Normal 2 5 5 4 6" xfId="4783"/>
    <cellStyle name="Normal 2 5 5 4 7" xfId="4784"/>
    <cellStyle name="Normal 2 5 5 5" xfId="4785"/>
    <cellStyle name="Normal 2 5 5 6" xfId="4786"/>
    <cellStyle name="Normal 2 5 5 7" xfId="4787"/>
    <cellStyle name="Normal 2 5 5 8" xfId="4788"/>
    <cellStyle name="Normal 2 5 5 9" xfId="4789"/>
    <cellStyle name="Normal 2 5 6" xfId="4790"/>
    <cellStyle name="Normal 2 5 6 10" xfId="4791"/>
    <cellStyle name="Normal 2 5 6 2" xfId="4792"/>
    <cellStyle name="Normal 2 5 6 2 2" xfId="4793"/>
    <cellStyle name="Normal 2 5 6 2 3" xfId="4794"/>
    <cellStyle name="Normal 2 5 6 2 4" xfId="4795"/>
    <cellStyle name="Normal 2 5 6 2 5" xfId="4796"/>
    <cellStyle name="Normal 2 5 6 2 6" xfId="4797"/>
    <cellStyle name="Normal 2 5 6 2 7" xfId="4798"/>
    <cellStyle name="Normal 2 5 6 3" xfId="4799"/>
    <cellStyle name="Normal 2 5 6 3 2" xfId="4800"/>
    <cellStyle name="Normal 2 5 6 3 3" xfId="4801"/>
    <cellStyle name="Normal 2 5 6 3 4" xfId="4802"/>
    <cellStyle name="Normal 2 5 6 3 5" xfId="4803"/>
    <cellStyle name="Normal 2 5 6 3 6" xfId="4804"/>
    <cellStyle name="Normal 2 5 6 3 7" xfId="4805"/>
    <cellStyle name="Normal 2 5 6 4" xfId="4806"/>
    <cellStyle name="Normal 2 5 6 4 2" xfId="4807"/>
    <cellStyle name="Normal 2 5 6 4 3" xfId="4808"/>
    <cellStyle name="Normal 2 5 6 4 4" xfId="4809"/>
    <cellStyle name="Normal 2 5 6 4 5" xfId="4810"/>
    <cellStyle name="Normal 2 5 6 4 6" xfId="4811"/>
    <cellStyle name="Normal 2 5 6 4 7" xfId="4812"/>
    <cellStyle name="Normal 2 5 6 5" xfId="4813"/>
    <cellStyle name="Normal 2 5 6 6" xfId="4814"/>
    <cellStyle name="Normal 2 5 6 7" xfId="4815"/>
    <cellStyle name="Normal 2 5 6 8" xfId="4816"/>
    <cellStyle name="Normal 2 5 6 9" xfId="4817"/>
    <cellStyle name="Normal 2 5 7" xfId="4818"/>
    <cellStyle name="Normal 2 5 7 10" xfId="4819"/>
    <cellStyle name="Normal 2 5 7 2" xfId="4820"/>
    <cellStyle name="Normal 2 5 7 2 2" xfId="4821"/>
    <cellStyle name="Normal 2 5 7 2 3" xfId="4822"/>
    <cellStyle name="Normal 2 5 7 2 4" xfId="4823"/>
    <cellStyle name="Normal 2 5 7 2 5" xfId="4824"/>
    <cellStyle name="Normal 2 5 7 2 6" xfId="4825"/>
    <cellStyle name="Normal 2 5 7 2 7" xfId="4826"/>
    <cellStyle name="Normal 2 5 7 3" xfId="4827"/>
    <cellStyle name="Normal 2 5 7 3 2" xfId="4828"/>
    <cellStyle name="Normal 2 5 7 3 3" xfId="4829"/>
    <cellStyle name="Normal 2 5 7 3 4" xfId="4830"/>
    <cellStyle name="Normal 2 5 7 3 5" xfId="4831"/>
    <cellStyle name="Normal 2 5 7 3 6" xfId="4832"/>
    <cellStyle name="Normal 2 5 7 3 7" xfId="4833"/>
    <cellStyle name="Normal 2 5 7 4" xfId="4834"/>
    <cellStyle name="Normal 2 5 7 4 2" xfId="4835"/>
    <cellStyle name="Normal 2 5 7 4 3" xfId="4836"/>
    <cellStyle name="Normal 2 5 7 4 4" xfId="4837"/>
    <cellStyle name="Normal 2 5 7 4 5" xfId="4838"/>
    <cellStyle name="Normal 2 5 7 4 6" xfId="4839"/>
    <cellStyle name="Normal 2 5 7 4 7" xfId="4840"/>
    <cellStyle name="Normal 2 5 7 5" xfId="4841"/>
    <cellStyle name="Normal 2 5 7 6" xfId="4842"/>
    <cellStyle name="Normal 2 5 7 7" xfId="4843"/>
    <cellStyle name="Normal 2 5 7 8" xfId="4844"/>
    <cellStyle name="Normal 2 5 7 9" xfId="4845"/>
    <cellStyle name="Normal 2 5 8" xfId="4846"/>
    <cellStyle name="Normal 2 5 8 10" xfId="4847"/>
    <cellStyle name="Normal 2 5 8 2" xfId="4848"/>
    <cellStyle name="Normal 2 5 8 2 2" xfId="4849"/>
    <cellStyle name="Normal 2 5 8 2 3" xfId="4850"/>
    <cellStyle name="Normal 2 5 8 2 4" xfId="4851"/>
    <cellStyle name="Normal 2 5 8 2 5" xfId="4852"/>
    <cellStyle name="Normal 2 5 8 2 6" xfId="4853"/>
    <cellStyle name="Normal 2 5 8 2 7" xfId="4854"/>
    <cellStyle name="Normal 2 5 8 3" xfId="4855"/>
    <cellStyle name="Normal 2 5 8 3 2" xfId="4856"/>
    <cellStyle name="Normal 2 5 8 3 3" xfId="4857"/>
    <cellStyle name="Normal 2 5 8 3 4" xfId="4858"/>
    <cellStyle name="Normal 2 5 8 3 5" xfId="4859"/>
    <cellStyle name="Normal 2 5 8 3 6" xfId="4860"/>
    <cellStyle name="Normal 2 5 8 3 7" xfId="4861"/>
    <cellStyle name="Normal 2 5 8 4" xfId="4862"/>
    <cellStyle name="Normal 2 5 8 4 2" xfId="4863"/>
    <cellStyle name="Normal 2 5 8 4 3" xfId="4864"/>
    <cellStyle name="Normal 2 5 8 4 4" xfId="4865"/>
    <cellStyle name="Normal 2 5 8 4 5" xfId="4866"/>
    <cellStyle name="Normal 2 5 8 4 6" xfId="4867"/>
    <cellStyle name="Normal 2 5 8 4 7" xfId="4868"/>
    <cellStyle name="Normal 2 5 8 5" xfId="4869"/>
    <cellStyle name="Normal 2 5 8 6" xfId="4870"/>
    <cellStyle name="Normal 2 5 8 7" xfId="4871"/>
    <cellStyle name="Normal 2 5 8 8" xfId="4872"/>
    <cellStyle name="Normal 2 5 8 9" xfId="4873"/>
    <cellStyle name="Normal 2 5 9" xfId="4874"/>
    <cellStyle name="Normal 2 5 9 10" xfId="4875"/>
    <cellStyle name="Normal 2 5 9 2" xfId="4876"/>
    <cellStyle name="Normal 2 5 9 2 2" xfId="4877"/>
    <cellStyle name="Normal 2 5 9 2 3" xfId="4878"/>
    <cellStyle name="Normal 2 5 9 2 4" xfId="4879"/>
    <cellStyle name="Normal 2 5 9 2 5" xfId="4880"/>
    <cellStyle name="Normal 2 5 9 2 6" xfId="4881"/>
    <cellStyle name="Normal 2 5 9 2 7" xfId="4882"/>
    <cellStyle name="Normal 2 5 9 3" xfId="4883"/>
    <cellStyle name="Normal 2 5 9 3 2" xfId="4884"/>
    <cellStyle name="Normal 2 5 9 3 3" xfId="4885"/>
    <cellStyle name="Normal 2 5 9 3 4" xfId="4886"/>
    <cellStyle name="Normal 2 5 9 3 5" xfId="4887"/>
    <cellStyle name="Normal 2 5 9 3 6" xfId="4888"/>
    <cellStyle name="Normal 2 5 9 3 7" xfId="4889"/>
    <cellStyle name="Normal 2 5 9 4" xfId="4890"/>
    <cellStyle name="Normal 2 5 9 4 2" xfId="4891"/>
    <cellStyle name="Normal 2 5 9 4 3" xfId="4892"/>
    <cellStyle name="Normal 2 5 9 4 4" xfId="4893"/>
    <cellStyle name="Normal 2 5 9 4 5" xfId="4894"/>
    <cellStyle name="Normal 2 5 9 4 6" xfId="4895"/>
    <cellStyle name="Normal 2 5 9 4 7" xfId="4896"/>
    <cellStyle name="Normal 2 5 9 5" xfId="4897"/>
    <cellStyle name="Normal 2 5 9 6" xfId="4898"/>
    <cellStyle name="Normal 2 5 9 7" xfId="4899"/>
    <cellStyle name="Normal 2 5 9 8" xfId="4900"/>
    <cellStyle name="Normal 2 5 9 9" xfId="4901"/>
    <cellStyle name="Normal 2 50" xfId="4902"/>
    <cellStyle name="Normal 2 51" xfId="4903"/>
    <cellStyle name="Normal 2 6" xfId="4904"/>
    <cellStyle name="Normal 2 6 10" xfId="4905"/>
    <cellStyle name="Normal 2 6 10 10" xfId="4906"/>
    <cellStyle name="Normal 2 6 10 2" xfId="4907"/>
    <cellStyle name="Normal 2 6 10 2 2" xfId="4908"/>
    <cellStyle name="Normal 2 6 10 2 3" xfId="4909"/>
    <cellStyle name="Normal 2 6 10 2 4" xfId="4910"/>
    <cellStyle name="Normal 2 6 10 2 5" xfId="4911"/>
    <cellStyle name="Normal 2 6 10 2 6" xfId="4912"/>
    <cellStyle name="Normal 2 6 10 2 7" xfId="4913"/>
    <cellStyle name="Normal 2 6 10 3" xfId="4914"/>
    <cellStyle name="Normal 2 6 10 3 2" xfId="4915"/>
    <cellStyle name="Normal 2 6 10 3 3" xfId="4916"/>
    <cellStyle name="Normal 2 6 10 3 4" xfId="4917"/>
    <cellStyle name="Normal 2 6 10 3 5" xfId="4918"/>
    <cellStyle name="Normal 2 6 10 3 6" xfId="4919"/>
    <cellStyle name="Normal 2 6 10 3 7" xfId="4920"/>
    <cellStyle name="Normal 2 6 10 4" xfId="4921"/>
    <cellStyle name="Normal 2 6 10 4 2" xfId="4922"/>
    <cellStyle name="Normal 2 6 10 4 3" xfId="4923"/>
    <cellStyle name="Normal 2 6 10 4 4" xfId="4924"/>
    <cellStyle name="Normal 2 6 10 4 5" xfId="4925"/>
    <cellStyle name="Normal 2 6 10 4 6" xfId="4926"/>
    <cellStyle name="Normal 2 6 10 4 7" xfId="4927"/>
    <cellStyle name="Normal 2 6 10 5" xfId="4928"/>
    <cellStyle name="Normal 2 6 10 6" xfId="4929"/>
    <cellStyle name="Normal 2 6 10 7" xfId="4930"/>
    <cellStyle name="Normal 2 6 10 8" xfId="4931"/>
    <cellStyle name="Normal 2 6 10 9" xfId="4932"/>
    <cellStyle name="Normal 2 6 11" xfId="4933"/>
    <cellStyle name="Normal 2 6 11 10" xfId="4934"/>
    <cellStyle name="Normal 2 6 11 2" xfId="4935"/>
    <cellStyle name="Normal 2 6 11 2 2" xfId="4936"/>
    <cellStyle name="Normal 2 6 11 2 3" xfId="4937"/>
    <cellStyle name="Normal 2 6 11 2 4" xfId="4938"/>
    <cellStyle name="Normal 2 6 11 2 5" xfId="4939"/>
    <cellStyle name="Normal 2 6 11 2 6" xfId="4940"/>
    <cellStyle name="Normal 2 6 11 2 7" xfId="4941"/>
    <cellStyle name="Normal 2 6 11 3" xfId="4942"/>
    <cellStyle name="Normal 2 6 11 3 2" xfId="4943"/>
    <cellStyle name="Normal 2 6 11 3 3" xfId="4944"/>
    <cellStyle name="Normal 2 6 11 3 4" xfId="4945"/>
    <cellStyle name="Normal 2 6 11 3 5" xfId="4946"/>
    <cellStyle name="Normal 2 6 11 3 6" xfId="4947"/>
    <cellStyle name="Normal 2 6 11 3 7" xfId="4948"/>
    <cellStyle name="Normal 2 6 11 4" xfId="4949"/>
    <cellStyle name="Normal 2 6 11 4 2" xfId="4950"/>
    <cellStyle name="Normal 2 6 11 4 3" xfId="4951"/>
    <cellStyle name="Normal 2 6 11 4 4" xfId="4952"/>
    <cellStyle name="Normal 2 6 11 4 5" xfId="4953"/>
    <cellStyle name="Normal 2 6 11 4 6" xfId="4954"/>
    <cellStyle name="Normal 2 6 11 4 7" xfId="4955"/>
    <cellStyle name="Normal 2 6 11 5" xfId="4956"/>
    <cellStyle name="Normal 2 6 11 6" xfId="4957"/>
    <cellStyle name="Normal 2 6 11 7" xfId="4958"/>
    <cellStyle name="Normal 2 6 11 8" xfId="4959"/>
    <cellStyle name="Normal 2 6 11 9" xfId="4960"/>
    <cellStyle name="Normal 2 6 12" xfId="4961"/>
    <cellStyle name="Normal 2 6 12 10" xfId="4962"/>
    <cellStyle name="Normal 2 6 12 2" xfId="4963"/>
    <cellStyle name="Normal 2 6 12 2 2" xfId="4964"/>
    <cellStyle name="Normal 2 6 12 2 3" xfId="4965"/>
    <cellStyle name="Normal 2 6 12 2 4" xfId="4966"/>
    <cellStyle name="Normal 2 6 12 2 5" xfId="4967"/>
    <cellStyle name="Normal 2 6 12 2 6" xfId="4968"/>
    <cellStyle name="Normal 2 6 12 2 7" xfId="4969"/>
    <cellStyle name="Normal 2 6 12 3" xfId="4970"/>
    <cellStyle name="Normal 2 6 12 3 2" xfId="4971"/>
    <cellStyle name="Normal 2 6 12 3 3" xfId="4972"/>
    <cellStyle name="Normal 2 6 12 3 4" xfId="4973"/>
    <cellStyle name="Normal 2 6 12 3 5" xfId="4974"/>
    <cellStyle name="Normal 2 6 12 3 6" xfId="4975"/>
    <cellStyle name="Normal 2 6 12 3 7" xfId="4976"/>
    <cellStyle name="Normal 2 6 12 4" xfId="4977"/>
    <cellStyle name="Normal 2 6 12 4 2" xfId="4978"/>
    <cellStyle name="Normal 2 6 12 4 3" xfId="4979"/>
    <cellStyle name="Normal 2 6 12 4 4" xfId="4980"/>
    <cellStyle name="Normal 2 6 12 4 5" xfId="4981"/>
    <cellStyle name="Normal 2 6 12 4 6" xfId="4982"/>
    <cellStyle name="Normal 2 6 12 4 7" xfId="4983"/>
    <cellStyle name="Normal 2 6 12 5" xfId="4984"/>
    <cellStyle name="Normal 2 6 12 6" xfId="4985"/>
    <cellStyle name="Normal 2 6 12 7" xfId="4986"/>
    <cellStyle name="Normal 2 6 12 8" xfId="4987"/>
    <cellStyle name="Normal 2 6 12 9" xfId="4988"/>
    <cellStyle name="Normal 2 6 13" xfId="4989"/>
    <cellStyle name="Normal 2 6 13 10" xfId="4990"/>
    <cellStyle name="Normal 2 6 13 2" xfId="4991"/>
    <cellStyle name="Normal 2 6 13 2 2" xfId="4992"/>
    <cellStyle name="Normal 2 6 13 2 3" xfId="4993"/>
    <cellStyle name="Normal 2 6 13 2 4" xfId="4994"/>
    <cellStyle name="Normal 2 6 13 2 5" xfId="4995"/>
    <cellStyle name="Normal 2 6 13 2 6" xfId="4996"/>
    <cellStyle name="Normal 2 6 13 2 7" xfId="4997"/>
    <cellStyle name="Normal 2 6 13 3" xfId="4998"/>
    <cellStyle name="Normal 2 6 13 3 2" xfId="4999"/>
    <cellStyle name="Normal 2 6 13 3 3" xfId="5000"/>
    <cellStyle name="Normal 2 6 13 3 4" xfId="5001"/>
    <cellStyle name="Normal 2 6 13 3 5" xfId="5002"/>
    <cellStyle name="Normal 2 6 13 3 6" xfId="5003"/>
    <cellStyle name="Normal 2 6 13 3 7" xfId="5004"/>
    <cellStyle name="Normal 2 6 13 4" xfId="5005"/>
    <cellStyle name="Normal 2 6 13 4 2" xfId="5006"/>
    <cellStyle name="Normal 2 6 13 4 3" xfId="5007"/>
    <cellStyle name="Normal 2 6 13 4 4" xfId="5008"/>
    <cellStyle name="Normal 2 6 13 4 5" xfId="5009"/>
    <cellStyle name="Normal 2 6 13 4 6" xfId="5010"/>
    <cellStyle name="Normal 2 6 13 4 7" xfId="5011"/>
    <cellStyle name="Normal 2 6 13 5" xfId="5012"/>
    <cellStyle name="Normal 2 6 13 6" xfId="5013"/>
    <cellStyle name="Normal 2 6 13 7" xfId="5014"/>
    <cellStyle name="Normal 2 6 13 8" xfId="5015"/>
    <cellStyle name="Normal 2 6 13 9" xfId="5016"/>
    <cellStyle name="Normal 2 6 14" xfId="5017"/>
    <cellStyle name="Normal 2 6 14 10" xfId="5018"/>
    <cellStyle name="Normal 2 6 14 2" xfId="5019"/>
    <cellStyle name="Normal 2 6 14 2 2" xfId="5020"/>
    <cellStyle name="Normal 2 6 14 2 3" xfId="5021"/>
    <cellStyle name="Normal 2 6 14 2 4" xfId="5022"/>
    <cellStyle name="Normal 2 6 14 2 5" xfId="5023"/>
    <cellStyle name="Normal 2 6 14 2 6" xfId="5024"/>
    <cellStyle name="Normal 2 6 14 2 7" xfId="5025"/>
    <cellStyle name="Normal 2 6 14 3" xfId="5026"/>
    <cellStyle name="Normal 2 6 14 3 2" xfId="5027"/>
    <cellStyle name="Normal 2 6 14 3 3" xfId="5028"/>
    <cellStyle name="Normal 2 6 14 3 4" xfId="5029"/>
    <cellStyle name="Normal 2 6 14 3 5" xfId="5030"/>
    <cellStyle name="Normal 2 6 14 3 6" xfId="5031"/>
    <cellStyle name="Normal 2 6 14 3 7" xfId="5032"/>
    <cellStyle name="Normal 2 6 14 4" xfId="5033"/>
    <cellStyle name="Normal 2 6 14 4 2" xfId="5034"/>
    <cellStyle name="Normal 2 6 14 4 3" xfId="5035"/>
    <cellStyle name="Normal 2 6 14 4 4" xfId="5036"/>
    <cellStyle name="Normal 2 6 14 4 5" xfId="5037"/>
    <cellStyle name="Normal 2 6 14 4 6" xfId="5038"/>
    <cellStyle name="Normal 2 6 14 4 7" xfId="5039"/>
    <cellStyle name="Normal 2 6 14 5" xfId="5040"/>
    <cellStyle name="Normal 2 6 14 6" xfId="5041"/>
    <cellStyle name="Normal 2 6 14 7" xfId="5042"/>
    <cellStyle name="Normal 2 6 14 8" xfId="5043"/>
    <cellStyle name="Normal 2 6 14 9" xfId="5044"/>
    <cellStyle name="Normal 2 6 15" xfId="5045"/>
    <cellStyle name="Normal 2 6 15 10" xfId="5046"/>
    <cellStyle name="Normal 2 6 15 2" xfId="5047"/>
    <cellStyle name="Normal 2 6 15 2 2" xfId="5048"/>
    <cellStyle name="Normal 2 6 15 2 3" xfId="5049"/>
    <cellStyle name="Normal 2 6 15 2 4" xfId="5050"/>
    <cellStyle name="Normal 2 6 15 2 5" xfId="5051"/>
    <cellStyle name="Normal 2 6 15 2 6" xfId="5052"/>
    <cellStyle name="Normal 2 6 15 2 7" xfId="5053"/>
    <cellStyle name="Normal 2 6 15 3" xfId="5054"/>
    <cellStyle name="Normal 2 6 15 3 2" xfId="5055"/>
    <cellStyle name="Normal 2 6 15 3 3" xfId="5056"/>
    <cellStyle name="Normal 2 6 15 3 4" xfId="5057"/>
    <cellStyle name="Normal 2 6 15 3 5" xfId="5058"/>
    <cellStyle name="Normal 2 6 15 3 6" xfId="5059"/>
    <cellStyle name="Normal 2 6 15 3 7" xfId="5060"/>
    <cellStyle name="Normal 2 6 15 4" xfId="5061"/>
    <cellStyle name="Normal 2 6 15 4 2" xfId="5062"/>
    <cellStyle name="Normal 2 6 15 4 3" xfId="5063"/>
    <cellStyle name="Normal 2 6 15 4 4" xfId="5064"/>
    <cellStyle name="Normal 2 6 15 4 5" xfId="5065"/>
    <cellStyle name="Normal 2 6 15 4 6" xfId="5066"/>
    <cellStyle name="Normal 2 6 15 4 7" xfId="5067"/>
    <cellStyle name="Normal 2 6 15 5" xfId="5068"/>
    <cellStyle name="Normal 2 6 15 6" xfId="5069"/>
    <cellStyle name="Normal 2 6 15 7" xfId="5070"/>
    <cellStyle name="Normal 2 6 15 8" xfId="5071"/>
    <cellStyle name="Normal 2 6 15 9" xfId="5072"/>
    <cellStyle name="Normal 2 6 16" xfId="5073"/>
    <cellStyle name="Normal 2 6 16 10" xfId="5074"/>
    <cellStyle name="Normal 2 6 16 2" xfId="5075"/>
    <cellStyle name="Normal 2 6 16 2 2" xfId="5076"/>
    <cellStyle name="Normal 2 6 16 2 3" xfId="5077"/>
    <cellStyle name="Normal 2 6 16 2 4" xfId="5078"/>
    <cellStyle name="Normal 2 6 16 2 5" xfId="5079"/>
    <cellStyle name="Normal 2 6 16 2 6" xfId="5080"/>
    <cellStyle name="Normal 2 6 16 2 7" xfId="5081"/>
    <cellStyle name="Normal 2 6 16 3" xfId="5082"/>
    <cellStyle name="Normal 2 6 16 3 2" xfId="5083"/>
    <cellStyle name="Normal 2 6 16 3 3" xfId="5084"/>
    <cellStyle name="Normal 2 6 16 3 4" xfId="5085"/>
    <cellStyle name="Normal 2 6 16 3 5" xfId="5086"/>
    <cellStyle name="Normal 2 6 16 3 6" xfId="5087"/>
    <cellStyle name="Normal 2 6 16 3 7" xfId="5088"/>
    <cellStyle name="Normal 2 6 16 4" xfId="5089"/>
    <cellStyle name="Normal 2 6 16 4 2" xfId="5090"/>
    <cellStyle name="Normal 2 6 16 4 3" xfId="5091"/>
    <cellStyle name="Normal 2 6 16 4 4" xfId="5092"/>
    <cellStyle name="Normal 2 6 16 4 5" xfId="5093"/>
    <cellStyle name="Normal 2 6 16 4 6" xfId="5094"/>
    <cellStyle name="Normal 2 6 16 4 7" xfId="5095"/>
    <cellStyle name="Normal 2 6 16 5" xfId="5096"/>
    <cellStyle name="Normal 2 6 16 6" xfId="5097"/>
    <cellStyle name="Normal 2 6 16 7" xfId="5098"/>
    <cellStyle name="Normal 2 6 16 8" xfId="5099"/>
    <cellStyle name="Normal 2 6 16 9" xfId="5100"/>
    <cellStyle name="Normal 2 6 17" xfId="5101"/>
    <cellStyle name="Normal 2 6 17 10" xfId="5102"/>
    <cellStyle name="Normal 2 6 17 2" xfId="5103"/>
    <cellStyle name="Normal 2 6 17 2 2" xfId="5104"/>
    <cellStyle name="Normal 2 6 17 2 3" xfId="5105"/>
    <cellStyle name="Normal 2 6 17 2 4" xfId="5106"/>
    <cellStyle name="Normal 2 6 17 2 5" xfId="5107"/>
    <cellStyle name="Normal 2 6 17 2 6" xfId="5108"/>
    <cellStyle name="Normal 2 6 17 2 7" xfId="5109"/>
    <cellStyle name="Normal 2 6 17 3" xfId="5110"/>
    <cellStyle name="Normal 2 6 17 3 2" xfId="5111"/>
    <cellStyle name="Normal 2 6 17 3 3" xfId="5112"/>
    <cellStyle name="Normal 2 6 17 3 4" xfId="5113"/>
    <cellStyle name="Normal 2 6 17 3 5" xfId="5114"/>
    <cellStyle name="Normal 2 6 17 3 6" xfId="5115"/>
    <cellStyle name="Normal 2 6 17 3 7" xfId="5116"/>
    <cellStyle name="Normal 2 6 17 4" xfId="5117"/>
    <cellStyle name="Normal 2 6 17 4 2" xfId="5118"/>
    <cellStyle name="Normal 2 6 17 4 3" xfId="5119"/>
    <cellStyle name="Normal 2 6 17 4 4" xfId="5120"/>
    <cellStyle name="Normal 2 6 17 4 5" xfId="5121"/>
    <cellStyle name="Normal 2 6 17 4 6" xfId="5122"/>
    <cellStyle name="Normal 2 6 17 4 7" xfId="5123"/>
    <cellStyle name="Normal 2 6 17 5" xfId="5124"/>
    <cellStyle name="Normal 2 6 17 6" xfId="5125"/>
    <cellStyle name="Normal 2 6 17 7" xfId="5126"/>
    <cellStyle name="Normal 2 6 17 8" xfId="5127"/>
    <cellStyle name="Normal 2 6 17 9" xfId="5128"/>
    <cellStyle name="Normal 2 6 18" xfId="5129"/>
    <cellStyle name="Normal 2 6 18 10" xfId="5130"/>
    <cellStyle name="Normal 2 6 18 2" xfId="5131"/>
    <cellStyle name="Normal 2 6 18 2 2" xfId="5132"/>
    <cellStyle name="Normal 2 6 18 2 3" xfId="5133"/>
    <cellStyle name="Normal 2 6 18 2 4" xfId="5134"/>
    <cellStyle name="Normal 2 6 18 2 5" xfId="5135"/>
    <cellStyle name="Normal 2 6 18 2 6" xfId="5136"/>
    <cellStyle name="Normal 2 6 18 2 7" xfId="5137"/>
    <cellStyle name="Normal 2 6 18 3" xfId="5138"/>
    <cellStyle name="Normal 2 6 18 3 2" xfId="5139"/>
    <cellStyle name="Normal 2 6 18 3 3" xfId="5140"/>
    <cellStyle name="Normal 2 6 18 3 4" xfId="5141"/>
    <cellStyle name="Normal 2 6 18 3 5" xfId="5142"/>
    <cellStyle name="Normal 2 6 18 3 6" xfId="5143"/>
    <cellStyle name="Normal 2 6 18 3 7" xfId="5144"/>
    <cellStyle name="Normal 2 6 18 4" xfId="5145"/>
    <cellStyle name="Normal 2 6 18 4 2" xfId="5146"/>
    <cellStyle name="Normal 2 6 18 4 3" xfId="5147"/>
    <cellStyle name="Normal 2 6 18 4 4" xfId="5148"/>
    <cellStyle name="Normal 2 6 18 4 5" xfId="5149"/>
    <cellStyle name="Normal 2 6 18 4 6" xfId="5150"/>
    <cellStyle name="Normal 2 6 18 4 7" xfId="5151"/>
    <cellStyle name="Normal 2 6 18 5" xfId="5152"/>
    <cellStyle name="Normal 2 6 18 6" xfId="5153"/>
    <cellStyle name="Normal 2 6 18 7" xfId="5154"/>
    <cellStyle name="Normal 2 6 18 8" xfId="5155"/>
    <cellStyle name="Normal 2 6 18 9" xfId="5156"/>
    <cellStyle name="Normal 2 6 19" xfId="5157"/>
    <cellStyle name="Normal 2 6 19 10" xfId="5158"/>
    <cellStyle name="Normal 2 6 19 2" xfId="5159"/>
    <cellStyle name="Normal 2 6 19 2 2" xfId="5160"/>
    <cellStyle name="Normal 2 6 19 2 3" xfId="5161"/>
    <cellStyle name="Normal 2 6 19 2 4" xfId="5162"/>
    <cellStyle name="Normal 2 6 19 2 5" xfId="5163"/>
    <cellStyle name="Normal 2 6 19 2 6" xfId="5164"/>
    <cellStyle name="Normal 2 6 19 2 7" xfId="5165"/>
    <cellStyle name="Normal 2 6 19 3" xfId="5166"/>
    <cellStyle name="Normal 2 6 19 3 2" xfId="5167"/>
    <cellStyle name="Normal 2 6 19 3 3" xfId="5168"/>
    <cellStyle name="Normal 2 6 19 3 4" xfId="5169"/>
    <cellStyle name="Normal 2 6 19 3 5" xfId="5170"/>
    <cellStyle name="Normal 2 6 19 3 6" xfId="5171"/>
    <cellStyle name="Normal 2 6 19 3 7" xfId="5172"/>
    <cellStyle name="Normal 2 6 19 4" xfId="5173"/>
    <cellStyle name="Normal 2 6 19 4 2" xfId="5174"/>
    <cellStyle name="Normal 2 6 19 4 3" xfId="5175"/>
    <cellStyle name="Normal 2 6 19 4 4" xfId="5176"/>
    <cellStyle name="Normal 2 6 19 4 5" xfId="5177"/>
    <cellStyle name="Normal 2 6 19 4 6" xfId="5178"/>
    <cellStyle name="Normal 2 6 19 4 7" xfId="5179"/>
    <cellStyle name="Normal 2 6 19 5" xfId="5180"/>
    <cellStyle name="Normal 2 6 19 6" xfId="5181"/>
    <cellStyle name="Normal 2 6 19 7" xfId="5182"/>
    <cellStyle name="Normal 2 6 19 8" xfId="5183"/>
    <cellStyle name="Normal 2 6 19 9" xfId="5184"/>
    <cellStyle name="Normal 2 6 2" xfId="5185"/>
    <cellStyle name="Normal 2 6 2 10" xfId="5186"/>
    <cellStyle name="Normal 2 6 2 2" xfId="5187"/>
    <cellStyle name="Normal 2 6 2 2 2" xfId="5188"/>
    <cellStyle name="Normal 2 6 2 2 3" xfId="5189"/>
    <cellStyle name="Normal 2 6 2 2 4" xfId="5190"/>
    <cellStyle name="Normal 2 6 2 2 5" xfId="5191"/>
    <cellStyle name="Normal 2 6 2 2 6" xfId="5192"/>
    <cellStyle name="Normal 2 6 2 2 7" xfId="5193"/>
    <cellStyle name="Normal 2 6 2 3" xfId="5194"/>
    <cellStyle name="Normal 2 6 2 3 2" xfId="5195"/>
    <cellStyle name="Normal 2 6 2 3 3" xfId="5196"/>
    <cellStyle name="Normal 2 6 2 3 4" xfId="5197"/>
    <cellStyle name="Normal 2 6 2 3 5" xfId="5198"/>
    <cellStyle name="Normal 2 6 2 3 6" xfId="5199"/>
    <cellStyle name="Normal 2 6 2 3 7" xfId="5200"/>
    <cellStyle name="Normal 2 6 2 4" xfId="5201"/>
    <cellStyle name="Normal 2 6 2 4 2" xfId="5202"/>
    <cellStyle name="Normal 2 6 2 4 3" xfId="5203"/>
    <cellStyle name="Normal 2 6 2 4 4" xfId="5204"/>
    <cellStyle name="Normal 2 6 2 4 5" xfId="5205"/>
    <cellStyle name="Normal 2 6 2 4 6" xfId="5206"/>
    <cellStyle name="Normal 2 6 2 4 7" xfId="5207"/>
    <cellStyle name="Normal 2 6 2 5" xfId="5208"/>
    <cellStyle name="Normal 2 6 2 6" xfId="5209"/>
    <cellStyle name="Normal 2 6 2 7" xfId="5210"/>
    <cellStyle name="Normal 2 6 2 8" xfId="5211"/>
    <cellStyle name="Normal 2 6 2 9" xfId="5212"/>
    <cellStyle name="Normal 2 6 20" xfId="5213"/>
    <cellStyle name="Normal 2 6 20 10" xfId="5214"/>
    <cellStyle name="Normal 2 6 20 2" xfId="5215"/>
    <cellStyle name="Normal 2 6 20 2 2" xfId="5216"/>
    <cellStyle name="Normal 2 6 20 2 3" xfId="5217"/>
    <cellStyle name="Normal 2 6 20 2 4" xfId="5218"/>
    <cellStyle name="Normal 2 6 20 2 5" xfId="5219"/>
    <cellStyle name="Normal 2 6 20 2 6" xfId="5220"/>
    <cellStyle name="Normal 2 6 20 2 7" xfId="5221"/>
    <cellStyle name="Normal 2 6 20 3" xfId="5222"/>
    <cellStyle name="Normal 2 6 20 3 2" xfId="5223"/>
    <cellStyle name="Normal 2 6 20 3 3" xfId="5224"/>
    <cellStyle name="Normal 2 6 20 3 4" xfId="5225"/>
    <cellStyle name="Normal 2 6 20 3 5" xfId="5226"/>
    <cellStyle name="Normal 2 6 20 3 6" xfId="5227"/>
    <cellStyle name="Normal 2 6 20 3 7" xfId="5228"/>
    <cellStyle name="Normal 2 6 20 4" xfId="5229"/>
    <cellStyle name="Normal 2 6 20 4 2" xfId="5230"/>
    <cellStyle name="Normal 2 6 20 4 3" xfId="5231"/>
    <cellStyle name="Normal 2 6 20 4 4" xfId="5232"/>
    <cellStyle name="Normal 2 6 20 4 5" xfId="5233"/>
    <cellStyle name="Normal 2 6 20 4 6" xfId="5234"/>
    <cellStyle name="Normal 2 6 20 4 7" xfId="5235"/>
    <cellStyle name="Normal 2 6 20 5" xfId="5236"/>
    <cellStyle name="Normal 2 6 20 6" xfId="5237"/>
    <cellStyle name="Normal 2 6 20 7" xfId="5238"/>
    <cellStyle name="Normal 2 6 20 8" xfId="5239"/>
    <cellStyle name="Normal 2 6 20 9" xfId="5240"/>
    <cellStyle name="Normal 2 6 21" xfId="5241"/>
    <cellStyle name="Normal 2 6 21 10" xfId="5242"/>
    <cellStyle name="Normal 2 6 21 2" xfId="5243"/>
    <cellStyle name="Normal 2 6 21 2 2" xfId="5244"/>
    <cellStyle name="Normal 2 6 21 2 3" xfId="5245"/>
    <cellStyle name="Normal 2 6 21 2 4" xfId="5246"/>
    <cellStyle name="Normal 2 6 21 2 5" xfId="5247"/>
    <cellStyle name="Normal 2 6 21 2 6" xfId="5248"/>
    <cellStyle name="Normal 2 6 21 2 7" xfId="5249"/>
    <cellStyle name="Normal 2 6 21 3" xfId="5250"/>
    <cellStyle name="Normal 2 6 21 3 2" xfId="5251"/>
    <cellStyle name="Normal 2 6 21 3 3" xfId="5252"/>
    <cellStyle name="Normal 2 6 21 3 4" xfId="5253"/>
    <cellStyle name="Normal 2 6 21 3 5" xfId="5254"/>
    <cellStyle name="Normal 2 6 21 3 6" xfId="5255"/>
    <cellStyle name="Normal 2 6 21 3 7" xfId="5256"/>
    <cellStyle name="Normal 2 6 21 4" xfId="5257"/>
    <cellStyle name="Normal 2 6 21 4 2" xfId="5258"/>
    <cellStyle name="Normal 2 6 21 4 3" xfId="5259"/>
    <cellStyle name="Normal 2 6 21 4 4" xfId="5260"/>
    <cellStyle name="Normal 2 6 21 4 5" xfId="5261"/>
    <cellStyle name="Normal 2 6 21 4 6" xfId="5262"/>
    <cellStyle name="Normal 2 6 21 4 7" xfId="5263"/>
    <cellStyle name="Normal 2 6 21 5" xfId="5264"/>
    <cellStyle name="Normal 2 6 21 6" xfId="5265"/>
    <cellStyle name="Normal 2 6 21 7" xfId="5266"/>
    <cellStyle name="Normal 2 6 21 8" xfId="5267"/>
    <cellStyle name="Normal 2 6 21 9" xfId="5268"/>
    <cellStyle name="Normal 2 6 22" xfId="5269"/>
    <cellStyle name="Normal 2 6 22 2" xfId="5270"/>
    <cellStyle name="Normal 2 6 22 3" xfId="5271"/>
    <cellStyle name="Normal 2 6 22 4" xfId="5272"/>
    <cellStyle name="Normal 2 6 22 5" xfId="5273"/>
    <cellStyle name="Normal 2 6 22 6" xfId="5274"/>
    <cellStyle name="Normal 2 6 22 7" xfId="5275"/>
    <cellStyle name="Normal 2 6 23" xfId="5276"/>
    <cellStyle name="Normal 2 6 23 2" xfId="5277"/>
    <cellStyle name="Normal 2 6 23 3" xfId="5278"/>
    <cellStyle name="Normal 2 6 23 4" xfId="5279"/>
    <cellStyle name="Normal 2 6 23 5" xfId="5280"/>
    <cellStyle name="Normal 2 6 23 6" xfId="5281"/>
    <cellStyle name="Normal 2 6 23 7" xfId="5282"/>
    <cellStyle name="Normal 2 6 24" xfId="5283"/>
    <cellStyle name="Normal 2 6 24 2" xfId="5284"/>
    <cellStyle name="Normal 2 6 24 3" xfId="5285"/>
    <cellStyle name="Normal 2 6 24 4" xfId="5286"/>
    <cellStyle name="Normal 2 6 24 5" xfId="5287"/>
    <cellStyle name="Normal 2 6 24 6" xfId="5288"/>
    <cellStyle name="Normal 2 6 24 7" xfId="5289"/>
    <cellStyle name="Normal 2 6 25" xfId="5290"/>
    <cellStyle name="Normal 2 6 25 2" xfId="5291"/>
    <cellStyle name="Normal 2 6 25 3" xfId="5292"/>
    <cellStyle name="Normal 2 6 25 4" xfId="5293"/>
    <cellStyle name="Normal 2 6 25 5" xfId="5294"/>
    <cellStyle name="Normal 2 6 25 6" xfId="5295"/>
    <cellStyle name="Normal 2 6 25 7" xfId="5296"/>
    <cellStyle name="Normal 2 6 26" xfId="5297"/>
    <cellStyle name="Normal 2 6 26 2" xfId="5298"/>
    <cellStyle name="Normal 2 6 26 3" xfId="5299"/>
    <cellStyle name="Normal 2 6 26 4" xfId="5300"/>
    <cellStyle name="Normal 2 6 26 5" xfId="5301"/>
    <cellStyle name="Normal 2 6 26 6" xfId="5302"/>
    <cellStyle name="Normal 2 6 26 7" xfId="5303"/>
    <cellStyle name="Normal 2 6 27" xfId="5304"/>
    <cellStyle name="Normal 2 6 28" xfId="5305"/>
    <cellStyle name="Normal 2 6 29" xfId="5306"/>
    <cellStyle name="Normal 2 6 3" xfId="5307"/>
    <cellStyle name="Normal 2 6 3 10" xfId="5308"/>
    <cellStyle name="Normal 2 6 3 2" xfId="5309"/>
    <cellStyle name="Normal 2 6 3 2 2" xfId="5310"/>
    <cellStyle name="Normal 2 6 3 2 3" xfId="5311"/>
    <cellStyle name="Normal 2 6 3 2 4" xfId="5312"/>
    <cellStyle name="Normal 2 6 3 2 5" xfId="5313"/>
    <cellStyle name="Normal 2 6 3 2 6" xfId="5314"/>
    <cellStyle name="Normal 2 6 3 2 7" xfId="5315"/>
    <cellStyle name="Normal 2 6 3 3" xfId="5316"/>
    <cellStyle name="Normal 2 6 3 3 2" xfId="5317"/>
    <cellStyle name="Normal 2 6 3 3 3" xfId="5318"/>
    <cellStyle name="Normal 2 6 3 3 4" xfId="5319"/>
    <cellStyle name="Normal 2 6 3 3 5" xfId="5320"/>
    <cellStyle name="Normal 2 6 3 3 6" xfId="5321"/>
    <cellStyle name="Normal 2 6 3 3 7" xfId="5322"/>
    <cellStyle name="Normal 2 6 3 4" xfId="5323"/>
    <cellStyle name="Normal 2 6 3 4 2" xfId="5324"/>
    <cellStyle name="Normal 2 6 3 4 3" xfId="5325"/>
    <cellStyle name="Normal 2 6 3 4 4" xfId="5326"/>
    <cellStyle name="Normal 2 6 3 4 5" xfId="5327"/>
    <cellStyle name="Normal 2 6 3 4 6" xfId="5328"/>
    <cellStyle name="Normal 2 6 3 4 7" xfId="5329"/>
    <cellStyle name="Normal 2 6 3 5" xfId="5330"/>
    <cellStyle name="Normal 2 6 3 6" xfId="5331"/>
    <cellStyle name="Normal 2 6 3 7" xfId="5332"/>
    <cellStyle name="Normal 2 6 3 8" xfId="5333"/>
    <cellStyle name="Normal 2 6 3 9" xfId="5334"/>
    <cellStyle name="Normal 2 6 30" xfId="5335"/>
    <cellStyle name="Normal 2 6 31" xfId="5336"/>
    <cellStyle name="Normal 2 6 32" xfId="5337"/>
    <cellStyle name="Normal 2 6 33" xfId="5338"/>
    <cellStyle name="Normal 2 6 34" xfId="5339"/>
    <cellStyle name="Normal 2 6 35" xfId="5340"/>
    <cellStyle name="Normal 2 6 36" xfId="5341"/>
    <cellStyle name="Normal 2 6 37" xfId="5342"/>
    <cellStyle name="Normal 2 6 38" xfId="5343"/>
    <cellStyle name="Normal 2 6 39" xfId="5344"/>
    <cellStyle name="Normal 2 6 4" xfId="5345"/>
    <cellStyle name="Normal 2 6 4 10" xfId="5346"/>
    <cellStyle name="Normal 2 6 4 2" xfId="5347"/>
    <cellStyle name="Normal 2 6 4 2 2" xfId="5348"/>
    <cellStyle name="Normal 2 6 4 2 3" xfId="5349"/>
    <cellStyle name="Normal 2 6 4 2 4" xfId="5350"/>
    <cellStyle name="Normal 2 6 4 2 5" xfId="5351"/>
    <cellStyle name="Normal 2 6 4 2 6" xfId="5352"/>
    <cellStyle name="Normal 2 6 4 2 7" xfId="5353"/>
    <cellStyle name="Normal 2 6 4 3" xfId="5354"/>
    <cellStyle name="Normal 2 6 4 3 2" xfId="5355"/>
    <cellStyle name="Normal 2 6 4 3 3" xfId="5356"/>
    <cellStyle name="Normal 2 6 4 3 4" xfId="5357"/>
    <cellStyle name="Normal 2 6 4 3 5" xfId="5358"/>
    <cellStyle name="Normal 2 6 4 3 6" xfId="5359"/>
    <cellStyle name="Normal 2 6 4 3 7" xfId="5360"/>
    <cellStyle name="Normal 2 6 4 4" xfId="5361"/>
    <cellStyle name="Normal 2 6 4 4 2" xfId="5362"/>
    <cellStyle name="Normal 2 6 4 4 3" xfId="5363"/>
    <cellStyle name="Normal 2 6 4 4 4" xfId="5364"/>
    <cellStyle name="Normal 2 6 4 4 5" xfId="5365"/>
    <cellStyle name="Normal 2 6 4 4 6" xfId="5366"/>
    <cellStyle name="Normal 2 6 4 4 7" xfId="5367"/>
    <cellStyle name="Normal 2 6 4 5" xfId="5368"/>
    <cellStyle name="Normal 2 6 4 6" xfId="5369"/>
    <cellStyle name="Normal 2 6 4 7" xfId="5370"/>
    <cellStyle name="Normal 2 6 4 8" xfId="5371"/>
    <cellStyle name="Normal 2 6 4 9" xfId="5372"/>
    <cellStyle name="Normal 2 6 40" xfId="5373"/>
    <cellStyle name="Normal 2 6 41" xfId="5374"/>
    <cellStyle name="Normal 2 6 42" xfId="5375"/>
    <cellStyle name="Normal 2 6 43" xfId="5376"/>
    <cellStyle name="Normal 2 6 44" xfId="5377"/>
    <cellStyle name="Normal 2 6 45" xfId="5378"/>
    <cellStyle name="Normal 2 6 5" xfId="5379"/>
    <cellStyle name="Normal 2 6 5 10" xfId="5380"/>
    <cellStyle name="Normal 2 6 5 2" xfId="5381"/>
    <cellStyle name="Normal 2 6 5 2 2" xfId="5382"/>
    <cellStyle name="Normal 2 6 5 2 3" xfId="5383"/>
    <cellStyle name="Normal 2 6 5 2 4" xfId="5384"/>
    <cellStyle name="Normal 2 6 5 2 5" xfId="5385"/>
    <cellStyle name="Normal 2 6 5 2 6" xfId="5386"/>
    <cellStyle name="Normal 2 6 5 2 7" xfId="5387"/>
    <cellStyle name="Normal 2 6 5 3" xfId="5388"/>
    <cellStyle name="Normal 2 6 5 3 2" xfId="5389"/>
    <cellStyle name="Normal 2 6 5 3 3" xfId="5390"/>
    <cellStyle name="Normal 2 6 5 3 4" xfId="5391"/>
    <cellStyle name="Normal 2 6 5 3 5" xfId="5392"/>
    <cellStyle name="Normal 2 6 5 3 6" xfId="5393"/>
    <cellStyle name="Normal 2 6 5 3 7" xfId="5394"/>
    <cellStyle name="Normal 2 6 5 4" xfId="5395"/>
    <cellStyle name="Normal 2 6 5 4 2" xfId="5396"/>
    <cellStyle name="Normal 2 6 5 4 3" xfId="5397"/>
    <cellStyle name="Normal 2 6 5 4 4" xfId="5398"/>
    <cellStyle name="Normal 2 6 5 4 5" xfId="5399"/>
    <cellStyle name="Normal 2 6 5 4 6" xfId="5400"/>
    <cellStyle name="Normal 2 6 5 4 7" xfId="5401"/>
    <cellStyle name="Normal 2 6 5 5" xfId="5402"/>
    <cellStyle name="Normal 2 6 5 6" xfId="5403"/>
    <cellStyle name="Normal 2 6 5 7" xfId="5404"/>
    <cellStyle name="Normal 2 6 5 8" xfId="5405"/>
    <cellStyle name="Normal 2 6 5 9" xfId="5406"/>
    <cellStyle name="Normal 2 6 6" xfId="5407"/>
    <cellStyle name="Normal 2 6 6 10" xfId="5408"/>
    <cellStyle name="Normal 2 6 6 2" xfId="5409"/>
    <cellStyle name="Normal 2 6 6 2 2" xfId="5410"/>
    <cellStyle name="Normal 2 6 6 2 3" xfId="5411"/>
    <cellStyle name="Normal 2 6 6 2 4" xfId="5412"/>
    <cellStyle name="Normal 2 6 6 2 5" xfId="5413"/>
    <cellStyle name="Normal 2 6 6 2 6" xfId="5414"/>
    <cellStyle name="Normal 2 6 6 2 7" xfId="5415"/>
    <cellStyle name="Normal 2 6 6 3" xfId="5416"/>
    <cellStyle name="Normal 2 6 6 3 2" xfId="5417"/>
    <cellStyle name="Normal 2 6 6 3 3" xfId="5418"/>
    <cellStyle name="Normal 2 6 6 3 4" xfId="5419"/>
    <cellStyle name="Normal 2 6 6 3 5" xfId="5420"/>
    <cellStyle name="Normal 2 6 6 3 6" xfId="5421"/>
    <cellStyle name="Normal 2 6 6 3 7" xfId="5422"/>
    <cellStyle name="Normal 2 6 6 4" xfId="5423"/>
    <cellStyle name="Normal 2 6 6 4 2" xfId="5424"/>
    <cellStyle name="Normal 2 6 6 4 3" xfId="5425"/>
    <cellStyle name="Normal 2 6 6 4 4" xfId="5426"/>
    <cellStyle name="Normal 2 6 6 4 5" xfId="5427"/>
    <cellStyle name="Normal 2 6 6 4 6" xfId="5428"/>
    <cellStyle name="Normal 2 6 6 4 7" xfId="5429"/>
    <cellStyle name="Normal 2 6 6 5" xfId="5430"/>
    <cellStyle name="Normal 2 6 6 6" xfId="5431"/>
    <cellStyle name="Normal 2 6 6 7" xfId="5432"/>
    <cellStyle name="Normal 2 6 6 8" xfId="5433"/>
    <cellStyle name="Normal 2 6 6 9" xfId="5434"/>
    <cellStyle name="Normal 2 6 7" xfId="5435"/>
    <cellStyle name="Normal 2 6 7 10" xfId="5436"/>
    <cellStyle name="Normal 2 6 7 2" xfId="5437"/>
    <cellStyle name="Normal 2 6 7 2 2" xfId="5438"/>
    <cellStyle name="Normal 2 6 7 2 3" xfId="5439"/>
    <cellStyle name="Normal 2 6 7 2 4" xfId="5440"/>
    <cellStyle name="Normal 2 6 7 2 5" xfId="5441"/>
    <cellStyle name="Normal 2 6 7 2 6" xfId="5442"/>
    <cellStyle name="Normal 2 6 7 2 7" xfId="5443"/>
    <cellStyle name="Normal 2 6 7 3" xfId="5444"/>
    <cellStyle name="Normal 2 6 7 3 2" xfId="5445"/>
    <cellStyle name="Normal 2 6 7 3 3" xfId="5446"/>
    <cellStyle name="Normal 2 6 7 3 4" xfId="5447"/>
    <cellStyle name="Normal 2 6 7 3 5" xfId="5448"/>
    <cellStyle name="Normal 2 6 7 3 6" xfId="5449"/>
    <cellStyle name="Normal 2 6 7 3 7" xfId="5450"/>
    <cellStyle name="Normal 2 6 7 4" xfId="5451"/>
    <cellStyle name="Normal 2 6 7 4 2" xfId="5452"/>
    <cellStyle name="Normal 2 6 7 4 3" xfId="5453"/>
    <cellStyle name="Normal 2 6 7 4 4" xfId="5454"/>
    <cellStyle name="Normal 2 6 7 4 5" xfId="5455"/>
    <cellStyle name="Normal 2 6 7 4 6" xfId="5456"/>
    <cellStyle name="Normal 2 6 7 4 7" xfId="5457"/>
    <cellStyle name="Normal 2 6 7 5" xfId="5458"/>
    <cellStyle name="Normal 2 6 7 6" xfId="5459"/>
    <cellStyle name="Normal 2 6 7 7" xfId="5460"/>
    <cellStyle name="Normal 2 6 7 8" xfId="5461"/>
    <cellStyle name="Normal 2 6 7 9" xfId="5462"/>
    <cellStyle name="Normal 2 6 8" xfId="5463"/>
    <cellStyle name="Normal 2 6 8 10" xfId="5464"/>
    <cellStyle name="Normal 2 6 8 2" xfId="5465"/>
    <cellStyle name="Normal 2 6 8 2 2" xfId="5466"/>
    <cellStyle name="Normal 2 6 8 2 3" xfId="5467"/>
    <cellStyle name="Normal 2 6 8 2 4" xfId="5468"/>
    <cellStyle name="Normal 2 6 8 2 5" xfId="5469"/>
    <cellStyle name="Normal 2 6 8 2 6" xfId="5470"/>
    <cellStyle name="Normal 2 6 8 2 7" xfId="5471"/>
    <cellStyle name="Normal 2 6 8 3" xfId="5472"/>
    <cellStyle name="Normal 2 6 8 3 2" xfId="5473"/>
    <cellStyle name="Normal 2 6 8 3 3" xfId="5474"/>
    <cellStyle name="Normal 2 6 8 3 4" xfId="5475"/>
    <cellStyle name="Normal 2 6 8 3 5" xfId="5476"/>
    <cellStyle name="Normal 2 6 8 3 6" xfId="5477"/>
    <cellStyle name="Normal 2 6 8 3 7" xfId="5478"/>
    <cellStyle name="Normal 2 6 8 4" xfId="5479"/>
    <cellStyle name="Normal 2 6 8 4 2" xfId="5480"/>
    <cellStyle name="Normal 2 6 8 4 3" xfId="5481"/>
    <cellStyle name="Normal 2 6 8 4 4" xfId="5482"/>
    <cellStyle name="Normal 2 6 8 4 5" xfId="5483"/>
    <cellStyle name="Normal 2 6 8 4 6" xfId="5484"/>
    <cellStyle name="Normal 2 6 8 4 7" xfId="5485"/>
    <cellStyle name="Normal 2 6 8 5" xfId="5486"/>
    <cellStyle name="Normal 2 6 8 6" xfId="5487"/>
    <cellStyle name="Normal 2 6 8 7" xfId="5488"/>
    <cellStyle name="Normal 2 6 8 8" xfId="5489"/>
    <cellStyle name="Normal 2 6 8 9" xfId="5490"/>
    <cellStyle name="Normal 2 6 9" xfId="5491"/>
    <cellStyle name="Normal 2 6 9 10" xfId="5492"/>
    <cellStyle name="Normal 2 6 9 2" xfId="5493"/>
    <cellStyle name="Normal 2 6 9 2 2" xfId="5494"/>
    <cellStyle name="Normal 2 6 9 2 3" xfId="5495"/>
    <cellStyle name="Normal 2 6 9 2 4" xfId="5496"/>
    <cellStyle name="Normal 2 6 9 2 5" xfId="5497"/>
    <cellStyle name="Normal 2 6 9 2 6" xfId="5498"/>
    <cellStyle name="Normal 2 6 9 2 7" xfId="5499"/>
    <cellStyle name="Normal 2 6 9 3" xfId="5500"/>
    <cellStyle name="Normal 2 6 9 3 2" xfId="5501"/>
    <cellStyle name="Normal 2 6 9 3 3" xfId="5502"/>
    <cellStyle name="Normal 2 6 9 3 4" xfId="5503"/>
    <cellStyle name="Normal 2 6 9 3 5" xfId="5504"/>
    <cellStyle name="Normal 2 6 9 3 6" xfId="5505"/>
    <cellStyle name="Normal 2 6 9 3 7" xfId="5506"/>
    <cellStyle name="Normal 2 6 9 4" xfId="5507"/>
    <cellStyle name="Normal 2 6 9 4 2" xfId="5508"/>
    <cellStyle name="Normal 2 6 9 4 3" xfId="5509"/>
    <cellStyle name="Normal 2 6 9 4 4" xfId="5510"/>
    <cellStyle name="Normal 2 6 9 4 5" xfId="5511"/>
    <cellStyle name="Normal 2 6 9 4 6" xfId="5512"/>
    <cellStyle name="Normal 2 6 9 4 7" xfId="5513"/>
    <cellStyle name="Normal 2 6 9 5" xfId="5514"/>
    <cellStyle name="Normal 2 6 9 6" xfId="5515"/>
    <cellStyle name="Normal 2 6 9 7" xfId="5516"/>
    <cellStyle name="Normal 2 6 9 8" xfId="5517"/>
    <cellStyle name="Normal 2 6 9 9" xfId="5518"/>
    <cellStyle name="Normal 2 7" xfId="5519"/>
    <cellStyle name="Normal 2 7 10" xfId="5520"/>
    <cellStyle name="Normal 2 7 11" xfId="5521"/>
    <cellStyle name="Normal 2 7 12" xfId="5522"/>
    <cellStyle name="Normal 2 7 13" xfId="5523"/>
    <cellStyle name="Normal 2 7 14" xfId="5524"/>
    <cellStyle name="Normal 2 7 15" xfId="5525"/>
    <cellStyle name="Normal 2 7 16" xfId="5526"/>
    <cellStyle name="Normal 2 7 17" xfId="5527"/>
    <cellStyle name="Normal 2 7 2" xfId="5528"/>
    <cellStyle name="Normal 2 7 2 10" xfId="5529"/>
    <cellStyle name="Normal 2 7 2 11" xfId="5530"/>
    <cellStyle name="Normal 2 7 2 12" xfId="5531"/>
    <cellStyle name="Normal 2 7 2 13" xfId="5532"/>
    <cellStyle name="Normal 2 7 2 14" xfId="5533"/>
    <cellStyle name="Normal 2 7 2 15" xfId="5534"/>
    <cellStyle name="Normal 2 7 2 2" xfId="5535"/>
    <cellStyle name="Normal 2 7 2 3" xfId="5536"/>
    <cellStyle name="Normal 2 7 2 4" xfId="5537"/>
    <cellStyle name="Normal 2 7 2 5" xfId="5538"/>
    <cellStyle name="Normal 2 7 2 6" xfId="5539"/>
    <cellStyle name="Normal 2 7 2 7" xfId="5540"/>
    <cellStyle name="Normal 2 7 2 8" xfId="5541"/>
    <cellStyle name="Normal 2 7 2 9" xfId="5542"/>
    <cellStyle name="Normal 2 7 3" xfId="5543"/>
    <cellStyle name="Normal 2 7 4" xfId="5544"/>
    <cellStyle name="Normal 2 7 5" xfId="5545"/>
    <cellStyle name="Normal 2 7 6" xfId="5546"/>
    <cellStyle name="Normal 2 7 7" xfId="5547"/>
    <cellStyle name="Normal 2 7 8" xfId="5548"/>
    <cellStyle name="Normal 2 7 9" xfId="5549"/>
    <cellStyle name="Normal 2 8" xfId="5550"/>
    <cellStyle name="Normal 2 9" xfId="5551"/>
    <cellStyle name="Normal 2 9 10" xfId="5552"/>
    <cellStyle name="Normal 2 9 11" xfId="5553"/>
    <cellStyle name="Normal 2 9 12" xfId="5554"/>
    <cellStyle name="Normal 2 9 13" xfId="5555"/>
    <cellStyle name="Normal 2 9 14" xfId="5556"/>
    <cellStyle name="Normal 2 9 15" xfId="5557"/>
    <cellStyle name="Normal 2 9 2" xfId="5558"/>
    <cellStyle name="Normal 2 9 3" xfId="5559"/>
    <cellStyle name="Normal 2 9 4" xfId="5560"/>
    <cellStyle name="Normal 2 9 5" xfId="5561"/>
    <cellStyle name="Normal 2 9 6" xfId="5562"/>
    <cellStyle name="Normal 2 9 7" xfId="5563"/>
    <cellStyle name="Normal 2 9 8" xfId="5564"/>
    <cellStyle name="Normal 2 9 9" xfId="5565"/>
    <cellStyle name="Normal 20" xfId="5566"/>
    <cellStyle name="Normal 20 2" xfId="5567"/>
    <cellStyle name="Normal 20 2 2" xfId="5568"/>
    <cellStyle name="Normal 20 2 2 2" xfId="5569"/>
    <cellStyle name="Normal 20 2 2 3" xfId="5570"/>
    <cellStyle name="Normal 20 2 2 4" xfId="5571"/>
    <cellStyle name="Normal 20 2 2 5" xfId="5572"/>
    <cellStyle name="Normal 20 2 2 6" xfId="5573"/>
    <cellStyle name="Normal 20 2 2 7" xfId="5574"/>
    <cellStyle name="Normal 20 2 3" xfId="5575"/>
    <cellStyle name="Normal 20 2 4" xfId="5576"/>
    <cellStyle name="Normal 20 2 5" xfId="5577"/>
    <cellStyle name="Normal 20 2 6" xfId="5578"/>
    <cellStyle name="Normal 20 2 7" xfId="5579"/>
    <cellStyle name="Normal 20 3" xfId="5580"/>
    <cellStyle name="Normal 20 4" xfId="5581"/>
    <cellStyle name="Normal 21" xfId="5582"/>
    <cellStyle name="Normal 21 2" xfId="5583"/>
    <cellStyle name="Normal 21 2 2" xfId="5584"/>
    <cellStyle name="Normal 21 2 2 2" xfId="5585"/>
    <cellStyle name="Normal 21 2 2 3" xfId="5586"/>
    <cellStyle name="Normal 21 2 2 4" xfId="5587"/>
    <cellStyle name="Normal 21 2 2 5" xfId="5588"/>
    <cellStyle name="Normal 21 2 2 6" xfId="5589"/>
    <cellStyle name="Normal 21 2 2 7" xfId="5590"/>
    <cellStyle name="Normal 21 2 3" xfId="5591"/>
    <cellStyle name="Normal 21 2 4" xfId="5592"/>
    <cellStyle name="Normal 21 2 5" xfId="5593"/>
    <cellStyle name="Normal 21 2 6" xfId="5594"/>
    <cellStyle name="Normal 21 2 7" xfId="5595"/>
    <cellStyle name="Normal 21 3" xfId="5596"/>
    <cellStyle name="Normal 21 4" xfId="5597"/>
    <cellStyle name="Normal 22" xfId="5598"/>
    <cellStyle name="Normal 22 2" xfId="5599"/>
    <cellStyle name="Normal 22 2 2" xfId="5600"/>
    <cellStyle name="Normal 22 2 2 2" xfId="5601"/>
    <cellStyle name="Normal 22 2 2 3" xfId="5602"/>
    <cellStyle name="Normal 22 2 2 4" xfId="5603"/>
    <cellStyle name="Normal 22 2 2 5" xfId="5604"/>
    <cellStyle name="Normal 22 2 2 6" xfId="5605"/>
    <cellStyle name="Normal 22 2 2 7" xfId="5606"/>
    <cellStyle name="Normal 22 2 3" xfId="5607"/>
    <cellStyle name="Normal 22 2 4" xfId="5608"/>
    <cellStyle name="Normal 22 2 5" xfId="5609"/>
    <cellStyle name="Normal 22 2 6" xfId="5610"/>
    <cellStyle name="Normal 22 2 7" xfId="5611"/>
    <cellStyle name="Normal 22 3" xfId="5612"/>
    <cellStyle name="Normal 22 4" xfId="5613"/>
    <cellStyle name="Normal 23" xfId="5614"/>
    <cellStyle name="Normal 23 2" xfId="5615"/>
    <cellStyle name="Normal 23 2 2" xfId="5616"/>
    <cellStyle name="Normal 23 2 2 2" xfId="5617"/>
    <cellStyle name="Normal 23 2 2 3" xfId="5618"/>
    <cellStyle name="Normal 23 2 2 4" xfId="5619"/>
    <cellStyle name="Normal 23 2 2 5" xfId="5620"/>
    <cellStyle name="Normal 23 2 2 6" xfId="5621"/>
    <cellStyle name="Normal 23 2 2 7" xfId="5622"/>
    <cellStyle name="Normal 23 2 3" xfId="5623"/>
    <cellStyle name="Normal 23 2 4" xfId="5624"/>
    <cellStyle name="Normal 23 2 5" xfId="5625"/>
    <cellStyle name="Normal 23 2 6" xfId="5626"/>
    <cellStyle name="Normal 23 2 7" xfId="5627"/>
    <cellStyle name="Normal 23 3" xfId="5628"/>
    <cellStyle name="Normal 23 4" xfId="5629"/>
    <cellStyle name="Normal 24" xfId="5630"/>
    <cellStyle name="Normal 24 2" xfId="5631"/>
    <cellStyle name="Normal 25" xfId="5632"/>
    <cellStyle name="Normal 25 2" xfId="5633"/>
    <cellStyle name="Normal 26" xfId="5634"/>
    <cellStyle name="Normal 26 2" xfId="5635"/>
    <cellStyle name="Normal 27" xfId="5636"/>
    <cellStyle name="Normal 27 2" xfId="5637"/>
    <cellStyle name="Normal 28" xfId="5638"/>
    <cellStyle name="Normal 28 2" xfId="5639"/>
    <cellStyle name="Normal 29" xfId="5640"/>
    <cellStyle name="Normal 29 2" xfId="5641"/>
    <cellStyle name="Normal 3" xfId="19"/>
    <cellStyle name="Normal 3 10" xfId="5642"/>
    <cellStyle name="Normal 3 11" xfId="5643"/>
    <cellStyle name="Normal 3 12" xfId="5644"/>
    <cellStyle name="Normal 3 13" xfId="5645"/>
    <cellStyle name="Normal 3 14" xfId="5646"/>
    <cellStyle name="Normal 3 15" xfId="5647"/>
    <cellStyle name="Normal 3 16" xfId="5648"/>
    <cellStyle name="Normal 3 17" xfId="5649"/>
    <cellStyle name="Normal 3 18" xfId="5650"/>
    <cellStyle name="Normal 3 19" xfId="5651"/>
    <cellStyle name="Normal 3 2" xfId="32"/>
    <cellStyle name="Normal 3 2 10" xfId="5652"/>
    <cellStyle name="Normal 3 2 2" xfId="5653"/>
    <cellStyle name="Normal 3 2 2 2" xfId="5654"/>
    <cellStyle name="Normal 3 2 2 2 2" xfId="5655"/>
    <cellStyle name="Normal 3 2 2 2 3" xfId="5656"/>
    <cellStyle name="Normal 3 2 2 2 4" xfId="5657"/>
    <cellStyle name="Normal 3 2 2 2 5" xfId="5658"/>
    <cellStyle name="Normal 3 2 2 2 6" xfId="5659"/>
    <cellStyle name="Normal 3 2 2 2 7" xfId="5660"/>
    <cellStyle name="Normal 3 2 2 3" xfId="5661"/>
    <cellStyle name="Normal 3 2 2 4" xfId="5662"/>
    <cellStyle name="Normal 3 2 2 5" xfId="5663"/>
    <cellStyle name="Normal 3 2 2 6" xfId="5664"/>
    <cellStyle name="Normal 3 2 2 7" xfId="5665"/>
    <cellStyle name="Normal 3 2 3" xfId="5666"/>
    <cellStyle name="Normal 3 2 4" xfId="5667"/>
    <cellStyle name="Normal 3 2 5" xfId="5668"/>
    <cellStyle name="Normal 3 2 6" xfId="5669"/>
    <cellStyle name="Normal 3 2 7" xfId="5670"/>
    <cellStyle name="Normal 3 2 8" xfId="5671"/>
    <cellStyle name="Normal 3 2 9" xfId="5672"/>
    <cellStyle name="Normal 3 20" xfId="5673"/>
    <cellStyle name="Normal 3 21" xfId="5674"/>
    <cellStyle name="Normal 3 22" xfId="5675"/>
    <cellStyle name="Normal 3 23" xfId="5676"/>
    <cellStyle name="Normal 3 24" xfId="5677"/>
    <cellStyle name="Normal 3 25" xfId="5678"/>
    <cellStyle name="Normal 3 26" xfId="5679"/>
    <cellStyle name="Normal 3 27" xfId="5680"/>
    <cellStyle name="Normal 3 28" xfId="5681"/>
    <cellStyle name="Normal 3 29" xfId="5682"/>
    <cellStyle name="Normal 3 3" xfId="5683"/>
    <cellStyle name="Normal 3 30" xfId="5684"/>
    <cellStyle name="Normal 3 31" xfId="5685"/>
    <cellStyle name="Normal 3 32" xfId="5686"/>
    <cellStyle name="Normal 3 33" xfId="5687"/>
    <cellStyle name="Normal 3 34" xfId="5688"/>
    <cellStyle name="Normal 3 35" xfId="5689"/>
    <cellStyle name="Normal 3 36" xfId="5690"/>
    <cellStyle name="Normal 3 37" xfId="5691"/>
    <cellStyle name="Normal 3 38" xfId="5692"/>
    <cellStyle name="Normal 3 39" xfId="5693"/>
    <cellStyle name="Normal 3 4" xfId="5694"/>
    <cellStyle name="Normal 3 40" xfId="5695"/>
    <cellStyle name="Normal 3 41" xfId="5696"/>
    <cellStyle name="Normal 3 42" xfId="5697"/>
    <cellStyle name="Normal 3 43" xfId="5698"/>
    <cellStyle name="Normal 3 44" xfId="5699"/>
    <cellStyle name="Normal 3 45" xfId="5700"/>
    <cellStyle name="Normal 3 46" xfId="5701"/>
    <cellStyle name="Normal 3 47" xfId="5702"/>
    <cellStyle name="Normal 3 48" xfId="5703"/>
    <cellStyle name="Normal 3 49" xfId="5704"/>
    <cellStyle name="Normal 3 5" xfId="5705"/>
    <cellStyle name="Normal 3 50" xfId="5706"/>
    <cellStyle name="Normal 3 51" xfId="5707"/>
    <cellStyle name="Normal 3 52" xfId="5708"/>
    <cellStyle name="Normal 3 53" xfId="5709"/>
    <cellStyle name="Normal 3 54" xfId="5710"/>
    <cellStyle name="Normal 3 55" xfId="5711"/>
    <cellStyle name="Normal 3 56" xfId="5712"/>
    <cellStyle name="Normal 3 57" xfId="5713"/>
    <cellStyle name="Normal 3 58" xfId="5714"/>
    <cellStyle name="Normal 3 59" xfId="5715"/>
    <cellStyle name="Normal 3 6" xfId="5716"/>
    <cellStyle name="Normal 3 7" xfId="5717"/>
    <cellStyle name="Normal 3 8" xfId="5718"/>
    <cellStyle name="Normal 3 9" xfId="5719"/>
    <cellStyle name="Normal 30" xfId="5720"/>
    <cellStyle name="Normal 30 2" xfId="5721"/>
    <cellStyle name="Normal 31" xfId="5722"/>
    <cellStyle name="Normal 31 2" xfId="5723"/>
    <cellStyle name="Normal 32" xfId="5724"/>
    <cellStyle name="Normal 32 2" xfId="5725"/>
    <cellStyle name="Normal 33" xfId="5726"/>
    <cellStyle name="Normal 33 2" xfId="5727"/>
    <cellStyle name="Normal 34" xfId="5728"/>
    <cellStyle name="Normal 34 2" xfId="5729"/>
    <cellStyle name="Normal 34 3" xfId="5730"/>
    <cellStyle name="Normal 34 4" xfId="5731"/>
    <cellStyle name="Normal 35" xfId="5732"/>
    <cellStyle name="Normal 35 2" xfId="5733"/>
    <cellStyle name="Normal 35 3" xfId="5734"/>
    <cellStyle name="Normal 35 4" xfId="5735"/>
    <cellStyle name="Normal 36" xfId="5736"/>
    <cellStyle name="Normal 36 2" xfId="5737"/>
    <cellStyle name="Normal 36 3" xfId="5738"/>
    <cellStyle name="Normal 36 4" xfId="5739"/>
    <cellStyle name="Normal 37" xfId="5740"/>
    <cellStyle name="Normal 37 2" xfId="5741"/>
    <cellStyle name="Normal 38" xfId="5742"/>
    <cellStyle name="Normal 38 2" xfId="5743"/>
    <cellStyle name="Normal 39" xfId="5744"/>
    <cellStyle name="Normal 39 2" xfId="5745"/>
    <cellStyle name="Normal 4" xfId="33"/>
    <cellStyle name="Normal 4 10" xfId="5746"/>
    <cellStyle name="Normal 4 11" xfId="5747"/>
    <cellStyle name="Normal 4 12" xfId="5748"/>
    <cellStyle name="Normal 4 13" xfId="5749"/>
    <cellStyle name="Normal 4 14" xfId="5750"/>
    <cellStyle name="Normal 4 15" xfId="5751"/>
    <cellStyle name="Normal 4 16" xfId="5752"/>
    <cellStyle name="Normal 4 17" xfId="5753"/>
    <cellStyle name="Normal 4 18" xfId="5754"/>
    <cellStyle name="Normal 4 19" xfId="5755"/>
    <cellStyle name="Normal 4 2" xfId="5756"/>
    <cellStyle name="Normal 4 2 10" xfId="5757"/>
    <cellStyle name="Normal 4 2 11" xfId="5758"/>
    <cellStyle name="Normal 4 2 12" xfId="5759"/>
    <cellStyle name="Normal 4 2 13" xfId="5760"/>
    <cellStyle name="Normal 4 2 2" xfId="5761"/>
    <cellStyle name="Normal 4 2 2 2" xfId="5762"/>
    <cellStyle name="Normal 4 2 2 2 2" xfId="5763"/>
    <cellStyle name="Normal 4 2 2 2 3" xfId="5764"/>
    <cellStyle name="Normal 4 2 2 2 4" xfId="5765"/>
    <cellStyle name="Normal 4 2 2 2 5" xfId="5766"/>
    <cellStyle name="Normal 4 2 2 2 6" xfId="5767"/>
    <cellStyle name="Normal 4 2 2 2 7" xfId="5768"/>
    <cellStyle name="Normal 4 2 2 3" xfId="5769"/>
    <cellStyle name="Normal 4 2 2 4" xfId="5770"/>
    <cellStyle name="Normal 4 2 2 5" xfId="5771"/>
    <cellStyle name="Normal 4 2 2 6" xfId="5772"/>
    <cellStyle name="Normal 4 2 2 7" xfId="5773"/>
    <cellStyle name="Normal 4 2 3" xfId="5774"/>
    <cellStyle name="Normal 4 2 4" xfId="5775"/>
    <cellStyle name="Normal 4 2 5" xfId="5776"/>
    <cellStyle name="Normal 4 2 5 2" xfId="5777"/>
    <cellStyle name="Normal 4 2 5 3" xfId="5778"/>
    <cellStyle name="Normal 4 2 5 4" xfId="5779"/>
    <cellStyle name="Normal 4 2 5 5" xfId="5780"/>
    <cellStyle name="Normal 4 2 5 6" xfId="5781"/>
    <cellStyle name="Normal 4 2 5 7" xfId="5782"/>
    <cellStyle name="Normal 4 2 6" xfId="5783"/>
    <cellStyle name="Normal 4 2 6 2" xfId="5784"/>
    <cellStyle name="Normal 4 2 6 3" xfId="5785"/>
    <cellStyle name="Normal 4 2 6 4" xfId="5786"/>
    <cellStyle name="Normal 4 2 6 5" xfId="5787"/>
    <cellStyle name="Normal 4 2 6 6" xfId="5788"/>
    <cellStyle name="Normal 4 2 6 7" xfId="5789"/>
    <cellStyle name="Normal 4 2 7" xfId="5790"/>
    <cellStyle name="Normal 4 2 7 2" xfId="5791"/>
    <cellStyle name="Normal 4 2 7 3" xfId="5792"/>
    <cellStyle name="Normal 4 2 7 4" xfId="5793"/>
    <cellStyle name="Normal 4 2 7 5" xfId="5794"/>
    <cellStyle name="Normal 4 2 7 6" xfId="5795"/>
    <cellStyle name="Normal 4 2 7 7" xfId="5796"/>
    <cellStyle name="Normal 4 2 8" xfId="5797"/>
    <cellStyle name="Normal 4 2 9" xfId="5798"/>
    <cellStyle name="Normal 4 20" xfId="5799"/>
    <cellStyle name="Normal 4 21" xfId="5800"/>
    <cellStyle name="Normal 4 22" xfId="5801"/>
    <cellStyle name="Normal 4 23" xfId="5802"/>
    <cellStyle name="Normal 4 24" xfId="5803"/>
    <cellStyle name="Normal 4 25" xfId="5804"/>
    <cellStyle name="Normal 4 26" xfId="5805"/>
    <cellStyle name="Normal 4 26 10" xfId="5806"/>
    <cellStyle name="Normal 4 26 2" xfId="5807"/>
    <cellStyle name="Normal 4 26 2 2" xfId="5808"/>
    <cellStyle name="Normal 4 26 2 3" xfId="5809"/>
    <cellStyle name="Normal 4 26 2 4" xfId="5810"/>
    <cellStyle name="Normal 4 26 2 5" xfId="5811"/>
    <cellStyle name="Normal 4 26 2 6" xfId="5812"/>
    <cellStyle name="Normal 4 26 2 7" xfId="5813"/>
    <cellStyle name="Normal 4 26 3" xfId="5814"/>
    <cellStyle name="Normal 4 26 3 2" xfId="5815"/>
    <cellStyle name="Normal 4 26 3 3" xfId="5816"/>
    <cellStyle name="Normal 4 26 3 4" xfId="5817"/>
    <cellStyle name="Normal 4 26 3 5" xfId="5818"/>
    <cellStyle name="Normal 4 26 3 6" xfId="5819"/>
    <cellStyle name="Normal 4 26 3 7" xfId="5820"/>
    <cellStyle name="Normal 4 26 4" xfId="5821"/>
    <cellStyle name="Normal 4 26 4 2" xfId="5822"/>
    <cellStyle name="Normal 4 26 4 3" xfId="5823"/>
    <cellStyle name="Normal 4 26 4 4" xfId="5824"/>
    <cellStyle name="Normal 4 26 4 5" xfId="5825"/>
    <cellStyle name="Normal 4 26 4 6" xfId="5826"/>
    <cellStyle name="Normal 4 26 4 7" xfId="5827"/>
    <cellStyle name="Normal 4 26 5" xfId="5828"/>
    <cellStyle name="Normal 4 26 6" xfId="5829"/>
    <cellStyle name="Normal 4 26 7" xfId="5830"/>
    <cellStyle name="Normal 4 26 8" xfId="5831"/>
    <cellStyle name="Normal 4 26 9" xfId="5832"/>
    <cellStyle name="Normal 4 27" xfId="5833"/>
    <cellStyle name="Normal 4 27 10" xfId="5834"/>
    <cellStyle name="Normal 4 27 2" xfId="5835"/>
    <cellStyle name="Normal 4 27 2 2" xfId="5836"/>
    <cellStyle name="Normal 4 27 2 3" xfId="5837"/>
    <cellStyle name="Normal 4 27 2 4" xfId="5838"/>
    <cellStyle name="Normal 4 27 2 5" xfId="5839"/>
    <cellStyle name="Normal 4 27 2 6" xfId="5840"/>
    <cellStyle name="Normal 4 27 2 7" xfId="5841"/>
    <cellStyle name="Normal 4 27 3" xfId="5842"/>
    <cellStyle name="Normal 4 27 3 2" xfId="5843"/>
    <cellStyle name="Normal 4 27 3 3" xfId="5844"/>
    <cellStyle name="Normal 4 27 3 4" xfId="5845"/>
    <cellStyle name="Normal 4 27 3 5" xfId="5846"/>
    <cellStyle name="Normal 4 27 3 6" xfId="5847"/>
    <cellStyle name="Normal 4 27 3 7" xfId="5848"/>
    <cellStyle name="Normal 4 27 4" xfId="5849"/>
    <cellStyle name="Normal 4 27 4 2" xfId="5850"/>
    <cellStyle name="Normal 4 27 4 3" xfId="5851"/>
    <cellStyle name="Normal 4 27 4 4" xfId="5852"/>
    <cellStyle name="Normal 4 27 4 5" xfId="5853"/>
    <cellStyle name="Normal 4 27 4 6" xfId="5854"/>
    <cellStyle name="Normal 4 27 4 7" xfId="5855"/>
    <cellStyle name="Normal 4 27 5" xfId="5856"/>
    <cellStyle name="Normal 4 27 6" xfId="5857"/>
    <cellStyle name="Normal 4 27 7" xfId="5858"/>
    <cellStyle name="Normal 4 27 8" xfId="5859"/>
    <cellStyle name="Normal 4 27 9" xfId="5860"/>
    <cellStyle name="Normal 4 28" xfId="5861"/>
    <cellStyle name="Normal 4 28 10" xfId="5862"/>
    <cellStyle name="Normal 4 28 2" xfId="5863"/>
    <cellStyle name="Normal 4 28 2 2" xfId="5864"/>
    <cellStyle name="Normal 4 28 2 3" xfId="5865"/>
    <cellStyle name="Normal 4 28 2 4" xfId="5866"/>
    <cellStyle name="Normal 4 28 2 5" xfId="5867"/>
    <cellStyle name="Normal 4 28 2 6" xfId="5868"/>
    <cellStyle name="Normal 4 28 2 7" xfId="5869"/>
    <cellStyle name="Normal 4 28 3" xfId="5870"/>
    <cellStyle name="Normal 4 28 3 2" xfId="5871"/>
    <cellStyle name="Normal 4 28 3 3" xfId="5872"/>
    <cellStyle name="Normal 4 28 3 4" xfId="5873"/>
    <cellStyle name="Normal 4 28 3 5" xfId="5874"/>
    <cellStyle name="Normal 4 28 3 6" xfId="5875"/>
    <cellStyle name="Normal 4 28 3 7" xfId="5876"/>
    <cellStyle name="Normal 4 28 4" xfId="5877"/>
    <cellStyle name="Normal 4 28 4 2" xfId="5878"/>
    <cellStyle name="Normal 4 28 4 3" xfId="5879"/>
    <cellStyle name="Normal 4 28 4 4" xfId="5880"/>
    <cellStyle name="Normal 4 28 4 5" xfId="5881"/>
    <cellStyle name="Normal 4 28 4 6" xfId="5882"/>
    <cellStyle name="Normal 4 28 4 7" xfId="5883"/>
    <cellStyle name="Normal 4 28 5" xfId="5884"/>
    <cellStyle name="Normal 4 28 6" xfId="5885"/>
    <cellStyle name="Normal 4 28 7" xfId="5886"/>
    <cellStyle name="Normal 4 28 8" xfId="5887"/>
    <cellStyle name="Normal 4 28 9" xfId="5888"/>
    <cellStyle name="Normal 4 29" xfId="5889"/>
    <cellStyle name="Normal 4 29 10" xfId="5890"/>
    <cellStyle name="Normal 4 29 2" xfId="5891"/>
    <cellStyle name="Normal 4 29 2 2" xfId="5892"/>
    <cellStyle name="Normal 4 29 2 3" xfId="5893"/>
    <cellStyle name="Normal 4 29 2 4" xfId="5894"/>
    <cellStyle name="Normal 4 29 2 5" xfId="5895"/>
    <cellStyle name="Normal 4 29 2 6" xfId="5896"/>
    <cellStyle name="Normal 4 29 2 7" xfId="5897"/>
    <cellStyle name="Normal 4 29 3" xfId="5898"/>
    <cellStyle name="Normal 4 29 3 2" xfId="5899"/>
    <cellStyle name="Normal 4 29 3 3" xfId="5900"/>
    <cellStyle name="Normal 4 29 3 4" xfId="5901"/>
    <cellStyle name="Normal 4 29 3 5" xfId="5902"/>
    <cellStyle name="Normal 4 29 3 6" xfId="5903"/>
    <cellStyle name="Normal 4 29 3 7" xfId="5904"/>
    <cellStyle name="Normal 4 29 4" xfId="5905"/>
    <cellStyle name="Normal 4 29 4 2" xfId="5906"/>
    <cellStyle name="Normal 4 29 4 3" xfId="5907"/>
    <cellStyle name="Normal 4 29 4 4" xfId="5908"/>
    <cellStyle name="Normal 4 29 4 5" xfId="5909"/>
    <cellStyle name="Normal 4 29 4 6" xfId="5910"/>
    <cellStyle name="Normal 4 29 4 7" xfId="5911"/>
    <cellStyle name="Normal 4 29 5" xfId="5912"/>
    <cellStyle name="Normal 4 29 6" xfId="5913"/>
    <cellStyle name="Normal 4 29 7" xfId="5914"/>
    <cellStyle name="Normal 4 29 8" xfId="5915"/>
    <cellStyle name="Normal 4 29 9" xfId="5916"/>
    <cellStyle name="Normal 4 3" xfId="5917"/>
    <cellStyle name="Normal 4 30" xfId="5918"/>
    <cellStyle name="Normal 4 30 10" xfId="5919"/>
    <cellStyle name="Normal 4 30 2" xfId="5920"/>
    <cellStyle name="Normal 4 30 2 2" xfId="5921"/>
    <cellStyle name="Normal 4 30 2 3" xfId="5922"/>
    <cellStyle name="Normal 4 30 2 4" xfId="5923"/>
    <cellStyle name="Normal 4 30 2 5" xfId="5924"/>
    <cellStyle name="Normal 4 30 2 6" xfId="5925"/>
    <cellStyle name="Normal 4 30 2 7" xfId="5926"/>
    <cellStyle name="Normal 4 30 3" xfId="5927"/>
    <cellStyle name="Normal 4 30 3 2" xfId="5928"/>
    <cellStyle name="Normal 4 30 3 3" xfId="5929"/>
    <cellStyle name="Normal 4 30 3 4" xfId="5930"/>
    <cellStyle name="Normal 4 30 3 5" xfId="5931"/>
    <cellStyle name="Normal 4 30 3 6" xfId="5932"/>
    <cellStyle name="Normal 4 30 3 7" xfId="5933"/>
    <cellStyle name="Normal 4 30 4" xfId="5934"/>
    <cellStyle name="Normal 4 30 4 2" xfId="5935"/>
    <cellStyle name="Normal 4 30 4 3" xfId="5936"/>
    <cellStyle name="Normal 4 30 4 4" xfId="5937"/>
    <cellStyle name="Normal 4 30 4 5" xfId="5938"/>
    <cellStyle name="Normal 4 30 4 6" xfId="5939"/>
    <cellStyle name="Normal 4 30 4 7" xfId="5940"/>
    <cellStyle name="Normal 4 30 5" xfId="5941"/>
    <cellStyle name="Normal 4 30 6" xfId="5942"/>
    <cellStyle name="Normal 4 30 7" xfId="5943"/>
    <cellStyle name="Normal 4 30 8" xfId="5944"/>
    <cellStyle name="Normal 4 30 9" xfId="5945"/>
    <cellStyle name="Normal 4 31" xfId="5946"/>
    <cellStyle name="Normal 4 32" xfId="5947"/>
    <cellStyle name="Normal 4 33" xfId="5948"/>
    <cellStyle name="Normal 4 34" xfId="5949"/>
    <cellStyle name="Normal 4 35" xfId="5950"/>
    <cellStyle name="Normal 4 4" xfId="5951"/>
    <cellStyle name="Normal 4 5" xfId="5952"/>
    <cellStyle name="Normal 4 6" xfId="5953"/>
    <cellStyle name="Normal 4 7" xfId="5954"/>
    <cellStyle name="Normal 4 7 10" xfId="5955"/>
    <cellStyle name="Normal 4 7 2" xfId="5956"/>
    <cellStyle name="Normal 4 7 2 2" xfId="5957"/>
    <cellStyle name="Normal 4 7 2 3" xfId="5958"/>
    <cellStyle name="Normal 4 7 2 4" xfId="5959"/>
    <cellStyle name="Normal 4 7 2 5" xfId="5960"/>
    <cellStyle name="Normal 4 7 2 6" xfId="5961"/>
    <cellStyle name="Normal 4 7 2 7" xfId="5962"/>
    <cellStyle name="Normal 4 7 3" xfId="5963"/>
    <cellStyle name="Normal 4 7 3 2" xfId="5964"/>
    <cellStyle name="Normal 4 7 3 3" xfId="5965"/>
    <cellStyle name="Normal 4 7 3 4" xfId="5966"/>
    <cellStyle name="Normal 4 7 3 5" xfId="5967"/>
    <cellStyle name="Normal 4 7 3 6" xfId="5968"/>
    <cellStyle name="Normal 4 7 3 7" xfId="5969"/>
    <cellStyle name="Normal 4 7 4" xfId="5970"/>
    <cellStyle name="Normal 4 7 4 2" xfId="5971"/>
    <cellStyle name="Normal 4 7 4 3" xfId="5972"/>
    <cellStyle name="Normal 4 7 4 4" xfId="5973"/>
    <cellStyle name="Normal 4 7 4 5" xfId="5974"/>
    <cellStyle name="Normal 4 7 4 6" xfId="5975"/>
    <cellStyle name="Normal 4 7 4 7" xfId="5976"/>
    <cellStyle name="Normal 4 7 5" xfId="5977"/>
    <cellStyle name="Normal 4 7 6" xfId="5978"/>
    <cellStyle name="Normal 4 7 7" xfId="5979"/>
    <cellStyle name="Normal 4 7 8" xfId="5980"/>
    <cellStyle name="Normal 4 7 9" xfId="5981"/>
    <cellStyle name="Normal 4 8" xfId="5982"/>
    <cellStyle name="Normal 4 8 10" xfId="5983"/>
    <cellStyle name="Normal 4 8 2" xfId="5984"/>
    <cellStyle name="Normal 4 8 2 2" xfId="5985"/>
    <cellStyle name="Normal 4 8 2 3" xfId="5986"/>
    <cellStyle name="Normal 4 8 2 4" xfId="5987"/>
    <cellStyle name="Normal 4 8 2 5" xfId="5988"/>
    <cellStyle name="Normal 4 8 2 6" xfId="5989"/>
    <cellStyle name="Normal 4 8 2 7" xfId="5990"/>
    <cellStyle name="Normal 4 8 3" xfId="5991"/>
    <cellStyle name="Normal 4 8 3 2" xfId="5992"/>
    <cellStyle name="Normal 4 8 3 3" xfId="5993"/>
    <cellStyle name="Normal 4 8 3 4" xfId="5994"/>
    <cellStyle name="Normal 4 8 3 5" xfId="5995"/>
    <cellStyle name="Normal 4 8 3 6" xfId="5996"/>
    <cellStyle name="Normal 4 8 3 7" xfId="5997"/>
    <cellStyle name="Normal 4 8 4" xfId="5998"/>
    <cellStyle name="Normal 4 8 4 2" xfId="5999"/>
    <cellStyle name="Normal 4 8 4 3" xfId="6000"/>
    <cellStyle name="Normal 4 8 4 4" xfId="6001"/>
    <cellStyle name="Normal 4 8 4 5" xfId="6002"/>
    <cellStyle name="Normal 4 8 4 6" xfId="6003"/>
    <cellStyle name="Normal 4 8 4 7" xfId="6004"/>
    <cellStyle name="Normal 4 8 5" xfId="6005"/>
    <cellStyle name="Normal 4 8 6" xfId="6006"/>
    <cellStyle name="Normal 4 8 7" xfId="6007"/>
    <cellStyle name="Normal 4 8 8" xfId="6008"/>
    <cellStyle name="Normal 4 8 9" xfId="6009"/>
    <cellStyle name="Normal 4 9" xfId="6010"/>
    <cellStyle name="Normal 4 9 10" xfId="6011"/>
    <cellStyle name="Normal 4 9 2" xfId="6012"/>
    <cellStyle name="Normal 4 9 2 2" xfId="6013"/>
    <cellStyle name="Normal 4 9 2 3" xfId="6014"/>
    <cellStyle name="Normal 4 9 2 4" xfId="6015"/>
    <cellStyle name="Normal 4 9 2 5" xfId="6016"/>
    <cellStyle name="Normal 4 9 2 6" xfId="6017"/>
    <cellStyle name="Normal 4 9 2 7" xfId="6018"/>
    <cellStyle name="Normal 4 9 3" xfId="6019"/>
    <cellStyle name="Normal 4 9 3 2" xfId="6020"/>
    <cellStyle name="Normal 4 9 3 3" xfId="6021"/>
    <cellStyle name="Normal 4 9 3 4" xfId="6022"/>
    <cellStyle name="Normal 4 9 3 5" xfId="6023"/>
    <cellStyle name="Normal 4 9 3 6" xfId="6024"/>
    <cellStyle name="Normal 4 9 3 7" xfId="6025"/>
    <cellStyle name="Normal 4 9 4" xfId="6026"/>
    <cellStyle name="Normal 4 9 4 2" xfId="6027"/>
    <cellStyle name="Normal 4 9 4 3" xfId="6028"/>
    <cellStyle name="Normal 4 9 4 4" xfId="6029"/>
    <cellStyle name="Normal 4 9 4 5" xfId="6030"/>
    <cellStyle name="Normal 4 9 4 6" xfId="6031"/>
    <cellStyle name="Normal 4 9 4 7" xfId="6032"/>
    <cellStyle name="Normal 4 9 5" xfId="6033"/>
    <cellStyle name="Normal 4 9 6" xfId="6034"/>
    <cellStyle name="Normal 4 9 7" xfId="6035"/>
    <cellStyle name="Normal 4 9 8" xfId="6036"/>
    <cellStyle name="Normal 4 9 9" xfId="6037"/>
    <cellStyle name="Normal 40" xfId="6038"/>
    <cellStyle name="Normal 41" xfId="6039"/>
    <cellStyle name="Normal 42" xfId="6040"/>
    <cellStyle name="Normal 43" xfId="6041"/>
    <cellStyle name="Normal 44" xfId="6042"/>
    <cellStyle name="Normal 45" xfId="6043"/>
    <cellStyle name="Normal 46" xfId="6044"/>
    <cellStyle name="Normal 47" xfId="6045"/>
    <cellStyle name="Normal 48" xfId="6046"/>
    <cellStyle name="Normal 49" xfId="6047"/>
    <cellStyle name="Normal 5" xfId="47"/>
    <cellStyle name="Normal 5 2" xfId="6048"/>
    <cellStyle name="Normal 5 2 2" xfId="6049"/>
    <cellStyle name="Normal 5 2 2 2" xfId="6050"/>
    <cellStyle name="Normal 5 2 2 3" xfId="6051"/>
    <cellStyle name="Normal 5 2 2 4" xfId="6052"/>
    <cellStyle name="Normal 5 2 2 5" xfId="6053"/>
    <cellStyle name="Normal 5 2 2 6" xfId="6054"/>
    <cellStyle name="Normal 5 2 2 7" xfId="6055"/>
    <cellStyle name="Normal 5 2 3" xfId="6056"/>
    <cellStyle name="Normal 5 2 4" xfId="6057"/>
    <cellStyle name="Normal 5 2 5" xfId="6058"/>
    <cellStyle name="Normal 5 2 6" xfId="6059"/>
    <cellStyle name="Normal 5 2 7" xfId="6060"/>
    <cellStyle name="Normal 5 3" xfId="6061"/>
    <cellStyle name="Normal 5 4" xfId="6062"/>
    <cellStyle name="Normal 5 5" xfId="6063"/>
    <cellStyle name="Normal 5 6" xfId="6064"/>
    <cellStyle name="Normal 5 7" xfId="6065"/>
    <cellStyle name="Normal 5 8" xfId="6066"/>
    <cellStyle name="Normal 5 9" xfId="6067"/>
    <cellStyle name="Normal 50" xfId="6068"/>
    <cellStyle name="Normal 51" xfId="6069"/>
    <cellStyle name="Normal 52" xfId="6070"/>
    <cellStyle name="Normal 53" xfId="6071"/>
    <cellStyle name="Normal 54" xfId="6072"/>
    <cellStyle name="Normal 55" xfId="6073"/>
    <cellStyle name="Normal 56" xfId="6074"/>
    <cellStyle name="Normal 57" xfId="6075"/>
    <cellStyle name="Normal 58" xfId="6076"/>
    <cellStyle name="Normal 59" xfId="6132"/>
    <cellStyle name="Normal 6" xfId="6077"/>
    <cellStyle name="Normal 6 2" xfId="6078"/>
    <cellStyle name="Normal 6 2 2" xfId="6079"/>
    <cellStyle name="Normal 6 2 2 2" xfId="6080"/>
    <cellStyle name="Normal 6 2 2 3" xfId="6081"/>
    <cellStyle name="Normal 6 2 2 4" xfId="6082"/>
    <cellStyle name="Normal 6 2 2 5" xfId="6083"/>
    <cellStyle name="Normal 6 2 2 6" xfId="6084"/>
    <cellStyle name="Normal 6 2 2 7" xfId="6085"/>
    <cellStyle name="Normal 6 2 3" xfId="6086"/>
    <cellStyle name="Normal 6 2 4" xfId="6087"/>
    <cellStyle name="Normal 6 2 5" xfId="6088"/>
    <cellStyle name="Normal 6 2 6" xfId="6089"/>
    <cellStyle name="Normal 6 2 7" xfId="6090"/>
    <cellStyle name="Normal 6 3" xfId="6091"/>
    <cellStyle name="Normal 6 4" xfId="6092"/>
    <cellStyle name="Normal 6 5" xfId="6093"/>
    <cellStyle name="Normal 6 6" xfId="6094"/>
    <cellStyle name="Normal 6 7" xfId="6095"/>
    <cellStyle name="Normal 60" xfId="6096"/>
    <cellStyle name="Normal 61" xfId="6097"/>
    <cellStyle name="Normal 62" xfId="6098"/>
    <cellStyle name="Normal 63" xfId="6099"/>
    <cellStyle name="Normal 7" xfId="6100"/>
    <cellStyle name="Normal 7 2" xfId="6101"/>
    <cellStyle name="Normal 8" xfId="6102"/>
    <cellStyle name="Normal 8 2" xfId="6103"/>
    <cellStyle name="Normal 9" xfId="6104"/>
    <cellStyle name="Normal 9 2" xfId="6105"/>
    <cellStyle name="Normal_BNFORM95 (6)" xfId="5"/>
    <cellStyle name="Normal_DIFBN95" xfId="6"/>
    <cellStyle name="Normal_EVBAS95 (2)" xfId="7"/>
    <cellStyle name="Normal_EVSTRCAP (2)" xfId="8"/>
    <cellStyle name="Normal_GI-1" xfId="9"/>
    <cellStyle name="Normal_GI-1 Doc 1.2" xfId="17"/>
    <cellStyle name="Normal_GI-2 Doc 4 Sommaire ventes et livraison" xfId="10"/>
    <cellStyle name="Normal_GI3" xfId="11"/>
    <cellStyle name="Normal_GI-8" xfId="12"/>
    <cellStyle name="Normal_GI-9" xfId="13"/>
    <cellStyle name="Normal_MAG95" xfId="14"/>
    <cellStyle name="Normal_piece de la cause 2002 D-2002-45" xfId="15"/>
    <cellStyle name="Output Amounts" xfId="34"/>
    <cellStyle name="Output Column Headings" xfId="35"/>
    <cellStyle name="Output Line Items" xfId="36"/>
    <cellStyle name="Output Report Heading" xfId="37"/>
    <cellStyle name="Output Report Title" xfId="38"/>
    <cellStyle name="Percent 12" xfId="6106"/>
    <cellStyle name="Percent 2" xfId="39"/>
    <cellStyle name="Percent 2 10" xfId="6107"/>
    <cellStyle name="Percent 2 11" xfId="6108"/>
    <cellStyle name="Percent 2 12" xfId="6109"/>
    <cellStyle name="Percent 2 13" xfId="6110"/>
    <cellStyle name="Percent 2 14" xfId="6111"/>
    <cellStyle name="Percent 2 15" xfId="6112"/>
    <cellStyle name="Percent 2 16" xfId="6113"/>
    <cellStyle name="Percent 2 17" xfId="6114"/>
    <cellStyle name="Percent 2 18" xfId="6115"/>
    <cellStyle name="Percent 2 19" xfId="6116"/>
    <cellStyle name="Percent 2 2" xfId="40"/>
    <cellStyle name="Percent 2 2 2" xfId="41"/>
    <cellStyle name="Percent 2 3" xfId="42"/>
    <cellStyle name="Percent 2 4" xfId="6117"/>
    <cellStyle name="Percent 2 5" xfId="6118"/>
    <cellStyle name="Percent 2 6" xfId="6119"/>
    <cellStyle name="Percent 2 7" xfId="6120"/>
    <cellStyle name="Percent 2 8" xfId="6121"/>
    <cellStyle name="Percent 2 9" xfId="6122"/>
    <cellStyle name="Percent 3" xfId="43"/>
    <cellStyle name="Percent 3 2" xfId="44"/>
    <cellStyle name="Percent 3 3" xfId="6123"/>
    <cellStyle name="Percent 4" xfId="45"/>
    <cellStyle name="Percent 5" xfId="6124"/>
    <cellStyle name="Percent_Sheet2" xfId="6131"/>
    <cellStyle name="Pourcentage" xfId="16" builtinId="5"/>
    <cellStyle name="Pourcentage 2" xfId="46"/>
    <cellStyle name="Pourcentage 3" xfId="6125"/>
    <cellStyle name="Pourcentage 4" xfId="6134"/>
  </cellStyles>
  <dxfs count="0"/>
  <tableStyles count="0" defaultTableStyle="TableStyleMedium2" defaultPivotStyle="PivotStyleLight16"/>
  <colors>
    <mruColors>
      <color rgb="FFE3DE00"/>
      <color rgb="FFFFA3A3"/>
      <color rgb="FFFFFF8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1</xdr:row>
      <xdr:rowOff>142875</xdr:rowOff>
    </xdr:from>
    <xdr:to>
      <xdr:col>8</xdr:col>
      <xdr:colOff>628650</xdr:colOff>
      <xdr:row>11</xdr:row>
      <xdr:rowOff>9525</xdr:rowOff>
    </xdr:to>
    <xdr:sp macro="" textlink="">
      <xdr:nvSpPr>
        <xdr:cNvPr id="2" name="Ellipse 1"/>
        <xdr:cNvSpPr/>
      </xdr:nvSpPr>
      <xdr:spPr>
        <a:xfrm>
          <a:off x="1257300" y="342900"/>
          <a:ext cx="3162300" cy="1533525"/>
        </a:xfrm>
        <a:prstGeom prst="ellipse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question voir index à gi-33 doc 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22</xdr:row>
          <xdr:rowOff>104775</xdr:rowOff>
        </xdr:from>
        <xdr:to>
          <xdr:col>2</xdr:col>
          <xdr:colOff>771525</xdr:colOff>
          <xdr:row>26</xdr:row>
          <xdr:rowOff>76200</xdr:rowOff>
        </xdr:to>
        <xdr:sp macro="" textlink="">
          <xdr:nvSpPr>
            <xdr:cNvPr id="38913" name="Object 1" hidden="1">
              <a:extLst>
                <a:ext uri="{63B3BB69-23CF-44E3-9099-C40C66FF867C}">
                  <a14:compatExt spid="_x0000_s38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29</xdr:row>
          <xdr:rowOff>57150</xdr:rowOff>
        </xdr:from>
        <xdr:to>
          <xdr:col>1</xdr:col>
          <xdr:colOff>1828800</xdr:colOff>
          <xdr:row>33</xdr:row>
          <xdr:rowOff>47625</xdr:rowOff>
        </xdr:to>
        <xdr:sp macro="" textlink="">
          <xdr:nvSpPr>
            <xdr:cNvPr id="38914" name="Object 2" hidden="1">
              <a:extLst>
                <a:ext uri="{63B3BB69-23CF-44E3-9099-C40C66FF867C}">
                  <a14:compatExt spid="_x0000_s38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36</xdr:row>
          <xdr:rowOff>152400</xdr:rowOff>
        </xdr:from>
        <xdr:to>
          <xdr:col>1</xdr:col>
          <xdr:colOff>2305050</xdr:colOff>
          <xdr:row>39</xdr:row>
          <xdr:rowOff>57150</xdr:rowOff>
        </xdr:to>
        <xdr:sp macro="" textlink="">
          <xdr:nvSpPr>
            <xdr:cNvPr id="38915" name="Object 3" hidden="1">
              <a:extLst>
                <a:ext uri="{63B3BB69-23CF-44E3-9099-C40C66FF867C}">
                  <a14:compatExt spid="_x0000_s38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ADMIN/CAUSE/piece%20de%20la%20cause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~ME067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ADMIN/CAUSE/Cause%202016/PHASE%20III/GI-17%20Doc%201%20&#224;%20Doc%202.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ADMIN/CAUSE/GI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GDATA/EXCEL/R2000-96/JUN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ADMIN/CAUSE/GI-2CON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UDADMIN/TENYEAR/2013-2017%20LRP/Gazifere%20-%20Forecast%20Model%202013-2022%20V1%2021%20mars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CCTG/MONTHEND/ETATS9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STUD\Financial%20Business%20Performance\Projects\Sithe\Leave%20to%20Construct\Sithe_Brampton_Revision_Tw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Judy%20Leck%20(JEL)/Valuations/cash_flow_oh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LO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1 doc 1"/>
      <sheetName val="GI1 DOC 1-1"/>
      <sheetName val="gi2 - doc. 2"/>
      <sheetName val="# de clients"/>
      <sheetName val="Tarif moyen"/>
      <sheetName val="gi2 doc 2-1"/>
      <sheetName val="gi2 doc 2-1-1"/>
      <sheetName val="mensuelle"/>
      <sheetName val="SOMMAIRE"/>
      <sheetName val="Cout du gaz total"/>
      <sheetName val="Tarif 200"/>
      <sheetName val="2002U  final RP-2000-0040"/>
      <sheetName val="Gaz perdu"/>
      <sheetName val="GI-4, doc.1"/>
      <sheetName val="GI-4, doc. 2"/>
      <sheetName val="amortissement 2002"/>
      <sheetName val="Amort 2002"/>
      <sheetName val="Taxes et autres"/>
      <sheetName val="gi-6 doc 2"/>
      <sheetName val="Impôt réglementaire"/>
      <sheetName val="acc"/>
      <sheetName val="base"/>
      <sheetName val="Evolution base"/>
      <sheetName val="Immobilisations"/>
      <sheetName val="Amort.cum."/>
      <sheetName val="gi8 doc 6"/>
      <sheetName val="struct du capital reg et non"/>
      <sheetName val="taux rendement avoir"/>
      <sheetName val="gi9 doc 3"/>
      <sheetName val="Évolution struct."/>
      <sheetName val="État d'évolution"/>
      <sheetName val="Rev. add. requis"/>
      <sheetName val="GI13 DOC9"/>
      <sheetName val="Doc 2"/>
      <sheetName val="Doc 3"/>
      <sheetName val="Doc 4"/>
      <sheetName val="Unit_Rates - Doc 5"/>
      <sheetName val="Autres composantes"/>
      <sheetName val="Doc 6"/>
      <sheetName val="gi14 doc7 p1"/>
      <sheetName val="gi14 doc p2"/>
      <sheetName val="gi14 doc 7 p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 1"/>
      <sheetName val="Exh 2"/>
      <sheetName val="Exh 3"/>
      <sheetName val="GAS exh"/>
      <sheetName val="T-service Rate 4"/>
      <sheetName val="T-Service Rate 9"/>
      <sheetName val="Class_Def"/>
      <sheetName val="Unit_Rates"/>
      <sheetName val="Misc calcs"/>
      <sheetName val="AMB Approved"/>
      <sheetName val="CDS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-17, doc 1"/>
      <sheetName val="GI-17, doc 2"/>
      <sheetName val="GI-17, doc 2.1"/>
      <sheetName val="GI-17, doc 2.2"/>
      <sheetName val="GI-17, doc 2.2.1"/>
      <sheetName val="GI-17, doc 2.2.2"/>
      <sheetName val="GI-17, doc 2.3"/>
      <sheetName val="GI-17, doc 2.3.1"/>
      <sheetName val="GI-17, doc 2.3.2"/>
      <sheetName val="GI-17, doc 2.3.3, page 1"/>
      <sheetName val="GI-17, doc 2.3.3, page 2"/>
      <sheetName val="GI-17, doc 2.3.4, page 1"/>
      <sheetName val="GI-17, doc 2.3.4, page 2"/>
      <sheetName val="GI-17, doc 2.3.5, page 1"/>
      <sheetName val="GI-17, doc 2.3.5, page 2"/>
      <sheetName val="GI-17 doc 2.3.6 page 1"/>
      <sheetName val="GI-17, doc 2.3.6, page 2"/>
      <sheetName val="GI-17, doc 2.4"/>
    </sheetNames>
    <sheetDataSet>
      <sheetData sheetId="0">
        <row r="3">
          <cell r="A3" t="str">
            <v>CAUSE TARIFAIRE 2016 (Phase 3)</v>
          </cell>
        </row>
      </sheetData>
      <sheetData sheetId="1">
        <row r="70">
          <cell r="I70">
            <v>23438.241957623399</v>
          </cell>
        </row>
      </sheetData>
      <sheetData sheetId="2" refreshError="1"/>
      <sheetData sheetId="3">
        <row r="61">
          <cell r="E61">
            <v>8.0699999999999994E-2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tion conc. (2)"/>
      <sheetName val="Exh 1"/>
      <sheetName val="rep revenu requis"/>
      <sheetName val="TARIF 9 (2)"/>
      <sheetName val="TARIF 9"/>
      <sheetName val="TARIF 5"/>
      <sheetName val="TARIF 3"/>
      <sheetName val="Commercial-proposé (2)"/>
      <sheetName val="client. existante propose (2)"/>
      <sheetName val="gi-2 - doc. 5"/>
      <sheetName val="gi2 - doc. 2"/>
      <sheetName val="mensuelle (2)"/>
      <sheetName val="Position conc."/>
      <sheetName val="TARIF 2 "/>
      <sheetName val="conversion - propose"/>
      <sheetName val="nouvelle const -propose"/>
      <sheetName val="client. existante propose"/>
      <sheetName val="Commercial-proposé"/>
      <sheetName val="Commercial-proposé (sce.2)"/>
      <sheetName val="Hypothèses"/>
      <sheetName val="mensuelle"/>
      <sheetName val="# de clients"/>
      <sheetName val="Tarif moyen"/>
      <sheetName val="ETATS FINANCIERS"/>
      <sheetName val="mensuelle (7)"/>
      <sheetName val="mensuelle (6)"/>
      <sheetName val="mensuelle (5)"/>
      <sheetName val="conciliation"/>
      <sheetName val="mensuelle (4)"/>
      <sheetName val="mensuelle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 &amp; rev-balance point  (4)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CAURED"/>
      <sheetName val="NOR2001 (5+7)"/>
      <sheetName val="2001(5+7)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assumptions"/>
      <sheetName val="INPUTS"/>
      <sheetName val="INCOME"/>
      <sheetName val="BALANCE SHEET"/>
      <sheetName val="Def Inc taxes reg"/>
      <sheetName val="CASH FLOW"/>
      <sheetName val="Rev Req"/>
      <sheetName val="CCA"/>
      <sheetName val="GAS COST"/>
      <sheetName val="Sommaire PPE"/>
      <sheetName val="Debt to be retired"/>
      <sheetName val="Amort 2012 &amp; 13 NONREG NEW RATE"/>
      <sheetName val="Amort 2012&amp;13 NEW RATES"/>
      <sheetName val="Calcul du ARO"/>
      <sheetName val="Income and ROE (LRP)"/>
      <sheetName val="Inc and ROE (cost of ser 2011)"/>
      <sheetName val="Income and Return on equity"/>
      <sheetName val="Sheet1"/>
    </sheetNames>
    <sheetDataSet>
      <sheetData sheetId="0"/>
      <sheetData sheetId="1">
        <row r="69">
          <cell r="D69">
            <v>0.4</v>
          </cell>
        </row>
        <row r="74">
          <cell r="D74" t="str">
            <v>y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D82">
            <v>0.26900000000000002</v>
          </cell>
        </row>
        <row r="83">
          <cell r="D83">
            <v>0.26900000000000002</v>
          </cell>
        </row>
        <row r="84">
          <cell r="D84">
            <v>0.26900000000000002</v>
          </cell>
        </row>
        <row r="85">
          <cell r="D85">
            <v>0.26900000000000002</v>
          </cell>
        </row>
        <row r="86">
          <cell r="D86">
            <v>0.26900000000000002</v>
          </cell>
        </row>
        <row r="87">
          <cell r="D87">
            <v>0.26900000000000002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15">
          <cell r="K215">
            <v>22342004.684133332</v>
          </cell>
        </row>
      </sheetData>
      <sheetData sheetId="10"/>
      <sheetData sheetId="11"/>
      <sheetData sheetId="12">
        <row r="38">
          <cell r="AH38">
            <v>23027.026568133337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"/>
      <sheetName val="Sheet2"/>
      <sheetName val="DANIEL"/>
      <sheetName val="CASHFLOW"/>
      <sheetName val="ETATS95"/>
      <sheetName val="LTREC"/>
      <sheetName val="gi-1 doc 2.1 ferm (2)"/>
      <sheetName val="Main Menu"/>
      <sheetName val="Report_Date"/>
      <sheetName val="GL_Data"/>
      <sheetName val="GL_Regroup_Data"/>
      <sheetName val="Pie chart"/>
      <sheetName val="CASHFLOW (2)"/>
      <sheetName val="E.R. mensuel"/>
      <sheetName val="ER fermeture (2)"/>
      <sheetName val="ER fermeture"/>
      <sheetName val="notes (2)"/>
      <sheetName val="notes"/>
      <sheetName val="Sheet1"/>
      <sheetName val="evolution - fermeture (2)"/>
      <sheetName val="evolution - fermeture"/>
      <sheetName val="Bilan fermeture (2)"/>
      <sheetName val="Bilan fermeture"/>
      <sheetName val="BNR fermeture (2)"/>
      <sheetName val="BNR fermeture"/>
      <sheetName val="gi-1 doc 2.1 ferm"/>
      <sheetName val="ETATS.XLM"/>
      <sheetName val="Module2"/>
      <sheetName val="Module3"/>
      <sheetName val="ETATS.XLM (2)"/>
      <sheetName val="ER fermeture nouv format"/>
      <sheetName val="ER fermeture new for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01">
          <cell r="FU401" t="str">
            <v>GAZIFERE INC.</v>
          </cell>
        </row>
        <row r="403">
          <cell r="FU403" t="str">
            <v>STATEMENT OF INCOME</v>
          </cell>
        </row>
        <row r="405">
          <cell r="FU405" t="str">
            <v>ONE MONTH ENDED OCTOBER 31, 1998</v>
          </cell>
        </row>
        <row r="408">
          <cell r="FW408" t="str">
            <v>ACTUAL</v>
          </cell>
          <cell r="GA408" t="str">
            <v>BUDGET</v>
          </cell>
          <cell r="GC408" t="str">
            <v>BUDGET</v>
          </cell>
        </row>
        <row r="409">
          <cell r="FW409" t="str">
            <v>FISCAL</v>
          </cell>
          <cell r="GA409" t="str">
            <v xml:space="preserve">  FISCAL</v>
          </cell>
          <cell r="GC409" t="str">
            <v>VARIANCE</v>
          </cell>
          <cell r="GF409" t="str">
            <v>REF.</v>
          </cell>
        </row>
        <row r="410">
          <cell r="FW410">
            <v>1998</v>
          </cell>
          <cell r="FY410">
            <v>1999</v>
          </cell>
          <cell r="GA410">
            <v>1999</v>
          </cell>
          <cell r="GC410" t="str">
            <v>CUMULATIVE</v>
          </cell>
          <cell r="GF410" t="str">
            <v>NO.</v>
          </cell>
        </row>
        <row r="412">
          <cell r="FU412" t="str">
            <v xml:space="preserve">Gas sales </v>
          </cell>
          <cell r="FW412">
            <v>1940</v>
          </cell>
          <cell r="FY412">
            <v>2032</v>
          </cell>
          <cell r="GA412">
            <v>529</v>
          </cell>
          <cell r="GC412">
            <v>1503</v>
          </cell>
          <cell r="GF412" t="str">
            <v>S1</v>
          </cell>
        </row>
        <row r="413">
          <cell r="FU413" t="str">
            <v xml:space="preserve">Variance and stabilization accounts </v>
          </cell>
          <cell r="FW413">
            <v>97</v>
          </cell>
          <cell r="FY413">
            <v>195</v>
          </cell>
          <cell r="GA413">
            <v>0.02</v>
          </cell>
          <cell r="GC413">
            <v>194.98</v>
          </cell>
          <cell r="GF413" t="str">
            <v>S1</v>
          </cell>
        </row>
        <row r="414">
          <cell r="FW414">
            <v>2037</v>
          </cell>
          <cell r="FY414">
            <v>2227</v>
          </cell>
          <cell r="GA414">
            <v>529.02</v>
          </cell>
          <cell r="GC414">
            <v>1697.98</v>
          </cell>
        </row>
        <row r="416">
          <cell r="FU416" t="str">
            <v xml:space="preserve">Gas costs                  </v>
          </cell>
          <cell r="FW416">
            <v>1271</v>
          </cell>
          <cell r="FY416">
            <v>1434</v>
          </cell>
          <cell r="GA416">
            <v>0</v>
          </cell>
          <cell r="GC416">
            <v>1434</v>
          </cell>
        </row>
        <row r="417">
          <cell r="FU417" t="str">
            <v>Gas sales margin</v>
          </cell>
          <cell r="FW417">
            <v>766</v>
          </cell>
          <cell r="FY417">
            <v>793</v>
          </cell>
          <cell r="GA417">
            <v>529.02</v>
          </cell>
          <cell r="GC417">
            <v>263.98</v>
          </cell>
        </row>
        <row r="419">
          <cell r="FU419" t="str">
            <v>Other revenue</v>
          </cell>
          <cell r="FW419">
            <v>326</v>
          </cell>
          <cell r="FY419">
            <v>355</v>
          </cell>
          <cell r="GA419">
            <v>-35.99</v>
          </cell>
          <cell r="GC419">
            <v>390.99</v>
          </cell>
          <cell r="GF419" t="str">
            <v>S1</v>
          </cell>
        </row>
        <row r="420">
          <cell r="FW420">
            <v>1092</v>
          </cell>
          <cell r="FY420">
            <v>1148</v>
          </cell>
          <cell r="GA420">
            <v>493.03</v>
          </cell>
          <cell r="GC420">
            <v>654.97</v>
          </cell>
        </row>
        <row r="422">
          <cell r="FU422" t="str">
            <v>Expenses</v>
          </cell>
        </row>
        <row r="423">
          <cell r="FU423" t="str">
            <v xml:space="preserve">  Operation and maintenance</v>
          </cell>
          <cell r="FW423">
            <v>326</v>
          </cell>
          <cell r="FY423">
            <v>275</v>
          </cell>
          <cell r="GA423">
            <v>446</v>
          </cell>
          <cell r="GC423">
            <v>-171</v>
          </cell>
          <cell r="GF423" t="str">
            <v>S1</v>
          </cell>
        </row>
        <row r="424">
          <cell r="FU424" t="str">
            <v xml:space="preserve">  Depreciation</v>
          </cell>
          <cell r="FW424">
            <v>128</v>
          </cell>
          <cell r="FY424">
            <v>142</v>
          </cell>
          <cell r="GA424">
            <v>0</v>
          </cell>
          <cell r="GC424">
            <v>142</v>
          </cell>
        </row>
        <row r="425">
          <cell r="FU425" t="str">
            <v xml:space="preserve">  Municipal and other taxes</v>
          </cell>
          <cell r="FW425">
            <v>29</v>
          </cell>
          <cell r="FY425">
            <v>25</v>
          </cell>
          <cell r="GA425">
            <v>0</v>
          </cell>
          <cell r="GC425">
            <v>25</v>
          </cell>
        </row>
        <row r="426">
          <cell r="FW426">
            <v>483</v>
          </cell>
          <cell r="FY426">
            <v>442</v>
          </cell>
          <cell r="GA426">
            <v>446</v>
          </cell>
          <cell r="GC426">
            <v>-4</v>
          </cell>
          <cell r="GF426" t="str">
            <v xml:space="preserve"> </v>
          </cell>
        </row>
        <row r="428">
          <cell r="FU428" t="str">
            <v>Interest on long term debt</v>
          </cell>
          <cell r="FW428">
            <v>242</v>
          </cell>
          <cell r="FY428">
            <v>261.3</v>
          </cell>
          <cell r="GA428">
            <v>0</v>
          </cell>
          <cell r="GC428">
            <v>261.3</v>
          </cell>
        </row>
        <row r="430">
          <cell r="FU430" t="str">
            <v>Rate adjustment mechanism</v>
          </cell>
          <cell r="FW430">
            <v>10.384</v>
          </cell>
          <cell r="FY430">
            <v>0</v>
          </cell>
          <cell r="GA430">
            <v>0</v>
          </cell>
          <cell r="GC430">
            <v>0</v>
          </cell>
        </row>
        <row r="432">
          <cell r="FU432" t="str">
            <v>Income before income taxes</v>
          </cell>
          <cell r="FW432">
            <v>356.61599999999999</v>
          </cell>
          <cell r="FY432">
            <v>444.7</v>
          </cell>
          <cell r="GA432">
            <v>47.029999999999973</v>
          </cell>
          <cell r="GC432">
            <v>397.67</v>
          </cell>
        </row>
        <row r="434">
          <cell r="FU434" t="str">
            <v>Income taxes</v>
          </cell>
        </row>
        <row r="435">
          <cell r="FU435" t="str">
            <v xml:space="preserve">  Current</v>
          </cell>
          <cell r="FW435">
            <v>-53</v>
          </cell>
          <cell r="FY435">
            <v>-33</v>
          </cell>
          <cell r="GA435">
            <v>0</v>
          </cell>
          <cell r="GC435">
            <v>-33</v>
          </cell>
        </row>
        <row r="436">
          <cell r="FU436" t="str">
            <v xml:space="preserve">  Deferred</v>
          </cell>
          <cell r="FW436">
            <v>91</v>
          </cell>
          <cell r="FY436">
            <v>125</v>
          </cell>
          <cell r="GA436">
            <v>0</v>
          </cell>
          <cell r="GC436">
            <v>125</v>
          </cell>
        </row>
        <row r="437">
          <cell r="FW437">
            <v>38</v>
          </cell>
          <cell r="FY437">
            <v>92</v>
          </cell>
          <cell r="GA437">
            <v>0</v>
          </cell>
          <cell r="GC437">
            <v>92</v>
          </cell>
        </row>
        <row r="439">
          <cell r="FU439" t="str">
            <v>NET INCOME</v>
          </cell>
          <cell r="FW439">
            <v>318.61599999999999</v>
          </cell>
          <cell r="FY439">
            <v>352.7</v>
          </cell>
          <cell r="GA439">
            <v>47.029999999999973</v>
          </cell>
          <cell r="GC439">
            <v>305.67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Entry"/>
      <sheetName val="Calculations"/>
      <sheetName val="NPV"/>
      <sheetName val="Stage1"/>
      <sheetName val="PCC"/>
      <sheetName val="Customer Summary"/>
      <sheetName val="CCA TAX SHIELD"/>
      <sheetName val="LOOKUP PCC"/>
      <sheetName val="Effectiveness Factors "/>
      <sheetName val="Stage2"/>
      <sheetName val="Rate Impact"/>
      <sheetName val="490PARITY"/>
      <sheetName val="res&amp;com parity"/>
      <sheetName val="WFeasoParam"/>
      <sheetName val="PCC_TAX_CALCS"/>
      <sheetName val="UCC_Adj_Fac"/>
      <sheetName val="Module1"/>
      <sheetName val="ButtonsCode"/>
      <sheetName val="Comments"/>
      <sheetName val="Accts Rec &amp; EBP"/>
      <sheetName val="Balsheet"/>
      <sheetName val="Cash Stmt"/>
      <sheetName val="Defer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B1">
            <v>5.91E-2</v>
          </cell>
        </row>
        <row r="4">
          <cell r="B4">
            <v>0.435</v>
          </cell>
        </row>
        <row r="5">
          <cell r="B5">
            <v>6.0000000000000001E-3</v>
          </cell>
        </row>
        <row r="6">
          <cell r="B6">
            <v>6.9823008849557531E-3</v>
          </cell>
        </row>
        <row r="9">
          <cell r="B9">
            <v>3</v>
          </cell>
        </row>
        <row r="16">
          <cell r="B16">
            <v>2.8</v>
          </cell>
        </row>
        <row r="17">
          <cell r="B17">
            <v>5.0999999999999996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os"/>
      <sheetName val="Rates (2)"/>
      <sheetName val="Input_Cust"/>
      <sheetName val="Input_Gen"/>
      <sheetName val="Sum"/>
      <sheetName val="IS"/>
      <sheetName val="BS"/>
      <sheetName val="CF"/>
      <sheetName val="PP&amp;E"/>
      <sheetName val="CCA"/>
      <sheetName val="Recon"/>
      <sheetName val="Value"/>
      <sheetName val="Tax"/>
      <sheetName val="LPBR"/>
      <sheetName val="LISCity"/>
      <sheetName val="Lease"/>
      <sheetName val="LCFCity"/>
      <sheetName val="LBSCity"/>
      <sheetName val="LECF"/>
      <sheetName val="LTax"/>
      <sheetName val="The Deal"/>
      <sheetName val="R&amp;E"/>
      <sheetName val="PBR"/>
      <sheetName val="Def_Rev"/>
      <sheetName val="Rates"/>
      <sheetName val="Contributed Capital"/>
      <sheetName val="notes"/>
      <sheetName val="PI_Inputs"/>
      <sheetName val="Titles, names and definitions"/>
      <sheetName val="Assumptions"/>
      <sheetName val="PI_Balance Sheet"/>
      <sheetName val="PI_Re-Structured  Balance Sheet"/>
      <sheetName val="PI_Cash Flow"/>
      <sheetName val="PI_Residual "/>
      <sheetName val="PI_Financing"/>
      <sheetName val="PI_City"/>
      <sheetName val="Module1"/>
      <sheetName val="Module3"/>
      <sheetName val="Module4"/>
    </sheetNames>
    <sheetDataSet>
      <sheetData sheetId="0" refreshError="1"/>
      <sheetData sheetId="1" refreshError="1"/>
      <sheetData sheetId="2" refreshError="1"/>
      <sheetData sheetId="3">
        <row r="4">
          <cell r="D4" t="str">
            <v>Hammer</v>
          </cell>
        </row>
        <row r="6">
          <cell r="D6" t="str">
            <v>$k</v>
          </cell>
        </row>
        <row r="10">
          <cell r="D10">
            <v>0.5</v>
          </cell>
        </row>
        <row r="12">
          <cell r="D12" t="b">
            <v>0</v>
          </cell>
        </row>
      </sheetData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>
        <row r="64">
          <cell r="C64" t="b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OBOOK93"/>
      <sheetName val="CLOBOOK.XL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Normal="100" workbookViewId="0">
      <selection activeCell="B31" sqref="B31"/>
    </sheetView>
  </sheetViews>
  <sheetFormatPr baseColWidth="10" defaultRowHeight="15"/>
  <cols>
    <col min="1" max="1" width="14.5" style="333" customWidth="1"/>
    <col min="2" max="2" width="29.375" style="333" customWidth="1"/>
    <col min="3" max="3" width="11.5" style="333" customWidth="1"/>
    <col min="4" max="4" width="1.875" style="333" customWidth="1"/>
    <col min="5" max="7" width="11.625" style="333" customWidth="1"/>
    <col min="8" max="8" width="2.75" style="333" customWidth="1"/>
    <col min="9" max="16384" width="11" style="333"/>
  </cols>
  <sheetData>
    <row r="1" spans="1:12" ht="18.75">
      <c r="A1" s="366" t="s">
        <v>153</v>
      </c>
      <c r="B1" s="366"/>
      <c r="C1" s="366"/>
      <c r="D1" s="366"/>
      <c r="E1" s="366"/>
      <c r="F1" s="366"/>
      <c r="G1" s="366"/>
      <c r="H1" s="355"/>
    </row>
    <row r="2" spans="1:12">
      <c r="A2" s="367" t="s">
        <v>298</v>
      </c>
      <c r="B2" s="367"/>
      <c r="C2" s="367"/>
      <c r="D2" s="367"/>
      <c r="E2" s="367"/>
      <c r="F2" s="367"/>
      <c r="G2" s="367"/>
      <c r="H2" s="356"/>
    </row>
    <row r="3" spans="1:12">
      <c r="A3" s="367" t="s">
        <v>151</v>
      </c>
      <c r="B3" s="367"/>
      <c r="C3" s="367"/>
      <c r="D3" s="367"/>
      <c r="E3" s="367"/>
      <c r="F3" s="367"/>
      <c r="G3" s="367"/>
      <c r="H3" s="356"/>
    </row>
    <row r="7" spans="1:12">
      <c r="L7" s="334"/>
    </row>
    <row r="8" spans="1:12" ht="15.75">
      <c r="C8" s="368" t="s">
        <v>299</v>
      </c>
      <c r="D8" s="368"/>
      <c r="E8" s="368"/>
      <c r="F8" s="368"/>
      <c r="G8" s="368"/>
      <c r="H8" s="357"/>
      <c r="I8" s="357"/>
      <c r="J8" s="357"/>
      <c r="K8" s="334"/>
      <c r="L8" s="364"/>
    </row>
    <row r="9" spans="1:12" ht="15.75">
      <c r="C9" s="368" t="s">
        <v>300</v>
      </c>
      <c r="D9" s="368"/>
      <c r="E9" s="368"/>
      <c r="F9" s="368"/>
      <c r="G9" s="368"/>
      <c r="H9" s="357"/>
      <c r="I9" s="357"/>
      <c r="J9" s="357"/>
      <c r="K9" s="357"/>
      <c r="L9" s="364"/>
    </row>
    <row r="10" spans="1:12" ht="15.75">
      <c r="B10" s="335"/>
      <c r="C10" s="335"/>
      <c r="D10" s="335"/>
      <c r="E10" s="335"/>
      <c r="F10" s="335"/>
      <c r="G10" s="335"/>
      <c r="H10" s="352"/>
      <c r="I10" s="365"/>
      <c r="J10" s="365"/>
      <c r="K10" s="349"/>
      <c r="L10" s="364"/>
    </row>
    <row r="11" spans="1:12" ht="15.75">
      <c r="B11" s="335"/>
      <c r="C11" s="336" t="s">
        <v>301</v>
      </c>
      <c r="D11" s="336"/>
      <c r="E11" s="336">
        <v>2016</v>
      </c>
      <c r="F11" s="336">
        <v>2017</v>
      </c>
      <c r="G11" s="336">
        <v>2018</v>
      </c>
      <c r="H11" s="352"/>
      <c r="I11" s="365"/>
      <c r="J11" s="365"/>
      <c r="K11" s="349"/>
      <c r="L11" s="364"/>
    </row>
    <row r="12" spans="1:12" ht="15.75">
      <c r="B12" s="335"/>
      <c r="C12" s="336"/>
      <c r="D12" s="336"/>
      <c r="E12" s="336"/>
      <c r="F12" s="336"/>
      <c r="G12" s="336"/>
      <c r="H12" s="352"/>
      <c r="I12" s="365"/>
      <c r="J12" s="365"/>
      <c r="K12" s="349"/>
      <c r="L12" s="364"/>
    </row>
    <row r="13" spans="1:12" ht="15.75">
      <c r="B13" s="335" t="s">
        <v>302</v>
      </c>
      <c r="C13" s="337" t="s">
        <v>303</v>
      </c>
      <c r="D13" s="338"/>
      <c r="E13" s="339" t="s">
        <v>304</v>
      </c>
      <c r="F13" s="339" t="s">
        <v>305</v>
      </c>
      <c r="G13" s="339" t="s">
        <v>306</v>
      </c>
      <c r="H13" s="352"/>
      <c r="I13" s="365"/>
      <c r="J13" s="365"/>
      <c r="K13" s="349"/>
      <c r="L13" s="364"/>
    </row>
    <row r="14" spans="1:12" ht="15.75">
      <c r="B14" s="335" t="s">
        <v>307</v>
      </c>
      <c r="C14" s="337" t="s">
        <v>308</v>
      </c>
      <c r="D14" s="338"/>
      <c r="E14" s="339" t="s">
        <v>309</v>
      </c>
      <c r="F14" s="339" t="s">
        <v>310</v>
      </c>
      <c r="G14" s="339" t="s">
        <v>311</v>
      </c>
      <c r="H14" s="352"/>
      <c r="I14" s="365"/>
      <c r="J14" s="365"/>
      <c r="K14" s="349"/>
      <c r="L14" s="364"/>
    </row>
    <row r="15" spans="1:12" ht="15.75">
      <c r="B15" s="335" t="s">
        <v>312</v>
      </c>
      <c r="C15" s="337" t="s">
        <v>313</v>
      </c>
      <c r="D15" s="338"/>
      <c r="E15" s="339" t="s">
        <v>314</v>
      </c>
      <c r="F15" s="339" t="s">
        <v>314</v>
      </c>
      <c r="G15" s="339" t="s">
        <v>314</v>
      </c>
      <c r="H15" s="352"/>
      <c r="I15" s="365"/>
      <c r="J15" s="365"/>
      <c r="K15" s="349"/>
      <c r="L15" s="364"/>
    </row>
    <row r="16" spans="1:12" ht="16.5" thickBot="1">
      <c r="B16" s="335"/>
      <c r="C16" s="340"/>
      <c r="D16" s="338"/>
      <c r="E16" s="341"/>
      <c r="F16" s="341"/>
      <c r="G16" s="341"/>
      <c r="H16" s="352"/>
      <c r="I16" s="365"/>
      <c r="J16" s="365"/>
      <c r="K16" s="349"/>
      <c r="L16" s="364"/>
    </row>
    <row r="17" spans="1:12" ht="15.75">
      <c r="B17" s="335"/>
      <c r="C17" s="337" t="s">
        <v>315</v>
      </c>
      <c r="D17" s="338"/>
      <c r="E17" s="339" t="s">
        <v>316</v>
      </c>
      <c r="F17" s="339" t="s">
        <v>317</v>
      </c>
      <c r="G17" s="339" t="s">
        <v>318</v>
      </c>
      <c r="H17" s="352"/>
      <c r="I17" s="365"/>
      <c r="J17" s="365"/>
      <c r="K17" s="349"/>
      <c r="L17" s="364"/>
    </row>
    <row r="18" spans="1:12" ht="15.75">
      <c r="B18" s="335"/>
      <c r="C18" s="337"/>
      <c r="D18" s="338"/>
      <c r="E18" s="339"/>
      <c r="F18" s="339"/>
      <c r="G18" s="339"/>
      <c r="H18" s="352"/>
      <c r="I18" s="365"/>
      <c r="J18" s="365"/>
      <c r="K18" s="349"/>
      <c r="L18" s="364"/>
    </row>
    <row r="19" spans="1:12" ht="15.75">
      <c r="B19" s="335" t="s">
        <v>319</v>
      </c>
      <c r="C19" s="337" t="s">
        <v>320</v>
      </c>
      <c r="D19" s="338"/>
      <c r="E19" s="339" t="s">
        <v>321</v>
      </c>
      <c r="F19" s="339" t="s">
        <v>322</v>
      </c>
      <c r="G19" s="339" t="s">
        <v>323</v>
      </c>
      <c r="H19" s="352"/>
      <c r="I19" s="365"/>
      <c r="J19" s="365"/>
      <c r="K19" s="349"/>
      <c r="L19" s="364"/>
    </row>
    <row r="20" spans="1:12" ht="15.75">
      <c r="B20" s="335" t="s">
        <v>324</v>
      </c>
      <c r="C20" s="337" t="s">
        <v>325</v>
      </c>
      <c r="D20" s="338"/>
      <c r="E20" s="339" t="s">
        <v>326</v>
      </c>
      <c r="F20" s="339" t="s">
        <v>327</v>
      </c>
      <c r="G20" s="339" t="s">
        <v>328</v>
      </c>
      <c r="H20" s="352"/>
      <c r="I20" s="365"/>
      <c r="J20" s="365"/>
      <c r="K20" s="349"/>
      <c r="L20" s="364"/>
    </row>
    <row r="21" spans="1:12" ht="16.5" thickBot="1">
      <c r="B21" s="335"/>
      <c r="C21" s="340"/>
      <c r="D21" s="338"/>
      <c r="E21" s="341"/>
      <c r="F21" s="341"/>
      <c r="G21" s="341"/>
      <c r="H21" s="352"/>
      <c r="I21" s="365"/>
      <c r="J21" s="365"/>
      <c r="K21" s="349"/>
      <c r="L21" s="364"/>
    </row>
    <row r="22" spans="1:12" ht="15.75">
      <c r="B22" s="335"/>
      <c r="C22" s="337"/>
      <c r="D22" s="338"/>
      <c r="E22" s="339"/>
      <c r="F22" s="339"/>
      <c r="G22" s="339"/>
      <c r="H22" s="352"/>
      <c r="I22" s="365"/>
      <c r="J22" s="365"/>
      <c r="K22" s="349"/>
      <c r="L22" s="364"/>
    </row>
    <row r="23" spans="1:12" ht="15.75">
      <c r="B23" s="335" t="s">
        <v>329</v>
      </c>
      <c r="C23" s="342" t="s">
        <v>330</v>
      </c>
      <c r="D23" s="343"/>
      <c r="E23" s="344" t="s">
        <v>331</v>
      </c>
      <c r="F23" s="344" t="s">
        <v>332</v>
      </c>
      <c r="G23" s="344" t="s">
        <v>333</v>
      </c>
      <c r="H23" s="352"/>
      <c r="I23" s="365"/>
      <c r="J23" s="365"/>
      <c r="K23" s="349"/>
      <c r="L23" s="364"/>
    </row>
    <row r="24" spans="1:12" ht="15.75">
      <c r="B24" s="335"/>
      <c r="C24" s="335"/>
      <c r="D24" s="335"/>
      <c r="E24" s="335"/>
      <c r="F24" s="335"/>
      <c r="G24" s="335"/>
      <c r="H24" s="352"/>
      <c r="I24" s="365"/>
      <c r="J24" s="365"/>
      <c r="K24" s="349"/>
      <c r="L24" s="364"/>
    </row>
    <row r="25" spans="1:12" ht="15.75">
      <c r="B25" s="335"/>
      <c r="C25" s="335"/>
      <c r="D25" s="335"/>
      <c r="E25" s="335"/>
      <c r="F25" s="335"/>
      <c r="G25" s="335"/>
      <c r="H25" s="352"/>
      <c r="I25" s="365"/>
      <c r="J25" s="365"/>
      <c r="K25" s="349"/>
      <c r="L25" s="364"/>
    </row>
    <row r="26" spans="1:12" ht="15.75">
      <c r="B26" s="335"/>
      <c r="C26" s="335"/>
      <c r="D26" s="335"/>
      <c r="E26" s="335"/>
      <c r="F26" s="335"/>
      <c r="G26" s="335"/>
      <c r="H26" s="352"/>
      <c r="I26" s="365"/>
      <c r="J26" s="365"/>
      <c r="K26" s="349"/>
      <c r="L26" s="364"/>
    </row>
    <row r="27" spans="1:12" ht="15.75">
      <c r="A27" s="347" t="s">
        <v>334</v>
      </c>
      <c r="B27" s="351" t="s">
        <v>342</v>
      </c>
      <c r="C27" s="352"/>
      <c r="D27" s="352"/>
      <c r="E27" s="352"/>
      <c r="F27" s="352"/>
      <c r="G27" s="352"/>
      <c r="H27" s="352"/>
      <c r="I27" s="365"/>
      <c r="J27" s="365"/>
      <c r="K27" s="334"/>
      <c r="L27" s="364"/>
    </row>
    <row r="28" spans="1:12" ht="15.75">
      <c r="A28" s="348"/>
      <c r="B28" s="352" t="s">
        <v>341</v>
      </c>
      <c r="C28" s="352"/>
      <c r="D28" s="352"/>
      <c r="E28" s="352"/>
      <c r="F28" s="352"/>
      <c r="G28" s="352"/>
      <c r="H28" s="352"/>
      <c r="I28" s="365"/>
      <c r="J28" s="365"/>
      <c r="K28" s="334"/>
      <c r="L28" s="364"/>
    </row>
    <row r="29" spans="1:12" ht="15.75" customHeight="1">
      <c r="A29" s="348"/>
      <c r="B29" s="351" t="s">
        <v>343</v>
      </c>
      <c r="C29" s="351"/>
      <c r="D29" s="351"/>
      <c r="E29" s="351"/>
      <c r="F29" s="351"/>
      <c r="G29" s="352"/>
      <c r="H29" s="352"/>
      <c r="I29" s="345"/>
      <c r="J29" s="345"/>
      <c r="K29" s="345"/>
      <c r="L29" s="364"/>
    </row>
    <row r="30" spans="1:12">
      <c r="B30" s="351" t="s">
        <v>344</v>
      </c>
      <c r="C30" s="351"/>
      <c r="D30" s="351"/>
      <c r="E30" s="351"/>
      <c r="F30" s="351"/>
      <c r="G30" s="352"/>
      <c r="H30" s="351"/>
      <c r="I30" s="351"/>
      <c r="J30" s="351"/>
      <c r="K30" s="351"/>
      <c r="L30" s="334"/>
    </row>
    <row r="31" spans="1:12">
      <c r="B31" s="346"/>
      <c r="C31" s="346"/>
      <c r="D31" s="346"/>
      <c r="E31" s="346"/>
      <c r="F31" s="346"/>
      <c r="G31" s="350"/>
      <c r="H31" s="350"/>
      <c r="I31" s="349"/>
      <c r="J31" s="346"/>
      <c r="K31" s="346"/>
      <c r="L31" s="334"/>
    </row>
    <row r="32" spans="1:12">
      <c r="B32" s="346"/>
      <c r="C32" s="346"/>
      <c r="D32" s="346"/>
      <c r="E32" s="346"/>
      <c r="F32" s="346"/>
      <c r="G32" s="346"/>
      <c r="H32" s="346"/>
      <c r="I32" s="364"/>
      <c r="J32" s="364"/>
      <c r="K32" s="364"/>
      <c r="L32" s="364"/>
    </row>
    <row r="40" spans="1:7">
      <c r="G40" s="167" t="s">
        <v>335</v>
      </c>
    </row>
    <row r="41" spans="1:7">
      <c r="G41" s="167" t="s">
        <v>52</v>
      </c>
    </row>
    <row r="42" spans="1:7">
      <c r="G42" s="169" t="s">
        <v>53</v>
      </c>
    </row>
    <row r="43" spans="1:7">
      <c r="A43" s="333" t="s">
        <v>336</v>
      </c>
      <c r="G43" s="167" t="s">
        <v>152</v>
      </c>
    </row>
  </sheetData>
  <mergeCells count="26">
    <mergeCell ref="I25:J25"/>
    <mergeCell ref="I26:J26"/>
    <mergeCell ref="I12:J12"/>
    <mergeCell ref="A1:G1"/>
    <mergeCell ref="A2:G2"/>
    <mergeCell ref="A3:G3"/>
    <mergeCell ref="I16:J16"/>
    <mergeCell ref="C8:G8"/>
    <mergeCell ref="C9:G9"/>
    <mergeCell ref="I11:J11"/>
    <mergeCell ref="I32:L32"/>
    <mergeCell ref="I27:J27"/>
    <mergeCell ref="I28:J28"/>
    <mergeCell ref="L8:L29"/>
    <mergeCell ref="I17:J17"/>
    <mergeCell ref="I18:J18"/>
    <mergeCell ref="I19:J19"/>
    <mergeCell ref="I20:J20"/>
    <mergeCell ref="I21:J21"/>
    <mergeCell ref="I22:J22"/>
    <mergeCell ref="I23:J23"/>
    <mergeCell ref="I10:J10"/>
    <mergeCell ref="I24:J24"/>
    <mergeCell ref="I13:J13"/>
    <mergeCell ref="I14:J14"/>
    <mergeCell ref="I15:J15"/>
  </mergeCells>
  <pageMargins left="0.5" right="0.25" top="0.75" bottom="0.75" header="0.3" footer="0.3"/>
  <pageSetup scale="12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FF0000"/>
  </sheetPr>
  <dimension ref="A1:H43"/>
  <sheetViews>
    <sheetView workbookViewId="0">
      <selection activeCell="P51" sqref="P51"/>
    </sheetView>
  </sheetViews>
  <sheetFormatPr baseColWidth="10" defaultColWidth="8" defaultRowHeight="18" customHeight="1"/>
  <cols>
    <col min="1" max="1" width="9.625" style="44" customWidth="1"/>
    <col min="2" max="2" width="2.375" style="43" customWidth="1"/>
    <col min="3" max="3" width="5.25" style="43" customWidth="1"/>
    <col min="4" max="4" width="40.375" style="43" customWidth="1"/>
    <col min="5" max="5" width="10.625" style="43" customWidth="1"/>
    <col min="6" max="6" width="4" style="43" customWidth="1"/>
    <col min="7" max="7" width="18.125" style="43" customWidth="1"/>
    <col min="8" max="8" width="4.875" style="43" customWidth="1"/>
    <col min="9" max="256" width="8" style="43"/>
    <col min="257" max="257" width="9.625" style="43" customWidth="1"/>
    <col min="258" max="258" width="2.375" style="43" customWidth="1"/>
    <col min="259" max="259" width="5.25" style="43" customWidth="1"/>
    <col min="260" max="260" width="40.375" style="43" customWidth="1"/>
    <col min="261" max="261" width="10.625" style="43" customWidth="1"/>
    <col min="262" max="262" width="4" style="43" customWidth="1"/>
    <col min="263" max="263" width="18.125" style="43" customWidth="1"/>
    <col min="264" max="264" width="4.875" style="43" customWidth="1"/>
    <col min="265" max="512" width="8" style="43"/>
    <col min="513" max="513" width="9.625" style="43" customWidth="1"/>
    <col min="514" max="514" width="2.375" style="43" customWidth="1"/>
    <col min="515" max="515" width="5.25" style="43" customWidth="1"/>
    <col min="516" max="516" width="40.375" style="43" customWidth="1"/>
    <col min="517" max="517" width="10.625" style="43" customWidth="1"/>
    <col min="518" max="518" width="4" style="43" customWidth="1"/>
    <col min="519" max="519" width="18.125" style="43" customWidth="1"/>
    <col min="520" max="520" width="4.875" style="43" customWidth="1"/>
    <col min="521" max="768" width="8" style="43"/>
    <col min="769" max="769" width="9.625" style="43" customWidth="1"/>
    <col min="770" max="770" width="2.375" style="43" customWidth="1"/>
    <col min="771" max="771" width="5.25" style="43" customWidth="1"/>
    <col min="772" max="772" width="40.375" style="43" customWidth="1"/>
    <col min="773" max="773" width="10.625" style="43" customWidth="1"/>
    <col min="774" max="774" width="4" style="43" customWidth="1"/>
    <col min="775" max="775" width="18.125" style="43" customWidth="1"/>
    <col min="776" max="776" width="4.875" style="43" customWidth="1"/>
    <col min="777" max="1024" width="8" style="43"/>
    <col min="1025" max="1025" width="9.625" style="43" customWidth="1"/>
    <col min="1026" max="1026" width="2.375" style="43" customWidth="1"/>
    <col min="1027" max="1027" width="5.25" style="43" customWidth="1"/>
    <col min="1028" max="1028" width="40.375" style="43" customWidth="1"/>
    <col min="1029" max="1029" width="10.625" style="43" customWidth="1"/>
    <col min="1030" max="1030" width="4" style="43" customWidth="1"/>
    <col min="1031" max="1031" width="18.125" style="43" customWidth="1"/>
    <col min="1032" max="1032" width="4.875" style="43" customWidth="1"/>
    <col min="1033" max="1280" width="8" style="43"/>
    <col min="1281" max="1281" width="9.625" style="43" customWidth="1"/>
    <col min="1282" max="1282" width="2.375" style="43" customWidth="1"/>
    <col min="1283" max="1283" width="5.25" style="43" customWidth="1"/>
    <col min="1284" max="1284" width="40.375" style="43" customWidth="1"/>
    <col min="1285" max="1285" width="10.625" style="43" customWidth="1"/>
    <col min="1286" max="1286" width="4" style="43" customWidth="1"/>
    <col min="1287" max="1287" width="18.125" style="43" customWidth="1"/>
    <col min="1288" max="1288" width="4.875" style="43" customWidth="1"/>
    <col min="1289" max="1536" width="8" style="43"/>
    <col min="1537" max="1537" width="9.625" style="43" customWidth="1"/>
    <col min="1538" max="1538" width="2.375" style="43" customWidth="1"/>
    <col min="1539" max="1539" width="5.25" style="43" customWidth="1"/>
    <col min="1540" max="1540" width="40.375" style="43" customWidth="1"/>
    <col min="1541" max="1541" width="10.625" style="43" customWidth="1"/>
    <col min="1542" max="1542" width="4" style="43" customWidth="1"/>
    <col min="1543" max="1543" width="18.125" style="43" customWidth="1"/>
    <col min="1544" max="1544" width="4.875" style="43" customWidth="1"/>
    <col min="1545" max="1792" width="8" style="43"/>
    <col min="1793" max="1793" width="9.625" style="43" customWidth="1"/>
    <col min="1794" max="1794" width="2.375" style="43" customWidth="1"/>
    <col min="1795" max="1795" width="5.25" style="43" customWidth="1"/>
    <col min="1796" max="1796" width="40.375" style="43" customWidth="1"/>
    <col min="1797" max="1797" width="10.625" style="43" customWidth="1"/>
    <col min="1798" max="1798" width="4" style="43" customWidth="1"/>
    <col min="1799" max="1799" width="18.125" style="43" customWidth="1"/>
    <col min="1800" max="1800" width="4.875" style="43" customWidth="1"/>
    <col min="1801" max="2048" width="8" style="43"/>
    <col min="2049" max="2049" width="9.625" style="43" customWidth="1"/>
    <col min="2050" max="2050" width="2.375" style="43" customWidth="1"/>
    <col min="2051" max="2051" width="5.25" style="43" customWidth="1"/>
    <col min="2052" max="2052" width="40.375" style="43" customWidth="1"/>
    <col min="2053" max="2053" width="10.625" style="43" customWidth="1"/>
    <col min="2054" max="2054" width="4" style="43" customWidth="1"/>
    <col min="2055" max="2055" width="18.125" style="43" customWidth="1"/>
    <col min="2056" max="2056" width="4.875" style="43" customWidth="1"/>
    <col min="2057" max="2304" width="8" style="43"/>
    <col min="2305" max="2305" width="9.625" style="43" customWidth="1"/>
    <col min="2306" max="2306" width="2.375" style="43" customWidth="1"/>
    <col min="2307" max="2307" width="5.25" style="43" customWidth="1"/>
    <col min="2308" max="2308" width="40.375" style="43" customWidth="1"/>
    <col min="2309" max="2309" width="10.625" style="43" customWidth="1"/>
    <col min="2310" max="2310" width="4" style="43" customWidth="1"/>
    <col min="2311" max="2311" width="18.125" style="43" customWidth="1"/>
    <col min="2312" max="2312" width="4.875" style="43" customWidth="1"/>
    <col min="2313" max="2560" width="8" style="43"/>
    <col min="2561" max="2561" width="9.625" style="43" customWidth="1"/>
    <col min="2562" max="2562" width="2.375" style="43" customWidth="1"/>
    <col min="2563" max="2563" width="5.25" style="43" customWidth="1"/>
    <col min="2564" max="2564" width="40.375" style="43" customWidth="1"/>
    <col min="2565" max="2565" width="10.625" style="43" customWidth="1"/>
    <col min="2566" max="2566" width="4" style="43" customWidth="1"/>
    <col min="2567" max="2567" width="18.125" style="43" customWidth="1"/>
    <col min="2568" max="2568" width="4.875" style="43" customWidth="1"/>
    <col min="2569" max="2816" width="8" style="43"/>
    <col min="2817" max="2817" width="9.625" style="43" customWidth="1"/>
    <col min="2818" max="2818" width="2.375" style="43" customWidth="1"/>
    <col min="2819" max="2819" width="5.25" style="43" customWidth="1"/>
    <col min="2820" max="2820" width="40.375" style="43" customWidth="1"/>
    <col min="2821" max="2821" width="10.625" style="43" customWidth="1"/>
    <col min="2822" max="2822" width="4" style="43" customWidth="1"/>
    <col min="2823" max="2823" width="18.125" style="43" customWidth="1"/>
    <col min="2824" max="2824" width="4.875" style="43" customWidth="1"/>
    <col min="2825" max="3072" width="8" style="43"/>
    <col min="3073" max="3073" width="9.625" style="43" customWidth="1"/>
    <col min="3074" max="3074" width="2.375" style="43" customWidth="1"/>
    <col min="3075" max="3075" width="5.25" style="43" customWidth="1"/>
    <col min="3076" max="3076" width="40.375" style="43" customWidth="1"/>
    <col min="3077" max="3077" width="10.625" style="43" customWidth="1"/>
    <col min="3078" max="3078" width="4" style="43" customWidth="1"/>
    <col min="3079" max="3079" width="18.125" style="43" customWidth="1"/>
    <col min="3080" max="3080" width="4.875" style="43" customWidth="1"/>
    <col min="3081" max="3328" width="8" style="43"/>
    <col min="3329" max="3329" width="9.625" style="43" customWidth="1"/>
    <col min="3330" max="3330" width="2.375" style="43" customWidth="1"/>
    <col min="3331" max="3331" width="5.25" style="43" customWidth="1"/>
    <col min="3332" max="3332" width="40.375" style="43" customWidth="1"/>
    <col min="3333" max="3333" width="10.625" style="43" customWidth="1"/>
    <col min="3334" max="3334" width="4" style="43" customWidth="1"/>
    <col min="3335" max="3335" width="18.125" style="43" customWidth="1"/>
    <col min="3336" max="3336" width="4.875" style="43" customWidth="1"/>
    <col min="3337" max="3584" width="8" style="43"/>
    <col min="3585" max="3585" width="9.625" style="43" customWidth="1"/>
    <col min="3586" max="3586" width="2.375" style="43" customWidth="1"/>
    <col min="3587" max="3587" width="5.25" style="43" customWidth="1"/>
    <col min="3588" max="3588" width="40.375" style="43" customWidth="1"/>
    <col min="3589" max="3589" width="10.625" style="43" customWidth="1"/>
    <col min="3590" max="3590" width="4" style="43" customWidth="1"/>
    <col min="3591" max="3591" width="18.125" style="43" customWidth="1"/>
    <col min="3592" max="3592" width="4.875" style="43" customWidth="1"/>
    <col min="3593" max="3840" width="8" style="43"/>
    <col min="3841" max="3841" width="9.625" style="43" customWidth="1"/>
    <col min="3842" max="3842" width="2.375" style="43" customWidth="1"/>
    <col min="3843" max="3843" width="5.25" style="43" customWidth="1"/>
    <col min="3844" max="3844" width="40.375" style="43" customWidth="1"/>
    <col min="3845" max="3845" width="10.625" style="43" customWidth="1"/>
    <col min="3846" max="3846" width="4" style="43" customWidth="1"/>
    <col min="3847" max="3847" width="18.125" style="43" customWidth="1"/>
    <col min="3848" max="3848" width="4.875" style="43" customWidth="1"/>
    <col min="3849" max="4096" width="8" style="43"/>
    <col min="4097" max="4097" width="9.625" style="43" customWidth="1"/>
    <col min="4098" max="4098" width="2.375" style="43" customWidth="1"/>
    <col min="4099" max="4099" width="5.25" style="43" customWidth="1"/>
    <col min="4100" max="4100" width="40.375" style="43" customWidth="1"/>
    <col min="4101" max="4101" width="10.625" style="43" customWidth="1"/>
    <col min="4102" max="4102" width="4" style="43" customWidth="1"/>
    <col min="4103" max="4103" width="18.125" style="43" customWidth="1"/>
    <col min="4104" max="4104" width="4.875" style="43" customWidth="1"/>
    <col min="4105" max="4352" width="8" style="43"/>
    <col min="4353" max="4353" width="9.625" style="43" customWidth="1"/>
    <col min="4354" max="4354" width="2.375" style="43" customWidth="1"/>
    <col min="4355" max="4355" width="5.25" style="43" customWidth="1"/>
    <col min="4356" max="4356" width="40.375" style="43" customWidth="1"/>
    <col min="4357" max="4357" width="10.625" style="43" customWidth="1"/>
    <col min="4358" max="4358" width="4" style="43" customWidth="1"/>
    <col min="4359" max="4359" width="18.125" style="43" customWidth="1"/>
    <col min="4360" max="4360" width="4.875" style="43" customWidth="1"/>
    <col min="4361" max="4608" width="8" style="43"/>
    <col min="4609" max="4609" width="9.625" style="43" customWidth="1"/>
    <col min="4610" max="4610" width="2.375" style="43" customWidth="1"/>
    <col min="4611" max="4611" width="5.25" style="43" customWidth="1"/>
    <col min="4612" max="4612" width="40.375" style="43" customWidth="1"/>
    <col min="4613" max="4613" width="10.625" style="43" customWidth="1"/>
    <col min="4614" max="4614" width="4" style="43" customWidth="1"/>
    <col min="4615" max="4615" width="18.125" style="43" customWidth="1"/>
    <col min="4616" max="4616" width="4.875" style="43" customWidth="1"/>
    <col min="4617" max="4864" width="8" style="43"/>
    <col min="4865" max="4865" width="9.625" style="43" customWidth="1"/>
    <col min="4866" max="4866" width="2.375" style="43" customWidth="1"/>
    <col min="4867" max="4867" width="5.25" style="43" customWidth="1"/>
    <col min="4868" max="4868" width="40.375" style="43" customWidth="1"/>
    <col min="4869" max="4869" width="10.625" style="43" customWidth="1"/>
    <col min="4870" max="4870" width="4" style="43" customWidth="1"/>
    <col min="4871" max="4871" width="18.125" style="43" customWidth="1"/>
    <col min="4872" max="4872" width="4.875" style="43" customWidth="1"/>
    <col min="4873" max="5120" width="8" style="43"/>
    <col min="5121" max="5121" width="9.625" style="43" customWidth="1"/>
    <col min="5122" max="5122" width="2.375" style="43" customWidth="1"/>
    <col min="5123" max="5123" width="5.25" style="43" customWidth="1"/>
    <col min="5124" max="5124" width="40.375" style="43" customWidth="1"/>
    <col min="5125" max="5125" width="10.625" style="43" customWidth="1"/>
    <col min="5126" max="5126" width="4" style="43" customWidth="1"/>
    <col min="5127" max="5127" width="18.125" style="43" customWidth="1"/>
    <col min="5128" max="5128" width="4.875" style="43" customWidth="1"/>
    <col min="5129" max="5376" width="8" style="43"/>
    <col min="5377" max="5377" width="9.625" style="43" customWidth="1"/>
    <col min="5378" max="5378" width="2.375" style="43" customWidth="1"/>
    <col min="5379" max="5379" width="5.25" style="43" customWidth="1"/>
    <col min="5380" max="5380" width="40.375" style="43" customWidth="1"/>
    <col min="5381" max="5381" width="10.625" style="43" customWidth="1"/>
    <col min="5382" max="5382" width="4" style="43" customWidth="1"/>
    <col min="5383" max="5383" width="18.125" style="43" customWidth="1"/>
    <col min="5384" max="5384" width="4.875" style="43" customWidth="1"/>
    <col min="5385" max="5632" width="8" style="43"/>
    <col min="5633" max="5633" width="9.625" style="43" customWidth="1"/>
    <col min="5634" max="5634" width="2.375" style="43" customWidth="1"/>
    <col min="5635" max="5635" width="5.25" style="43" customWidth="1"/>
    <col min="5636" max="5636" width="40.375" style="43" customWidth="1"/>
    <col min="5637" max="5637" width="10.625" style="43" customWidth="1"/>
    <col min="5638" max="5638" width="4" style="43" customWidth="1"/>
    <col min="5639" max="5639" width="18.125" style="43" customWidth="1"/>
    <col min="5640" max="5640" width="4.875" style="43" customWidth="1"/>
    <col min="5641" max="5888" width="8" style="43"/>
    <col min="5889" max="5889" width="9.625" style="43" customWidth="1"/>
    <col min="5890" max="5890" width="2.375" style="43" customWidth="1"/>
    <col min="5891" max="5891" width="5.25" style="43" customWidth="1"/>
    <col min="5892" max="5892" width="40.375" style="43" customWidth="1"/>
    <col min="5893" max="5893" width="10.625" style="43" customWidth="1"/>
    <col min="5894" max="5894" width="4" style="43" customWidth="1"/>
    <col min="5895" max="5895" width="18.125" style="43" customWidth="1"/>
    <col min="5896" max="5896" width="4.875" style="43" customWidth="1"/>
    <col min="5897" max="6144" width="8" style="43"/>
    <col min="6145" max="6145" width="9.625" style="43" customWidth="1"/>
    <col min="6146" max="6146" width="2.375" style="43" customWidth="1"/>
    <col min="6147" max="6147" width="5.25" style="43" customWidth="1"/>
    <col min="6148" max="6148" width="40.375" style="43" customWidth="1"/>
    <col min="6149" max="6149" width="10.625" style="43" customWidth="1"/>
    <col min="6150" max="6150" width="4" style="43" customWidth="1"/>
    <col min="6151" max="6151" width="18.125" style="43" customWidth="1"/>
    <col min="6152" max="6152" width="4.875" style="43" customWidth="1"/>
    <col min="6153" max="6400" width="8" style="43"/>
    <col min="6401" max="6401" width="9.625" style="43" customWidth="1"/>
    <col min="6402" max="6402" width="2.375" style="43" customWidth="1"/>
    <col min="6403" max="6403" width="5.25" style="43" customWidth="1"/>
    <col min="6404" max="6404" width="40.375" style="43" customWidth="1"/>
    <col min="6405" max="6405" width="10.625" style="43" customWidth="1"/>
    <col min="6406" max="6406" width="4" style="43" customWidth="1"/>
    <col min="6407" max="6407" width="18.125" style="43" customWidth="1"/>
    <col min="6408" max="6408" width="4.875" style="43" customWidth="1"/>
    <col min="6409" max="6656" width="8" style="43"/>
    <col min="6657" max="6657" width="9.625" style="43" customWidth="1"/>
    <col min="6658" max="6658" width="2.375" style="43" customWidth="1"/>
    <col min="6659" max="6659" width="5.25" style="43" customWidth="1"/>
    <col min="6660" max="6660" width="40.375" style="43" customWidth="1"/>
    <col min="6661" max="6661" width="10.625" style="43" customWidth="1"/>
    <col min="6662" max="6662" width="4" style="43" customWidth="1"/>
    <col min="6663" max="6663" width="18.125" style="43" customWidth="1"/>
    <col min="6664" max="6664" width="4.875" style="43" customWidth="1"/>
    <col min="6665" max="6912" width="8" style="43"/>
    <col min="6913" max="6913" width="9.625" style="43" customWidth="1"/>
    <col min="6914" max="6914" width="2.375" style="43" customWidth="1"/>
    <col min="6915" max="6915" width="5.25" style="43" customWidth="1"/>
    <col min="6916" max="6916" width="40.375" style="43" customWidth="1"/>
    <col min="6917" max="6917" width="10.625" style="43" customWidth="1"/>
    <col min="6918" max="6918" width="4" style="43" customWidth="1"/>
    <col min="6919" max="6919" width="18.125" style="43" customWidth="1"/>
    <col min="6920" max="6920" width="4.875" style="43" customWidth="1"/>
    <col min="6921" max="7168" width="8" style="43"/>
    <col min="7169" max="7169" width="9.625" style="43" customWidth="1"/>
    <col min="7170" max="7170" width="2.375" style="43" customWidth="1"/>
    <col min="7171" max="7171" width="5.25" style="43" customWidth="1"/>
    <col min="7172" max="7172" width="40.375" style="43" customWidth="1"/>
    <col min="7173" max="7173" width="10.625" style="43" customWidth="1"/>
    <col min="7174" max="7174" width="4" style="43" customWidth="1"/>
    <col min="7175" max="7175" width="18.125" style="43" customWidth="1"/>
    <col min="7176" max="7176" width="4.875" style="43" customWidth="1"/>
    <col min="7177" max="7424" width="8" style="43"/>
    <col min="7425" max="7425" width="9.625" style="43" customWidth="1"/>
    <col min="7426" max="7426" width="2.375" style="43" customWidth="1"/>
    <col min="7427" max="7427" width="5.25" style="43" customWidth="1"/>
    <col min="7428" max="7428" width="40.375" style="43" customWidth="1"/>
    <col min="7429" max="7429" width="10.625" style="43" customWidth="1"/>
    <col min="7430" max="7430" width="4" style="43" customWidth="1"/>
    <col min="7431" max="7431" width="18.125" style="43" customWidth="1"/>
    <col min="7432" max="7432" width="4.875" style="43" customWidth="1"/>
    <col min="7433" max="7680" width="8" style="43"/>
    <col min="7681" max="7681" width="9.625" style="43" customWidth="1"/>
    <col min="7682" max="7682" width="2.375" style="43" customWidth="1"/>
    <col min="7683" max="7683" width="5.25" style="43" customWidth="1"/>
    <col min="7684" max="7684" width="40.375" style="43" customWidth="1"/>
    <col min="7685" max="7685" width="10.625" style="43" customWidth="1"/>
    <col min="7686" max="7686" width="4" style="43" customWidth="1"/>
    <col min="7687" max="7687" width="18.125" style="43" customWidth="1"/>
    <col min="7688" max="7688" width="4.875" style="43" customWidth="1"/>
    <col min="7689" max="7936" width="8" style="43"/>
    <col min="7937" max="7937" width="9.625" style="43" customWidth="1"/>
    <col min="7938" max="7938" width="2.375" style="43" customWidth="1"/>
    <col min="7939" max="7939" width="5.25" style="43" customWidth="1"/>
    <col min="7940" max="7940" width="40.375" style="43" customWidth="1"/>
    <col min="7941" max="7941" width="10.625" style="43" customWidth="1"/>
    <col min="7942" max="7942" width="4" style="43" customWidth="1"/>
    <col min="7943" max="7943" width="18.125" style="43" customWidth="1"/>
    <col min="7944" max="7944" width="4.875" style="43" customWidth="1"/>
    <col min="7945" max="8192" width="8" style="43"/>
    <col min="8193" max="8193" width="9.625" style="43" customWidth="1"/>
    <col min="8194" max="8194" width="2.375" style="43" customWidth="1"/>
    <col min="8195" max="8195" width="5.25" style="43" customWidth="1"/>
    <col min="8196" max="8196" width="40.375" style="43" customWidth="1"/>
    <col min="8197" max="8197" width="10.625" style="43" customWidth="1"/>
    <col min="8198" max="8198" width="4" style="43" customWidth="1"/>
    <col min="8199" max="8199" width="18.125" style="43" customWidth="1"/>
    <col min="8200" max="8200" width="4.875" style="43" customWidth="1"/>
    <col min="8201" max="8448" width="8" style="43"/>
    <col min="8449" max="8449" width="9.625" style="43" customWidth="1"/>
    <col min="8450" max="8450" width="2.375" style="43" customWidth="1"/>
    <col min="8451" max="8451" width="5.25" style="43" customWidth="1"/>
    <col min="8452" max="8452" width="40.375" style="43" customWidth="1"/>
    <col min="8453" max="8453" width="10.625" style="43" customWidth="1"/>
    <col min="8454" max="8454" width="4" style="43" customWidth="1"/>
    <col min="8455" max="8455" width="18.125" style="43" customWidth="1"/>
    <col min="8456" max="8456" width="4.875" style="43" customWidth="1"/>
    <col min="8457" max="8704" width="8" style="43"/>
    <col min="8705" max="8705" width="9.625" style="43" customWidth="1"/>
    <col min="8706" max="8706" width="2.375" style="43" customWidth="1"/>
    <col min="8707" max="8707" width="5.25" style="43" customWidth="1"/>
    <col min="8708" max="8708" width="40.375" style="43" customWidth="1"/>
    <col min="8709" max="8709" width="10.625" style="43" customWidth="1"/>
    <col min="8710" max="8710" width="4" style="43" customWidth="1"/>
    <col min="8711" max="8711" width="18.125" style="43" customWidth="1"/>
    <col min="8712" max="8712" width="4.875" style="43" customWidth="1"/>
    <col min="8713" max="8960" width="8" style="43"/>
    <col min="8961" max="8961" width="9.625" style="43" customWidth="1"/>
    <col min="8962" max="8962" width="2.375" style="43" customWidth="1"/>
    <col min="8963" max="8963" width="5.25" style="43" customWidth="1"/>
    <col min="8964" max="8964" width="40.375" style="43" customWidth="1"/>
    <col min="8965" max="8965" width="10.625" style="43" customWidth="1"/>
    <col min="8966" max="8966" width="4" style="43" customWidth="1"/>
    <col min="8967" max="8967" width="18.125" style="43" customWidth="1"/>
    <col min="8968" max="8968" width="4.875" style="43" customWidth="1"/>
    <col min="8969" max="9216" width="8" style="43"/>
    <col min="9217" max="9217" width="9.625" style="43" customWidth="1"/>
    <col min="9218" max="9218" width="2.375" style="43" customWidth="1"/>
    <col min="9219" max="9219" width="5.25" style="43" customWidth="1"/>
    <col min="9220" max="9220" width="40.375" style="43" customWidth="1"/>
    <col min="9221" max="9221" width="10.625" style="43" customWidth="1"/>
    <col min="9222" max="9222" width="4" style="43" customWidth="1"/>
    <col min="9223" max="9223" width="18.125" style="43" customWidth="1"/>
    <col min="9224" max="9224" width="4.875" style="43" customWidth="1"/>
    <col min="9225" max="9472" width="8" style="43"/>
    <col min="9473" max="9473" width="9.625" style="43" customWidth="1"/>
    <col min="9474" max="9474" width="2.375" style="43" customWidth="1"/>
    <col min="9475" max="9475" width="5.25" style="43" customWidth="1"/>
    <col min="9476" max="9476" width="40.375" style="43" customWidth="1"/>
    <col min="9477" max="9477" width="10.625" style="43" customWidth="1"/>
    <col min="9478" max="9478" width="4" style="43" customWidth="1"/>
    <col min="9479" max="9479" width="18.125" style="43" customWidth="1"/>
    <col min="9480" max="9480" width="4.875" style="43" customWidth="1"/>
    <col min="9481" max="9728" width="8" style="43"/>
    <col min="9729" max="9729" width="9.625" style="43" customWidth="1"/>
    <col min="9730" max="9730" width="2.375" style="43" customWidth="1"/>
    <col min="9731" max="9731" width="5.25" style="43" customWidth="1"/>
    <col min="9732" max="9732" width="40.375" style="43" customWidth="1"/>
    <col min="9733" max="9733" width="10.625" style="43" customWidth="1"/>
    <col min="9734" max="9734" width="4" style="43" customWidth="1"/>
    <col min="9735" max="9735" width="18.125" style="43" customWidth="1"/>
    <col min="9736" max="9736" width="4.875" style="43" customWidth="1"/>
    <col min="9737" max="9984" width="8" style="43"/>
    <col min="9985" max="9985" width="9.625" style="43" customWidth="1"/>
    <col min="9986" max="9986" width="2.375" style="43" customWidth="1"/>
    <col min="9987" max="9987" width="5.25" style="43" customWidth="1"/>
    <col min="9988" max="9988" width="40.375" style="43" customWidth="1"/>
    <col min="9989" max="9989" width="10.625" style="43" customWidth="1"/>
    <col min="9990" max="9990" width="4" style="43" customWidth="1"/>
    <col min="9991" max="9991" width="18.125" style="43" customWidth="1"/>
    <col min="9992" max="9992" width="4.875" style="43" customWidth="1"/>
    <col min="9993" max="10240" width="8" style="43"/>
    <col min="10241" max="10241" width="9.625" style="43" customWidth="1"/>
    <col min="10242" max="10242" width="2.375" style="43" customWidth="1"/>
    <col min="10243" max="10243" width="5.25" style="43" customWidth="1"/>
    <col min="10244" max="10244" width="40.375" style="43" customWidth="1"/>
    <col min="10245" max="10245" width="10.625" style="43" customWidth="1"/>
    <col min="10246" max="10246" width="4" style="43" customWidth="1"/>
    <col min="10247" max="10247" width="18.125" style="43" customWidth="1"/>
    <col min="10248" max="10248" width="4.875" style="43" customWidth="1"/>
    <col min="10249" max="10496" width="8" style="43"/>
    <col min="10497" max="10497" width="9.625" style="43" customWidth="1"/>
    <col min="10498" max="10498" width="2.375" style="43" customWidth="1"/>
    <col min="10499" max="10499" width="5.25" style="43" customWidth="1"/>
    <col min="10500" max="10500" width="40.375" style="43" customWidth="1"/>
    <col min="10501" max="10501" width="10.625" style="43" customWidth="1"/>
    <col min="10502" max="10502" width="4" style="43" customWidth="1"/>
    <col min="10503" max="10503" width="18.125" style="43" customWidth="1"/>
    <col min="10504" max="10504" width="4.875" style="43" customWidth="1"/>
    <col min="10505" max="10752" width="8" style="43"/>
    <col min="10753" max="10753" width="9.625" style="43" customWidth="1"/>
    <col min="10754" max="10754" width="2.375" style="43" customWidth="1"/>
    <col min="10755" max="10755" width="5.25" style="43" customWidth="1"/>
    <col min="10756" max="10756" width="40.375" style="43" customWidth="1"/>
    <col min="10757" max="10757" width="10.625" style="43" customWidth="1"/>
    <col min="10758" max="10758" width="4" style="43" customWidth="1"/>
    <col min="10759" max="10759" width="18.125" style="43" customWidth="1"/>
    <col min="10760" max="10760" width="4.875" style="43" customWidth="1"/>
    <col min="10761" max="11008" width="8" style="43"/>
    <col min="11009" max="11009" width="9.625" style="43" customWidth="1"/>
    <col min="11010" max="11010" width="2.375" style="43" customWidth="1"/>
    <col min="11011" max="11011" width="5.25" style="43" customWidth="1"/>
    <col min="11012" max="11012" width="40.375" style="43" customWidth="1"/>
    <col min="11013" max="11013" width="10.625" style="43" customWidth="1"/>
    <col min="11014" max="11014" width="4" style="43" customWidth="1"/>
    <col min="11015" max="11015" width="18.125" style="43" customWidth="1"/>
    <col min="11016" max="11016" width="4.875" style="43" customWidth="1"/>
    <col min="11017" max="11264" width="8" style="43"/>
    <col min="11265" max="11265" width="9.625" style="43" customWidth="1"/>
    <col min="11266" max="11266" width="2.375" style="43" customWidth="1"/>
    <col min="11267" max="11267" width="5.25" style="43" customWidth="1"/>
    <col min="11268" max="11268" width="40.375" style="43" customWidth="1"/>
    <col min="11269" max="11269" width="10.625" style="43" customWidth="1"/>
    <col min="11270" max="11270" width="4" style="43" customWidth="1"/>
    <col min="11271" max="11271" width="18.125" style="43" customWidth="1"/>
    <col min="11272" max="11272" width="4.875" style="43" customWidth="1"/>
    <col min="11273" max="11520" width="8" style="43"/>
    <col min="11521" max="11521" width="9.625" style="43" customWidth="1"/>
    <col min="11522" max="11522" width="2.375" style="43" customWidth="1"/>
    <col min="11523" max="11523" width="5.25" style="43" customWidth="1"/>
    <col min="11524" max="11524" width="40.375" style="43" customWidth="1"/>
    <col min="11525" max="11525" width="10.625" style="43" customWidth="1"/>
    <col min="11526" max="11526" width="4" style="43" customWidth="1"/>
    <col min="11527" max="11527" width="18.125" style="43" customWidth="1"/>
    <col min="11528" max="11528" width="4.875" style="43" customWidth="1"/>
    <col min="11529" max="11776" width="8" style="43"/>
    <col min="11777" max="11777" width="9.625" style="43" customWidth="1"/>
    <col min="11778" max="11778" width="2.375" style="43" customWidth="1"/>
    <col min="11779" max="11779" width="5.25" style="43" customWidth="1"/>
    <col min="11780" max="11780" width="40.375" style="43" customWidth="1"/>
    <col min="11781" max="11781" width="10.625" style="43" customWidth="1"/>
    <col min="11782" max="11782" width="4" style="43" customWidth="1"/>
    <col min="11783" max="11783" width="18.125" style="43" customWidth="1"/>
    <col min="11784" max="11784" width="4.875" style="43" customWidth="1"/>
    <col min="11785" max="12032" width="8" style="43"/>
    <col min="12033" max="12033" width="9.625" style="43" customWidth="1"/>
    <col min="12034" max="12034" width="2.375" style="43" customWidth="1"/>
    <col min="12035" max="12035" width="5.25" style="43" customWidth="1"/>
    <col min="12036" max="12036" width="40.375" style="43" customWidth="1"/>
    <col min="12037" max="12037" width="10.625" style="43" customWidth="1"/>
    <col min="12038" max="12038" width="4" style="43" customWidth="1"/>
    <col min="12039" max="12039" width="18.125" style="43" customWidth="1"/>
    <col min="12040" max="12040" width="4.875" style="43" customWidth="1"/>
    <col min="12041" max="12288" width="8" style="43"/>
    <col min="12289" max="12289" width="9.625" style="43" customWidth="1"/>
    <col min="12290" max="12290" width="2.375" style="43" customWidth="1"/>
    <col min="12291" max="12291" width="5.25" style="43" customWidth="1"/>
    <col min="12292" max="12292" width="40.375" style="43" customWidth="1"/>
    <col min="12293" max="12293" width="10.625" style="43" customWidth="1"/>
    <col min="12294" max="12294" width="4" style="43" customWidth="1"/>
    <col min="12295" max="12295" width="18.125" style="43" customWidth="1"/>
    <col min="12296" max="12296" width="4.875" style="43" customWidth="1"/>
    <col min="12297" max="12544" width="8" style="43"/>
    <col min="12545" max="12545" width="9.625" style="43" customWidth="1"/>
    <col min="12546" max="12546" width="2.375" style="43" customWidth="1"/>
    <col min="12547" max="12547" width="5.25" style="43" customWidth="1"/>
    <col min="12548" max="12548" width="40.375" style="43" customWidth="1"/>
    <col min="12549" max="12549" width="10.625" style="43" customWidth="1"/>
    <col min="12550" max="12550" width="4" style="43" customWidth="1"/>
    <col min="12551" max="12551" width="18.125" style="43" customWidth="1"/>
    <col min="12552" max="12552" width="4.875" style="43" customWidth="1"/>
    <col min="12553" max="12800" width="8" style="43"/>
    <col min="12801" max="12801" width="9.625" style="43" customWidth="1"/>
    <col min="12802" max="12802" width="2.375" style="43" customWidth="1"/>
    <col min="12803" max="12803" width="5.25" style="43" customWidth="1"/>
    <col min="12804" max="12804" width="40.375" style="43" customWidth="1"/>
    <col min="12805" max="12805" width="10.625" style="43" customWidth="1"/>
    <col min="12806" max="12806" width="4" style="43" customWidth="1"/>
    <col min="12807" max="12807" width="18.125" style="43" customWidth="1"/>
    <col min="12808" max="12808" width="4.875" style="43" customWidth="1"/>
    <col min="12809" max="13056" width="8" style="43"/>
    <col min="13057" max="13057" width="9.625" style="43" customWidth="1"/>
    <col min="13058" max="13058" width="2.375" style="43" customWidth="1"/>
    <col min="13059" max="13059" width="5.25" style="43" customWidth="1"/>
    <col min="13060" max="13060" width="40.375" style="43" customWidth="1"/>
    <col min="13061" max="13061" width="10.625" style="43" customWidth="1"/>
    <col min="13062" max="13062" width="4" style="43" customWidth="1"/>
    <col min="13063" max="13063" width="18.125" style="43" customWidth="1"/>
    <col min="13064" max="13064" width="4.875" style="43" customWidth="1"/>
    <col min="13065" max="13312" width="8" style="43"/>
    <col min="13313" max="13313" width="9.625" style="43" customWidth="1"/>
    <col min="13314" max="13314" width="2.375" style="43" customWidth="1"/>
    <col min="13315" max="13315" width="5.25" style="43" customWidth="1"/>
    <col min="13316" max="13316" width="40.375" style="43" customWidth="1"/>
    <col min="13317" max="13317" width="10.625" style="43" customWidth="1"/>
    <col min="13318" max="13318" width="4" style="43" customWidth="1"/>
    <col min="13319" max="13319" width="18.125" style="43" customWidth="1"/>
    <col min="13320" max="13320" width="4.875" style="43" customWidth="1"/>
    <col min="13321" max="13568" width="8" style="43"/>
    <col min="13569" max="13569" width="9.625" style="43" customWidth="1"/>
    <col min="13570" max="13570" width="2.375" style="43" customWidth="1"/>
    <col min="13571" max="13571" width="5.25" style="43" customWidth="1"/>
    <col min="13572" max="13572" width="40.375" style="43" customWidth="1"/>
    <col min="13573" max="13573" width="10.625" style="43" customWidth="1"/>
    <col min="13574" max="13574" width="4" style="43" customWidth="1"/>
    <col min="13575" max="13575" width="18.125" style="43" customWidth="1"/>
    <col min="13576" max="13576" width="4.875" style="43" customWidth="1"/>
    <col min="13577" max="13824" width="8" style="43"/>
    <col min="13825" max="13825" width="9.625" style="43" customWidth="1"/>
    <col min="13826" max="13826" width="2.375" style="43" customWidth="1"/>
    <col min="13827" max="13827" width="5.25" style="43" customWidth="1"/>
    <col min="13828" max="13828" width="40.375" style="43" customWidth="1"/>
    <col min="13829" max="13829" width="10.625" style="43" customWidth="1"/>
    <col min="13830" max="13830" width="4" style="43" customWidth="1"/>
    <col min="13831" max="13831" width="18.125" style="43" customWidth="1"/>
    <col min="13832" max="13832" width="4.875" style="43" customWidth="1"/>
    <col min="13833" max="14080" width="8" style="43"/>
    <col min="14081" max="14081" width="9.625" style="43" customWidth="1"/>
    <col min="14082" max="14082" width="2.375" style="43" customWidth="1"/>
    <col min="14083" max="14083" width="5.25" style="43" customWidth="1"/>
    <col min="14084" max="14084" width="40.375" style="43" customWidth="1"/>
    <col min="14085" max="14085" width="10.625" style="43" customWidth="1"/>
    <col min="14086" max="14086" width="4" style="43" customWidth="1"/>
    <col min="14087" max="14087" width="18.125" style="43" customWidth="1"/>
    <col min="14088" max="14088" width="4.875" style="43" customWidth="1"/>
    <col min="14089" max="14336" width="8" style="43"/>
    <col min="14337" max="14337" width="9.625" style="43" customWidth="1"/>
    <col min="14338" max="14338" width="2.375" style="43" customWidth="1"/>
    <col min="14339" max="14339" width="5.25" style="43" customWidth="1"/>
    <col min="14340" max="14340" width="40.375" style="43" customWidth="1"/>
    <col min="14341" max="14341" width="10.625" style="43" customWidth="1"/>
    <col min="14342" max="14342" width="4" style="43" customWidth="1"/>
    <col min="14343" max="14343" width="18.125" style="43" customWidth="1"/>
    <col min="14344" max="14344" width="4.875" style="43" customWidth="1"/>
    <col min="14345" max="14592" width="8" style="43"/>
    <col min="14593" max="14593" width="9.625" style="43" customWidth="1"/>
    <col min="14594" max="14594" width="2.375" style="43" customWidth="1"/>
    <col min="14595" max="14595" width="5.25" style="43" customWidth="1"/>
    <col min="14596" max="14596" width="40.375" style="43" customWidth="1"/>
    <col min="14597" max="14597" width="10.625" style="43" customWidth="1"/>
    <col min="14598" max="14598" width="4" style="43" customWidth="1"/>
    <col min="14599" max="14599" width="18.125" style="43" customWidth="1"/>
    <col min="14600" max="14600" width="4.875" style="43" customWidth="1"/>
    <col min="14601" max="14848" width="8" style="43"/>
    <col min="14849" max="14849" width="9.625" style="43" customWidth="1"/>
    <col min="14850" max="14850" width="2.375" style="43" customWidth="1"/>
    <col min="14851" max="14851" width="5.25" style="43" customWidth="1"/>
    <col min="14852" max="14852" width="40.375" style="43" customWidth="1"/>
    <col min="14853" max="14853" width="10.625" style="43" customWidth="1"/>
    <col min="14854" max="14854" width="4" style="43" customWidth="1"/>
    <col min="14855" max="14855" width="18.125" style="43" customWidth="1"/>
    <col min="14856" max="14856" width="4.875" style="43" customWidth="1"/>
    <col min="14857" max="15104" width="8" style="43"/>
    <col min="15105" max="15105" width="9.625" style="43" customWidth="1"/>
    <col min="15106" max="15106" width="2.375" style="43" customWidth="1"/>
    <col min="15107" max="15107" width="5.25" style="43" customWidth="1"/>
    <col min="15108" max="15108" width="40.375" style="43" customWidth="1"/>
    <col min="15109" max="15109" width="10.625" style="43" customWidth="1"/>
    <col min="15110" max="15110" width="4" style="43" customWidth="1"/>
    <col min="15111" max="15111" width="18.125" style="43" customWidth="1"/>
    <col min="15112" max="15112" width="4.875" style="43" customWidth="1"/>
    <col min="15113" max="15360" width="8" style="43"/>
    <col min="15361" max="15361" width="9.625" style="43" customWidth="1"/>
    <col min="15362" max="15362" width="2.375" style="43" customWidth="1"/>
    <col min="15363" max="15363" width="5.25" style="43" customWidth="1"/>
    <col min="15364" max="15364" width="40.375" style="43" customWidth="1"/>
    <col min="15365" max="15365" width="10.625" style="43" customWidth="1"/>
    <col min="15366" max="15366" width="4" style="43" customWidth="1"/>
    <col min="15367" max="15367" width="18.125" style="43" customWidth="1"/>
    <col min="15368" max="15368" width="4.875" style="43" customWidth="1"/>
    <col min="15369" max="15616" width="8" style="43"/>
    <col min="15617" max="15617" width="9.625" style="43" customWidth="1"/>
    <col min="15618" max="15618" width="2.375" style="43" customWidth="1"/>
    <col min="15619" max="15619" width="5.25" style="43" customWidth="1"/>
    <col min="15620" max="15620" width="40.375" style="43" customWidth="1"/>
    <col min="15621" max="15621" width="10.625" style="43" customWidth="1"/>
    <col min="15622" max="15622" width="4" style="43" customWidth="1"/>
    <col min="15623" max="15623" width="18.125" style="43" customWidth="1"/>
    <col min="15624" max="15624" width="4.875" style="43" customWidth="1"/>
    <col min="15625" max="15872" width="8" style="43"/>
    <col min="15873" max="15873" width="9.625" style="43" customWidth="1"/>
    <col min="15874" max="15874" width="2.375" style="43" customWidth="1"/>
    <col min="15875" max="15875" width="5.25" style="43" customWidth="1"/>
    <col min="15876" max="15876" width="40.375" style="43" customWidth="1"/>
    <col min="15877" max="15877" width="10.625" style="43" customWidth="1"/>
    <col min="15878" max="15878" width="4" style="43" customWidth="1"/>
    <col min="15879" max="15879" width="18.125" style="43" customWidth="1"/>
    <col min="15880" max="15880" width="4.875" style="43" customWidth="1"/>
    <col min="15881" max="16128" width="8" style="43"/>
    <col min="16129" max="16129" width="9.625" style="43" customWidth="1"/>
    <col min="16130" max="16130" width="2.375" style="43" customWidth="1"/>
    <col min="16131" max="16131" width="5.25" style="43" customWidth="1"/>
    <col min="16132" max="16132" width="40.375" style="43" customWidth="1"/>
    <col min="16133" max="16133" width="10.625" style="43" customWidth="1"/>
    <col min="16134" max="16134" width="4" style="43" customWidth="1"/>
    <col min="16135" max="16135" width="18.125" style="43" customWidth="1"/>
    <col min="16136" max="16136" width="4.875" style="43" customWidth="1"/>
    <col min="16137" max="16384" width="8" style="43"/>
  </cols>
  <sheetData>
    <row r="1" spans="1:8" ht="12.75">
      <c r="A1" s="378" t="s">
        <v>153</v>
      </c>
      <c r="B1" s="379"/>
      <c r="C1" s="379"/>
      <c r="D1" s="379"/>
      <c r="E1" s="379"/>
      <c r="F1" s="379"/>
      <c r="G1" s="379"/>
      <c r="H1" s="379"/>
    </row>
    <row r="2" spans="1:8" ht="12.75">
      <c r="A2" s="378" t="s">
        <v>154</v>
      </c>
      <c r="B2" s="379"/>
      <c r="C2" s="379"/>
      <c r="D2" s="379"/>
      <c r="E2" s="379"/>
      <c r="F2" s="379"/>
      <c r="G2" s="379"/>
      <c r="H2" s="379"/>
    </row>
    <row r="3" spans="1:8" ht="12.75">
      <c r="A3" s="378" t="s">
        <v>155</v>
      </c>
      <c r="B3" s="379"/>
      <c r="C3" s="379"/>
      <c r="D3" s="379"/>
      <c r="E3" s="379"/>
      <c r="F3" s="379"/>
      <c r="G3" s="379"/>
      <c r="H3" s="379"/>
    </row>
    <row r="4" spans="1:8" ht="12.75">
      <c r="A4" s="378" t="s">
        <v>156</v>
      </c>
      <c r="B4" s="379"/>
      <c r="C4" s="379"/>
      <c r="D4" s="379"/>
      <c r="E4" s="379"/>
      <c r="F4" s="379"/>
      <c r="G4" s="379"/>
      <c r="H4" s="379"/>
    </row>
    <row r="5" spans="1:8" ht="15.75">
      <c r="A5" s="45"/>
      <c r="B5" s="46"/>
      <c r="C5" s="46"/>
      <c r="D5" s="46"/>
      <c r="E5" s="46"/>
      <c r="F5" s="46"/>
      <c r="G5" s="46"/>
      <c r="H5" s="46"/>
    </row>
    <row r="6" spans="1:8" ht="12.75">
      <c r="A6" s="47"/>
      <c r="B6" s="46"/>
      <c r="C6" s="46"/>
      <c r="D6" s="46"/>
      <c r="E6" s="46"/>
      <c r="F6" s="46"/>
      <c r="G6" s="46"/>
      <c r="H6" s="46"/>
    </row>
    <row r="7" spans="1:8" ht="12.75">
      <c r="A7" s="47"/>
      <c r="B7" s="46"/>
      <c r="C7" s="46"/>
      <c r="D7" s="46"/>
      <c r="E7" s="46"/>
      <c r="F7" s="46"/>
      <c r="G7" s="46"/>
      <c r="H7" s="46"/>
    </row>
    <row r="8" spans="1:8" ht="12.75">
      <c r="A8" s="47"/>
      <c r="B8" s="46"/>
      <c r="C8" s="46"/>
      <c r="D8" s="46"/>
      <c r="E8" s="46"/>
      <c r="F8" s="46"/>
      <c r="G8" s="58" t="s">
        <v>157</v>
      </c>
      <c r="H8" s="46"/>
    </row>
    <row r="9" spans="1:8" ht="12.75">
      <c r="A9" s="47" t="s">
        <v>158</v>
      </c>
      <c r="B9" s="46"/>
      <c r="C9" s="46" t="s">
        <v>54</v>
      </c>
      <c r="D9" s="46"/>
      <c r="E9" s="46"/>
      <c r="F9" s="46"/>
      <c r="G9" s="58" t="s">
        <v>159</v>
      </c>
      <c r="H9" s="46"/>
    </row>
    <row r="10" spans="1:8" ht="12.75">
      <c r="A10" s="48"/>
      <c r="B10" s="46"/>
      <c r="C10" s="49"/>
      <c r="D10" s="50"/>
      <c r="E10" s="46"/>
      <c r="F10" s="46"/>
      <c r="G10" s="59" t="s">
        <v>14</v>
      </c>
      <c r="H10" s="46"/>
    </row>
    <row r="11" spans="1:8" ht="12.75">
      <c r="A11" s="47"/>
      <c r="B11" s="46"/>
      <c r="C11" s="46"/>
      <c r="D11" s="46"/>
      <c r="E11" s="46"/>
      <c r="F11" s="46"/>
      <c r="G11" s="46"/>
      <c r="H11" s="46"/>
    </row>
    <row r="12" spans="1:8" ht="12.75">
      <c r="A12" s="47">
        <v>1</v>
      </c>
      <c r="B12" s="46"/>
      <c r="C12" s="46" t="s">
        <v>160</v>
      </c>
      <c r="D12" s="46"/>
      <c r="E12" s="46"/>
      <c r="F12" s="46"/>
      <c r="G12" s="46"/>
      <c r="H12" s="46"/>
    </row>
    <row r="13" spans="1:8" ht="12.75">
      <c r="A13" s="47"/>
      <c r="B13" s="46"/>
      <c r="C13" s="46" t="s">
        <v>149</v>
      </c>
      <c r="D13" s="46"/>
      <c r="E13" s="51"/>
      <c r="F13" s="46"/>
      <c r="G13" s="52">
        <v>26</v>
      </c>
      <c r="H13" s="53" t="s">
        <v>37</v>
      </c>
    </row>
    <row r="14" spans="1:8" ht="12.75">
      <c r="A14" s="47"/>
      <c r="B14" s="46"/>
      <c r="C14" s="46"/>
      <c r="D14" s="46"/>
      <c r="E14" s="51"/>
      <c r="F14" s="46"/>
      <c r="G14" s="52"/>
      <c r="H14" s="46"/>
    </row>
    <row r="15" spans="1:8" ht="12.75">
      <c r="A15" s="47">
        <v>2</v>
      </c>
      <c r="B15" s="46"/>
      <c r="C15" s="46" t="s">
        <v>161</v>
      </c>
      <c r="D15" s="46"/>
      <c r="E15" s="51"/>
      <c r="F15" s="46"/>
      <c r="G15" s="52"/>
      <c r="H15" s="46"/>
    </row>
    <row r="16" spans="1:8" ht="12.75">
      <c r="A16" s="47">
        <v>3</v>
      </c>
      <c r="B16" s="46"/>
      <c r="C16" s="46"/>
      <c r="D16" s="46" t="s">
        <v>162</v>
      </c>
      <c r="E16" s="52">
        <v>93.1</v>
      </c>
      <c r="F16" s="53" t="s">
        <v>38</v>
      </c>
      <c r="G16" s="52"/>
      <c r="H16" s="46"/>
    </row>
    <row r="17" spans="1:8" ht="12.75">
      <c r="A17" s="47">
        <v>4</v>
      </c>
      <c r="B17" s="46"/>
      <c r="C17" s="46"/>
      <c r="D17" s="46" t="s">
        <v>163</v>
      </c>
      <c r="E17" s="52">
        <v>40.1</v>
      </c>
      <c r="F17" s="53" t="s">
        <v>39</v>
      </c>
      <c r="G17" s="52"/>
      <c r="H17" s="46"/>
    </row>
    <row r="18" spans="1:8" ht="12.75">
      <c r="A18" s="47">
        <v>5</v>
      </c>
      <c r="B18" s="46"/>
      <c r="C18" s="46"/>
      <c r="D18" s="46" t="s">
        <v>164</v>
      </c>
      <c r="E18" s="54">
        <v>-40</v>
      </c>
      <c r="F18" s="46"/>
      <c r="G18" s="52"/>
      <c r="H18" s="46"/>
    </row>
    <row r="19" spans="1:8" ht="12.75">
      <c r="A19" s="47">
        <v>6</v>
      </c>
      <c r="B19" s="46"/>
      <c r="C19" s="46" t="s">
        <v>165</v>
      </c>
      <c r="D19" s="46"/>
      <c r="E19" s="52">
        <f>SUM(E16:E18)</f>
        <v>93.199999999999989</v>
      </c>
      <c r="F19" s="46"/>
      <c r="G19" s="55">
        <v>93.2</v>
      </c>
      <c r="H19" s="46"/>
    </row>
    <row r="20" spans="1:8" ht="12.75">
      <c r="A20" s="47"/>
      <c r="B20" s="46"/>
      <c r="C20" s="46"/>
      <c r="D20" s="46"/>
      <c r="E20" s="46"/>
      <c r="F20" s="46"/>
      <c r="G20" s="52"/>
      <c r="H20" s="46"/>
    </row>
    <row r="21" spans="1:8" ht="12.75">
      <c r="A21" s="47" t="s">
        <v>26</v>
      </c>
      <c r="B21" s="46"/>
      <c r="C21" s="46" t="s">
        <v>166</v>
      </c>
      <c r="D21" s="46"/>
      <c r="E21" s="46"/>
      <c r="F21" s="46"/>
      <c r="G21" s="52">
        <v>60</v>
      </c>
      <c r="H21" s="46"/>
    </row>
    <row r="22" spans="1:8" ht="12.75">
      <c r="A22" s="47"/>
      <c r="B22" s="46"/>
      <c r="C22" s="46" t="s">
        <v>167</v>
      </c>
      <c r="D22" s="46"/>
      <c r="E22" s="46"/>
      <c r="F22" s="46"/>
      <c r="G22" s="52"/>
      <c r="H22" s="46"/>
    </row>
    <row r="23" spans="1:8" ht="12.75">
      <c r="A23" s="47"/>
      <c r="B23" s="46"/>
      <c r="C23" s="46"/>
      <c r="D23" s="46"/>
      <c r="E23" s="46"/>
      <c r="F23" s="46"/>
      <c r="G23" s="52"/>
      <c r="H23" s="46"/>
    </row>
    <row r="24" spans="1:8" ht="12.75">
      <c r="A24" s="47" t="s">
        <v>34</v>
      </c>
      <c r="B24" s="46"/>
      <c r="C24" s="46" t="s">
        <v>168</v>
      </c>
      <c r="D24" s="46"/>
      <c r="E24" s="46"/>
      <c r="F24" s="46"/>
      <c r="G24" s="55">
        <v>25.9</v>
      </c>
      <c r="H24" s="46"/>
    </row>
    <row r="25" spans="1:8" ht="12.75">
      <c r="A25" s="47"/>
      <c r="B25" s="46"/>
      <c r="C25" s="46"/>
      <c r="D25" s="46"/>
      <c r="E25" s="46"/>
      <c r="F25" s="46"/>
      <c r="G25" s="55"/>
      <c r="H25" s="46"/>
    </row>
    <row r="26" spans="1:8" ht="12.75">
      <c r="A26" s="47" t="s">
        <v>40</v>
      </c>
      <c r="B26" s="46"/>
      <c r="C26" s="46" t="s">
        <v>169</v>
      </c>
      <c r="D26" s="46"/>
      <c r="E26" s="46"/>
      <c r="F26" s="46"/>
      <c r="G26" s="54">
        <v>0.9</v>
      </c>
      <c r="H26" s="46"/>
    </row>
    <row r="27" spans="1:8" ht="12.75">
      <c r="A27" s="47"/>
      <c r="B27" s="46"/>
      <c r="C27" s="46"/>
      <c r="D27" s="46"/>
      <c r="E27" s="46"/>
      <c r="F27" s="46"/>
      <c r="G27" s="52"/>
      <c r="H27" s="46"/>
    </row>
    <row r="28" spans="1:8" ht="13.5" thickBot="1">
      <c r="A28" s="47" t="s">
        <v>41</v>
      </c>
      <c r="B28" s="46"/>
      <c r="C28" s="46" t="s">
        <v>170</v>
      </c>
      <c r="D28" s="46"/>
      <c r="E28" s="46"/>
      <c r="F28" s="46"/>
      <c r="G28" s="56">
        <f>SUM(G13:G26)</f>
        <v>206</v>
      </c>
      <c r="H28" s="46"/>
    </row>
    <row r="29" spans="1:8" ht="13.5" thickTop="1">
      <c r="A29" s="47"/>
      <c r="B29" s="46"/>
      <c r="C29" s="46"/>
      <c r="D29" s="46"/>
      <c r="E29" s="46"/>
      <c r="F29" s="46"/>
      <c r="G29" s="57"/>
      <c r="H29" s="46"/>
    </row>
    <row r="30" spans="1:8" ht="12.75">
      <c r="A30" s="47"/>
      <c r="B30" s="46"/>
      <c r="C30" s="46"/>
      <c r="D30" s="46"/>
      <c r="E30" s="46"/>
      <c r="F30" s="46"/>
      <c r="G30" s="46"/>
      <c r="H30" s="46"/>
    </row>
    <row r="31" spans="1:8" ht="12.75">
      <c r="A31" s="47"/>
      <c r="B31" s="46"/>
      <c r="C31" s="46"/>
      <c r="D31" s="46"/>
      <c r="E31" s="46"/>
      <c r="F31" s="46"/>
      <c r="G31" s="46"/>
      <c r="H31" s="46"/>
    </row>
    <row r="32" spans="1:8" ht="12.75">
      <c r="A32" s="47"/>
      <c r="B32" s="46"/>
      <c r="C32" s="46"/>
      <c r="D32" s="46"/>
      <c r="E32" s="46"/>
      <c r="F32" s="46"/>
      <c r="G32" s="46"/>
      <c r="H32" s="46"/>
    </row>
    <row r="33" spans="1:8" ht="12.75">
      <c r="A33" s="47" t="s">
        <v>171</v>
      </c>
      <c r="B33" s="53" t="s">
        <v>37</v>
      </c>
      <c r="C33" s="46" t="s">
        <v>172</v>
      </c>
      <c r="D33" s="46"/>
      <c r="E33" s="46"/>
      <c r="F33" s="46"/>
      <c r="G33" s="46"/>
      <c r="H33" s="46"/>
    </row>
    <row r="34" spans="1:8" ht="12.75">
      <c r="A34" s="47"/>
      <c r="B34" s="53" t="s">
        <v>38</v>
      </c>
      <c r="C34" s="46" t="s">
        <v>173</v>
      </c>
      <c r="D34" s="46"/>
      <c r="E34" s="46"/>
      <c r="F34" s="46"/>
      <c r="G34" s="46"/>
      <c r="H34" s="46"/>
    </row>
    <row r="35" spans="1:8" ht="12.75">
      <c r="A35" s="47"/>
      <c r="B35" s="53" t="s">
        <v>39</v>
      </c>
      <c r="C35" s="46" t="s">
        <v>174</v>
      </c>
      <c r="D35" s="46"/>
      <c r="E35" s="46"/>
      <c r="F35" s="46"/>
      <c r="G35" s="46"/>
      <c r="H35" s="46"/>
    </row>
    <row r="36" spans="1:8" ht="12.75">
      <c r="A36" s="47"/>
      <c r="B36" s="46"/>
      <c r="C36" s="46"/>
      <c r="D36" s="46"/>
      <c r="E36" s="46"/>
      <c r="F36" s="46"/>
      <c r="G36" s="46"/>
      <c r="H36" s="46"/>
    </row>
    <row r="37" spans="1:8" ht="12.75">
      <c r="A37" s="47"/>
      <c r="B37" s="46"/>
      <c r="C37" s="46"/>
      <c r="D37" s="46"/>
      <c r="E37" s="46"/>
      <c r="F37" s="46"/>
      <c r="G37" s="46"/>
      <c r="H37" s="46"/>
    </row>
    <row r="38" spans="1:8" ht="12.75">
      <c r="A38" s="47"/>
      <c r="B38" s="46"/>
      <c r="C38" s="46"/>
      <c r="D38" s="46"/>
      <c r="E38" s="46"/>
      <c r="F38" s="46"/>
      <c r="G38" s="46"/>
      <c r="H38" s="46"/>
    </row>
    <row r="39" spans="1:8" ht="12.75">
      <c r="A39" s="47"/>
      <c r="B39" s="46"/>
      <c r="C39" s="46"/>
      <c r="D39" s="46"/>
      <c r="E39" s="46"/>
      <c r="F39" s="46"/>
      <c r="G39" s="46"/>
      <c r="H39" s="46"/>
    </row>
    <row r="40" spans="1:8" ht="12.75">
      <c r="A40" s="43"/>
      <c r="B40" s="46"/>
      <c r="C40" s="46"/>
      <c r="D40" s="46"/>
      <c r="E40" s="46"/>
      <c r="G40" s="60" t="s">
        <v>97</v>
      </c>
      <c r="H40" s="46"/>
    </row>
    <row r="41" spans="1:8" ht="12.75">
      <c r="A41" s="43"/>
      <c r="B41" s="46"/>
      <c r="C41" s="46"/>
      <c r="D41" s="46"/>
      <c r="E41" s="46"/>
      <c r="G41" s="60" t="s">
        <v>52</v>
      </c>
      <c r="H41" s="46"/>
    </row>
    <row r="42" spans="1:8" ht="12.75">
      <c r="A42" s="47" t="s">
        <v>175</v>
      </c>
      <c r="B42" s="46"/>
      <c r="C42" s="46"/>
      <c r="D42" s="46"/>
      <c r="E42" s="46"/>
      <c r="G42" s="60" t="s">
        <v>53</v>
      </c>
      <c r="H42" s="46"/>
    </row>
    <row r="43" spans="1:8" ht="12.75">
      <c r="A43" s="47" t="s">
        <v>176</v>
      </c>
      <c r="B43" s="46"/>
      <c r="C43" s="46"/>
      <c r="D43" s="46"/>
      <c r="E43" s="46"/>
      <c r="G43" s="60" t="str">
        <f>'GI-25 DOC 1.2'!U56</f>
        <v>Requête 3924-2015</v>
      </c>
      <c r="H43" s="46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FF0000"/>
  </sheetPr>
  <dimension ref="A1:H87"/>
  <sheetViews>
    <sheetView topLeftCell="A13" zoomScaleNormal="100" workbookViewId="0">
      <selection activeCell="A53" sqref="A53:XFD53"/>
    </sheetView>
  </sheetViews>
  <sheetFormatPr baseColWidth="10" defaultColWidth="8" defaultRowHeight="12.75"/>
  <cols>
    <col min="1" max="1" width="7.5" style="61" customWidth="1"/>
    <col min="2" max="2" width="49" style="61" customWidth="1"/>
    <col min="3" max="3" width="13.5" style="61" customWidth="1"/>
    <col min="4" max="4" width="4" style="61" customWidth="1"/>
    <col min="5" max="5" width="14.25" style="61" customWidth="1"/>
    <col min="6" max="6" width="4.25" style="61" customWidth="1"/>
    <col min="7" max="7" width="8" style="61"/>
    <col min="8" max="8" width="7.5" style="61" customWidth="1"/>
    <col min="9" max="16384" width="8" style="61"/>
  </cols>
  <sheetData>
    <row r="1" spans="1:8">
      <c r="A1" s="380" t="s">
        <v>10</v>
      </c>
      <c r="B1" s="380"/>
      <c r="C1" s="380"/>
      <c r="D1" s="380"/>
      <c r="E1" s="380"/>
      <c r="F1" s="380"/>
      <c r="G1" s="380"/>
      <c r="H1" s="380"/>
    </row>
    <row r="2" spans="1:8">
      <c r="A2" s="380" t="s">
        <v>181</v>
      </c>
      <c r="B2" s="380"/>
      <c r="C2" s="380"/>
      <c r="D2" s="380"/>
      <c r="E2" s="380"/>
      <c r="F2" s="380"/>
      <c r="G2" s="380"/>
      <c r="H2" s="380"/>
    </row>
    <row r="3" spans="1:8">
      <c r="A3" s="380" t="str">
        <f>+'[11]GI-17, doc 1'!A3:J3</f>
        <v>CAUSE TARIFAIRE 2016 (Phase 3)</v>
      </c>
      <c r="B3" s="380"/>
      <c r="C3" s="380"/>
      <c r="D3" s="380"/>
      <c r="E3" s="380"/>
      <c r="F3" s="380"/>
      <c r="G3" s="380"/>
      <c r="H3" s="380"/>
    </row>
    <row r="4" spans="1:8">
      <c r="A4" s="380"/>
      <c r="B4" s="380"/>
      <c r="C4" s="380"/>
      <c r="D4" s="380"/>
      <c r="E4" s="380"/>
      <c r="F4" s="380"/>
      <c r="G4" s="380"/>
      <c r="H4" s="380"/>
    </row>
    <row r="7" spans="1:8">
      <c r="A7" s="61" t="s">
        <v>182</v>
      </c>
    </row>
    <row r="8" spans="1:8">
      <c r="A8" s="61" t="s">
        <v>183</v>
      </c>
    </row>
    <row r="10" spans="1:8" ht="14.25">
      <c r="A10" s="62" t="s">
        <v>184</v>
      </c>
    </row>
    <row r="11" spans="1:8" ht="14.25">
      <c r="A11" s="62" t="s">
        <v>185</v>
      </c>
    </row>
    <row r="12" spans="1:8" ht="14.25">
      <c r="A12" s="62" t="s">
        <v>186</v>
      </c>
    </row>
    <row r="13" spans="1:8" ht="14.25">
      <c r="A13" s="62" t="s">
        <v>187</v>
      </c>
    </row>
    <row r="14" spans="1:8" ht="14.25">
      <c r="A14" s="62" t="s">
        <v>188</v>
      </c>
    </row>
    <row r="15" spans="1:8" ht="14.25">
      <c r="A15" s="62" t="s">
        <v>189</v>
      </c>
    </row>
    <row r="16" spans="1:8" ht="14.25">
      <c r="A16" s="62" t="s">
        <v>190</v>
      </c>
    </row>
    <row r="17" spans="1:1">
      <c r="A17" s="62" t="s">
        <v>191</v>
      </c>
    </row>
    <row r="18" spans="1:1">
      <c r="A18" s="63"/>
    </row>
    <row r="19" spans="1:1">
      <c r="A19" s="63"/>
    </row>
    <row r="20" spans="1:1">
      <c r="A20" s="63"/>
    </row>
    <row r="21" spans="1:1">
      <c r="A21" s="61" t="s">
        <v>192</v>
      </c>
    </row>
    <row r="22" spans="1:1">
      <c r="A22" s="61" t="s">
        <v>193</v>
      </c>
    </row>
    <row r="29" spans="1:1" ht="14.25">
      <c r="A29" s="61" t="s">
        <v>194</v>
      </c>
    </row>
    <row r="32" spans="1:1">
      <c r="A32" s="64"/>
    </row>
    <row r="33" spans="1:8">
      <c r="A33" s="64"/>
    </row>
    <row r="34" spans="1:8">
      <c r="A34" s="64"/>
    </row>
    <row r="35" spans="1:8">
      <c r="A35" s="61" t="s">
        <v>195</v>
      </c>
    </row>
    <row r="36" spans="1:8">
      <c r="A36" s="61" t="s">
        <v>196</v>
      </c>
    </row>
    <row r="42" spans="1:8">
      <c r="A42" s="61" t="s">
        <v>197</v>
      </c>
    </row>
    <row r="44" spans="1:8">
      <c r="B44" s="65"/>
    </row>
    <row r="45" spans="1:8" ht="13.5" thickBot="1">
      <c r="A45" s="66" t="s">
        <v>198</v>
      </c>
      <c r="B45" s="67" t="s">
        <v>54</v>
      </c>
      <c r="C45" s="68">
        <v>2014</v>
      </c>
      <c r="D45" s="68"/>
      <c r="E45" s="68">
        <v>2015</v>
      </c>
    </row>
    <row r="46" spans="1:8">
      <c r="B46" s="64"/>
      <c r="C46" s="69" t="s">
        <v>15</v>
      </c>
      <c r="D46" s="70"/>
      <c r="E46" s="69" t="s">
        <v>16</v>
      </c>
    </row>
    <row r="47" spans="1:8">
      <c r="A47" s="64">
        <v>1</v>
      </c>
      <c r="B47" s="71" t="s">
        <v>199</v>
      </c>
      <c r="C47" s="64"/>
      <c r="D47" s="64"/>
      <c r="E47" s="64"/>
    </row>
    <row r="48" spans="1:8">
      <c r="A48" s="64">
        <f t="shared" ref="A48:A63" si="0">1+A47</f>
        <v>2</v>
      </c>
      <c r="B48" s="61" t="s">
        <v>200</v>
      </c>
      <c r="C48" s="72">
        <v>9.0999999999999998E-2</v>
      </c>
      <c r="D48" s="73" t="s">
        <v>37</v>
      </c>
      <c r="E48" s="74">
        <v>9.0999999999999998E-2</v>
      </c>
      <c r="F48" s="75" t="s">
        <v>38</v>
      </c>
      <c r="H48" s="76"/>
    </row>
    <row r="49" spans="1:8">
      <c r="A49" s="64">
        <f t="shared" si="0"/>
        <v>3</v>
      </c>
      <c r="B49" s="61" t="s">
        <v>201</v>
      </c>
      <c r="C49" s="72">
        <v>5.3900000000000003E-2</v>
      </c>
      <c r="D49" s="73" t="s">
        <v>37</v>
      </c>
      <c r="E49" s="74" t="e">
        <f>ROUND(+#REF!,4)</f>
        <v>#REF!</v>
      </c>
      <c r="F49" s="75" t="s">
        <v>39</v>
      </c>
      <c r="H49" s="77"/>
    </row>
    <row r="50" spans="1:8">
      <c r="A50" s="64">
        <f t="shared" si="0"/>
        <v>4</v>
      </c>
      <c r="B50" s="61" t="s">
        <v>202</v>
      </c>
      <c r="C50" s="72">
        <v>3.1600000000000003E-2</v>
      </c>
      <c r="D50" s="73" t="s">
        <v>37</v>
      </c>
      <c r="E50" s="74">
        <v>2.9499999999999998E-2</v>
      </c>
      <c r="F50" s="75" t="s">
        <v>51</v>
      </c>
    </row>
    <row r="51" spans="1:8">
      <c r="A51" s="64">
        <f t="shared" si="0"/>
        <v>5</v>
      </c>
      <c r="B51" s="61" t="s">
        <v>203</v>
      </c>
      <c r="C51" s="78">
        <v>0.26900000000000002</v>
      </c>
      <c r="D51" s="75" t="s">
        <v>37</v>
      </c>
      <c r="E51" s="78">
        <v>0.26900000000000002</v>
      </c>
      <c r="F51" s="75" t="s">
        <v>102</v>
      </c>
    </row>
    <row r="52" spans="1:8">
      <c r="A52" s="64">
        <f t="shared" si="0"/>
        <v>6</v>
      </c>
      <c r="B52" s="61" t="s">
        <v>204</v>
      </c>
      <c r="D52" s="75"/>
      <c r="E52" s="78">
        <v>0.29599999999999999</v>
      </c>
      <c r="F52" s="75" t="s">
        <v>205</v>
      </c>
      <c r="G52" s="77"/>
    </row>
    <row r="53" spans="1:8">
      <c r="A53" s="64">
        <f t="shared" si="0"/>
        <v>7</v>
      </c>
      <c r="B53" s="61" t="s">
        <v>206</v>
      </c>
      <c r="E53" s="79">
        <f>+'[11]GI-17, doc 2'!I70</f>
        <v>23438.241957623399</v>
      </c>
      <c r="F53" s="75" t="s">
        <v>2</v>
      </c>
      <c r="G53" s="77"/>
    </row>
    <row r="54" spans="1:8">
      <c r="A54" s="64">
        <f t="shared" si="0"/>
        <v>8</v>
      </c>
      <c r="C54" s="64"/>
      <c r="D54" s="64"/>
      <c r="E54" s="80"/>
    </row>
    <row r="55" spans="1:8">
      <c r="A55" s="64">
        <f t="shared" si="0"/>
        <v>9</v>
      </c>
      <c r="B55" s="71" t="s">
        <v>207</v>
      </c>
      <c r="C55" s="64"/>
      <c r="D55" s="64"/>
      <c r="E55" s="64"/>
    </row>
    <row r="56" spans="1:8">
      <c r="A56" s="64">
        <f t="shared" si="0"/>
        <v>10</v>
      </c>
      <c r="B56" s="61" t="s">
        <v>208</v>
      </c>
      <c r="D56" s="81"/>
      <c r="E56" s="81">
        <v>0.4</v>
      </c>
    </row>
    <row r="57" spans="1:8">
      <c r="A57" s="64">
        <f t="shared" si="0"/>
        <v>11</v>
      </c>
      <c r="B57" s="61" t="s">
        <v>209</v>
      </c>
      <c r="D57" s="81"/>
      <c r="E57" s="81">
        <v>0.55000000000000004</v>
      </c>
    </row>
    <row r="58" spans="1:8">
      <c r="A58" s="64">
        <f t="shared" si="0"/>
        <v>12</v>
      </c>
      <c r="B58" s="61" t="s">
        <v>210</v>
      </c>
      <c r="D58" s="81"/>
      <c r="E58" s="81">
        <v>0.05</v>
      </c>
      <c r="G58" s="77"/>
    </row>
    <row r="59" spans="1:8">
      <c r="A59" s="64">
        <f t="shared" si="0"/>
        <v>13</v>
      </c>
      <c r="C59" s="64"/>
      <c r="D59" s="64"/>
      <c r="E59" s="64"/>
    </row>
    <row r="60" spans="1:8">
      <c r="A60" s="64">
        <f>1+A59</f>
        <v>14</v>
      </c>
      <c r="B60" s="71" t="s">
        <v>211</v>
      </c>
      <c r="C60" s="64"/>
      <c r="D60" s="64"/>
      <c r="E60" s="64"/>
    </row>
    <row r="61" spans="1:8">
      <c r="A61" s="64">
        <f t="shared" si="0"/>
        <v>15</v>
      </c>
      <c r="B61" s="61" t="s">
        <v>212</v>
      </c>
      <c r="C61" s="74">
        <f>ROUND(((+C48/(1-C51)*$E$56)+(C49*$E$57)+(C50*$E$58)),4)</f>
        <v>8.1000000000000003E-2</v>
      </c>
      <c r="D61" s="75" t="s">
        <v>37</v>
      </c>
      <c r="E61" s="72" t="e">
        <f>ROUND(((+E48/(1-E51)*$E$56)+(E49*$E$57)+(E50*$E$58)),4)</f>
        <v>#REF!</v>
      </c>
      <c r="H61" s="77"/>
    </row>
    <row r="62" spans="1:8">
      <c r="A62" s="64">
        <f t="shared" si="0"/>
        <v>16</v>
      </c>
      <c r="B62" s="61" t="s">
        <v>213</v>
      </c>
      <c r="C62" s="64"/>
      <c r="D62" s="64"/>
      <c r="E62" s="72" t="e">
        <f>(+E61/C61)-1</f>
        <v>#REF!</v>
      </c>
    </row>
    <row r="63" spans="1:8">
      <c r="A63" s="64">
        <f t="shared" si="0"/>
        <v>17</v>
      </c>
      <c r="B63" s="61" t="s">
        <v>214</v>
      </c>
      <c r="C63" s="64"/>
      <c r="D63" s="64"/>
      <c r="E63" s="82" t="e">
        <f>+E53*E52*E62</f>
        <v>#REF!</v>
      </c>
    </row>
    <row r="64" spans="1:8" ht="13.5" thickBot="1">
      <c r="A64" s="66"/>
      <c r="B64" s="66"/>
      <c r="C64" s="83"/>
      <c r="D64" s="83"/>
      <c r="E64" s="83"/>
    </row>
    <row r="66" spans="1:3">
      <c r="B66" s="84"/>
      <c r="C66" s="85"/>
    </row>
    <row r="67" spans="1:3">
      <c r="B67" s="84"/>
      <c r="C67" s="85"/>
    </row>
    <row r="68" spans="1:3">
      <c r="A68" s="86" t="s">
        <v>215</v>
      </c>
      <c r="B68" s="65" t="s">
        <v>216</v>
      </c>
      <c r="C68" s="85"/>
    </row>
    <row r="69" spans="1:3">
      <c r="A69" s="87" t="s">
        <v>38</v>
      </c>
      <c r="B69" s="65" t="s">
        <v>217</v>
      </c>
      <c r="C69" s="85"/>
    </row>
    <row r="70" spans="1:3">
      <c r="A70" s="87" t="s">
        <v>39</v>
      </c>
      <c r="B70" s="65" t="s">
        <v>218</v>
      </c>
      <c r="C70" s="85"/>
    </row>
    <row r="71" spans="1:3">
      <c r="A71" s="87" t="s">
        <v>51</v>
      </c>
      <c r="B71" s="61" t="s">
        <v>219</v>
      </c>
    </row>
    <row r="72" spans="1:3">
      <c r="A72" s="87" t="s">
        <v>102</v>
      </c>
      <c r="B72" s="65" t="s">
        <v>220</v>
      </c>
    </row>
    <row r="73" spans="1:3">
      <c r="A73" s="87"/>
      <c r="B73" s="88" t="s">
        <v>221</v>
      </c>
    </row>
    <row r="74" spans="1:3">
      <c r="A74" s="87" t="s">
        <v>205</v>
      </c>
      <c r="B74" s="65" t="s">
        <v>222</v>
      </c>
    </row>
    <row r="75" spans="1:3">
      <c r="A75" s="87"/>
      <c r="B75" s="65" t="s">
        <v>223</v>
      </c>
    </row>
    <row r="76" spans="1:3">
      <c r="A76" s="87"/>
      <c r="B76" s="65" t="s">
        <v>224</v>
      </c>
    </row>
    <row r="77" spans="1:3">
      <c r="A77" s="87" t="s">
        <v>2</v>
      </c>
      <c r="B77" s="65" t="s">
        <v>225</v>
      </c>
    </row>
    <row r="81" spans="2:2">
      <c r="B81" s="89"/>
    </row>
    <row r="82" spans="2:2">
      <c r="B82" s="89"/>
    </row>
    <row r="83" spans="2:2">
      <c r="B83" s="89"/>
    </row>
    <row r="84" spans="2:2">
      <c r="B84" s="89"/>
    </row>
    <row r="85" spans="2:2">
      <c r="B85" s="89"/>
    </row>
    <row r="86" spans="2:2">
      <c r="B86" s="89"/>
    </row>
    <row r="87" spans="2:2">
      <c r="B87" s="89"/>
    </row>
  </sheetData>
  <mergeCells count="4">
    <mergeCell ref="A1:H1"/>
    <mergeCell ref="A2:H2"/>
    <mergeCell ref="A3:H3"/>
    <mergeCell ref="A4:H4"/>
  </mergeCells>
  <pageMargins left="0.74803149606299202" right="0.74803149606299202" top="0.118110236220472" bottom="0.59055118110236204" header="0.35433070866141703" footer="0.35433070866141703"/>
  <pageSetup scale="97" orientation="landscape" r:id="rId1"/>
  <headerFooter alignWithMargins="0">
    <oddFooter xml:space="preserve">&amp;L
Original: 2015-08-28
&amp;RGI-33
Document 6
Page &amp;P de &amp;N
Requête 3924-2015
</oddFooter>
  </headerFooter>
  <rowBreaks count="1" manualBreakCount="1">
    <brk id="41" max="16383" man="1"/>
  </rowBreaks>
  <drawing r:id="rId2"/>
  <legacyDrawing r:id="rId3"/>
  <oleObjects>
    <mc:AlternateContent xmlns:mc="http://schemas.openxmlformats.org/markup-compatibility/2006">
      <mc:Choice Requires="x14">
        <oleObject progId="Equation.3" shapeId="38913" r:id="rId4">
          <objectPr defaultSize="0" autoPict="0" r:id="rId5">
            <anchor moveWithCells="1" sizeWithCells="1">
              <from>
                <xdr:col>1</xdr:col>
                <xdr:colOff>28575</xdr:colOff>
                <xdr:row>22</xdr:row>
                <xdr:rowOff>104775</xdr:rowOff>
              </from>
              <to>
                <xdr:col>2</xdr:col>
                <xdr:colOff>771525</xdr:colOff>
                <xdr:row>26</xdr:row>
                <xdr:rowOff>76200</xdr:rowOff>
              </to>
            </anchor>
          </objectPr>
        </oleObject>
      </mc:Choice>
      <mc:Fallback>
        <oleObject progId="Equation.3" shapeId="38913" r:id="rId4"/>
      </mc:Fallback>
    </mc:AlternateContent>
    <mc:AlternateContent xmlns:mc="http://schemas.openxmlformats.org/markup-compatibility/2006">
      <mc:Choice Requires="x14">
        <oleObject progId="Equation.3" shapeId="38914" r:id="rId6">
          <objectPr defaultSize="0" autoPict="0" r:id="rId7">
            <anchor moveWithCells="1" sizeWithCells="1">
              <from>
                <xdr:col>1</xdr:col>
                <xdr:colOff>38100</xdr:colOff>
                <xdr:row>29</xdr:row>
                <xdr:rowOff>57150</xdr:rowOff>
              </from>
              <to>
                <xdr:col>1</xdr:col>
                <xdr:colOff>1828800</xdr:colOff>
                <xdr:row>33</xdr:row>
                <xdr:rowOff>47625</xdr:rowOff>
              </to>
            </anchor>
          </objectPr>
        </oleObject>
      </mc:Choice>
      <mc:Fallback>
        <oleObject progId="Equation.3" shapeId="38914" r:id="rId6"/>
      </mc:Fallback>
    </mc:AlternateContent>
    <mc:AlternateContent xmlns:mc="http://schemas.openxmlformats.org/markup-compatibility/2006">
      <mc:Choice Requires="x14">
        <oleObject progId="Equation.3" shapeId="38915" r:id="rId8">
          <objectPr defaultSize="0" autoPict="0" r:id="rId9">
            <anchor moveWithCells="1" sizeWithCells="1">
              <from>
                <xdr:col>1</xdr:col>
                <xdr:colOff>19050</xdr:colOff>
                <xdr:row>36</xdr:row>
                <xdr:rowOff>152400</xdr:rowOff>
              </from>
              <to>
                <xdr:col>1</xdr:col>
                <xdr:colOff>2305050</xdr:colOff>
                <xdr:row>39</xdr:row>
                <xdr:rowOff>57150</xdr:rowOff>
              </to>
            </anchor>
          </objectPr>
        </oleObject>
      </mc:Choice>
      <mc:Fallback>
        <oleObject progId="Equation.3" shapeId="38915" r:id="rId8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Feuil13">
    <tabColor rgb="FFFFFF00"/>
  </sheetPr>
  <dimension ref="A1:AE194"/>
  <sheetViews>
    <sheetView zoomScaleNormal="100" zoomScaleSheetLayoutView="70" workbookViewId="0">
      <selection activeCell="O28" sqref="O28"/>
    </sheetView>
  </sheetViews>
  <sheetFormatPr baseColWidth="10" defaultColWidth="9.625" defaultRowHeight="14.1" customHeight="1"/>
  <cols>
    <col min="1" max="1" width="4.5" style="93" customWidth="1"/>
    <col min="2" max="2" width="2.625" style="93" customWidth="1"/>
    <col min="3" max="3" width="7.625" style="93" customWidth="1"/>
    <col min="4" max="4" width="7.5" style="93" customWidth="1"/>
    <col min="5" max="5" width="11.625" style="93" customWidth="1"/>
    <col min="6" max="6" width="15" style="93" customWidth="1"/>
    <col min="7" max="7" width="4.625" style="93" customWidth="1"/>
    <col min="8" max="8" width="1.125" style="93" customWidth="1"/>
    <col min="9" max="9" width="12.5" style="93" customWidth="1"/>
    <col min="10" max="10" width="2.5" style="93" customWidth="1"/>
    <col min="11" max="11" width="14.375" style="93" customWidth="1"/>
    <col min="12" max="12" width="1.5" style="93" customWidth="1"/>
    <col min="13" max="13" width="15.75" style="93" customWidth="1"/>
    <col min="14" max="16384" width="9.625" style="93"/>
  </cols>
  <sheetData>
    <row r="1" spans="1:31" ht="16.5" customHeight="1">
      <c r="A1" s="90" t="s">
        <v>10</v>
      </c>
      <c r="B1" s="91"/>
      <c r="C1" s="91"/>
      <c r="D1" s="91"/>
      <c r="E1" s="91"/>
      <c r="F1" s="92"/>
      <c r="G1" s="92"/>
      <c r="H1" s="92"/>
      <c r="I1" s="91"/>
      <c r="J1" s="92"/>
      <c r="K1" s="91"/>
      <c r="L1" s="91"/>
      <c r="M1" s="91"/>
    </row>
    <row r="2" spans="1:31" ht="18" customHeight="1">
      <c r="A2" s="90" t="s">
        <v>125</v>
      </c>
      <c r="B2" s="91"/>
      <c r="C2" s="91"/>
      <c r="D2" s="91"/>
      <c r="E2" s="91"/>
      <c r="F2" s="92"/>
      <c r="G2" s="92"/>
      <c r="H2" s="92"/>
      <c r="I2" s="91"/>
      <c r="J2" s="92"/>
      <c r="K2" s="91"/>
      <c r="L2" s="91"/>
      <c r="M2" s="91"/>
    </row>
    <row r="3" spans="1:31" ht="18" customHeight="1">
      <c r="A3" s="94" t="s">
        <v>260</v>
      </c>
      <c r="B3" s="91"/>
      <c r="C3" s="91"/>
      <c r="D3" s="91"/>
      <c r="E3" s="91"/>
      <c r="F3" s="92"/>
      <c r="G3" s="92"/>
      <c r="H3" s="92"/>
      <c r="I3" s="91"/>
      <c r="J3" s="92"/>
      <c r="K3" s="91"/>
      <c r="L3" s="91"/>
      <c r="M3" s="91"/>
    </row>
    <row r="4" spans="1:31" ht="18" customHeight="1">
      <c r="A4" s="94" t="s">
        <v>151</v>
      </c>
      <c r="B4" s="91"/>
      <c r="C4" s="91"/>
      <c r="D4" s="91"/>
      <c r="E4" s="91"/>
      <c r="F4" s="92"/>
      <c r="G4" s="92"/>
      <c r="H4" s="92"/>
      <c r="I4" s="91"/>
      <c r="J4" s="92"/>
      <c r="K4" s="91"/>
      <c r="L4" s="91"/>
      <c r="M4" s="91"/>
    </row>
    <row r="5" spans="1:31" ht="14.1" customHeight="1">
      <c r="A5" s="95"/>
      <c r="B5" s="91"/>
      <c r="C5" s="91"/>
      <c r="D5" s="91"/>
      <c r="E5" s="91"/>
      <c r="F5" s="92"/>
      <c r="G5" s="92"/>
      <c r="H5" s="92"/>
      <c r="I5" s="91"/>
      <c r="J5" s="92"/>
      <c r="K5" s="91"/>
      <c r="L5" s="91"/>
      <c r="M5" s="91"/>
    </row>
    <row r="6" spans="1:31" ht="14.1" customHeight="1">
      <c r="A6" s="95"/>
      <c r="B6" s="91"/>
      <c r="C6" s="91"/>
      <c r="D6" s="91"/>
      <c r="E6" s="91"/>
      <c r="F6" s="92"/>
      <c r="G6" s="92"/>
      <c r="H6" s="92"/>
      <c r="I6" s="91"/>
      <c r="J6" s="92"/>
      <c r="K6" s="91"/>
      <c r="L6" s="91"/>
    </row>
    <row r="7" spans="1:31" ht="14.1" customHeight="1">
      <c r="I7" s="96"/>
      <c r="J7" s="96"/>
      <c r="K7" s="96"/>
      <c r="L7" s="96"/>
      <c r="M7" s="96"/>
    </row>
    <row r="8" spans="1:31" ht="14.1" customHeight="1">
      <c r="A8" s="106" t="s">
        <v>11</v>
      </c>
      <c r="B8" s="102"/>
      <c r="C8" s="102"/>
      <c r="D8" s="102"/>
      <c r="E8" s="102"/>
      <c r="F8" s="102"/>
      <c r="G8" s="102"/>
      <c r="H8" s="102"/>
      <c r="I8" s="107" t="s">
        <v>241</v>
      </c>
      <c r="J8" s="114"/>
      <c r="K8" s="114" t="s">
        <v>242</v>
      </c>
      <c r="L8" s="114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</row>
    <row r="9" spans="1:31" ht="14.1" customHeight="1">
      <c r="A9" s="106" t="s">
        <v>12</v>
      </c>
      <c r="B9" s="102"/>
      <c r="C9" s="106" t="s">
        <v>13</v>
      </c>
      <c r="D9" s="102"/>
      <c r="E9" s="102"/>
      <c r="F9" s="102"/>
      <c r="G9" s="102"/>
      <c r="H9" s="102"/>
      <c r="I9" s="99" t="s">
        <v>261</v>
      </c>
      <c r="J9" s="114"/>
      <c r="K9" s="128" t="s">
        <v>126</v>
      </c>
      <c r="L9" s="114"/>
      <c r="M9" s="128" t="s">
        <v>256</v>
      </c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</row>
    <row r="10" spans="1:31" ht="14.1" customHeight="1">
      <c r="A10" s="100"/>
      <c r="B10" s="97"/>
      <c r="C10" s="100"/>
      <c r="D10" s="100"/>
      <c r="E10" s="97"/>
      <c r="F10" s="97"/>
      <c r="G10" s="97"/>
      <c r="H10" s="97"/>
      <c r="I10" s="101" t="s">
        <v>15</v>
      </c>
      <c r="J10" s="98"/>
      <c r="K10" s="98">
        <v>2</v>
      </c>
      <c r="L10" s="98"/>
      <c r="M10" s="101">
        <v>3</v>
      </c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</row>
    <row r="11" spans="1:31" ht="14.1" customHeight="1">
      <c r="A11" s="114">
        <v>1</v>
      </c>
      <c r="B11" s="102"/>
      <c r="D11" s="102"/>
      <c r="E11" s="102"/>
      <c r="F11" s="103" t="s">
        <v>262</v>
      </c>
      <c r="G11" s="102"/>
      <c r="H11" s="102"/>
      <c r="I11" s="102">
        <v>3060</v>
      </c>
      <c r="J11" s="102"/>
      <c r="K11" s="102">
        <v>3060</v>
      </c>
      <c r="L11" s="102"/>
      <c r="M11" s="102">
        <v>3154</v>
      </c>
    </row>
    <row r="12" spans="1:31" ht="14.1" customHeight="1">
      <c r="A12" s="102"/>
      <c r="B12" s="102"/>
      <c r="D12" s="102"/>
      <c r="E12" s="102"/>
      <c r="F12" s="103"/>
      <c r="G12" s="102"/>
      <c r="H12" s="102"/>
      <c r="I12" s="102"/>
      <c r="J12" s="102"/>
      <c r="K12" s="102"/>
      <c r="L12" s="102"/>
      <c r="M12" s="102"/>
    </row>
    <row r="13" spans="1:31" ht="14.1" customHeight="1">
      <c r="A13" s="102"/>
      <c r="B13" s="102"/>
      <c r="C13" s="104" t="s">
        <v>127</v>
      </c>
      <c r="D13" s="102"/>
      <c r="E13" s="102"/>
      <c r="F13" s="102"/>
      <c r="G13" s="102"/>
      <c r="H13" s="102"/>
      <c r="I13" s="102"/>
      <c r="J13" s="102"/>
      <c r="K13" s="105"/>
      <c r="L13" s="102"/>
      <c r="M13" s="97"/>
    </row>
    <row r="14" spans="1:31" ht="14.1" customHeight="1">
      <c r="A14" s="102"/>
      <c r="B14" s="102"/>
      <c r="C14" s="102"/>
      <c r="D14" s="102"/>
      <c r="E14" s="102"/>
      <c r="F14" s="102"/>
      <c r="G14" s="102"/>
      <c r="H14" s="102"/>
      <c r="I14" s="102"/>
      <c r="J14" s="102"/>
      <c r="K14" s="105"/>
      <c r="L14" s="102"/>
      <c r="M14" s="97"/>
    </row>
    <row r="15" spans="1:31" ht="14.1" customHeight="1">
      <c r="A15" s="102"/>
      <c r="B15" s="102"/>
      <c r="C15" s="102"/>
      <c r="D15" s="106" t="s">
        <v>19</v>
      </c>
      <c r="E15" s="102"/>
      <c r="F15" s="102"/>
      <c r="G15" s="102"/>
      <c r="H15" s="102"/>
      <c r="I15" s="102"/>
      <c r="J15" s="102"/>
      <c r="K15" s="105"/>
      <c r="L15" s="102"/>
      <c r="M15" s="97"/>
    </row>
    <row r="16" spans="1:31" ht="14.1" customHeight="1">
      <c r="A16" s="107" t="s">
        <v>15</v>
      </c>
      <c r="B16" s="102"/>
      <c r="C16" s="102"/>
      <c r="D16" s="102"/>
      <c r="E16" s="106" t="s">
        <v>128</v>
      </c>
      <c r="F16" s="102"/>
      <c r="G16" s="102"/>
      <c r="H16" s="102"/>
      <c r="I16" s="108">
        <f>43071/12</f>
        <v>3589.25</v>
      </c>
      <c r="J16" s="109"/>
      <c r="K16" s="110">
        <v>3869</v>
      </c>
      <c r="L16" s="110"/>
      <c r="M16" s="108" t="e">
        <f>#REF!/12</f>
        <v>#REF!</v>
      </c>
    </row>
    <row r="17" spans="1:14" ht="14.1" customHeight="1">
      <c r="A17" s="107" t="s">
        <v>16</v>
      </c>
      <c r="B17" s="102"/>
      <c r="C17" s="102"/>
      <c r="D17" s="102"/>
      <c r="E17" s="106" t="s">
        <v>129</v>
      </c>
      <c r="F17" s="102"/>
      <c r="G17" s="102"/>
      <c r="H17" s="102"/>
      <c r="I17" s="111">
        <v>2172.3000000000002</v>
      </c>
      <c r="J17" s="112"/>
      <c r="K17" s="105">
        <v>2384.1</v>
      </c>
      <c r="L17" s="105"/>
      <c r="M17" s="111" t="e">
        <f>#REF!</f>
        <v>#REF!</v>
      </c>
    </row>
    <row r="18" spans="1:14" ht="14.1" customHeight="1">
      <c r="A18" s="107" t="s">
        <v>17</v>
      </c>
      <c r="B18" s="102"/>
      <c r="C18" s="102"/>
      <c r="D18" s="102"/>
      <c r="E18" s="106" t="s">
        <v>130</v>
      </c>
      <c r="F18" s="102"/>
      <c r="G18" s="102"/>
      <c r="H18" s="102"/>
      <c r="I18" s="111">
        <v>888.7</v>
      </c>
      <c r="J18" s="112"/>
      <c r="K18" s="113"/>
      <c r="L18" s="105"/>
      <c r="M18" s="111" t="e">
        <f>#REF!</f>
        <v>#REF!</v>
      </c>
    </row>
    <row r="19" spans="1:14" ht="14.1" customHeight="1">
      <c r="A19" s="114"/>
      <c r="B19" s="102"/>
      <c r="C19" s="102"/>
      <c r="D19" s="102"/>
      <c r="E19" s="102"/>
      <c r="F19" s="102"/>
      <c r="G19" s="102"/>
      <c r="H19" s="102"/>
      <c r="I19" s="112"/>
      <c r="J19" s="112"/>
      <c r="K19" s="105"/>
      <c r="L19" s="102"/>
      <c r="M19" s="112"/>
    </row>
    <row r="20" spans="1:14" ht="14.1" customHeight="1">
      <c r="A20" s="114"/>
      <c r="B20" s="102"/>
      <c r="C20" s="104" t="s">
        <v>131</v>
      </c>
      <c r="D20" s="102"/>
      <c r="E20" s="102"/>
      <c r="F20" s="102"/>
      <c r="G20" s="102"/>
      <c r="H20" s="102"/>
      <c r="I20" s="112"/>
      <c r="J20" s="112"/>
      <c r="K20" s="105"/>
      <c r="L20" s="102"/>
      <c r="M20" s="112"/>
    </row>
    <row r="21" spans="1:14" ht="14.1" customHeight="1">
      <c r="A21" s="114"/>
      <c r="B21" s="102"/>
      <c r="C21" s="102"/>
      <c r="D21" s="102"/>
      <c r="E21" s="102"/>
      <c r="F21" s="102"/>
      <c r="G21" s="102"/>
      <c r="H21" s="102"/>
      <c r="I21" s="112"/>
      <c r="J21" s="112"/>
      <c r="K21" s="105"/>
      <c r="L21" s="102"/>
      <c r="M21" s="112"/>
    </row>
    <row r="22" spans="1:14" ht="14.1" customHeight="1">
      <c r="A22" s="114"/>
      <c r="B22" s="102"/>
      <c r="C22" s="102"/>
      <c r="D22" s="106" t="s">
        <v>19</v>
      </c>
      <c r="E22" s="102"/>
      <c r="F22" s="102"/>
      <c r="G22" s="102"/>
      <c r="H22" s="102"/>
      <c r="I22" s="112"/>
      <c r="J22" s="112"/>
      <c r="K22" s="105"/>
      <c r="L22" s="102"/>
      <c r="M22" s="112"/>
    </row>
    <row r="23" spans="1:14" ht="14.1" customHeight="1">
      <c r="A23" s="107" t="s">
        <v>21</v>
      </c>
      <c r="B23" s="102"/>
      <c r="C23" s="102"/>
      <c r="D23" s="102"/>
      <c r="E23" s="106" t="s">
        <v>128</v>
      </c>
      <c r="F23" s="102"/>
      <c r="G23" s="102"/>
      <c r="H23" s="102"/>
      <c r="I23" s="108">
        <f>406703/12</f>
        <v>33891.916666666664</v>
      </c>
      <c r="J23" s="109"/>
      <c r="K23" s="110">
        <v>33831</v>
      </c>
      <c r="L23" s="110"/>
      <c r="M23" s="108" t="e">
        <f>#REF!/12</f>
        <v>#REF!</v>
      </c>
    </row>
    <row r="24" spans="1:14" ht="14.1" customHeight="1">
      <c r="A24" s="107" t="s">
        <v>23</v>
      </c>
      <c r="B24" s="102"/>
      <c r="C24" s="102"/>
      <c r="D24" s="102"/>
      <c r="E24" s="106" t="s">
        <v>129</v>
      </c>
      <c r="F24" s="102"/>
      <c r="G24" s="102"/>
      <c r="H24" s="102"/>
      <c r="I24" s="111">
        <v>62626.3</v>
      </c>
      <c r="J24" s="112"/>
      <c r="K24" s="105">
        <v>62688.7</v>
      </c>
      <c r="L24" s="105"/>
      <c r="M24" s="111" t="e">
        <f>#REF!</f>
        <v>#REF!</v>
      </c>
    </row>
    <row r="25" spans="1:14" ht="14.1" customHeight="1">
      <c r="A25" s="107" t="s">
        <v>24</v>
      </c>
      <c r="B25" s="102"/>
      <c r="C25" s="102"/>
      <c r="D25" s="102"/>
      <c r="E25" s="106" t="s">
        <v>130</v>
      </c>
      <c r="F25" s="102"/>
      <c r="G25" s="102"/>
      <c r="H25" s="102"/>
      <c r="I25" s="111">
        <v>16757.2</v>
      </c>
      <c r="J25" s="112"/>
      <c r="K25" s="113"/>
      <c r="L25" s="105"/>
      <c r="M25" s="111" t="e">
        <f>#REF!</f>
        <v>#REF!</v>
      </c>
    </row>
    <row r="26" spans="1:14" ht="14.1" customHeight="1">
      <c r="A26" s="114"/>
      <c r="B26" s="102"/>
      <c r="C26" s="102"/>
      <c r="D26" s="102"/>
      <c r="E26" s="102"/>
      <c r="F26" s="102"/>
      <c r="G26" s="102"/>
      <c r="H26" s="102"/>
      <c r="I26" s="112"/>
      <c r="J26" s="112"/>
      <c r="K26" s="105"/>
      <c r="L26" s="102"/>
      <c r="M26" s="112"/>
    </row>
    <row r="27" spans="1:14" ht="14.1" customHeight="1">
      <c r="A27" s="114"/>
      <c r="B27" s="102"/>
      <c r="C27" s="104" t="s">
        <v>20</v>
      </c>
      <c r="D27" s="102"/>
      <c r="E27" s="102"/>
      <c r="F27" s="102"/>
      <c r="G27" s="102"/>
      <c r="H27" s="102"/>
      <c r="I27" s="112"/>
      <c r="J27" s="112"/>
      <c r="K27" s="105"/>
      <c r="L27" s="102"/>
      <c r="M27" s="112"/>
    </row>
    <row r="28" spans="1:14" ht="14.1" customHeight="1">
      <c r="A28" s="107" t="s">
        <v>26</v>
      </c>
      <c r="B28" s="102"/>
      <c r="C28" s="102"/>
      <c r="D28" s="102"/>
      <c r="E28" s="106" t="s">
        <v>128</v>
      </c>
      <c r="F28" s="102"/>
      <c r="G28" s="102"/>
      <c r="H28" s="102"/>
      <c r="I28" s="108">
        <f>I16+I23</f>
        <v>37481.166666666664</v>
      </c>
      <c r="J28" s="109"/>
      <c r="K28" s="109">
        <f>K16+K23</f>
        <v>37700</v>
      </c>
      <c r="L28" s="110"/>
      <c r="M28" s="108" t="e">
        <f>M16+M23</f>
        <v>#REF!</v>
      </c>
      <c r="N28" s="115"/>
    </row>
    <row r="29" spans="1:14" ht="14.1" customHeight="1">
      <c r="A29" s="107" t="s">
        <v>34</v>
      </c>
      <c r="B29" s="102"/>
      <c r="C29" s="102"/>
      <c r="D29" s="102"/>
      <c r="E29" s="106" t="s">
        <v>129</v>
      </c>
      <c r="F29" s="102"/>
      <c r="G29" s="102"/>
      <c r="H29" s="102"/>
      <c r="I29" s="111">
        <f t="shared" ref="I29:I30" si="0">I17+I24</f>
        <v>64798.600000000006</v>
      </c>
      <c r="J29" s="112"/>
      <c r="K29" s="112">
        <f t="shared" ref="K29:M30" si="1">K17+K24</f>
        <v>65072.799999999996</v>
      </c>
      <c r="L29" s="105"/>
      <c r="M29" s="111" t="e">
        <f t="shared" si="1"/>
        <v>#REF!</v>
      </c>
    </row>
    <row r="30" spans="1:14" ht="14.1" customHeight="1">
      <c r="A30" s="107" t="s">
        <v>40</v>
      </c>
      <c r="B30" s="102"/>
      <c r="C30" s="102"/>
      <c r="D30" s="102"/>
      <c r="E30" s="106" t="s">
        <v>130</v>
      </c>
      <c r="F30" s="102"/>
      <c r="G30" s="102"/>
      <c r="H30" s="102"/>
      <c r="I30" s="111">
        <f t="shared" si="0"/>
        <v>17645.900000000001</v>
      </c>
      <c r="J30" s="112"/>
      <c r="K30" s="112">
        <f t="shared" si="1"/>
        <v>0</v>
      </c>
      <c r="L30" s="105"/>
      <c r="M30" s="111" t="e">
        <f t="shared" si="1"/>
        <v>#REF!</v>
      </c>
    </row>
    <row r="31" spans="1:14" ht="14.1" customHeight="1">
      <c r="A31" s="107"/>
      <c r="B31" s="102"/>
      <c r="C31" s="102"/>
      <c r="D31" s="102"/>
      <c r="E31" s="106"/>
      <c r="F31" s="102"/>
      <c r="G31" s="102"/>
      <c r="H31" s="102"/>
      <c r="I31" s="112"/>
      <c r="J31" s="112"/>
      <c r="K31" s="105"/>
      <c r="L31" s="102"/>
      <c r="M31" s="112"/>
    </row>
    <row r="32" spans="1:14" ht="14.1" customHeight="1">
      <c r="A32" s="114"/>
      <c r="B32" s="102"/>
      <c r="C32" s="102"/>
      <c r="D32" s="102"/>
      <c r="E32" s="102"/>
      <c r="F32" s="102"/>
      <c r="G32" s="102"/>
      <c r="H32" s="102"/>
      <c r="I32" s="112"/>
      <c r="J32" s="112"/>
      <c r="K32" s="105"/>
      <c r="L32" s="102"/>
      <c r="M32" s="112"/>
    </row>
    <row r="33" spans="1:13" ht="14.1" customHeight="1">
      <c r="A33" s="114"/>
      <c r="B33" s="102"/>
      <c r="C33" s="104" t="s">
        <v>132</v>
      </c>
      <c r="D33" s="102"/>
      <c r="E33" s="102"/>
      <c r="F33" s="102"/>
      <c r="G33" s="102"/>
      <c r="H33" s="102"/>
      <c r="I33" s="112"/>
      <c r="J33" s="112"/>
      <c r="K33" s="105"/>
      <c r="L33" s="102"/>
      <c r="M33" s="112"/>
    </row>
    <row r="34" spans="1:13" ht="14.1" customHeight="1">
      <c r="A34" s="114"/>
      <c r="B34" s="102"/>
      <c r="C34" s="102"/>
      <c r="D34" s="102"/>
      <c r="E34" s="102"/>
      <c r="F34" s="102"/>
      <c r="G34" s="102"/>
      <c r="H34" s="102"/>
      <c r="I34" s="112"/>
      <c r="J34" s="112"/>
      <c r="K34" s="105"/>
      <c r="L34" s="102"/>
      <c r="M34" s="112"/>
    </row>
    <row r="35" spans="1:13" ht="14.1" customHeight="1">
      <c r="A35" s="114"/>
      <c r="B35" s="102"/>
      <c r="C35" s="102"/>
      <c r="D35" s="106" t="s">
        <v>22</v>
      </c>
      <c r="E35" s="102"/>
      <c r="F35" s="102"/>
      <c r="G35" s="102"/>
      <c r="H35" s="102"/>
      <c r="I35" s="112"/>
      <c r="J35" s="112"/>
      <c r="K35" s="105"/>
      <c r="L35" s="102"/>
      <c r="M35" s="112"/>
    </row>
    <row r="36" spans="1:13" ht="14.1" customHeight="1">
      <c r="A36" s="107" t="s">
        <v>41</v>
      </c>
      <c r="B36" s="102"/>
      <c r="C36" s="102"/>
      <c r="D36" s="102"/>
      <c r="E36" s="106" t="s">
        <v>128</v>
      </c>
      <c r="F36" s="102"/>
      <c r="G36" s="102"/>
      <c r="H36" s="102"/>
      <c r="I36" s="108">
        <f>3901/12</f>
        <v>325.08333333333331</v>
      </c>
      <c r="J36" s="109"/>
      <c r="K36" s="110">
        <v>311</v>
      </c>
      <c r="L36" s="110"/>
      <c r="M36" s="108" t="e">
        <f>#REF!/12</f>
        <v>#REF!</v>
      </c>
    </row>
    <row r="37" spans="1:13" ht="14.1" customHeight="1">
      <c r="A37" s="107" t="s">
        <v>42</v>
      </c>
      <c r="B37" s="102"/>
      <c r="C37" s="102"/>
      <c r="D37" s="102"/>
      <c r="E37" s="106" t="s">
        <v>129</v>
      </c>
      <c r="F37" s="102"/>
      <c r="G37" s="102"/>
      <c r="H37" s="102"/>
      <c r="I37" s="111">
        <v>4896.8</v>
      </c>
      <c r="J37" s="112"/>
      <c r="K37" s="105">
        <v>4771.8999999999996</v>
      </c>
      <c r="L37" s="105"/>
      <c r="M37" s="111" t="e">
        <f>#REF!</f>
        <v>#REF!</v>
      </c>
    </row>
    <row r="38" spans="1:13" ht="14.1" customHeight="1">
      <c r="A38" s="107" t="s">
        <v>43</v>
      </c>
      <c r="B38" s="102"/>
      <c r="C38" s="102"/>
      <c r="D38" s="102"/>
      <c r="E38" s="106" t="s">
        <v>130</v>
      </c>
      <c r="F38" s="102"/>
      <c r="G38" s="102"/>
      <c r="H38" s="102"/>
      <c r="I38" s="111">
        <v>707.8</v>
      </c>
      <c r="J38" s="112"/>
      <c r="K38" s="113"/>
      <c r="L38" s="105"/>
      <c r="M38" s="111" t="e">
        <f>#REF!</f>
        <v>#REF!</v>
      </c>
    </row>
    <row r="39" spans="1:13" ht="14.1" customHeight="1">
      <c r="A39" s="114"/>
      <c r="B39" s="102"/>
      <c r="C39" s="102"/>
      <c r="D39" s="102"/>
      <c r="E39" s="102"/>
      <c r="F39" s="102"/>
      <c r="G39" s="102"/>
      <c r="H39" s="102"/>
      <c r="I39" s="112"/>
      <c r="J39" s="112"/>
      <c r="K39" s="105"/>
      <c r="L39" s="102"/>
      <c r="M39" s="112"/>
    </row>
    <row r="40" spans="1:13" ht="14.1" customHeight="1">
      <c r="A40" s="114"/>
      <c r="B40" s="102"/>
      <c r="C40" s="102"/>
      <c r="D40" s="102" t="s">
        <v>22</v>
      </c>
      <c r="E40" s="116" t="s">
        <v>257</v>
      </c>
      <c r="F40" s="102"/>
      <c r="G40" s="102"/>
      <c r="H40" s="102"/>
      <c r="I40" s="112"/>
      <c r="J40" s="112"/>
      <c r="K40" s="105"/>
      <c r="L40" s="102"/>
      <c r="M40" s="112"/>
    </row>
    <row r="41" spans="1:13" ht="14.1" customHeight="1">
      <c r="A41" s="107" t="s">
        <v>44</v>
      </c>
      <c r="B41" s="102"/>
      <c r="C41" s="102"/>
      <c r="D41" s="102"/>
      <c r="E41" s="106" t="s">
        <v>128</v>
      </c>
      <c r="F41" s="102"/>
      <c r="G41" s="102"/>
      <c r="H41" s="102"/>
      <c r="I41" s="108">
        <f>36/12</f>
        <v>3</v>
      </c>
      <c r="J41" s="109"/>
      <c r="K41" s="110">
        <v>3</v>
      </c>
      <c r="L41" s="110"/>
      <c r="M41" s="108" t="e">
        <f>#REF!/12</f>
        <v>#REF!</v>
      </c>
    </row>
    <row r="42" spans="1:13" ht="14.1" customHeight="1">
      <c r="A42" s="107" t="s">
        <v>45</v>
      </c>
      <c r="B42" s="102"/>
      <c r="C42" s="102"/>
      <c r="D42" s="102"/>
      <c r="E42" s="106" t="s">
        <v>129</v>
      </c>
      <c r="F42" s="102"/>
      <c r="G42" s="102"/>
      <c r="H42" s="102"/>
      <c r="I42" s="111">
        <v>23</v>
      </c>
      <c r="J42" s="112"/>
      <c r="K42" s="105">
        <v>31.5</v>
      </c>
      <c r="L42" s="105"/>
      <c r="M42" s="111" t="e">
        <f>#REF!</f>
        <v>#REF!</v>
      </c>
    </row>
    <row r="43" spans="1:13" ht="14.1" customHeight="1">
      <c r="A43" s="107" t="s">
        <v>6</v>
      </c>
      <c r="B43" s="102"/>
      <c r="C43" s="102"/>
      <c r="D43" s="102"/>
      <c r="E43" s="106" t="s">
        <v>130</v>
      </c>
      <c r="F43" s="102"/>
      <c r="G43" s="102"/>
      <c r="H43" s="102"/>
      <c r="I43" s="111">
        <v>3.3</v>
      </c>
      <c r="J43" s="112"/>
      <c r="K43" s="113"/>
      <c r="L43" s="105"/>
      <c r="M43" s="111" t="e">
        <f>#REF!</f>
        <v>#REF!</v>
      </c>
    </row>
    <row r="44" spans="1:13" ht="14.1" customHeight="1">
      <c r="A44" s="114"/>
      <c r="B44" s="102"/>
      <c r="C44" s="106"/>
      <c r="D44" s="102"/>
      <c r="E44" s="102"/>
      <c r="F44" s="102"/>
      <c r="G44" s="102"/>
      <c r="H44" s="102"/>
      <c r="I44" s="112"/>
      <c r="J44" s="112"/>
      <c r="K44" s="105"/>
      <c r="L44" s="102"/>
      <c r="M44" s="112"/>
    </row>
    <row r="45" spans="1:13" ht="14.1" customHeight="1">
      <c r="B45" s="102"/>
      <c r="C45" s="102" t="s">
        <v>133</v>
      </c>
      <c r="D45" s="102"/>
      <c r="E45" s="106"/>
      <c r="F45" s="102"/>
      <c r="G45" s="102"/>
      <c r="H45" s="102"/>
      <c r="I45" s="112"/>
      <c r="J45" s="112"/>
      <c r="K45" s="105"/>
      <c r="L45" s="102"/>
      <c r="M45" s="112"/>
    </row>
    <row r="46" spans="1:13" ht="14.1" customHeight="1">
      <c r="A46" s="114">
        <v>16</v>
      </c>
      <c r="B46" s="102"/>
      <c r="C46" s="102"/>
      <c r="D46" s="102"/>
      <c r="E46" s="106" t="s">
        <v>128</v>
      </c>
      <c r="F46" s="102"/>
      <c r="G46" s="102"/>
      <c r="H46" s="102"/>
      <c r="I46" s="108">
        <f>I36+I41</f>
        <v>328.08333333333331</v>
      </c>
      <c r="J46" s="109"/>
      <c r="K46" s="109">
        <f>K36+K41</f>
        <v>314</v>
      </c>
      <c r="L46" s="110"/>
      <c r="M46" s="108" t="e">
        <f>M36+M41</f>
        <v>#REF!</v>
      </c>
    </row>
    <row r="47" spans="1:13" ht="14.1" customHeight="1">
      <c r="A47" s="107">
        <v>17</v>
      </c>
      <c r="B47" s="102"/>
      <c r="C47" s="104"/>
      <c r="D47" s="102"/>
      <c r="E47" s="102" t="s">
        <v>129</v>
      </c>
      <c r="F47" s="102"/>
      <c r="G47" s="102"/>
      <c r="H47" s="102"/>
      <c r="I47" s="111">
        <f>I37+I42</f>
        <v>4919.8</v>
      </c>
      <c r="J47" s="112"/>
      <c r="K47" s="112">
        <f>K37+K42</f>
        <v>4803.3999999999996</v>
      </c>
      <c r="L47" s="105"/>
      <c r="M47" s="111" t="e">
        <f>M37+M42</f>
        <v>#REF!</v>
      </c>
    </row>
    <row r="48" spans="1:13" ht="14.1" customHeight="1">
      <c r="A48" s="107">
        <v>18</v>
      </c>
      <c r="B48" s="102"/>
      <c r="C48" s="102"/>
      <c r="D48" s="102"/>
      <c r="E48" s="102" t="s">
        <v>130</v>
      </c>
      <c r="F48" s="102"/>
      <c r="G48" s="102"/>
      <c r="H48" s="102"/>
      <c r="I48" s="111">
        <f>I38+I43</f>
        <v>711.09999999999991</v>
      </c>
      <c r="J48" s="112"/>
      <c r="K48" s="112">
        <f>K38+K43</f>
        <v>0</v>
      </c>
      <c r="L48" s="105"/>
      <c r="M48" s="111" t="e">
        <f>M38+M43</f>
        <v>#REF!</v>
      </c>
    </row>
    <row r="49" spans="1:18" ht="14.1" customHeight="1">
      <c r="A49" s="107"/>
      <c r="B49" s="102"/>
      <c r="C49" s="102"/>
      <c r="D49" s="106"/>
      <c r="E49" s="102"/>
      <c r="F49" s="102"/>
      <c r="G49" s="102"/>
      <c r="H49" s="102"/>
      <c r="I49" s="112"/>
      <c r="J49" s="112"/>
      <c r="K49" s="105"/>
      <c r="L49" s="102"/>
      <c r="M49" s="112"/>
    </row>
    <row r="50" spans="1:18" ht="14.1" customHeight="1">
      <c r="A50" s="107"/>
      <c r="B50" s="102"/>
      <c r="C50" s="102"/>
      <c r="D50" s="102"/>
      <c r="E50" s="106"/>
      <c r="F50" s="102"/>
      <c r="G50" s="102"/>
      <c r="H50" s="102"/>
      <c r="I50" s="112"/>
      <c r="J50" s="112"/>
      <c r="K50" s="105"/>
      <c r="L50" s="102"/>
      <c r="M50" s="112"/>
    </row>
    <row r="51" spans="1:18" ht="14.1" customHeight="1">
      <c r="B51" s="102"/>
      <c r="C51" s="102" t="s">
        <v>134</v>
      </c>
      <c r="D51" s="102"/>
      <c r="E51" s="106"/>
      <c r="F51" s="102"/>
      <c r="G51" s="102"/>
      <c r="H51" s="102"/>
      <c r="I51" s="112"/>
      <c r="J51" s="112"/>
      <c r="K51" s="105"/>
      <c r="L51" s="102"/>
      <c r="M51" s="112"/>
    </row>
    <row r="52" spans="1:18" ht="14.1" customHeight="1">
      <c r="B52" s="102"/>
      <c r="C52" s="102"/>
      <c r="D52" s="102"/>
      <c r="E52" s="106"/>
      <c r="F52" s="102"/>
      <c r="G52" s="102"/>
      <c r="H52" s="102"/>
      <c r="I52" s="112"/>
      <c r="J52" s="112"/>
      <c r="K52" s="105"/>
      <c r="L52" s="102"/>
      <c r="M52" s="112"/>
    </row>
    <row r="53" spans="1:18" ht="14.1" customHeight="1">
      <c r="B53" s="102"/>
      <c r="C53" s="102"/>
      <c r="D53" s="106" t="s">
        <v>22</v>
      </c>
      <c r="E53" s="116"/>
      <c r="F53" s="102"/>
      <c r="G53" s="102"/>
      <c r="H53" s="102"/>
      <c r="I53" s="109"/>
      <c r="J53" s="112"/>
      <c r="K53" s="105"/>
      <c r="L53" s="102"/>
      <c r="M53" s="112"/>
    </row>
    <row r="54" spans="1:18" ht="14.1" customHeight="1">
      <c r="A54" s="107">
        <v>19</v>
      </c>
      <c r="B54" s="102"/>
      <c r="C54" s="102"/>
      <c r="D54" s="102"/>
      <c r="E54" s="106" t="s">
        <v>128</v>
      </c>
      <c r="F54" s="102"/>
      <c r="G54" s="102"/>
      <c r="H54" s="102"/>
      <c r="I54" s="108">
        <f>33456/12</f>
        <v>2788</v>
      </c>
      <c r="J54" s="109"/>
      <c r="K54" s="110">
        <v>2802</v>
      </c>
      <c r="L54" s="110"/>
      <c r="M54" s="108" t="e">
        <f>#REF!/12</f>
        <v>#REF!</v>
      </c>
    </row>
    <row r="55" spans="1:18" ht="14.1" customHeight="1">
      <c r="A55" s="114">
        <v>20</v>
      </c>
      <c r="B55" s="102"/>
      <c r="C55" s="102"/>
      <c r="D55" s="102"/>
      <c r="E55" s="106" t="s">
        <v>129</v>
      </c>
      <c r="F55" s="102"/>
      <c r="G55" s="102"/>
      <c r="H55" s="102"/>
      <c r="I55" s="111">
        <v>48826.9</v>
      </c>
      <c r="J55" s="112"/>
      <c r="K55" s="105">
        <v>49532.3</v>
      </c>
      <c r="L55" s="105"/>
      <c r="M55" s="111" t="e">
        <f>#REF!</f>
        <v>#REF!</v>
      </c>
    </row>
    <row r="56" spans="1:18" ht="14.1" customHeight="1">
      <c r="A56" s="114">
        <v>21</v>
      </c>
      <c r="B56" s="102"/>
      <c r="C56" s="102"/>
      <c r="D56" s="102"/>
      <c r="E56" s="106" t="s">
        <v>130</v>
      </c>
      <c r="F56" s="102"/>
      <c r="G56" s="102"/>
      <c r="H56" s="102"/>
      <c r="I56" s="111">
        <v>6376.1</v>
      </c>
      <c r="J56" s="112"/>
      <c r="K56" s="113"/>
      <c r="L56" s="105"/>
      <c r="M56" s="111" t="e">
        <f>#REF!</f>
        <v>#REF!</v>
      </c>
    </row>
    <row r="57" spans="1:18" ht="14.1" customHeight="1">
      <c r="A57" s="107"/>
      <c r="B57" s="102"/>
      <c r="C57" s="102"/>
      <c r="D57" s="102"/>
      <c r="E57" s="102"/>
      <c r="F57" s="102"/>
      <c r="G57" s="102"/>
      <c r="H57" s="102"/>
      <c r="I57" s="102"/>
      <c r="J57" s="102"/>
      <c r="K57" s="105"/>
      <c r="L57" s="102"/>
      <c r="M57" s="102"/>
    </row>
    <row r="58" spans="1:18" ht="14.1" customHeight="1">
      <c r="A58" s="107"/>
      <c r="B58" s="102"/>
      <c r="C58" s="102"/>
      <c r="D58" s="106" t="s">
        <v>22</v>
      </c>
      <c r="E58" s="116" t="s">
        <v>257</v>
      </c>
      <c r="F58" s="102"/>
      <c r="G58" s="102"/>
      <c r="H58" s="102"/>
      <c r="I58" s="112"/>
      <c r="J58" s="112"/>
      <c r="K58" s="105"/>
      <c r="L58" s="102"/>
      <c r="M58" s="112"/>
    </row>
    <row r="59" spans="1:18" ht="14.1" customHeight="1">
      <c r="A59" s="107">
        <v>22</v>
      </c>
      <c r="B59" s="102"/>
      <c r="C59" s="102"/>
      <c r="D59" s="102"/>
      <c r="E59" s="106" t="s">
        <v>128</v>
      </c>
      <c r="F59" s="102"/>
      <c r="G59" s="102"/>
      <c r="H59" s="102"/>
      <c r="I59" s="108">
        <f>240/12</f>
        <v>20</v>
      </c>
      <c r="J59" s="109"/>
      <c r="K59" s="110">
        <v>26</v>
      </c>
      <c r="L59" s="110"/>
      <c r="M59" s="108" t="e">
        <f>#REF!/12</f>
        <v>#REF!</v>
      </c>
    </row>
    <row r="60" spans="1:18" ht="14.1" customHeight="1">
      <c r="A60" s="107">
        <v>23</v>
      </c>
      <c r="B60" s="102"/>
      <c r="C60" s="102"/>
      <c r="D60" s="102"/>
      <c r="E60" s="106" t="s">
        <v>129</v>
      </c>
      <c r="F60" s="102"/>
      <c r="G60" s="102"/>
      <c r="H60" s="102"/>
      <c r="I60" s="111">
        <v>5327.3</v>
      </c>
      <c r="J60" s="112"/>
      <c r="K60" s="105">
        <v>4926.3</v>
      </c>
      <c r="L60" s="105"/>
      <c r="M60" s="111" t="e">
        <f>#REF!</f>
        <v>#REF!</v>
      </c>
    </row>
    <row r="61" spans="1:18" ht="14.1" customHeight="1">
      <c r="A61" s="107">
        <v>24</v>
      </c>
      <c r="B61" s="102"/>
      <c r="C61" s="102"/>
      <c r="D61" s="102"/>
      <c r="E61" s="106" t="s">
        <v>130</v>
      </c>
      <c r="F61" s="102"/>
      <c r="G61" s="102"/>
      <c r="H61" s="102"/>
      <c r="I61" s="111">
        <v>636.20000000000005</v>
      </c>
      <c r="J61" s="112"/>
      <c r="K61" s="113"/>
      <c r="L61" s="105"/>
      <c r="M61" s="111" t="e">
        <f>#REF!</f>
        <v>#REF!</v>
      </c>
    </row>
    <row r="62" spans="1:18" ht="14.1" customHeight="1">
      <c r="A62" s="114"/>
      <c r="B62" s="102"/>
      <c r="C62" s="102"/>
      <c r="D62" s="102"/>
      <c r="E62" s="102"/>
      <c r="F62" s="102"/>
      <c r="G62" s="102"/>
      <c r="H62" s="102"/>
      <c r="I62" s="112"/>
      <c r="J62" s="112"/>
      <c r="K62" s="105"/>
      <c r="L62" s="102"/>
      <c r="M62" s="112"/>
      <c r="R62" s="117"/>
    </row>
    <row r="63" spans="1:18" ht="14.1" customHeight="1">
      <c r="A63" s="114"/>
      <c r="B63" s="102"/>
      <c r="C63" s="102"/>
      <c r="D63" s="106" t="s">
        <v>22</v>
      </c>
      <c r="E63" s="116" t="s">
        <v>258</v>
      </c>
      <c r="F63" s="102"/>
      <c r="G63" s="102"/>
      <c r="H63" s="102"/>
      <c r="I63" s="112"/>
      <c r="J63" s="112"/>
      <c r="K63" s="105"/>
      <c r="L63" s="102"/>
      <c r="M63" s="112"/>
      <c r="N63" s="117"/>
      <c r="R63" s="117"/>
    </row>
    <row r="64" spans="1:18" ht="14.1" customHeight="1">
      <c r="A64" s="107">
        <v>25</v>
      </c>
      <c r="B64" s="102"/>
      <c r="C64" s="102"/>
      <c r="D64" s="102"/>
      <c r="E64" s="106" t="s">
        <v>128</v>
      </c>
      <c r="F64" s="102"/>
      <c r="G64" s="102"/>
      <c r="H64" s="102"/>
      <c r="I64" s="109">
        <v>0</v>
      </c>
      <c r="J64" s="109"/>
      <c r="K64" s="110">
        <v>1</v>
      </c>
      <c r="L64" s="110"/>
      <c r="M64" s="108" t="e">
        <f>#REF!/12</f>
        <v>#REF!</v>
      </c>
      <c r="N64" s="117"/>
    </row>
    <row r="65" spans="1:14" ht="14.1" customHeight="1">
      <c r="A65" s="107">
        <v>26</v>
      </c>
      <c r="B65" s="102"/>
      <c r="C65" s="102"/>
      <c r="D65" s="102"/>
      <c r="E65" s="106" t="s">
        <v>129</v>
      </c>
      <c r="F65" s="102"/>
      <c r="G65" s="102"/>
      <c r="H65" s="102"/>
      <c r="I65" s="112">
        <v>0</v>
      </c>
      <c r="J65" s="118" t="s">
        <v>37</v>
      </c>
      <c r="K65" s="105">
        <v>814</v>
      </c>
      <c r="L65" s="105"/>
      <c r="M65" s="111" t="e">
        <f>#REF!</f>
        <v>#REF!</v>
      </c>
      <c r="N65" s="117"/>
    </row>
    <row r="66" spans="1:14" ht="14.1" customHeight="1">
      <c r="A66" s="107">
        <v>27</v>
      </c>
      <c r="B66" s="102"/>
      <c r="C66" s="102"/>
      <c r="D66" s="102"/>
      <c r="E66" s="106" t="s">
        <v>130</v>
      </c>
      <c r="F66" s="102"/>
      <c r="G66" s="102"/>
      <c r="H66" s="102"/>
      <c r="I66" s="112">
        <v>0</v>
      </c>
      <c r="K66" s="113"/>
      <c r="L66" s="105"/>
      <c r="M66" s="111" t="e">
        <f>#REF!</f>
        <v>#REF!</v>
      </c>
      <c r="N66" s="117" t="s">
        <v>263</v>
      </c>
    </row>
    <row r="67" spans="1:14" ht="14.1" customHeight="1">
      <c r="A67" s="114"/>
      <c r="B67" s="102"/>
      <c r="C67" s="102"/>
      <c r="D67" s="102"/>
      <c r="E67" s="102"/>
      <c r="F67" s="102"/>
      <c r="G67" s="102"/>
      <c r="H67" s="102"/>
      <c r="I67" s="112"/>
      <c r="J67" s="112"/>
      <c r="K67" s="105"/>
      <c r="L67" s="102"/>
      <c r="M67" s="112"/>
    </row>
    <row r="68" spans="1:14" ht="14.1" customHeight="1">
      <c r="B68" s="102"/>
      <c r="C68" s="102"/>
      <c r="D68" s="106" t="s">
        <v>27</v>
      </c>
      <c r="E68" s="116"/>
      <c r="F68" s="102"/>
      <c r="G68" s="102"/>
      <c r="H68" s="102"/>
      <c r="I68" s="112"/>
      <c r="J68" s="112"/>
      <c r="K68" s="105"/>
      <c r="L68" s="102"/>
    </row>
    <row r="69" spans="1:14" ht="14.1" customHeight="1">
      <c r="A69" s="114">
        <v>28</v>
      </c>
      <c r="B69" s="102"/>
      <c r="C69" s="102"/>
      <c r="D69" s="102"/>
      <c r="E69" s="106" t="s">
        <v>128</v>
      </c>
      <c r="F69" s="102"/>
      <c r="G69" s="102"/>
      <c r="H69" s="102"/>
      <c r="I69" s="108">
        <f>36/12</f>
        <v>3</v>
      </c>
      <c r="J69" s="109"/>
      <c r="K69" s="110">
        <v>3</v>
      </c>
      <c r="L69" s="110"/>
      <c r="M69" s="119" t="e">
        <f>#REF!/12</f>
        <v>#REF!</v>
      </c>
    </row>
    <row r="70" spans="1:14" ht="14.1" customHeight="1">
      <c r="A70" s="114">
        <v>29</v>
      </c>
      <c r="B70" s="102"/>
      <c r="C70" s="102"/>
      <c r="D70" s="102"/>
      <c r="E70" s="106" t="s">
        <v>129</v>
      </c>
      <c r="F70" s="102"/>
      <c r="G70" s="102"/>
      <c r="H70" s="102"/>
      <c r="I70" s="111">
        <v>354.4</v>
      </c>
      <c r="J70" s="112"/>
      <c r="K70" s="105">
        <v>381.6</v>
      </c>
      <c r="L70" s="105"/>
      <c r="M70" s="120" t="e">
        <f>#REF!</f>
        <v>#REF!</v>
      </c>
    </row>
    <row r="71" spans="1:14" ht="14.1" customHeight="1">
      <c r="A71" s="114">
        <v>30</v>
      </c>
      <c r="B71" s="102"/>
      <c r="C71" s="102"/>
      <c r="D71" s="102"/>
      <c r="E71" s="106" t="s">
        <v>130</v>
      </c>
      <c r="F71" s="102"/>
      <c r="G71" s="102"/>
      <c r="H71" s="102"/>
      <c r="I71" s="111">
        <v>27.7</v>
      </c>
      <c r="J71" s="112"/>
      <c r="K71" s="113"/>
      <c r="L71" s="105"/>
      <c r="M71" s="120" t="e">
        <f>#REF!</f>
        <v>#REF!</v>
      </c>
    </row>
    <row r="72" spans="1:14" ht="14.1" customHeight="1">
      <c r="A72" s="114"/>
      <c r="B72" s="102"/>
      <c r="C72" s="102"/>
      <c r="D72" s="102"/>
      <c r="E72" s="106"/>
      <c r="F72" s="102"/>
      <c r="G72" s="102"/>
      <c r="H72" s="102"/>
      <c r="I72" s="121"/>
      <c r="J72" s="112"/>
      <c r="K72" s="105"/>
      <c r="L72" s="102"/>
      <c r="M72" s="112"/>
    </row>
    <row r="73" spans="1:14" ht="14.1" customHeight="1">
      <c r="B73" s="102"/>
      <c r="C73" s="102" t="s">
        <v>135</v>
      </c>
      <c r="D73" s="102"/>
      <c r="E73" s="102"/>
      <c r="F73" s="102"/>
      <c r="G73" s="102"/>
      <c r="H73" s="102"/>
      <c r="I73" s="112"/>
      <c r="J73" s="112"/>
      <c r="K73" s="105"/>
      <c r="L73" s="102"/>
      <c r="M73" s="112"/>
    </row>
    <row r="74" spans="1:14" ht="14.1" customHeight="1">
      <c r="A74" s="107">
        <v>31</v>
      </c>
      <c r="B74" s="102"/>
      <c r="C74" s="102"/>
      <c r="D74" s="102"/>
      <c r="E74" s="106" t="s">
        <v>128</v>
      </c>
      <c r="F74" s="102"/>
      <c r="G74" s="102"/>
      <c r="H74" s="102"/>
      <c r="I74" s="108">
        <f>I54+I59+I64+I69</f>
        <v>2811</v>
      </c>
      <c r="J74" s="109"/>
      <c r="K74" s="109">
        <f>K54+K59+K64+K69</f>
        <v>2832</v>
      </c>
      <c r="L74" s="110"/>
      <c r="M74" s="108" t="e">
        <f>M54+M59+M64+M69</f>
        <v>#REF!</v>
      </c>
    </row>
    <row r="75" spans="1:14" ht="14.1" customHeight="1">
      <c r="A75" s="107">
        <v>32</v>
      </c>
      <c r="B75" s="102"/>
      <c r="C75" s="102"/>
      <c r="D75" s="102"/>
      <c r="E75" s="106" t="s">
        <v>129</v>
      </c>
      <c r="F75" s="102"/>
      <c r="G75" s="102"/>
      <c r="H75" s="102"/>
      <c r="I75" s="111">
        <f>I55+I60+I65+I70</f>
        <v>54508.600000000006</v>
      </c>
      <c r="J75" s="112"/>
      <c r="K75" s="112">
        <f>K55+K60+K65+K70</f>
        <v>55654.200000000004</v>
      </c>
      <c r="L75" s="105"/>
      <c r="M75" s="111" t="e">
        <f>M55+M60+M65+M70</f>
        <v>#REF!</v>
      </c>
    </row>
    <row r="76" spans="1:14" ht="14.1" customHeight="1">
      <c r="A76" s="107">
        <v>33</v>
      </c>
      <c r="B76" s="102"/>
      <c r="C76" s="104"/>
      <c r="D76" s="102"/>
      <c r="E76" s="102" t="s">
        <v>130</v>
      </c>
      <c r="F76" s="102"/>
      <c r="G76" s="102"/>
      <c r="H76" s="102"/>
      <c r="I76" s="111">
        <f>I56+I61+I66+I71</f>
        <v>7040</v>
      </c>
      <c r="J76" s="112"/>
      <c r="K76" s="112">
        <f>K56+K61+K66+K71</f>
        <v>0</v>
      </c>
      <c r="L76" s="105"/>
      <c r="M76" s="111" t="e">
        <f>M56+M61+M66+M71</f>
        <v>#REF!</v>
      </c>
    </row>
    <row r="77" spans="1:14" ht="14.1" customHeight="1">
      <c r="A77" s="107"/>
      <c r="B77" s="102"/>
      <c r="C77" s="102"/>
      <c r="D77" s="102"/>
      <c r="E77" s="106"/>
      <c r="F77" s="102"/>
      <c r="G77" s="102"/>
      <c r="H77" s="102"/>
      <c r="I77" s="112"/>
      <c r="J77" s="112"/>
      <c r="K77" s="105"/>
      <c r="L77" s="102"/>
      <c r="M77" s="112"/>
    </row>
    <row r="78" spans="1:14" ht="14.1" customHeight="1">
      <c r="A78" s="107"/>
      <c r="B78" s="102"/>
      <c r="C78" s="102" t="s">
        <v>28</v>
      </c>
      <c r="D78" s="102"/>
      <c r="E78" s="106"/>
      <c r="F78" s="102"/>
      <c r="G78" s="102"/>
      <c r="H78" s="102"/>
      <c r="I78" s="112"/>
      <c r="J78" s="112"/>
      <c r="K78" s="105"/>
      <c r="L78" s="102"/>
      <c r="M78" s="112"/>
    </row>
    <row r="79" spans="1:14" ht="14.1" customHeight="1">
      <c r="A79" s="107">
        <v>34</v>
      </c>
      <c r="B79" s="102"/>
      <c r="C79" s="102"/>
      <c r="D79" s="102"/>
      <c r="E79" s="106" t="s">
        <v>128</v>
      </c>
      <c r="F79" s="102"/>
      <c r="G79" s="102"/>
      <c r="H79" s="102"/>
      <c r="I79" s="108">
        <f>I74+I46</f>
        <v>3139.0833333333335</v>
      </c>
      <c r="J79" s="109"/>
      <c r="K79" s="109">
        <f>K74+K46</f>
        <v>3146</v>
      </c>
      <c r="L79" s="110"/>
      <c r="M79" s="108" t="e">
        <f>M74+M46</f>
        <v>#REF!</v>
      </c>
    </row>
    <row r="80" spans="1:14" ht="14.1" customHeight="1">
      <c r="A80" s="107">
        <v>35</v>
      </c>
      <c r="B80" s="102"/>
      <c r="C80" s="102"/>
      <c r="D80" s="102"/>
      <c r="E80" s="102" t="s">
        <v>129</v>
      </c>
      <c r="F80" s="102"/>
      <c r="G80" s="102"/>
      <c r="H80" s="102"/>
      <c r="I80" s="111">
        <f>I75+I47</f>
        <v>59428.400000000009</v>
      </c>
      <c r="J80" s="112"/>
      <c r="K80" s="112">
        <f>K75+K47</f>
        <v>60457.600000000006</v>
      </c>
      <c r="L80" s="105"/>
      <c r="M80" s="111" t="e">
        <f>M75+M47</f>
        <v>#REF!</v>
      </c>
    </row>
    <row r="81" spans="1:14" ht="14.1" customHeight="1">
      <c r="A81" s="114">
        <v>36</v>
      </c>
      <c r="B81" s="102"/>
      <c r="C81" s="104"/>
      <c r="D81" s="102"/>
      <c r="E81" s="102" t="s">
        <v>130</v>
      </c>
      <c r="F81" s="102"/>
      <c r="G81" s="102"/>
      <c r="H81" s="102"/>
      <c r="I81" s="111">
        <f>I76+I48</f>
        <v>7751.1</v>
      </c>
      <c r="J81" s="112"/>
      <c r="K81" s="112">
        <f>K76+K48</f>
        <v>0</v>
      </c>
      <c r="L81" s="105"/>
      <c r="M81" s="111" t="e">
        <f>M76+M48</f>
        <v>#REF!</v>
      </c>
    </row>
    <row r="82" spans="1:14" ht="14.1" customHeight="1">
      <c r="A82" s="114"/>
      <c r="B82" s="102"/>
      <c r="C82" s="102"/>
      <c r="D82" s="106"/>
      <c r="E82" s="102"/>
      <c r="F82" s="102"/>
      <c r="G82" s="102"/>
      <c r="H82" s="102"/>
      <c r="I82" s="112"/>
      <c r="J82" s="112"/>
      <c r="K82" s="105"/>
      <c r="L82" s="102"/>
      <c r="M82" s="112"/>
    </row>
    <row r="83" spans="1:14" ht="14.1" customHeight="1">
      <c r="A83" s="114"/>
      <c r="B83" s="102"/>
      <c r="C83" s="102"/>
      <c r="D83" s="102"/>
      <c r="E83" s="106"/>
      <c r="F83" s="102"/>
      <c r="G83" s="102"/>
      <c r="H83" s="102"/>
      <c r="I83" s="109"/>
      <c r="J83" s="109"/>
      <c r="K83" s="105"/>
      <c r="L83" s="102"/>
      <c r="M83" s="109"/>
      <c r="N83" s="115"/>
    </row>
    <row r="84" spans="1:14" ht="14.1" customHeight="1">
      <c r="B84" s="102"/>
      <c r="C84" s="102" t="s">
        <v>136</v>
      </c>
      <c r="D84" s="102"/>
      <c r="E84" s="106"/>
      <c r="F84" s="102"/>
      <c r="G84" s="102"/>
      <c r="H84" s="102"/>
      <c r="I84" s="112"/>
      <c r="J84" s="112"/>
      <c r="K84" s="105"/>
      <c r="L84" s="102"/>
      <c r="M84" s="112"/>
    </row>
    <row r="85" spans="1:14" ht="14.1" customHeight="1">
      <c r="B85" s="102"/>
      <c r="C85" s="102"/>
      <c r="D85" s="106" t="s">
        <v>22</v>
      </c>
      <c r="E85" s="116"/>
      <c r="F85" s="102"/>
      <c r="G85" s="102"/>
      <c r="H85" s="102"/>
      <c r="I85" s="112"/>
      <c r="J85" s="112"/>
      <c r="K85" s="105"/>
      <c r="L85" s="102"/>
      <c r="M85" s="112"/>
    </row>
    <row r="86" spans="1:14" ht="14.1" customHeight="1">
      <c r="A86" s="114">
        <v>37</v>
      </c>
      <c r="B86" s="102"/>
      <c r="C86" s="102"/>
      <c r="D86" s="102"/>
      <c r="E86" s="106" t="s">
        <v>128</v>
      </c>
      <c r="F86" s="102"/>
      <c r="G86" s="102"/>
      <c r="H86" s="102"/>
      <c r="I86" s="108">
        <f>72/12</f>
        <v>6</v>
      </c>
      <c r="J86" s="109"/>
      <c r="K86" s="110">
        <v>6</v>
      </c>
      <c r="L86" s="110"/>
      <c r="M86" s="108" t="e">
        <f>#REF!/12</f>
        <v>#REF!</v>
      </c>
    </row>
    <row r="87" spans="1:14" ht="14.1" customHeight="1">
      <c r="A87" s="107">
        <v>38</v>
      </c>
      <c r="B87" s="102"/>
      <c r="C87" s="102"/>
      <c r="D87" s="102"/>
      <c r="E87" s="106" t="s">
        <v>129</v>
      </c>
      <c r="F87" s="102"/>
      <c r="G87" s="102"/>
      <c r="H87" s="102"/>
      <c r="I87" s="111">
        <v>2188.6999999999998</v>
      </c>
      <c r="J87" s="112"/>
      <c r="K87" s="105">
        <v>1941.7</v>
      </c>
      <c r="L87" s="105"/>
      <c r="M87" s="111" t="e">
        <f>#REF!</f>
        <v>#REF!</v>
      </c>
    </row>
    <row r="88" spans="1:14" ht="14.1" customHeight="1">
      <c r="A88" s="107">
        <v>39</v>
      </c>
      <c r="B88" s="102"/>
      <c r="C88" s="102"/>
      <c r="D88" s="102"/>
      <c r="E88" s="106" t="s">
        <v>130</v>
      </c>
      <c r="F88" s="102"/>
      <c r="G88" s="102"/>
      <c r="H88" s="102"/>
      <c r="I88" s="111">
        <v>211</v>
      </c>
      <c r="J88" s="112"/>
      <c r="K88" s="113"/>
      <c r="L88" s="105"/>
      <c r="M88" s="111" t="e">
        <f>#REF!</f>
        <v>#REF!</v>
      </c>
    </row>
    <row r="89" spans="1:14" ht="14.1" customHeight="1">
      <c r="A89" s="114"/>
      <c r="B89" s="102"/>
      <c r="C89" s="102"/>
      <c r="D89" s="102"/>
      <c r="E89" s="102"/>
      <c r="F89" s="102"/>
      <c r="G89" s="102"/>
      <c r="H89" s="102"/>
      <c r="I89" s="112"/>
      <c r="J89" s="112"/>
      <c r="K89" s="105"/>
      <c r="L89" s="102"/>
    </row>
    <row r="90" spans="1:14" ht="14.1" customHeight="1">
      <c r="B90" s="102"/>
      <c r="C90" s="104"/>
      <c r="D90" s="104" t="s">
        <v>259</v>
      </c>
      <c r="E90" s="116" t="s">
        <v>257</v>
      </c>
      <c r="F90" s="102"/>
      <c r="G90" s="102"/>
      <c r="H90" s="102"/>
      <c r="I90" s="112"/>
      <c r="J90" s="112"/>
      <c r="K90" s="105"/>
      <c r="L90" s="102"/>
      <c r="M90" s="112"/>
    </row>
    <row r="91" spans="1:14" ht="14.1" customHeight="1">
      <c r="A91" s="114">
        <v>40</v>
      </c>
      <c r="B91" s="102"/>
      <c r="C91" s="102"/>
      <c r="D91" s="102"/>
      <c r="E91" s="106" t="s">
        <v>128</v>
      </c>
      <c r="F91" s="102"/>
      <c r="G91" s="102"/>
      <c r="H91" s="102"/>
      <c r="I91" s="108">
        <f>12/12</f>
        <v>1</v>
      </c>
      <c r="J91" s="109"/>
      <c r="K91" s="109">
        <v>1</v>
      </c>
      <c r="L91" s="110"/>
      <c r="M91" s="108" t="e">
        <f>#REF!/12</f>
        <v>#REF!</v>
      </c>
    </row>
    <row r="92" spans="1:14" ht="14.1" customHeight="1">
      <c r="A92" s="114">
        <v>41</v>
      </c>
      <c r="B92" s="102"/>
      <c r="C92" s="102"/>
      <c r="D92" s="102"/>
      <c r="E92" s="106" t="s">
        <v>129</v>
      </c>
      <c r="F92" s="102"/>
      <c r="G92" s="102"/>
      <c r="H92" s="102"/>
      <c r="I92" s="111">
        <v>14159.1</v>
      </c>
      <c r="J92" s="112"/>
      <c r="K92" s="112">
        <v>17300</v>
      </c>
      <c r="L92" s="105"/>
      <c r="M92" s="111" t="e">
        <f>#REF!</f>
        <v>#REF!</v>
      </c>
    </row>
    <row r="93" spans="1:14" ht="14.1" customHeight="1">
      <c r="A93" s="114">
        <v>42</v>
      </c>
      <c r="B93" s="102"/>
      <c r="C93" s="102"/>
      <c r="D93" s="102"/>
      <c r="E93" s="106" t="s">
        <v>130</v>
      </c>
      <c r="F93" s="102"/>
      <c r="G93" s="102"/>
      <c r="H93" s="102"/>
      <c r="I93" s="111">
        <v>516.20000000000005</v>
      </c>
      <c r="J93" s="112"/>
      <c r="K93" s="122"/>
      <c r="L93" s="105"/>
      <c r="M93" s="111" t="e">
        <f>#REF!</f>
        <v>#REF!</v>
      </c>
    </row>
    <row r="94" spans="1:14" ht="14.1" customHeight="1">
      <c r="A94" s="107"/>
      <c r="B94" s="102"/>
      <c r="C94" s="97"/>
      <c r="D94" s="97"/>
      <c r="E94" s="97"/>
      <c r="F94" s="97"/>
      <c r="G94" s="97"/>
      <c r="H94" s="97"/>
      <c r="I94" s="97"/>
      <c r="J94" s="97"/>
      <c r="K94" s="105"/>
      <c r="L94" s="102"/>
      <c r="M94" s="102"/>
    </row>
    <row r="95" spans="1:14" ht="14.1" customHeight="1">
      <c r="A95" s="107"/>
      <c r="B95" s="102"/>
      <c r="C95" s="102" t="s">
        <v>137</v>
      </c>
      <c r="D95" s="97"/>
      <c r="E95" s="97"/>
      <c r="F95" s="97"/>
      <c r="G95" s="97"/>
      <c r="H95" s="97"/>
      <c r="I95" s="97"/>
      <c r="J95" s="97"/>
      <c r="K95" s="105"/>
      <c r="L95" s="102"/>
      <c r="M95" s="102"/>
    </row>
    <row r="96" spans="1:14" ht="14.1" customHeight="1">
      <c r="A96" s="107">
        <v>43</v>
      </c>
      <c r="B96" s="102"/>
      <c r="C96" s="123"/>
      <c r="D96" s="102"/>
      <c r="E96" s="102" t="s">
        <v>128</v>
      </c>
      <c r="F96" s="102"/>
      <c r="G96" s="102"/>
      <c r="H96" s="102"/>
      <c r="I96" s="108">
        <f>I86+I91</f>
        <v>7</v>
      </c>
      <c r="J96" s="109"/>
      <c r="K96" s="109">
        <f>K86+K91</f>
        <v>7</v>
      </c>
      <c r="L96" s="110"/>
      <c r="M96" s="108" t="e">
        <f>M86+M91</f>
        <v>#REF!</v>
      </c>
    </row>
    <row r="97" spans="1:13" ht="14.1" customHeight="1">
      <c r="A97" s="114">
        <v>44</v>
      </c>
      <c r="B97" s="102"/>
      <c r="C97" s="102"/>
      <c r="D97" s="102"/>
      <c r="E97" s="102" t="s">
        <v>129</v>
      </c>
      <c r="F97" s="102"/>
      <c r="G97" s="102"/>
      <c r="H97" s="102"/>
      <c r="I97" s="111">
        <f>I87+I92</f>
        <v>16347.8</v>
      </c>
      <c r="J97" s="112"/>
      <c r="K97" s="112">
        <f>K87+K92</f>
        <v>19241.7</v>
      </c>
      <c r="L97" s="105"/>
      <c r="M97" s="111" t="e">
        <f>M87+M92</f>
        <v>#REF!</v>
      </c>
    </row>
    <row r="98" spans="1:13" ht="14.1" customHeight="1">
      <c r="A98" s="114">
        <v>45</v>
      </c>
      <c r="B98" s="102"/>
      <c r="C98" s="102"/>
      <c r="D98" s="106"/>
      <c r="E98" s="102" t="s">
        <v>130</v>
      </c>
      <c r="F98" s="102"/>
      <c r="G98" s="102"/>
      <c r="H98" s="102"/>
      <c r="I98" s="111">
        <f>I88+I93</f>
        <v>727.2</v>
      </c>
      <c r="J98" s="112"/>
      <c r="K98" s="112">
        <f>K88+K93</f>
        <v>0</v>
      </c>
      <c r="L98" s="105"/>
      <c r="M98" s="111" t="e">
        <f>M88+M93</f>
        <v>#REF!</v>
      </c>
    </row>
    <row r="99" spans="1:13" ht="14.1" customHeight="1">
      <c r="B99" s="102"/>
      <c r="C99" s="102"/>
      <c r="D99" s="102"/>
      <c r="E99" s="106"/>
      <c r="F99" s="102"/>
      <c r="G99" s="102"/>
      <c r="H99" s="102"/>
      <c r="I99" s="109"/>
      <c r="J99" s="109"/>
      <c r="K99" s="105"/>
      <c r="L99" s="102"/>
      <c r="M99" s="109"/>
    </row>
    <row r="100" spans="1:13" ht="14.1" customHeight="1">
      <c r="A100" s="114"/>
      <c r="B100" s="102"/>
      <c r="C100" s="102"/>
      <c r="D100" s="102"/>
      <c r="E100" s="106"/>
      <c r="F100" s="102"/>
      <c r="G100" s="102"/>
      <c r="H100" s="102"/>
      <c r="I100" s="112"/>
      <c r="J100" s="112"/>
      <c r="K100" s="105"/>
      <c r="L100" s="102"/>
      <c r="M100" s="112"/>
    </row>
    <row r="101" spans="1:13" ht="14.1" customHeight="1">
      <c r="A101" s="107"/>
      <c r="B101" s="102"/>
      <c r="C101" s="102" t="s">
        <v>138</v>
      </c>
      <c r="D101" s="102"/>
      <c r="E101" s="106"/>
      <c r="F101" s="102"/>
      <c r="G101" s="102"/>
      <c r="H101" s="102"/>
      <c r="I101" s="112"/>
      <c r="J101" s="112"/>
      <c r="K101" s="105"/>
      <c r="L101" s="102"/>
      <c r="M101" s="112"/>
    </row>
    <row r="102" spans="1:13" ht="14.1" customHeight="1">
      <c r="A102" s="107"/>
      <c r="B102" s="102"/>
      <c r="C102" s="102"/>
      <c r="D102" s="102"/>
      <c r="E102" s="106"/>
      <c r="F102" s="102"/>
      <c r="G102" s="102"/>
      <c r="H102" s="102"/>
      <c r="I102" s="112"/>
      <c r="J102" s="112"/>
      <c r="K102" s="105"/>
      <c r="L102" s="102"/>
      <c r="M102" s="112"/>
    </row>
    <row r="103" spans="1:13" ht="14.1" customHeight="1">
      <c r="A103" s="107"/>
      <c r="B103" s="102"/>
      <c r="C103" s="102"/>
      <c r="D103" s="104" t="s">
        <v>22</v>
      </c>
      <c r="E103" s="102"/>
      <c r="F103" s="102"/>
      <c r="G103" s="102"/>
      <c r="H103" s="102"/>
      <c r="I103" s="112"/>
      <c r="J103" s="112"/>
      <c r="K103" s="105"/>
      <c r="L103" s="102"/>
      <c r="M103" s="112"/>
    </row>
    <row r="104" spans="1:13" ht="14.1" customHeight="1">
      <c r="A104" s="107">
        <v>46</v>
      </c>
      <c r="B104" s="102"/>
      <c r="C104" s="102"/>
      <c r="D104" s="102"/>
      <c r="E104" s="106" t="s">
        <v>128</v>
      </c>
      <c r="F104" s="102"/>
      <c r="G104" s="102"/>
      <c r="H104" s="102"/>
      <c r="I104" s="108">
        <f>24/12</f>
        <v>2</v>
      </c>
      <c r="J104" s="109"/>
      <c r="K104" s="110">
        <v>3</v>
      </c>
      <c r="L104" s="110"/>
      <c r="M104" s="108" t="e">
        <f>#REF!/12</f>
        <v>#REF!</v>
      </c>
    </row>
    <row r="105" spans="1:13" ht="14.1" customHeight="1">
      <c r="A105" s="107">
        <v>47</v>
      </c>
      <c r="B105" s="102"/>
      <c r="C105" s="102"/>
      <c r="D105" s="102"/>
      <c r="E105" s="106" t="s">
        <v>129</v>
      </c>
      <c r="F105" s="102"/>
      <c r="G105" s="102"/>
      <c r="H105" s="102"/>
      <c r="I105" s="111">
        <v>801.4</v>
      </c>
      <c r="J105" s="112"/>
      <c r="K105" s="105">
        <v>791.5</v>
      </c>
      <c r="L105" s="105"/>
      <c r="M105" s="111" t="e">
        <f>#REF!</f>
        <v>#REF!</v>
      </c>
    </row>
    <row r="106" spans="1:13" ht="14.1" customHeight="1">
      <c r="A106" s="107">
        <v>48</v>
      </c>
      <c r="B106" s="102"/>
      <c r="C106" s="102"/>
      <c r="D106" s="102"/>
      <c r="E106" s="106" t="s">
        <v>130</v>
      </c>
      <c r="F106" s="102"/>
      <c r="G106" s="102"/>
      <c r="H106" s="102"/>
      <c r="I106" s="111">
        <v>77.599999999999994</v>
      </c>
      <c r="J106" s="112"/>
      <c r="K106" s="113"/>
      <c r="L106" s="105"/>
      <c r="M106" s="111" t="e">
        <f>#REF!</f>
        <v>#REF!</v>
      </c>
    </row>
    <row r="107" spans="1:13" s="117" customFormat="1" ht="14.1" customHeight="1">
      <c r="A107" s="107"/>
      <c r="B107" s="102"/>
      <c r="C107" s="102"/>
      <c r="D107" s="102"/>
      <c r="E107" s="106"/>
      <c r="F107" s="102"/>
      <c r="G107" s="102"/>
      <c r="H107" s="102"/>
      <c r="I107" s="112"/>
      <c r="J107" s="112"/>
      <c r="K107" s="105"/>
      <c r="L107" s="105"/>
      <c r="M107" s="112"/>
    </row>
    <row r="108" spans="1:13" ht="14.1" customHeight="1">
      <c r="A108" s="114"/>
      <c r="B108" s="102"/>
      <c r="C108" s="102"/>
      <c r="D108" s="104" t="s">
        <v>22</v>
      </c>
      <c r="E108" s="116" t="s">
        <v>257</v>
      </c>
      <c r="F108" s="102"/>
      <c r="G108" s="102"/>
      <c r="H108" s="102"/>
      <c r="I108" s="112"/>
      <c r="J108" s="112"/>
      <c r="K108" s="105"/>
      <c r="L108" s="102"/>
      <c r="M108" s="112"/>
    </row>
    <row r="109" spans="1:13" ht="14.1" customHeight="1">
      <c r="A109" s="107">
        <v>49</v>
      </c>
      <c r="B109" s="102"/>
      <c r="C109" s="102"/>
      <c r="D109" s="102"/>
      <c r="E109" s="106" t="s">
        <v>128</v>
      </c>
      <c r="F109" s="102"/>
      <c r="G109" s="102"/>
      <c r="H109" s="102"/>
      <c r="I109" s="108">
        <f>12/12</f>
        <v>1</v>
      </c>
      <c r="J109" s="109"/>
      <c r="K109" s="110">
        <v>1</v>
      </c>
      <c r="L109" s="110"/>
      <c r="M109" s="108" t="e">
        <f>#REF!/12</f>
        <v>#REF!</v>
      </c>
    </row>
    <row r="110" spans="1:13" ht="14.1" customHeight="1">
      <c r="A110" s="107">
        <v>50</v>
      </c>
      <c r="B110" s="102"/>
      <c r="C110" s="102"/>
      <c r="D110" s="102"/>
      <c r="E110" s="106" t="s">
        <v>129</v>
      </c>
      <c r="F110" s="102"/>
      <c r="G110" s="102"/>
      <c r="H110" s="102"/>
      <c r="I110" s="111">
        <v>3853.3</v>
      </c>
      <c r="J110" s="112"/>
      <c r="K110" s="105">
        <v>3730.7</v>
      </c>
      <c r="L110" s="105"/>
      <c r="M110" s="111" t="e">
        <f>#REF!</f>
        <v>#REF!</v>
      </c>
    </row>
    <row r="111" spans="1:13" ht="14.1" customHeight="1">
      <c r="A111" s="107">
        <v>51</v>
      </c>
      <c r="B111" s="102"/>
      <c r="C111" s="97"/>
      <c r="D111" s="102"/>
      <c r="E111" s="106" t="s">
        <v>130</v>
      </c>
      <c r="F111" s="102"/>
      <c r="G111" s="97"/>
      <c r="H111" s="97"/>
      <c r="I111" s="111">
        <v>348.4</v>
      </c>
      <c r="J111" s="124"/>
      <c r="K111" s="113"/>
      <c r="L111" s="105"/>
      <c r="M111" s="111" t="e">
        <f>#REF!</f>
        <v>#REF!</v>
      </c>
    </row>
    <row r="112" spans="1:13" ht="14.1" customHeight="1">
      <c r="A112" s="107"/>
      <c r="B112" s="102"/>
      <c r="C112" s="97"/>
      <c r="D112" s="102"/>
      <c r="E112" s="106"/>
      <c r="F112" s="102"/>
      <c r="G112" s="97"/>
      <c r="H112" s="97"/>
      <c r="I112" s="112"/>
      <c r="J112" s="124"/>
      <c r="K112" s="105"/>
      <c r="L112" s="105"/>
      <c r="M112" s="112"/>
    </row>
    <row r="113" spans="1:13" ht="14.1" customHeight="1">
      <c r="A113" s="107"/>
      <c r="B113" s="272" t="s">
        <v>265</v>
      </c>
      <c r="C113" s="273"/>
      <c r="D113" s="273"/>
      <c r="E113" s="274"/>
      <c r="F113" s="273"/>
      <c r="G113" s="275"/>
      <c r="H113" s="275"/>
      <c r="I113" s="276"/>
      <c r="J113" s="277"/>
      <c r="K113" s="278"/>
      <c r="L113" s="105"/>
      <c r="M113" s="112"/>
    </row>
    <row r="114" spans="1:13" ht="14.1" customHeight="1">
      <c r="B114" s="102"/>
      <c r="C114" s="102"/>
      <c r="D114" s="102"/>
      <c r="E114" s="106"/>
      <c r="F114" s="102"/>
      <c r="G114" s="102"/>
      <c r="H114" s="102"/>
      <c r="I114" s="112"/>
      <c r="J114" s="112"/>
      <c r="K114" s="105"/>
      <c r="L114" s="102"/>
      <c r="M114" s="112"/>
    </row>
    <row r="115" spans="1:13" ht="14.1" customHeight="1">
      <c r="B115" s="102"/>
      <c r="C115" s="102" t="s">
        <v>139</v>
      </c>
      <c r="D115" s="102"/>
      <c r="E115" s="106"/>
      <c r="F115" s="102"/>
      <c r="G115" s="102"/>
      <c r="H115" s="102"/>
      <c r="I115" s="112"/>
      <c r="J115" s="112"/>
      <c r="K115" s="105"/>
      <c r="L115" s="102"/>
      <c r="M115" s="112"/>
    </row>
    <row r="116" spans="1:13" ht="14.1" customHeight="1">
      <c r="A116" s="107">
        <v>52</v>
      </c>
      <c r="B116" s="102"/>
      <c r="C116" s="102"/>
      <c r="D116" s="102"/>
      <c r="E116" s="102" t="s">
        <v>128</v>
      </c>
      <c r="F116" s="102"/>
      <c r="G116" s="102"/>
      <c r="H116" s="102"/>
      <c r="I116" s="108">
        <f>I104+I109</f>
        <v>3</v>
      </c>
      <c r="J116" s="109"/>
      <c r="K116" s="109">
        <f>K104+K109</f>
        <v>4</v>
      </c>
      <c r="L116" s="110"/>
      <c r="M116" s="108" t="e">
        <f>M104+M109</f>
        <v>#REF!</v>
      </c>
    </row>
    <row r="117" spans="1:13" ht="14.1" customHeight="1">
      <c r="A117" s="107">
        <v>53</v>
      </c>
      <c r="B117" s="102"/>
      <c r="C117" s="104"/>
      <c r="D117" s="102"/>
      <c r="E117" s="102" t="s">
        <v>129</v>
      </c>
      <c r="F117" s="102"/>
      <c r="G117" s="102"/>
      <c r="H117" s="102"/>
      <c r="I117" s="111">
        <f>I105+I110</f>
        <v>4654.7</v>
      </c>
      <c r="J117" s="112"/>
      <c r="K117" s="112">
        <f>K105+K110</f>
        <v>4522.2</v>
      </c>
      <c r="L117" s="105"/>
      <c r="M117" s="111" t="e">
        <f>M105+M110</f>
        <v>#REF!</v>
      </c>
    </row>
    <row r="118" spans="1:13" ht="14.1" customHeight="1">
      <c r="A118" s="107">
        <v>54</v>
      </c>
      <c r="B118" s="102"/>
      <c r="C118" s="102"/>
      <c r="D118" s="102"/>
      <c r="E118" s="102" t="s">
        <v>130</v>
      </c>
      <c r="F118" s="102"/>
      <c r="G118" s="102"/>
      <c r="H118" s="102"/>
      <c r="I118" s="111">
        <f>I106+I111</f>
        <v>426</v>
      </c>
      <c r="J118" s="112"/>
      <c r="K118" s="112">
        <f>K106+K111</f>
        <v>0</v>
      </c>
      <c r="L118" s="105"/>
      <c r="M118" s="111" t="e">
        <f>M106+M111</f>
        <v>#REF!</v>
      </c>
    </row>
    <row r="119" spans="1:13" ht="14.1" customHeight="1">
      <c r="A119" s="114"/>
      <c r="B119" s="102"/>
      <c r="C119" s="102"/>
      <c r="D119" s="106"/>
      <c r="E119" s="102"/>
      <c r="F119" s="102"/>
      <c r="G119" s="102"/>
      <c r="H119" s="102"/>
      <c r="I119" s="112"/>
      <c r="J119" s="112"/>
      <c r="K119" s="105"/>
      <c r="L119" s="102"/>
    </row>
    <row r="120" spans="1:13" ht="14.1" customHeight="1">
      <c r="B120" s="102"/>
      <c r="C120" s="102"/>
      <c r="D120" s="102"/>
      <c r="E120" s="106"/>
      <c r="F120" s="102"/>
      <c r="G120" s="102"/>
      <c r="H120" s="102"/>
      <c r="I120" s="112"/>
      <c r="J120" s="112"/>
      <c r="K120" s="105"/>
      <c r="L120" s="102"/>
      <c r="M120" s="112"/>
    </row>
    <row r="121" spans="1:13" ht="14.1" customHeight="1">
      <c r="B121" s="102"/>
      <c r="C121" s="102" t="s">
        <v>140</v>
      </c>
      <c r="D121" s="102"/>
      <c r="E121" s="106"/>
      <c r="F121" s="102"/>
      <c r="G121" s="102"/>
      <c r="H121" s="102"/>
      <c r="I121" s="112"/>
      <c r="J121" s="112"/>
      <c r="K121" s="105"/>
      <c r="L121" s="102"/>
      <c r="M121" s="112"/>
    </row>
    <row r="122" spans="1:13" ht="14.1" customHeight="1">
      <c r="B122" s="102"/>
      <c r="C122" s="102"/>
      <c r="D122" s="102"/>
      <c r="E122" s="106"/>
      <c r="F122" s="102"/>
      <c r="G122" s="102"/>
      <c r="H122" s="102"/>
      <c r="I122" s="112"/>
      <c r="J122" s="112"/>
      <c r="K122" s="105"/>
      <c r="L122" s="102"/>
      <c r="M122" s="112"/>
    </row>
    <row r="123" spans="1:13" ht="14.1" customHeight="1">
      <c r="B123" s="102"/>
      <c r="C123" s="102"/>
      <c r="D123" s="104" t="s">
        <v>235</v>
      </c>
      <c r="E123" s="102"/>
      <c r="F123" s="102"/>
      <c r="G123" s="102"/>
      <c r="H123" s="102"/>
      <c r="I123" s="112"/>
      <c r="J123" s="112"/>
      <c r="K123" s="105"/>
      <c r="L123" s="102"/>
      <c r="M123" s="112"/>
    </row>
    <row r="124" spans="1:13" ht="14.1" customHeight="1">
      <c r="A124" s="107">
        <v>55</v>
      </c>
      <c r="B124" s="102"/>
      <c r="C124" s="102"/>
      <c r="D124" s="102"/>
      <c r="E124" s="106" t="s">
        <v>128</v>
      </c>
      <c r="F124" s="102"/>
      <c r="G124" s="102"/>
      <c r="H124" s="102"/>
      <c r="I124" s="108">
        <f>12/12</f>
        <v>1</v>
      </c>
      <c r="J124" s="112"/>
      <c r="K124" s="110">
        <v>1</v>
      </c>
      <c r="L124" s="102"/>
      <c r="M124" s="108" t="e">
        <f>#REF!/12</f>
        <v>#REF!</v>
      </c>
    </row>
    <row r="125" spans="1:13" ht="14.1" customHeight="1">
      <c r="A125" s="107">
        <v>56</v>
      </c>
      <c r="B125" s="102"/>
      <c r="C125" s="102"/>
      <c r="D125" s="102"/>
      <c r="E125" s="106" t="s">
        <v>129</v>
      </c>
      <c r="F125" s="102"/>
      <c r="G125" s="102"/>
      <c r="H125" s="102"/>
      <c r="I125" s="111">
        <v>3339.5</v>
      </c>
      <c r="J125" s="112"/>
      <c r="K125" s="105">
        <v>4156.2</v>
      </c>
      <c r="L125" s="102"/>
      <c r="M125" s="111" t="e">
        <f>#REF!</f>
        <v>#REF!</v>
      </c>
    </row>
    <row r="126" spans="1:13" ht="14.1" customHeight="1">
      <c r="A126" s="107">
        <v>57</v>
      </c>
      <c r="B126" s="102"/>
      <c r="C126" s="102"/>
      <c r="D126" s="102"/>
      <c r="E126" s="106" t="s">
        <v>130</v>
      </c>
      <c r="F126" s="102"/>
      <c r="G126" s="102"/>
      <c r="H126" s="102"/>
      <c r="I126" s="111">
        <v>109.4</v>
      </c>
      <c r="J126" s="112"/>
      <c r="K126" s="113"/>
      <c r="L126" s="102"/>
      <c r="M126" s="111" t="e">
        <f>#REF!</f>
        <v>#REF!</v>
      </c>
    </row>
    <row r="127" spans="1:13" ht="14.1" customHeight="1">
      <c r="A127" s="114"/>
      <c r="B127" s="102"/>
      <c r="C127" s="102"/>
      <c r="D127" s="102"/>
      <c r="E127" s="106"/>
      <c r="F127" s="102"/>
      <c r="G127" s="102"/>
      <c r="H127" s="102"/>
      <c r="I127" s="112"/>
      <c r="J127" s="112"/>
      <c r="K127" s="105"/>
      <c r="L127" s="102"/>
      <c r="M127" s="112"/>
    </row>
    <row r="128" spans="1:13" ht="14.1" customHeight="1">
      <c r="A128" s="114"/>
      <c r="B128" s="102"/>
      <c r="C128" s="102"/>
      <c r="D128" s="104" t="s">
        <v>235</v>
      </c>
      <c r="E128" s="116" t="s">
        <v>257</v>
      </c>
      <c r="F128" s="102"/>
      <c r="G128" s="102"/>
      <c r="H128" s="102"/>
      <c r="J128" s="112"/>
      <c r="K128" s="105"/>
      <c r="L128" s="102"/>
      <c r="M128" s="112"/>
    </row>
    <row r="129" spans="1:13" ht="14.1" customHeight="1">
      <c r="A129" s="114">
        <v>58</v>
      </c>
      <c r="B129" s="102"/>
      <c r="C129" s="102"/>
      <c r="D129" s="102"/>
      <c r="E129" s="106" t="s">
        <v>128</v>
      </c>
      <c r="F129" s="102"/>
      <c r="G129" s="102"/>
      <c r="H129" s="102"/>
      <c r="I129" s="108">
        <f>12/12</f>
        <v>1</v>
      </c>
      <c r="J129" s="112"/>
      <c r="K129" s="110">
        <v>1</v>
      </c>
      <c r="L129" s="102"/>
      <c r="M129" s="108" t="e">
        <f>#REF!/12</f>
        <v>#REF!</v>
      </c>
    </row>
    <row r="130" spans="1:13" ht="14.1" customHeight="1">
      <c r="A130" s="114">
        <v>59</v>
      </c>
      <c r="B130" s="102"/>
      <c r="C130" s="102"/>
      <c r="D130" s="102"/>
      <c r="E130" s="106" t="s">
        <v>129</v>
      </c>
      <c r="F130" s="102"/>
      <c r="G130" s="102"/>
      <c r="H130" s="102"/>
      <c r="I130" s="111">
        <v>14830.8</v>
      </c>
      <c r="J130" s="112"/>
      <c r="K130" s="105">
        <v>10395.4</v>
      </c>
      <c r="L130" s="102"/>
      <c r="M130" s="111" t="e">
        <f>#REF!</f>
        <v>#REF!</v>
      </c>
    </row>
    <row r="131" spans="1:13" ht="14.1" customHeight="1">
      <c r="A131" s="114">
        <v>60</v>
      </c>
      <c r="B131" s="102"/>
      <c r="C131" s="102"/>
      <c r="D131" s="102"/>
      <c r="E131" s="106" t="s">
        <v>130</v>
      </c>
      <c r="F131" s="102"/>
      <c r="G131" s="102"/>
      <c r="H131" s="102"/>
      <c r="I131" s="111">
        <v>295.7</v>
      </c>
      <c r="J131" s="112"/>
      <c r="K131" s="113"/>
      <c r="L131" s="102"/>
      <c r="M131" s="111" t="e">
        <f>#REF!</f>
        <v>#REF!</v>
      </c>
    </row>
    <row r="132" spans="1:13" ht="14.1" customHeight="1">
      <c r="A132" s="107"/>
      <c r="B132" s="102"/>
      <c r="C132" s="102"/>
      <c r="D132" s="102"/>
      <c r="E132" s="106"/>
      <c r="F132" s="102"/>
      <c r="G132" s="102"/>
      <c r="H132" s="102"/>
      <c r="I132" s="112"/>
      <c r="J132" s="112"/>
      <c r="K132" s="105"/>
      <c r="L132" s="102"/>
      <c r="M132" s="112"/>
    </row>
    <row r="133" spans="1:13" ht="14.1" customHeight="1">
      <c r="B133" s="102"/>
      <c r="C133" s="102"/>
      <c r="D133" s="104" t="s">
        <v>235</v>
      </c>
      <c r="E133" s="116" t="s">
        <v>258</v>
      </c>
      <c r="F133" s="102"/>
      <c r="G133" s="102"/>
      <c r="H133" s="102"/>
      <c r="I133" s="112"/>
      <c r="J133" s="112"/>
      <c r="K133" s="105"/>
      <c r="L133" s="102"/>
      <c r="M133" s="112"/>
    </row>
    <row r="134" spans="1:13" ht="14.1" customHeight="1">
      <c r="A134" s="107">
        <v>61</v>
      </c>
      <c r="B134" s="102"/>
      <c r="C134" s="104"/>
      <c r="D134" s="102"/>
      <c r="E134" s="102" t="s">
        <v>128</v>
      </c>
      <c r="F134" s="102"/>
      <c r="G134" s="102"/>
      <c r="H134" s="102"/>
      <c r="I134" s="108">
        <f>12/12</f>
        <v>1</v>
      </c>
      <c r="J134" s="109"/>
      <c r="K134" s="110">
        <v>1</v>
      </c>
      <c r="L134" s="110"/>
      <c r="M134" s="108" t="e">
        <f>#REF!/12</f>
        <v>#REF!</v>
      </c>
    </row>
    <row r="135" spans="1:13" ht="14.1" customHeight="1">
      <c r="A135" s="107">
        <v>62</v>
      </c>
      <c r="B135" s="102"/>
      <c r="C135" s="102"/>
      <c r="D135" s="102"/>
      <c r="E135" s="106" t="s">
        <v>129</v>
      </c>
      <c r="F135" s="102"/>
      <c r="G135" s="102"/>
      <c r="H135" s="102"/>
      <c r="I135" s="111">
        <v>4794.3</v>
      </c>
      <c r="J135" s="112"/>
      <c r="K135" s="112">
        <v>4742.1000000000004</v>
      </c>
      <c r="L135" s="105"/>
      <c r="M135" s="111" t="e">
        <f>#REF!</f>
        <v>#REF!</v>
      </c>
    </row>
    <row r="136" spans="1:13" ht="14.1" customHeight="1">
      <c r="A136" s="107">
        <v>63</v>
      </c>
      <c r="B136" s="102"/>
      <c r="C136" s="102"/>
      <c r="D136" s="102"/>
      <c r="E136" s="106" t="s">
        <v>130</v>
      </c>
      <c r="F136" s="102"/>
      <c r="G136" s="102"/>
      <c r="H136" s="102"/>
      <c r="I136" s="111">
        <v>155.69999999999999</v>
      </c>
      <c r="J136" s="112"/>
      <c r="K136" s="122"/>
      <c r="L136" s="105"/>
      <c r="M136" s="111" t="e">
        <f>#REF!</f>
        <v>#REF!</v>
      </c>
    </row>
    <row r="137" spans="1:13" ht="14.1" customHeight="1">
      <c r="A137" s="107"/>
      <c r="B137" s="102"/>
      <c r="C137" s="102"/>
      <c r="D137" s="102"/>
      <c r="E137" s="106"/>
      <c r="F137" s="102"/>
      <c r="G137" s="102"/>
      <c r="H137" s="102"/>
      <c r="I137" s="112"/>
      <c r="J137" s="112"/>
      <c r="K137" s="112"/>
      <c r="L137" s="102"/>
      <c r="M137" s="112"/>
    </row>
    <row r="138" spans="1:13" ht="14.1" customHeight="1">
      <c r="B138" s="102"/>
      <c r="C138" s="102" t="s">
        <v>141</v>
      </c>
      <c r="D138" s="102"/>
      <c r="E138" s="102"/>
      <c r="F138" s="102"/>
      <c r="G138" s="102"/>
      <c r="H138" s="102"/>
      <c r="I138" s="112"/>
      <c r="J138" s="112"/>
      <c r="K138" s="112"/>
      <c r="L138" s="102"/>
      <c r="M138" s="112"/>
    </row>
    <row r="139" spans="1:13" ht="14.1" customHeight="1">
      <c r="A139" s="107">
        <v>64</v>
      </c>
      <c r="B139" s="102"/>
      <c r="C139" s="104"/>
      <c r="D139" s="102"/>
      <c r="E139" s="102" t="s">
        <v>128</v>
      </c>
      <c r="F139" s="102"/>
      <c r="G139" s="102"/>
      <c r="H139" s="102"/>
      <c r="I139" s="108">
        <f>I124+I129+I134</f>
        <v>3</v>
      </c>
      <c r="J139" s="109"/>
      <c r="K139" s="109">
        <f>K124+K129+K134</f>
        <v>3</v>
      </c>
      <c r="L139" s="110"/>
      <c r="M139" s="108" t="e">
        <f>M124+M129+M134</f>
        <v>#REF!</v>
      </c>
    </row>
    <row r="140" spans="1:13" ht="14.1" customHeight="1">
      <c r="A140" s="107">
        <v>65</v>
      </c>
      <c r="B140" s="102"/>
      <c r="C140" s="102"/>
      <c r="D140" s="102"/>
      <c r="E140" s="106" t="s">
        <v>129</v>
      </c>
      <c r="F140" s="102"/>
      <c r="G140" s="102"/>
      <c r="H140" s="102"/>
      <c r="I140" s="111">
        <f t="shared" ref="I140:I141" si="2">I125+I130+I135</f>
        <v>22964.6</v>
      </c>
      <c r="J140" s="112"/>
      <c r="K140" s="112">
        <f>K125+K130+K135</f>
        <v>19293.699999999997</v>
      </c>
      <c r="L140" s="105"/>
      <c r="M140" s="111" t="e">
        <f t="shared" ref="K140:M141" si="3">M125+M130+M135</f>
        <v>#REF!</v>
      </c>
    </row>
    <row r="141" spans="1:13" ht="14.1" customHeight="1">
      <c r="A141" s="114">
        <v>66</v>
      </c>
      <c r="B141" s="102"/>
      <c r="C141" s="102"/>
      <c r="D141" s="102"/>
      <c r="E141" s="106" t="s">
        <v>130</v>
      </c>
      <c r="F141" s="102"/>
      <c r="G141" s="102"/>
      <c r="H141" s="102"/>
      <c r="I141" s="111">
        <f t="shared" si="2"/>
        <v>560.79999999999995</v>
      </c>
      <c r="J141" s="112"/>
      <c r="K141" s="112">
        <f t="shared" si="3"/>
        <v>0</v>
      </c>
      <c r="L141" s="105"/>
      <c r="M141" s="111" t="e">
        <f t="shared" si="3"/>
        <v>#REF!</v>
      </c>
    </row>
    <row r="142" spans="1:13" ht="14.1" customHeight="1">
      <c r="B142" s="102"/>
      <c r="C142" s="102"/>
      <c r="D142" s="102"/>
      <c r="E142" s="106"/>
      <c r="F142" s="102"/>
      <c r="G142" s="102"/>
      <c r="H142" s="102"/>
      <c r="I142" s="112"/>
      <c r="J142" s="112"/>
      <c r="K142" s="112"/>
      <c r="L142" s="102"/>
      <c r="M142" s="112"/>
    </row>
    <row r="143" spans="1:13" ht="14.1" customHeight="1">
      <c r="B143" s="102"/>
      <c r="C143" s="102" t="s">
        <v>31</v>
      </c>
      <c r="D143" s="102"/>
      <c r="E143" s="102"/>
      <c r="F143" s="102"/>
      <c r="G143" s="102"/>
      <c r="H143" s="102"/>
      <c r="I143" s="102"/>
      <c r="J143" s="102"/>
      <c r="K143" s="105"/>
      <c r="L143" s="102"/>
      <c r="M143" s="102"/>
    </row>
    <row r="144" spans="1:13" ht="14.1" customHeight="1">
      <c r="A144" s="114">
        <v>67</v>
      </c>
      <c r="B144" s="102"/>
      <c r="C144" s="102"/>
      <c r="D144" s="102"/>
      <c r="E144" s="102" t="s">
        <v>128</v>
      </c>
      <c r="F144" s="102"/>
      <c r="G144" s="102"/>
      <c r="H144" s="102"/>
      <c r="I144" s="108">
        <f>I139+I116+I96</f>
        <v>13</v>
      </c>
      <c r="J144" s="109"/>
      <c r="K144" s="109">
        <f>K139+K116+K96</f>
        <v>14</v>
      </c>
      <c r="L144" s="110"/>
      <c r="M144" s="108" t="e">
        <f>M139+M116+M96</f>
        <v>#REF!</v>
      </c>
    </row>
    <row r="145" spans="1:13" ht="14.1" customHeight="1">
      <c r="A145" s="107">
        <v>68</v>
      </c>
      <c r="B145" s="102"/>
      <c r="C145" s="104"/>
      <c r="D145" s="102"/>
      <c r="E145" s="102" t="s">
        <v>129</v>
      </c>
      <c r="F145" s="102"/>
      <c r="G145" s="102"/>
      <c r="H145" s="102"/>
      <c r="I145" s="111">
        <f>I140+I117+I97</f>
        <v>43967.1</v>
      </c>
      <c r="J145" s="112"/>
      <c r="K145" s="112">
        <f>K140+K117+K97</f>
        <v>43057.599999999999</v>
      </c>
      <c r="L145" s="105"/>
      <c r="M145" s="111" t="e">
        <f>M140+M117+M97</f>
        <v>#REF!</v>
      </c>
    </row>
    <row r="146" spans="1:13" ht="14.1" customHeight="1">
      <c r="A146" s="107">
        <v>69</v>
      </c>
      <c r="B146" s="102"/>
      <c r="C146" s="102"/>
      <c r="D146" s="102"/>
      <c r="E146" s="106" t="s">
        <v>130</v>
      </c>
      <c r="F146" s="102"/>
      <c r="G146" s="102"/>
      <c r="H146" s="102"/>
      <c r="I146" s="111">
        <f>I141+I118+I98</f>
        <v>1714</v>
      </c>
      <c r="J146" s="112"/>
      <c r="K146" s="112">
        <f>K141+K118+K98</f>
        <v>0</v>
      </c>
      <c r="L146" s="105"/>
      <c r="M146" s="111" t="e">
        <f>M141+M118+M98</f>
        <v>#REF!</v>
      </c>
    </row>
    <row r="147" spans="1:13" ht="14.1" customHeight="1">
      <c r="B147" s="102"/>
      <c r="C147" s="102"/>
      <c r="D147" s="102"/>
      <c r="E147" s="106"/>
      <c r="F147" s="102"/>
      <c r="G147" s="102"/>
      <c r="H147" s="102"/>
      <c r="I147" s="112"/>
      <c r="J147" s="112"/>
      <c r="K147" s="112"/>
      <c r="L147" s="102"/>
      <c r="M147" s="112"/>
    </row>
    <row r="148" spans="1:13" ht="14.1" customHeight="1">
      <c r="B148" s="102"/>
      <c r="C148" s="102"/>
      <c r="D148" s="102"/>
      <c r="E148" s="102"/>
      <c r="F148" s="102"/>
      <c r="G148" s="102"/>
      <c r="H148" s="102"/>
      <c r="I148" s="112"/>
      <c r="J148" s="112"/>
      <c r="K148" s="105"/>
      <c r="L148" s="102"/>
      <c r="M148" s="125"/>
    </row>
    <row r="149" spans="1:13" ht="14.1" customHeight="1">
      <c r="B149" s="102"/>
      <c r="C149" s="102" t="s">
        <v>32</v>
      </c>
      <c r="D149" s="102"/>
      <c r="E149" s="102"/>
      <c r="F149" s="102"/>
      <c r="G149" s="102"/>
      <c r="H149" s="102"/>
      <c r="I149" s="112"/>
      <c r="J149" s="112"/>
      <c r="K149" s="105"/>
      <c r="L149" s="102"/>
      <c r="M149" s="125"/>
    </row>
    <row r="150" spans="1:13" ht="14.1" customHeight="1">
      <c r="A150" s="114">
        <v>70</v>
      </c>
      <c r="B150" s="102"/>
      <c r="C150" s="102"/>
      <c r="D150" s="102"/>
      <c r="E150" s="102" t="s">
        <v>128</v>
      </c>
      <c r="F150" s="102"/>
      <c r="G150" s="102"/>
      <c r="H150" s="102"/>
      <c r="I150" s="108">
        <f>I144+I79+I28</f>
        <v>40633.25</v>
      </c>
      <c r="J150" s="109"/>
      <c r="K150" s="109">
        <f>K144+K79+K28</f>
        <v>40860</v>
      </c>
      <c r="L150" s="110"/>
      <c r="M150" s="108" t="e">
        <f>M144+M79+M28</f>
        <v>#REF!</v>
      </c>
    </row>
    <row r="151" spans="1:13" ht="14.1" customHeight="1">
      <c r="A151" s="114">
        <v>71</v>
      </c>
      <c r="B151" s="102"/>
      <c r="C151" s="102"/>
      <c r="D151" s="102"/>
      <c r="E151" s="102" t="s">
        <v>129</v>
      </c>
      <c r="F151" s="102"/>
      <c r="G151" s="102"/>
      <c r="H151" s="102"/>
      <c r="I151" s="111">
        <f>I145+I80+I29</f>
        <v>168194.1</v>
      </c>
      <c r="J151" s="112"/>
      <c r="K151" s="112">
        <f>K145+K80+K29</f>
        <v>168588</v>
      </c>
      <c r="L151" s="105"/>
      <c r="M151" s="111" t="e">
        <f>M145+M80+M29</f>
        <v>#REF!</v>
      </c>
    </row>
    <row r="152" spans="1:13" ht="14.1" customHeight="1">
      <c r="A152" s="114">
        <v>72</v>
      </c>
      <c r="B152" s="102"/>
      <c r="C152" s="102"/>
      <c r="D152" s="102"/>
      <c r="E152" s="102" t="s">
        <v>130</v>
      </c>
      <c r="F152" s="102"/>
      <c r="G152" s="102"/>
      <c r="H152" s="102"/>
      <c r="I152" s="111">
        <f>I146+I81+I30</f>
        <v>27111</v>
      </c>
      <c r="J152" s="112"/>
      <c r="K152" s="112">
        <f>K146+K81+K30</f>
        <v>0</v>
      </c>
      <c r="L152" s="105"/>
      <c r="M152" s="111" t="e">
        <f>M146+M81+M30</f>
        <v>#REF!</v>
      </c>
    </row>
    <row r="153" spans="1:13" ht="14.1" customHeight="1">
      <c r="A153" s="107"/>
      <c r="B153" s="102"/>
      <c r="C153" s="102"/>
      <c r="D153" s="102"/>
      <c r="E153" s="102"/>
      <c r="F153" s="102"/>
      <c r="G153" s="102"/>
      <c r="H153" s="102"/>
      <c r="I153" s="112"/>
      <c r="J153" s="112"/>
      <c r="K153" s="105"/>
      <c r="L153" s="102"/>
      <c r="M153" s="125"/>
    </row>
    <row r="154" spans="1:13" ht="14.1" customHeight="1">
      <c r="A154" s="107"/>
      <c r="B154" s="102"/>
      <c r="C154" s="102"/>
      <c r="D154" s="102"/>
      <c r="E154" s="102"/>
      <c r="F154" s="102"/>
      <c r="G154" s="102"/>
      <c r="H154" s="102"/>
      <c r="I154" s="112"/>
      <c r="J154" s="112"/>
      <c r="K154" s="105"/>
      <c r="L154" s="102"/>
      <c r="M154" s="125"/>
    </row>
    <row r="155" spans="1:13" ht="14.1" customHeight="1">
      <c r="A155" s="107"/>
      <c r="B155" s="102"/>
      <c r="C155" s="102"/>
      <c r="D155" s="102"/>
      <c r="E155" s="102"/>
      <c r="F155" s="102"/>
      <c r="G155" s="102"/>
      <c r="H155" s="102"/>
      <c r="I155" s="112"/>
      <c r="J155" s="112"/>
      <c r="K155" s="102"/>
      <c r="L155" s="102"/>
      <c r="M155" s="125"/>
    </row>
    <row r="156" spans="1:13" ht="14.1" customHeight="1">
      <c r="A156" s="107"/>
      <c r="B156" s="102"/>
      <c r="C156" s="102"/>
      <c r="D156" s="102"/>
      <c r="E156" s="102"/>
      <c r="F156" s="102"/>
      <c r="G156" s="102"/>
      <c r="H156" s="102"/>
      <c r="I156" s="112"/>
      <c r="J156" s="112"/>
      <c r="K156" s="102"/>
      <c r="L156" s="102"/>
      <c r="M156" s="125"/>
    </row>
    <row r="157" spans="1:13" ht="14.1" customHeight="1">
      <c r="A157" s="107"/>
      <c r="B157" s="102"/>
      <c r="C157" s="126"/>
      <c r="D157" s="126"/>
      <c r="E157" s="102"/>
      <c r="F157" s="102"/>
      <c r="G157" s="102"/>
      <c r="H157" s="102"/>
      <c r="I157" s="112"/>
      <c r="J157" s="112"/>
      <c r="K157" s="102"/>
      <c r="L157" s="102"/>
      <c r="M157" s="125"/>
    </row>
    <row r="158" spans="1:13" ht="14.1" customHeight="1">
      <c r="A158" s="107"/>
      <c r="B158" s="102"/>
      <c r="C158" s="102"/>
      <c r="D158" s="102"/>
      <c r="E158" s="102"/>
      <c r="F158" s="102"/>
      <c r="G158" s="102"/>
      <c r="H158" s="102"/>
      <c r="I158" s="112"/>
      <c r="J158" s="112"/>
      <c r="K158" s="102"/>
      <c r="L158" s="102"/>
      <c r="M158" s="125"/>
    </row>
    <row r="159" spans="1:13" ht="14.1" customHeight="1">
      <c r="A159" s="107"/>
      <c r="B159" s="102"/>
      <c r="E159" s="102"/>
      <c r="F159" s="102"/>
      <c r="G159" s="102"/>
      <c r="H159" s="102"/>
      <c r="I159" s="112"/>
      <c r="J159" s="112"/>
      <c r="K159" s="102"/>
      <c r="L159" s="102"/>
      <c r="M159" s="125"/>
    </row>
    <row r="160" spans="1:13" ht="14.1" customHeight="1">
      <c r="A160" s="107"/>
      <c r="B160" s="102"/>
      <c r="C160" s="102"/>
      <c r="D160" s="102"/>
      <c r="E160" s="102"/>
      <c r="F160" s="102"/>
      <c r="G160" s="102"/>
      <c r="H160" s="102"/>
      <c r="I160" s="112"/>
      <c r="J160" s="112"/>
      <c r="K160" s="102"/>
      <c r="L160" s="102"/>
      <c r="M160" s="125"/>
    </row>
    <row r="161" spans="1:13" ht="14.1" customHeight="1">
      <c r="A161" s="107"/>
      <c r="B161" s="102"/>
      <c r="C161" s="102"/>
      <c r="D161" s="102"/>
      <c r="E161" s="102"/>
      <c r="F161" s="102"/>
      <c r="G161" s="102"/>
      <c r="H161" s="102"/>
      <c r="I161" s="112"/>
      <c r="J161" s="112"/>
      <c r="K161" s="102"/>
      <c r="L161" s="102"/>
      <c r="M161" s="125"/>
    </row>
    <row r="162" spans="1:13" ht="14.1" customHeight="1">
      <c r="A162" s="107"/>
      <c r="B162" s="102"/>
      <c r="C162" s="102"/>
      <c r="D162" s="102"/>
      <c r="E162" s="102"/>
      <c r="F162" s="102"/>
      <c r="G162" s="102"/>
      <c r="H162" s="102"/>
      <c r="I162" s="102"/>
      <c r="J162" s="102"/>
      <c r="M162" s="97"/>
    </row>
    <row r="163" spans="1:13" ht="14.1" customHeight="1">
      <c r="A163" s="107"/>
      <c r="B163" s="97"/>
    </row>
    <row r="164" spans="1:13" ht="14.1" customHeight="1">
      <c r="A164" s="107"/>
      <c r="B164" s="97"/>
    </row>
    <row r="165" spans="1:13" ht="14.1" customHeight="1">
      <c r="A165" s="107"/>
      <c r="B165" s="97"/>
    </row>
    <row r="166" spans="1:13" ht="14.1" customHeight="1">
      <c r="A166" s="114"/>
    </row>
    <row r="167" spans="1:13" ht="14.1" customHeight="1">
      <c r="A167" s="107"/>
      <c r="I167" s="127"/>
      <c r="J167" s="127"/>
      <c r="M167" s="125"/>
    </row>
    <row r="168" spans="1:13" ht="14.1" customHeight="1">
      <c r="A168" s="107"/>
      <c r="I168" s="127"/>
      <c r="J168" s="127"/>
      <c r="M168" s="125"/>
    </row>
    <row r="169" spans="1:13" ht="14.1" customHeight="1">
      <c r="A169" s="107"/>
      <c r="I169" s="127"/>
      <c r="J169" s="127"/>
      <c r="M169" s="125"/>
    </row>
    <row r="170" spans="1:13" ht="14.1" customHeight="1">
      <c r="A170" s="107"/>
      <c r="I170" s="127"/>
      <c r="J170" s="127"/>
      <c r="M170" s="125"/>
    </row>
    <row r="171" spans="1:13" ht="14.1" customHeight="1">
      <c r="A171" s="114"/>
      <c r="I171" s="127"/>
      <c r="J171" s="127"/>
      <c r="M171" s="125"/>
    </row>
    <row r="172" spans="1:13" ht="14.1" customHeight="1">
      <c r="A172" s="114"/>
      <c r="I172" s="127"/>
      <c r="J172" s="127"/>
      <c r="M172" s="125"/>
    </row>
    <row r="173" spans="1:13" ht="14.1" customHeight="1">
      <c r="A173" s="107"/>
      <c r="I173" s="127"/>
      <c r="J173" s="127"/>
      <c r="M173" s="125"/>
    </row>
    <row r="174" spans="1:13" ht="14.1" customHeight="1">
      <c r="A174" s="107"/>
      <c r="I174" s="127"/>
      <c r="J174" s="127"/>
      <c r="M174" s="125"/>
    </row>
    <row r="175" spans="1:13" ht="14.1" customHeight="1">
      <c r="A175" s="107"/>
      <c r="I175" s="127"/>
      <c r="J175" s="127"/>
      <c r="M175" s="125"/>
    </row>
    <row r="176" spans="1:13" ht="14.1" customHeight="1">
      <c r="A176" s="114"/>
      <c r="I176" s="127"/>
      <c r="J176" s="127"/>
      <c r="M176" s="125"/>
    </row>
    <row r="177" spans="1:13" ht="14.1" customHeight="1">
      <c r="A177" s="114"/>
      <c r="I177" s="127"/>
      <c r="J177" s="127"/>
      <c r="M177" s="125"/>
    </row>
    <row r="178" spans="1:13" ht="14.1" customHeight="1">
      <c r="A178" s="114"/>
      <c r="I178" s="127"/>
      <c r="J178" s="127"/>
      <c r="M178" s="125"/>
    </row>
    <row r="179" spans="1:13" ht="14.1" customHeight="1">
      <c r="A179" s="114"/>
      <c r="I179" s="127"/>
      <c r="J179" s="127"/>
      <c r="M179" s="125"/>
    </row>
    <row r="180" spans="1:13" ht="14.1" customHeight="1">
      <c r="A180" s="107"/>
      <c r="I180" s="127"/>
      <c r="J180" s="127"/>
      <c r="M180" s="125"/>
    </row>
    <row r="181" spans="1:13" ht="14.1" customHeight="1">
      <c r="A181" s="107"/>
      <c r="I181" s="127"/>
      <c r="J181" s="127"/>
      <c r="M181" s="125"/>
    </row>
    <row r="182" spans="1:13" ht="14.1" customHeight="1">
      <c r="A182" s="102"/>
      <c r="I182" s="127"/>
      <c r="J182" s="127"/>
      <c r="M182" s="125"/>
    </row>
    <row r="183" spans="1:13" ht="14.1" customHeight="1">
      <c r="A183" s="102"/>
      <c r="I183" s="127"/>
      <c r="J183" s="127"/>
      <c r="M183" s="125"/>
    </row>
    <row r="184" spans="1:13" ht="14.1" customHeight="1">
      <c r="A184" s="102"/>
      <c r="M184" s="97"/>
    </row>
    <row r="185" spans="1:13" ht="14.1" customHeight="1">
      <c r="A185" s="102"/>
      <c r="M185" s="97"/>
    </row>
    <row r="186" spans="1:13" ht="14.1" customHeight="1">
      <c r="A186" s="102"/>
      <c r="M186" s="97"/>
    </row>
    <row r="187" spans="1:13" ht="14.1" customHeight="1">
      <c r="A187" s="102"/>
      <c r="M187" s="97"/>
    </row>
    <row r="188" spans="1:13" ht="14.1" customHeight="1">
      <c r="A188" s="102"/>
      <c r="M188" s="97"/>
    </row>
    <row r="189" spans="1:13" ht="14.1" customHeight="1">
      <c r="A189" s="102"/>
      <c r="M189" s="97"/>
    </row>
    <row r="190" spans="1:13" ht="14.1" customHeight="1">
      <c r="A190" s="102"/>
      <c r="M190" s="97"/>
    </row>
    <row r="191" spans="1:13" ht="14.1" customHeight="1">
      <c r="A191" s="97"/>
      <c r="M191" s="97"/>
    </row>
    <row r="192" spans="1:13" ht="14.1" customHeight="1">
      <c r="A192" s="97"/>
      <c r="M192" s="97"/>
    </row>
    <row r="193" spans="1:13" ht="14.1" customHeight="1">
      <c r="A193" s="97"/>
      <c r="M193" s="97"/>
    </row>
    <row r="194" spans="1:13" ht="14.1" customHeight="1">
      <c r="M194" s="97"/>
    </row>
  </sheetData>
  <printOptions horizontalCentered="1"/>
  <pageMargins left="0.25" right="0.25" top="0.45" bottom="0.26" header="0.34" footer="0.24"/>
  <pageSetup scale="95" orientation="portrait" horizontalDpi="4294967292" r:id="rId1"/>
  <headerFooter alignWithMargins="0">
    <oddFooter>&amp;L
Original: 2015-08-28&amp;R&amp;"MS Sans Serif,Normal"GI-26
Document 3
Page &amp;P de 4
Requête 3924-2015</oddFooter>
  </headerFooter>
  <rowBreaks count="2" manualBreakCount="2">
    <brk id="61" max="12" man="1"/>
    <brk id="11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1">
    <pageSetUpPr fitToPage="1"/>
  </sheetPr>
  <dimension ref="A1:U375"/>
  <sheetViews>
    <sheetView zoomScaleNormal="100" workbookViewId="0">
      <selection activeCell="G6" sqref="G6"/>
    </sheetView>
  </sheetViews>
  <sheetFormatPr baseColWidth="10" defaultColWidth="9.625" defaultRowHeight="12.75"/>
  <cols>
    <col min="1" max="1" width="6.375" style="136" customWidth="1"/>
    <col min="2" max="2" width="0.5" style="136" customWidth="1"/>
    <col min="3" max="3" width="10.125" style="136" customWidth="1"/>
    <col min="4" max="4" width="0.5" style="136" customWidth="1"/>
    <col min="5" max="5" width="2.375" style="136" customWidth="1"/>
    <col min="6" max="6" width="2.625" style="136" customWidth="1"/>
    <col min="7" max="7" width="27" style="136" customWidth="1"/>
    <col min="8" max="8" width="3.25" style="136" hidden="1" customWidth="1"/>
    <col min="9" max="9" width="13.875" style="136" hidden="1" customWidth="1"/>
    <col min="10" max="10" width="4.25" style="136" hidden="1" customWidth="1"/>
    <col min="11" max="11" width="12.125" style="136" hidden="1" customWidth="1"/>
    <col min="12" max="12" width="3.5" style="136" hidden="1" customWidth="1"/>
    <col min="13" max="13" width="10.5" style="136" hidden="1" customWidth="1"/>
    <col min="14" max="14" width="10" style="136" customWidth="1"/>
    <col min="15" max="15" width="14.125" style="136" customWidth="1"/>
    <col min="16" max="16" width="3.25" style="136" customWidth="1"/>
    <col min="17" max="17" width="17" style="136" customWidth="1"/>
    <col min="18" max="18" width="3.25" style="136" customWidth="1"/>
    <col min="19" max="19" width="13.75" style="136" customWidth="1"/>
    <col min="20" max="20" width="3.25" style="136" customWidth="1"/>
    <col min="21" max="22" width="9.625" style="136"/>
    <col min="23" max="23" width="11.375" style="136" customWidth="1"/>
    <col min="24" max="16384" width="9.625" style="136"/>
  </cols>
  <sheetData>
    <row r="1" spans="1:21" ht="15.75" customHeight="1">
      <c r="A1" s="369" t="s">
        <v>10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</row>
    <row r="2" spans="1:21" ht="15.75" customHeight="1">
      <c r="A2" s="369" t="s">
        <v>280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</row>
    <row r="3" spans="1:21" ht="15.75" customHeight="1">
      <c r="A3" s="370" t="s">
        <v>150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</row>
    <row r="4" spans="1:21" ht="15.75" customHeight="1">
      <c r="A4" s="370" t="s">
        <v>151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</row>
    <row r="5" spans="1:21" ht="15.75" customHeight="1">
      <c r="A5" s="131"/>
      <c r="B5" s="132"/>
      <c r="C5" s="132"/>
      <c r="D5" s="132"/>
      <c r="E5" s="132"/>
      <c r="F5" s="132"/>
      <c r="G5" s="133"/>
      <c r="H5" s="132"/>
      <c r="I5" s="133"/>
      <c r="J5" s="134"/>
      <c r="K5" s="135"/>
      <c r="L5" s="134"/>
      <c r="M5" s="134"/>
      <c r="N5" s="134"/>
      <c r="O5" s="134"/>
      <c r="P5" s="134"/>
      <c r="Q5" s="134"/>
      <c r="R5" s="134"/>
      <c r="S5" s="132"/>
    </row>
    <row r="6" spans="1:21" ht="15.75" customHeight="1">
      <c r="A6" s="131"/>
      <c r="B6" s="132"/>
      <c r="C6" s="132"/>
      <c r="D6" s="132"/>
      <c r="E6" s="132"/>
      <c r="F6" s="132"/>
      <c r="G6" s="133"/>
      <c r="H6" s="132"/>
      <c r="I6" s="133"/>
      <c r="J6" s="134"/>
      <c r="K6" s="135"/>
      <c r="L6" s="134"/>
      <c r="M6" s="134"/>
      <c r="N6" s="134"/>
      <c r="O6" s="134"/>
      <c r="P6" s="134"/>
      <c r="Q6" s="134"/>
      <c r="R6" s="134"/>
      <c r="S6" s="132"/>
    </row>
    <row r="7" spans="1:21" ht="15.75" customHeight="1">
      <c r="G7" s="137"/>
      <c r="I7" s="138"/>
      <c r="J7" s="134"/>
      <c r="K7" s="134"/>
      <c r="L7" s="134"/>
      <c r="M7" s="134"/>
      <c r="N7" s="134"/>
      <c r="O7" s="134"/>
      <c r="P7" s="134"/>
      <c r="Q7" s="134"/>
    </row>
    <row r="8" spans="1:21" ht="15.75" customHeight="1">
      <c r="I8" s="139"/>
      <c r="K8" s="139"/>
      <c r="O8" s="140" t="s">
        <v>63</v>
      </c>
      <c r="Q8" s="139"/>
    </row>
    <row r="9" spans="1:21" ht="15.75" customHeight="1">
      <c r="I9" s="141"/>
      <c r="J9" s="142"/>
      <c r="K9" s="140" t="s">
        <v>64</v>
      </c>
      <c r="L9" s="142"/>
      <c r="M9" s="142" t="s">
        <v>65</v>
      </c>
      <c r="N9" s="142"/>
      <c r="O9" s="140" t="s">
        <v>66</v>
      </c>
      <c r="P9" s="142"/>
      <c r="Q9" s="140" t="s">
        <v>35</v>
      </c>
      <c r="R9" s="142"/>
      <c r="S9" s="142"/>
      <c r="U9" s="299" t="s">
        <v>71</v>
      </c>
    </row>
    <row r="10" spans="1:21" ht="15.75" customHeight="1">
      <c r="A10" s="143" t="s">
        <v>11</v>
      </c>
      <c r="C10" s="143" t="s">
        <v>67</v>
      </c>
      <c r="I10" s="140" t="s">
        <v>63</v>
      </c>
      <c r="J10" s="142"/>
      <c r="K10" s="140" t="s">
        <v>68</v>
      </c>
      <c r="L10" s="142"/>
      <c r="M10" s="142" t="s">
        <v>69</v>
      </c>
      <c r="N10" s="142"/>
      <c r="O10" s="140" t="s">
        <v>70</v>
      </c>
      <c r="P10" s="142"/>
      <c r="Q10" s="140" t="s">
        <v>0</v>
      </c>
      <c r="R10" s="142"/>
      <c r="S10" s="140" t="s">
        <v>71</v>
      </c>
      <c r="U10" s="299" t="s">
        <v>77</v>
      </c>
    </row>
    <row r="11" spans="1:21" ht="15.75" customHeight="1">
      <c r="A11" s="144" t="s">
        <v>12</v>
      </c>
      <c r="C11" s="144" t="s">
        <v>72</v>
      </c>
      <c r="E11" s="145" t="s">
        <v>13</v>
      </c>
      <c r="F11" s="146"/>
      <c r="G11" s="146"/>
      <c r="I11" s="140" t="s">
        <v>73</v>
      </c>
      <c r="J11" s="142"/>
      <c r="K11" s="140" t="s">
        <v>74</v>
      </c>
      <c r="L11" s="142"/>
      <c r="M11" s="147" t="s">
        <v>75</v>
      </c>
      <c r="N11" s="142"/>
      <c r="O11" s="140" t="s">
        <v>76</v>
      </c>
      <c r="P11" s="142"/>
      <c r="Q11" s="148" t="s">
        <v>237</v>
      </c>
      <c r="R11" s="142"/>
      <c r="S11" s="140" t="s">
        <v>77</v>
      </c>
      <c r="U11" s="300" t="s">
        <v>278</v>
      </c>
    </row>
    <row r="12" spans="1:21" ht="15.75" customHeight="1">
      <c r="A12" s="149"/>
      <c r="C12" s="149"/>
      <c r="E12" s="149"/>
      <c r="F12" s="149"/>
      <c r="G12" s="149"/>
      <c r="I12" s="150" t="s">
        <v>15</v>
      </c>
      <c r="J12" s="142"/>
      <c r="K12" s="150" t="s">
        <v>16</v>
      </c>
      <c r="L12" s="142"/>
      <c r="M12" s="142">
        <v>3</v>
      </c>
      <c r="N12" s="142"/>
      <c r="O12" s="150">
        <v>1</v>
      </c>
      <c r="P12" s="142"/>
      <c r="Q12" s="150">
        <v>2</v>
      </c>
      <c r="R12" s="142"/>
      <c r="S12" s="151" t="s">
        <v>78</v>
      </c>
      <c r="U12" s="301" t="s">
        <v>281</v>
      </c>
    </row>
    <row r="13" spans="1:21" ht="15.75" customHeight="1">
      <c r="E13" s="152" t="s">
        <v>35</v>
      </c>
      <c r="I13" s="139"/>
      <c r="K13" s="139"/>
      <c r="O13" s="139"/>
      <c r="Q13" s="139"/>
      <c r="S13" s="139"/>
      <c r="U13" s="300"/>
    </row>
    <row r="14" spans="1:21" ht="15.75" customHeight="1">
      <c r="I14" s="139"/>
      <c r="K14" s="139"/>
      <c r="O14" s="139"/>
      <c r="Q14" s="139"/>
      <c r="S14" s="139"/>
      <c r="U14" s="302"/>
    </row>
    <row r="15" spans="1:21" ht="17.25" customHeight="1">
      <c r="A15" s="143">
        <v>1</v>
      </c>
      <c r="C15" s="283" t="s">
        <v>236</v>
      </c>
      <c r="G15" s="152" t="s">
        <v>79</v>
      </c>
      <c r="I15" s="153">
        <v>34281</v>
      </c>
      <c r="J15" s="154"/>
      <c r="K15" s="153">
        <v>0</v>
      </c>
      <c r="L15" s="154"/>
      <c r="M15" s="153">
        <v>0</v>
      </c>
      <c r="N15" s="154"/>
      <c r="O15" s="153">
        <v>61250</v>
      </c>
      <c r="P15" s="282" t="s">
        <v>37</v>
      </c>
      <c r="Q15" s="153">
        <v>-1360</v>
      </c>
      <c r="R15" s="154"/>
      <c r="S15" s="153">
        <f>O15+Q15</f>
        <v>59890</v>
      </c>
      <c r="U15" s="303">
        <v>60446</v>
      </c>
    </row>
    <row r="16" spans="1:21" ht="17.25" customHeight="1">
      <c r="A16" s="143">
        <v>2</v>
      </c>
      <c r="C16" s="155" t="s">
        <v>238</v>
      </c>
      <c r="G16" s="152" t="s">
        <v>80</v>
      </c>
      <c r="I16" s="153">
        <v>21740</v>
      </c>
      <c r="J16" s="154"/>
      <c r="K16" s="153">
        <v>0</v>
      </c>
      <c r="L16" s="154"/>
      <c r="M16" s="153">
        <v>0</v>
      </c>
      <c r="N16" s="154"/>
      <c r="O16" s="156">
        <v>33261.609335923014</v>
      </c>
      <c r="P16" s="281"/>
      <c r="Q16" s="156">
        <v>0</v>
      </c>
      <c r="R16" s="154"/>
      <c r="S16" s="153">
        <f>O16+Q16</f>
        <v>33261.609335923014</v>
      </c>
      <c r="U16" s="303">
        <v>44131</v>
      </c>
    </row>
    <row r="17" spans="1:21" ht="17.25" customHeight="1">
      <c r="A17" s="143">
        <v>3</v>
      </c>
      <c r="G17" s="152" t="s">
        <v>81</v>
      </c>
      <c r="I17" s="157">
        <f>I15-I16</f>
        <v>12541</v>
      </c>
      <c r="J17" s="154"/>
      <c r="K17" s="157">
        <v>0</v>
      </c>
      <c r="L17" s="154"/>
      <c r="M17" s="157">
        <v>0</v>
      </c>
      <c r="N17" s="154"/>
      <c r="O17" s="157">
        <f>O15-O16</f>
        <v>27988.390664076986</v>
      </c>
      <c r="P17" s="281"/>
      <c r="Q17" s="153">
        <f>+Q15-Q16</f>
        <v>-1360</v>
      </c>
      <c r="R17" s="154"/>
      <c r="S17" s="157">
        <f>O17+Q17</f>
        <v>26628.390664076986</v>
      </c>
      <c r="U17" s="304">
        <f>U15-U16</f>
        <v>16315</v>
      </c>
    </row>
    <row r="18" spans="1:21" ht="15" customHeight="1">
      <c r="A18" s="142"/>
      <c r="I18" s="158"/>
      <c r="J18" s="154"/>
      <c r="K18" s="158"/>
      <c r="L18" s="154"/>
      <c r="M18" s="154"/>
      <c r="N18" s="154"/>
      <c r="O18" s="158"/>
      <c r="P18" s="281"/>
      <c r="Q18" s="153"/>
      <c r="R18" s="154"/>
      <c r="S18" s="158"/>
      <c r="U18" s="305"/>
    </row>
    <row r="19" spans="1:21" ht="17.25" customHeight="1">
      <c r="A19" s="143">
        <v>4</v>
      </c>
      <c r="C19" s="143"/>
      <c r="G19" s="152" t="s">
        <v>107</v>
      </c>
      <c r="I19" s="153">
        <v>413</v>
      </c>
      <c r="J19" s="154"/>
      <c r="K19" s="153">
        <v>0</v>
      </c>
      <c r="L19" s="154"/>
      <c r="M19" s="154">
        <v>0</v>
      </c>
      <c r="N19" s="154"/>
      <c r="O19" s="156">
        <v>273</v>
      </c>
      <c r="P19" s="281"/>
      <c r="Q19" s="156">
        <v>0</v>
      </c>
      <c r="R19" s="154"/>
      <c r="S19" s="156">
        <f>O19+Q19</f>
        <v>273</v>
      </c>
      <c r="U19" s="306">
        <v>214</v>
      </c>
    </row>
    <row r="20" spans="1:21" ht="17.25" customHeight="1">
      <c r="A20" s="143">
        <v>5</v>
      </c>
      <c r="G20" s="152" t="s">
        <v>82</v>
      </c>
      <c r="I20" s="157" t="e">
        <f>I19+#REF!+#REF!+I17</f>
        <v>#REF!</v>
      </c>
      <c r="J20" s="154"/>
      <c r="K20" s="157" t="e">
        <f>K19+#REF!+#REF!+K17</f>
        <v>#REF!</v>
      </c>
      <c r="L20" s="154"/>
      <c r="M20" s="153" t="e">
        <f>SUM(#REF!)</f>
        <v>#REF!</v>
      </c>
      <c r="N20" s="154"/>
      <c r="O20" s="153">
        <f>SUM(O17:O19)</f>
        <v>28261.390664076986</v>
      </c>
      <c r="P20" s="154"/>
      <c r="Q20" s="153">
        <f>Q17+Q19</f>
        <v>-1360</v>
      </c>
      <c r="R20" s="154"/>
      <c r="S20" s="153">
        <f>SUM(S17:S19)</f>
        <v>26901.390664076986</v>
      </c>
      <c r="U20" s="303">
        <f>SUM(U17:U19)</f>
        <v>16529</v>
      </c>
    </row>
    <row r="21" spans="1:21" ht="15" customHeight="1">
      <c r="A21" s="142"/>
      <c r="I21" s="158"/>
      <c r="J21" s="154"/>
      <c r="K21" s="153"/>
      <c r="L21" s="154"/>
      <c r="M21" s="154"/>
      <c r="N21" s="154"/>
      <c r="O21" s="158"/>
      <c r="P21" s="154"/>
      <c r="Q21" s="153"/>
      <c r="R21" s="154"/>
      <c r="S21" s="158"/>
      <c r="U21" s="305"/>
    </row>
    <row r="22" spans="1:21" ht="17.25" customHeight="1">
      <c r="A22" s="142"/>
      <c r="E22" s="152" t="s">
        <v>83</v>
      </c>
      <c r="I22" s="158"/>
      <c r="J22" s="154"/>
      <c r="K22" s="153"/>
      <c r="L22" s="154"/>
      <c r="M22" s="154"/>
      <c r="N22" s="154"/>
      <c r="O22" s="158"/>
      <c r="P22" s="154"/>
      <c r="Q22" s="153"/>
      <c r="R22" s="154"/>
      <c r="S22" s="158"/>
      <c r="U22" s="305"/>
    </row>
    <row r="23" spans="1:21" ht="15" customHeight="1">
      <c r="A23" s="142"/>
      <c r="I23" s="158"/>
      <c r="J23" s="154"/>
      <c r="K23" s="153"/>
      <c r="L23" s="154"/>
      <c r="M23" s="153"/>
      <c r="N23" s="154"/>
      <c r="O23" s="158"/>
      <c r="P23" s="154"/>
      <c r="Q23" s="153"/>
      <c r="R23" s="154"/>
      <c r="S23" s="158"/>
      <c r="U23" s="305"/>
    </row>
    <row r="24" spans="1:21" ht="17.25" customHeight="1">
      <c r="A24" s="142">
        <v>6</v>
      </c>
      <c r="C24" s="142" t="s">
        <v>239</v>
      </c>
      <c r="F24" s="152" t="s">
        <v>84</v>
      </c>
      <c r="I24" s="158"/>
      <c r="J24" s="154"/>
      <c r="K24" s="153"/>
      <c r="L24" s="154"/>
      <c r="M24" s="153"/>
      <c r="N24" s="154"/>
      <c r="O24" s="158">
        <v>13717.8</v>
      </c>
      <c r="P24" s="154"/>
      <c r="Q24" s="153">
        <v>0</v>
      </c>
      <c r="R24" s="154"/>
      <c r="S24" s="153">
        <f>O24+Q24</f>
        <v>13717.8</v>
      </c>
      <c r="U24" s="303">
        <v>6392</v>
      </c>
    </row>
    <row r="25" spans="1:21" ht="17.25" customHeight="1">
      <c r="A25" s="142">
        <v>7</v>
      </c>
      <c r="F25" s="173" t="s">
        <v>267</v>
      </c>
      <c r="I25" s="158"/>
      <c r="J25" s="154"/>
      <c r="K25" s="153"/>
      <c r="L25" s="154"/>
      <c r="M25" s="153"/>
      <c r="N25" s="154"/>
      <c r="O25" s="158">
        <v>-363.8</v>
      </c>
      <c r="P25" s="154"/>
      <c r="Q25" s="153">
        <v>0</v>
      </c>
      <c r="R25" s="154"/>
      <c r="S25" s="153">
        <f>O25+Q25</f>
        <v>-363.8</v>
      </c>
      <c r="U25" s="303">
        <v>0</v>
      </c>
    </row>
    <row r="26" spans="1:21" ht="15" customHeight="1">
      <c r="A26" s="142"/>
      <c r="I26" s="158"/>
      <c r="J26" s="154"/>
      <c r="K26" s="153"/>
      <c r="L26" s="154"/>
      <c r="M26" s="153"/>
      <c r="N26" s="154"/>
      <c r="O26" s="158"/>
      <c r="P26" s="154"/>
      <c r="Q26" s="153"/>
      <c r="R26" s="154"/>
      <c r="S26" s="158"/>
      <c r="U26" s="305"/>
    </row>
    <row r="27" spans="1:21" ht="17.25" customHeight="1">
      <c r="A27" s="142"/>
      <c r="F27" s="152" t="s">
        <v>85</v>
      </c>
      <c r="I27" s="158"/>
      <c r="J27" s="154"/>
      <c r="K27" s="153"/>
      <c r="L27" s="154"/>
      <c r="M27" s="153"/>
      <c r="N27" s="154"/>
      <c r="O27" s="158"/>
      <c r="P27" s="154"/>
      <c r="Q27" s="153"/>
      <c r="R27" s="154"/>
      <c r="S27" s="158"/>
      <c r="U27" s="305"/>
    </row>
    <row r="28" spans="1:21" ht="15" customHeight="1">
      <c r="A28" s="142"/>
      <c r="I28" s="158"/>
      <c r="J28" s="154"/>
      <c r="K28" s="153"/>
      <c r="L28" s="154"/>
      <c r="M28" s="153"/>
      <c r="N28" s="154"/>
      <c r="O28" s="158"/>
      <c r="P28" s="154"/>
      <c r="Q28" s="153"/>
      <c r="R28" s="154"/>
      <c r="S28" s="158"/>
      <c r="U28" s="305"/>
    </row>
    <row r="29" spans="1:21" ht="17.25" customHeight="1">
      <c r="A29" s="143">
        <v>8</v>
      </c>
      <c r="C29" s="143" t="s">
        <v>240</v>
      </c>
      <c r="G29" s="152" t="s">
        <v>86</v>
      </c>
      <c r="I29" s="153">
        <v>3522</v>
      </c>
      <c r="J29" s="154"/>
      <c r="K29" s="153">
        <v>1621</v>
      </c>
      <c r="L29" s="154"/>
      <c r="M29" s="153">
        <v>0</v>
      </c>
      <c r="N29" s="154"/>
      <c r="O29" s="153">
        <v>5747.4</v>
      </c>
      <c r="P29" s="154"/>
      <c r="Q29" s="153">
        <v>0</v>
      </c>
      <c r="R29" s="154"/>
      <c r="S29" s="153">
        <f>O29+Q29</f>
        <v>5747.4</v>
      </c>
      <c r="U29" s="303">
        <v>2899</v>
      </c>
    </row>
    <row r="30" spans="1:21" ht="17.25" customHeight="1">
      <c r="A30" s="143">
        <v>9</v>
      </c>
      <c r="C30" s="143" t="s">
        <v>178</v>
      </c>
      <c r="G30" s="152" t="s">
        <v>87</v>
      </c>
      <c r="I30" s="153">
        <v>750</v>
      </c>
      <c r="J30" s="154"/>
      <c r="K30" s="153">
        <v>106</v>
      </c>
      <c r="L30" s="154"/>
      <c r="M30" s="153">
        <v>0</v>
      </c>
      <c r="N30" s="154"/>
      <c r="O30" s="153">
        <v>747</v>
      </c>
      <c r="P30" s="154"/>
      <c r="Q30" s="153">
        <v>0</v>
      </c>
      <c r="R30" s="154"/>
      <c r="S30" s="153">
        <f>O30+Q30</f>
        <v>747</v>
      </c>
      <c r="U30" s="303">
        <v>877</v>
      </c>
    </row>
    <row r="31" spans="1:21" ht="15" customHeight="1">
      <c r="A31" s="143"/>
      <c r="C31" s="142"/>
      <c r="G31" s="152"/>
      <c r="I31" s="153"/>
      <c r="J31" s="154"/>
      <c r="K31" s="153"/>
      <c r="L31" s="154"/>
      <c r="M31" s="156"/>
      <c r="N31" s="154"/>
      <c r="O31" s="156"/>
      <c r="P31" s="154"/>
      <c r="Q31" s="156"/>
      <c r="R31" s="154"/>
      <c r="S31" s="153"/>
      <c r="U31" s="303"/>
    </row>
    <row r="32" spans="1:21" ht="17.25" customHeight="1">
      <c r="A32" s="143">
        <v>10</v>
      </c>
      <c r="G32" s="152" t="s">
        <v>88</v>
      </c>
      <c r="I32" s="157">
        <f>SUM(I29:I31)</f>
        <v>4272</v>
      </c>
      <c r="J32" s="154"/>
      <c r="K32" s="157">
        <f>SUM(K29:K30)</f>
        <v>1727</v>
      </c>
      <c r="L32" s="154"/>
      <c r="M32" s="157">
        <f>SUM(M29:M30)</f>
        <v>0</v>
      </c>
      <c r="N32" s="154"/>
      <c r="O32" s="156">
        <f>O29+O30</f>
        <v>6494.4</v>
      </c>
      <c r="P32" s="154"/>
      <c r="Q32" s="156">
        <f>SUM(Q29:Q31)</f>
        <v>0</v>
      </c>
      <c r="R32" s="154"/>
      <c r="S32" s="157">
        <f>O32+Q32</f>
        <v>6494.4</v>
      </c>
      <c r="U32" s="304">
        <f>SUM(U29:U31)</f>
        <v>3776</v>
      </c>
    </row>
    <row r="33" spans="1:21" ht="17.25" customHeight="1">
      <c r="A33" s="143">
        <v>11</v>
      </c>
      <c r="G33" s="152" t="s">
        <v>89</v>
      </c>
      <c r="I33" s="157" t="e">
        <f>#REF!+I32</f>
        <v>#REF!</v>
      </c>
      <c r="J33" s="154"/>
      <c r="K33" s="157" t="e">
        <f>#REF!+K32</f>
        <v>#REF!</v>
      </c>
      <c r="L33" s="154"/>
      <c r="M33" s="157" t="e">
        <f>#REF!+M32</f>
        <v>#REF!</v>
      </c>
      <c r="N33" s="154"/>
      <c r="O33" s="156">
        <v>19848.399999999998</v>
      </c>
      <c r="P33" s="154"/>
      <c r="Q33" s="156">
        <f>+Q32+Q24</f>
        <v>0</v>
      </c>
      <c r="R33" s="154"/>
      <c r="S33" s="157">
        <f>O33+Q33</f>
        <v>19848.399999999998</v>
      </c>
      <c r="U33" s="304">
        <f>U32+U24</f>
        <v>10168</v>
      </c>
    </row>
    <row r="34" spans="1:21" ht="15" customHeight="1">
      <c r="A34" s="143"/>
      <c r="G34" s="152"/>
      <c r="I34" s="157"/>
      <c r="J34" s="154"/>
      <c r="K34" s="157"/>
      <c r="L34" s="154"/>
      <c r="M34" s="157"/>
      <c r="N34" s="154"/>
      <c r="O34" s="159"/>
      <c r="P34" s="154"/>
      <c r="Q34" s="157"/>
      <c r="R34" s="154"/>
      <c r="S34" s="157"/>
      <c r="U34" s="304"/>
    </row>
    <row r="35" spans="1:21" ht="17.25" customHeight="1">
      <c r="A35" s="143">
        <v>12</v>
      </c>
      <c r="E35" s="152" t="s">
        <v>90</v>
      </c>
      <c r="I35" s="157" t="e">
        <f>I20-I33</f>
        <v>#REF!</v>
      </c>
      <c r="J35" s="154"/>
      <c r="K35" s="157" t="e">
        <f>K20-K33</f>
        <v>#REF!</v>
      </c>
      <c r="L35" s="154"/>
      <c r="M35" s="157" t="e">
        <f>M20-M33</f>
        <v>#REF!</v>
      </c>
      <c r="N35" s="154"/>
      <c r="O35" s="153">
        <v>8412.9906640769877</v>
      </c>
      <c r="P35" s="154"/>
      <c r="Q35" s="159">
        <f>Q20-Q33</f>
        <v>-1360</v>
      </c>
      <c r="R35" s="154"/>
      <c r="S35" s="159">
        <f>O35+Q35</f>
        <v>7052.9906640769877</v>
      </c>
      <c r="U35" s="307">
        <v>6362</v>
      </c>
    </row>
    <row r="36" spans="1:21" ht="15" customHeight="1">
      <c r="A36" s="142"/>
      <c r="I36" s="158"/>
      <c r="J36" s="154"/>
      <c r="K36" s="153"/>
      <c r="L36" s="154"/>
      <c r="M36" s="153"/>
      <c r="N36" s="154"/>
      <c r="O36" s="153"/>
      <c r="P36" s="154"/>
      <c r="Q36" s="153"/>
      <c r="R36" s="154"/>
      <c r="S36" s="153"/>
      <c r="U36" s="303"/>
    </row>
    <row r="37" spans="1:21" ht="17.25" customHeight="1">
      <c r="A37" s="143">
        <v>13</v>
      </c>
      <c r="C37" s="155" t="s">
        <v>179</v>
      </c>
      <c r="E37" s="152" t="s">
        <v>91</v>
      </c>
      <c r="I37" s="153" t="e">
        <f>+I35-I38</f>
        <v>#REF!</v>
      </c>
      <c r="J37" s="154"/>
      <c r="K37" s="153" t="e">
        <f>+I37-O37-M37</f>
        <v>#REF!</v>
      </c>
      <c r="L37" s="154"/>
      <c r="M37" s="156" t="e">
        <f>(M35+2655)*0.3715</f>
        <v>#REF!</v>
      </c>
      <c r="N37" s="154"/>
      <c r="O37" s="153">
        <v>1665</v>
      </c>
      <c r="P37" s="154"/>
      <c r="Q37" s="153">
        <v>-366</v>
      </c>
      <c r="R37" s="154"/>
      <c r="S37" s="153">
        <f>O37+Q37</f>
        <v>1299</v>
      </c>
      <c r="U37" s="303">
        <v>1368</v>
      </c>
    </row>
    <row r="38" spans="1:21" ht="17.25" customHeight="1" thickBot="1">
      <c r="A38" s="143">
        <v>14</v>
      </c>
      <c r="E38" s="152" t="s">
        <v>92</v>
      </c>
      <c r="I38" s="157">
        <f>2803-190</f>
        <v>2613</v>
      </c>
      <c r="J38" s="154"/>
      <c r="K38" s="157" t="e">
        <f>+K35-K37</f>
        <v>#REF!</v>
      </c>
      <c r="L38" s="154"/>
      <c r="M38" s="160" t="e">
        <f>+M35-M37</f>
        <v>#REF!</v>
      </c>
      <c r="N38" s="154"/>
      <c r="O38" s="157">
        <v>6747.9906640769877</v>
      </c>
      <c r="P38" s="154"/>
      <c r="Q38" s="157">
        <f>Q35-Q37</f>
        <v>-994</v>
      </c>
      <c r="R38" s="154"/>
      <c r="S38" s="157">
        <f>O38+Q38</f>
        <v>5753.9906640769877</v>
      </c>
      <c r="U38" s="304">
        <f>U35-U37</f>
        <v>4994</v>
      </c>
    </row>
    <row r="39" spans="1:21" ht="17.25" customHeight="1" thickTop="1" thickBot="1">
      <c r="A39" s="143">
        <v>15</v>
      </c>
      <c r="C39" s="155" t="s">
        <v>180</v>
      </c>
      <c r="E39" s="152" t="s">
        <v>93</v>
      </c>
      <c r="I39" s="161"/>
      <c r="J39" s="154"/>
      <c r="K39" s="162"/>
      <c r="L39" s="154"/>
      <c r="M39" s="153"/>
      <c r="N39" s="154"/>
      <c r="O39" s="162">
        <v>85783.65</v>
      </c>
      <c r="P39" s="154"/>
      <c r="Q39" s="162"/>
      <c r="R39" s="154"/>
      <c r="S39" s="162">
        <f>O39</f>
        <v>85783.65</v>
      </c>
      <c r="U39" s="308">
        <v>60316</v>
      </c>
    </row>
    <row r="40" spans="1:21" ht="17.25" customHeight="1" thickTop="1" thickBot="1">
      <c r="A40" s="143">
        <v>16</v>
      </c>
      <c r="C40" s="155" t="s">
        <v>226</v>
      </c>
      <c r="E40" s="152" t="s">
        <v>95</v>
      </c>
      <c r="K40" s="163"/>
      <c r="M40" s="153"/>
      <c r="O40" s="164">
        <v>7.866289979590503</v>
      </c>
      <c r="S40" s="164">
        <f>+S38/S39*100</f>
        <v>6.7075610143389657</v>
      </c>
      <c r="U40" s="309">
        <f>+U38/U39*100</f>
        <v>8.2797267723323831</v>
      </c>
    </row>
    <row r="41" spans="1:21" ht="17.25" customHeight="1" thickTop="1">
      <c r="A41" s="142"/>
      <c r="E41" s="152" t="s">
        <v>96</v>
      </c>
      <c r="M41" s="153"/>
      <c r="O41" s="165"/>
      <c r="R41" s="138"/>
      <c r="S41" s="165"/>
    </row>
    <row r="42" spans="1:21" ht="17.25" customHeight="1">
      <c r="A42" s="142"/>
      <c r="E42" s="152"/>
      <c r="M42" s="153"/>
      <c r="O42" s="149"/>
      <c r="R42" s="138"/>
      <c r="S42" s="149"/>
    </row>
    <row r="43" spans="1:21" ht="17.25" customHeight="1">
      <c r="A43" s="142"/>
      <c r="E43" s="152"/>
      <c r="M43" s="153"/>
      <c r="O43" s="149"/>
      <c r="R43" s="138"/>
      <c r="S43" s="149"/>
    </row>
    <row r="44" spans="1:21" ht="17.25" customHeight="1">
      <c r="A44" s="142"/>
      <c r="E44" s="152"/>
      <c r="M44" s="153"/>
      <c r="O44" s="149"/>
      <c r="R44" s="138"/>
      <c r="S44" s="149"/>
    </row>
    <row r="45" spans="1:21" ht="17.25" customHeight="1">
      <c r="A45" s="142"/>
      <c r="E45" s="152"/>
      <c r="M45" s="153"/>
      <c r="O45" s="149"/>
      <c r="R45" s="138"/>
      <c r="S45" s="149"/>
    </row>
    <row r="46" spans="1:21" ht="17.25" customHeight="1">
      <c r="A46" s="142"/>
      <c r="C46" s="166" t="s">
        <v>244</v>
      </c>
      <c r="E46" s="166" t="s">
        <v>37</v>
      </c>
      <c r="G46" s="129" t="s">
        <v>245</v>
      </c>
      <c r="M46" s="153"/>
      <c r="O46" s="149"/>
      <c r="Q46" s="284">
        <v>61880.2</v>
      </c>
      <c r="R46" s="138"/>
      <c r="S46" s="149"/>
    </row>
    <row r="47" spans="1:21" ht="17.25" customHeight="1">
      <c r="A47" s="142"/>
      <c r="E47" s="152"/>
      <c r="G47" s="129" t="s">
        <v>275</v>
      </c>
      <c r="M47" s="153"/>
      <c r="O47" s="149"/>
      <c r="Q47" s="284">
        <v>-630.6</v>
      </c>
      <c r="R47" s="138"/>
      <c r="S47" s="149"/>
    </row>
    <row r="48" spans="1:21" ht="17.25" customHeight="1" thickBot="1">
      <c r="A48" s="142"/>
      <c r="E48" s="152"/>
      <c r="M48" s="153"/>
      <c r="O48" s="149"/>
      <c r="Q48" s="285">
        <f>SUM(Q46:Q47)</f>
        <v>61249.599999999999</v>
      </c>
      <c r="R48" s="138"/>
      <c r="S48" s="149"/>
    </row>
    <row r="49" spans="1:21" ht="17.25" customHeight="1" thickTop="1">
      <c r="A49" s="142"/>
      <c r="E49" s="152"/>
      <c r="M49" s="153"/>
      <c r="O49" s="149"/>
      <c r="Q49" s="280"/>
      <c r="R49" s="138"/>
      <c r="S49" s="149"/>
    </row>
    <row r="50" spans="1:21" ht="17.25" customHeight="1">
      <c r="A50" s="142"/>
      <c r="E50" s="310" t="s">
        <v>38</v>
      </c>
      <c r="G50" s="136" t="s">
        <v>282</v>
      </c>
      <c r="M50" s="153"/>
      <c r="O50" s="149"/>
      <c r="R50" s="138"/>
      <c r="S50" s="149"/>
    </row>
    <row r="51" spans="1:21" ht="17.25" customHeight="1">
      <c r="A51" s="142"/>
      <c r="E51" s="152"/>
      <c r="M51" s="153"/>
      <c r="O51" s="149"/>
      <c r="R51" s="138"/>
      <c r="S51" s="149"/>
    </row>
    <row r="52" spans="1:21" ht="17.25" customHeight="1">
      <c r="A52" s="142"/>
      <c r="E52" s="152"/>
      <c r="M52" s="153"/>
      <c r="O52" s="149"/>
      <c r="R52" s="138"/>
      <c r="S52" s="149"/>
    </row>
    <row r="53" spans="1:21" ht="17.25" customHeight="1">
      <c r="A53" s="142"/>
      <c r="E53" s="152"/>
      <c r="M53" s="153"/>
      <c r="O53" s="149"/>
      <c r="R53" s="138"/>
      <c r="U53" s="167" t="s">
        <v>177</v>
      </c>
    </row>
    <row r="54" spans="1:21" ht="17.25" customHeight="1">
      <c r="A54" s="142"/>
      <c r="E54" s="152"/>
      <c r="M54" s="153"/>
      <c r="O54" s="149"/>
      <c r="R54" s="138"/>
      <c r="U54" s="167" t="s">
        <v>52</v>
      </c>
    </row>
    <row r="55" spans="1:21" ht="17.25" customHeight="1">
      <c r="A55" s="142"/>
      <c r="B55" s="168"/>
      <c r="M55" s="153"/>
      <c r="R55" s="138"/>
      <c r="U55" s="169" t="s">
        <v>53</v>
      </c>
    </row>
    <row r="56" spans="1:21" ht="17.25" customHeight="1">
      <c r="A56" s="130" t="s">
        <v>279</v>
      </c>
      <c r="F56" s="170"/>
      <c r="M56" s="153"/>
      <c r="U56" s="167" t="s">
        <v>152</v>
      </c>
    </row>
    <row r="57" spans="1:21" ht="15.75" customHeight="1">
      <c r="A57" s="171"/>
      <c r="M57" s="153"/>
    </row>
    <row r="58" spans="1:21" ht="15.75" customHeight="1">
      <c r="A58" s="172"/>
      <c r="M58" s="153"/>
    </row>
    <row r="59" spans="1:21" ht="15.75" customHeight="1">
      <c r="A59" s="172"/>
      <c r="M59" s="153"/>
    </row>
    <row r="60" spans="1:21" ht="15" customHeight="1">
      <c r="A60" s="172"/>
      <c r="M60" s="153"/>
      <c r="R60" s="152"/>
    </row>
    <row r="61" spans="1:21" ht="15" customHeight="1">
      <c r="M61" s="153"/>
    </row>
    <row r="62" spans="1:21" ht="15" customHeight="1">
      <c r="M62" s="153"/>
    </row>
    <row r="63" spans="1:21" ht="15" customHeight="1">
      <c r="M63" s="153"/>
    </row>
    <row r="64" spans="1:21" ht="15" customHeight="1">
      <c r="M64" s="153"/>
    </row>
    <row r="65" spans="13:13" ht="15" customHeight="1">
      <c r="M65" s="153"/>
    </row>
    <row r="66" spans="13:13" ht="15" customHeight="1">
      <c r="M66" s="153"/>
    </row>
    <row r="67" spans="13:13" ht="15" customHeight="1">
      <c r="M67" s="153"/>
    </row>
    <row r="68" spans="13:13" ht="15" customHeight="1">
      <c r="M68" s="153"/>
    </row>
    <row r="69" spans="13:13" ht="15" customHeight="1">
      <c r="M69" s="153"/>
    </row>
    <row r="70" spans="13:13" ht="15" customHeight="1">
      <c r="M70" s="153"/>
    </row>
    <row r="71" spans="13:13" ht="15" customHeight="1">
      <c r="M71" s="153"/>
    </row>
    <row r="72" spans="13:13" ht="15" customHeight="1">
      <c r="M72" s="153"/>
    </row>
    <row r="73" spans="13:13" ht="15" customHeight="1">
      <c r="M73" s="153"/>
    </row>
    <row r="74" spans="13:13" ht="15" customHeight="1">
      <c r="M74" s="153"/>
    </row>
    <row r="75" spans="13:13" ht="15" customHeight="1">
      <c r="M75" s="153"/>
    </row>
    <row r="76" spans="13:13">
      <c r="M76" s="153"/>
    </row>
    <row r="77" spans="13:13">
      <c r="M77" s="153"/>
    </row>
    <row r="78" spans="13:13">
      <c r="M78" s="153"/>
    </row>
    <row r="79" spans="13:13">
      <c r="M79" s="153"/>
    </row>
    <row r="80" spans="13:13">
      <c r="M80" s="153"/>
    </row>
    <row r="81" spans="13:13">
      <c r="M81" s="153"/>
    </row>
    <row r="82" spans="13:13">
      <c r="M82" s="153"/>
    </row>
    <row r="83" spans="13:13">
      <c r="M83" s="153"/>
    </row>
    <row r="84" spans="13:13">
      <c r="M84" s="153"/>
    </row>
    <row r="85" spans="13:13">
      <c r="M85" s="153"/>
    </row>
    <row r="86" spans="13:13">
      <c r="M86" s="153"/>
    </row>
    <row r="87" spans="13:13">
      <c r="M87" s="153"/>
    </row>
    <row r="88" spans="13:13">
      <c r="M88" s="153"/>
    </row>
    <row r="89" spans="13:13">
      <c r="M89" s="153"/>
    </row>
    <row r="90" spans="13:13">
      <c r="M90" s="153"/>
    </row>
    <row r="91" spans="13:13">
      <c r="M91" s="153"/>
    </row>
    <row r="92" spans="13:13">
      <c r="M92" s="153"/>
    </row>
    <row r="93" spans="13:13">
      <c r="M93" s="153"/>
    </row>
    <row r="94" spans="13:13">
      <c r="M94" s="153"/>
    </row>
    <row r="95" spans="13:13">
      <c r="M95" s="153"/>
    </row>
    <row r="96" spans="13:13">
      <c r="M96" s="153"/>
    </row>
    <row r="97" spans="13:13">
      <c r="M97" s="153"/>
    </row>
    <row r="98" spans="13:13">
      <c r="M98" s="153"/>
    </row>
    <row r="99" spans="13:13">
      <c r="M99" s="153"/>
    </row>
    <row r="100" spans="13:13">
      <c r="M100" s="153"/>
    </row>
    <row r="101" spans="13:13">
      <c r="M101" s="153"/>
    </row>
    <row r="102" spans="13:13">
      <c r="M102" s="153"/>
    </row>
    <row r="103" spans="13:13">
      <c r="M103" s="153"/>
    </row>
    <row r="104" spans="13:13">
      <c r="M104" s="153"/>
    </row>
    <row r="105" spans="13:13">
      <c r="M105" s="153"/>
    </row>
    <row r="106" spans="13:13">
      <c r="M106" s="153"/>
    </row>
    <row r="107" spans="13:13">
      <c r="M107" s="153"/>
    </row>
    <row r="108" spans="13:13">
      <c r="M108" s="153"/>
    </row>
    <row r="109" spans="13:13">
      <c r="M109" s="153"/>
    </row>
    <row r="110" spans="13:13">
      <c r="M110" s="153"/>
    </row>
    <row r="111" spans="13:13">
      <c r="M111" s="153"/>
    </row>
    <row r="112" spans="13:13">
      <c r="M112" s="153"/>
    </row>
    <row r="113" spans="13:13">
      <c r="M113" s="153"/>
    </row>
    <row r="114" spans="13:13">
      <c r="M114" s="153"/>
    </row>
    <row r="115" spans="13:13">
      <c r="M115" s="153"/>
    </row>
    <row r="116" spans="13:13">
      <c r="M116" s="153"/>
    </row>
    <row r="117" spans="13:13">
      <c r="M117" s="153"/>
    </row>
    <row r="118" spans="13:13">
      <c r="M118" s="153"/>
    </row>
    <row r="119" spans="13:13">
      <c r="M119" s="153"/>
    </row>
    <row r="120" spans="13:13">
      <c r="M120" s="153"/>
    </row>
    <row r="121" spans="13:13">
      <c r="M121" s="153"/>
    </row>
    <row r="122" spans="13:13">
      <c r="M122" s="153"/>
    </row>
    <row r="123" spans="13:13">
      <c r="M123" s="153"/>
    </row>
    <row r="124" spans="13:13">
      <c r="M124" s="153"/>
    </row>
    <row r="125" spans="13:13">
      <c r="M125" s="153"/>
    </row>
    <row r="126" spans="13:13">
      <c r="M126" s="153"/>
    </row>
    <row r="127" spans="13:13">
      <c r="M127" s="153"/>
    </row>
    <row r="128" spans="13:13">
      <c r="M128" s="153"/>
    </row>
    <row r="129" spans="13:13">
      <c r="M129" s="153"/>
    </row>
    <row r="130" spans="13:13">
      <c r="M130" s="153"/>
    </row>
    <row r="131" spans="13:13">
      <c r="M131" s="153"/>
    </row>
    <row r="132" spans="13:13">
      <c r="M132" s="153"/>
    </row>
    <row r="133" spans="13:13">
      <c r="M133" s="153"/>
    </row>
    <row r="134" spans="13:13">
      <c r="M134" s="153"/>
    </row>
    <row r="135" spans="13:13">
      <c r="M135" s="153"/>
    </row>
    <row r="136" spans="13:13">
      <c r="M136" s="153"/>
    </row>
    <row r="137" spans="13:13">
      <c r="M137" s="153"/>
    </row>
    <row r="138" spans="13:13">
      <c r="M138" s="153"/>
    </row>
    <row r="139" spans="13:13">
      <c r="M139" s="153"/>
    </row>
    <row r="140" spans="13:13">
      <c r="M140" s="153"/>
    </row>
    <row r="141" spans="13:13">
      <c r="M141" s="153"/>
    </row>
    <row r="142" spans="13:13">
      <c r="M142" s="153"/>
    </row>
    <row r="143" spans="13:13">
      <c r="M143" s="153"/>
    </row>
    <row r="144" spans="13:13">
      <c r="M144" s="153"/>
    </row>
    <row r="145" spans="13:13">
      <c r="M145" s="153"/>
    </row>
    <row r="146" spans="13:13">
      <c r="M146" s="153"/>
    </row>
    <row r="147" spans="13:13">
      <c r="M147" s="153"/>
    </row>
    <row r="148" spans="13:13">
      <c r="M148" s="153"/>
    </row>
    <row r="149" spans="13:13">
      <c r="M149" s="153"/>
    </row>
    <row r="150" spans="13:13">
      <c r="M150" s="153"/>
    </row>
    <row r="151" spans="13:13">
      <c r="M151" s="153"/>
    </row>
    <row r="152" spans="13:13">
      <c r="M152" s="153"/>
    </row>
    <row r="153" spans="13:13">
      <c r="M153" s="153"/>
    </row>
    <row r="154" spans="13:13">
      <c r="M154" s="153"/>
    </row>
    <row r="155" spans="13:13">
      <c r="M155" s="153"/>
    </row>
    <row r="156" spans="13:13">
      <c r="M156" s="153"/>
    </row>
    <row r="157" spans="13:13">
      <c r="M157" s="153"/>
    </row>
    <row r="158" spans="13:13">
      <c r="M158" s="153"/>
    </row>
    <row r="159" spans="13:13">
      <c r="M159" s="153"/>
    </row>
    <row r="160" spans="13:13">
      <c r="M160" s="153"/>
    </row>
    <row r="161" spans="13:13">
      <c r="M161" s="153"/>
    </row>
    <row r="162" spans="13:13">
      <c r="M162" s="153"/>
    </row>
    <row r="163" spans="13:13">
      <c r="M163" s="153"/>
    </row>
    <row r="164" spans="13:13">
      <c r="M164" s="153"/>
    </row>
    <row r="165" spans="13:13">
      <c r="M165" s="153"/>
    </row>
    <row r="166" spans="13:13">
      <c r="M166" s="153"/>
    </row>
    <row r="167" spans="13:13">
      <c r="M167" s="153"/>
    </row>
    <row r="168" spans="13:13">
      <c r="M168" s="153"/>
    </row>
    <row r="169" spans="13:13">
      <c r="M169" s="153"/>
    </row>
    <row r="170" spans="13:13">
      <c r="M170" s="153"/>
    </row>
    <row r="171" spans="13:13">
      <c r="M171" s="153"/>
    </row>
    <row r="172" spans="13:13">
      <c r="M172" s="153"/>
    </row>
    <row r="173" spans="13:13">
      <c r="M173" s="153"/>
    </row>
    <row r="174" spans="13:13">
      <c r="M174" s="153"/>
    </row>
    <row r="175" spans="13:13">
      <c r="M175" s="153"/>
    </row>
    <row r="176" spans="13:13">
      <c r="M176" s="153"/>
    </row>
    <row r="177" spans="13:13">
      <c r="M177" s="153"/>
    </row>
    <row r="178" spans="13:13">
      <c r="M178" s="153"/>
    </row>
    <row r="179" spans="13:13">
      <c r="M179" s="153"/>
    </row>
    <row r="180" spans="13:13">
      <c r="M180" s="153"/>
    </row>
    <row r="181" spans="13:13">
      <c r="M181" s="153"/>
    </row>
    <row r="182" spans="13:13">
      <c r="M182" s="153"/>
    </row>
    <row r="183" spans="13:13">
      <c r="M183" s="153"/>
    </row>
    <row r="184" spans="13:13">
      <c r="M184" s="153"/>
    </row>
    <row r="185" spans="13:13">
      <c r="M185" s="153"/>
    </row>
    <row r="186" spans="13:13">
      <c r="M186" s="153"/>
    </row>
    <row r="187" spans="13:13">
      <c r="M187" s="153"/>
    </row>
    <row r="188" spans="13:13">
      <c r="M188" s="153"/>
    </row>
    <row r="189" spans="13:13">
      <c r="M189" s="153"/>
    </row>
    <row r="190" spans="13:13">
      <c r="M190" s="153"/>
    </row>
    <row r="191" spans="13:13">
      <c r="M191" s="153"/>
    </row>
    <row r="192" spans="13:13">
      <c r="M192" s="153"/>
    </row>
    <row r="193" spans="13:13">
      <c r="M193" s="153"/>
    </row>
    <row r="194" spans="13:13">
      <c r="M194" s="153"/>
    </row>
    <row r="195" spans="13:13">
      <c r="M195" s="153"/>
    </row>
    <row r="196" spans="13:13">
      <c r="M196" s="153"/>
    </row>
    <row r="197" spans="13:13">
      <c r="M197" s="153"/>
    </row>
    <row r="198" spans="13:13">
      <c r="M198" s="153"/>
    </row>
    <row r="199" spans="13:13">
      <c r="M199" s="153"/>
    </row>
    <row r="200" spans="13:13">
      <c r="M200" s="153"/>
    </row>
    <row r="201" spans="13:13">
      <c r="M201" s="153"/>
    </row>
    <row r="202" spans="13:13">
      <c r="M202" s="153"/>
    </row>
    <row r="203" spans="13:13">
      <c r="M203" s="153"/>
    </row>
    <row r="204" spans="13:13">
      <c r="M204" s="153"/>
    </row>
    <row r="205" spans="13:13">
      <c r="M205" s="153"/>
    </row>
    <row r="206" spans="13:13">
      <c r="M206" s="153"/>
    </row>
    <row r="207" spans="13:13">
      <c r="M207" s="153"/>
    </row>
    <row r="208" spans="13:13">
      <c r="M208" s="153"/>
    </row>
    <row r="209" spans="13:13">
      <c r="M209" s="153"/>
    </row>
    <row r="210" spans="13:13">
      <c r="M210" s="153"/>
    </row>
    <row r="211" spans="13:13">
      <c r="M211" s="153"/>
    </row>
    <row r="212" spans="13:13">
      <c r="M212" s="153"/>
    </row>
    <row r="213" spans="13:13">
      <c r="M213" s="153"/>
    </row>
    <row r="214" spans="13:13">
      <c r="M214" s="153"/>
    </row>
    <row r="215" spans="13:13">
      <c r="M215" s="153"/>
    </row>
    <row r="216" spans="13:13">
      <c r="M216" s="153"/>
    </row>
    <row r="217" spans="13:13">
      <c r="M217" s="153"/>
    </row>
    <row r="218" spans="13:13">
      <c r="M218" s="153"/>
    </row>
    <row r="219" spans="13:13">
      <c r="M219" s="153"/>
    </row>
    <row r="220" spans="13:13">
      <c r="M220" s="153"/>
    </row>
    <row r="221" spans="13:13">
      <c r="M221" s="153"/>
    </row>
    <row r="222" spans="13:13">
      <c r="M222" s="153"/>
    </row>
    <row r="223" spans="13:13">
      <c r="M223" s="153"/>
    </row>
    <row r="224" spans="13:13">
      <c r="M224" s="153"/>
    </row>
    <row r="225" spans="13:13">
      <c r="M225" s="153"/>
    </row>
    <row r="226" spans="13:13">
      <c r="M226" s="153"/>
    </row>
    <row r="227" spans="13:13">
      <c r="M227" s="153"/>
    </row>
    <row r="228" spans="13:13">
      <c r="M228" s="153"/>
    </row>
    <row r="229" spans="13:13">
      <c r="M229" s="153"/>
    </row>
    <row r="230" spans="13:13">
      <c r="M230" s="153"/>
    </row>
    <row r="231" spans="13:13">
      <c r="M231" s="153"/>
    </row>
    <row r="232" spans="13:13">
      <c r="M232" s="153"/>
    </row>
    <row r="233" spans="13:13">
      <c r="M233" s="153"/>
    </row>
    <row r="234" spans="13:13">
      <c r="M234" s="153"/>
    </row>
    <row r="235" spans="13:13">
      <c r="M235" s="153"/>
    </row>
    <row r="236" spans="13:13">
      <c r="M236" s="153"/>
    </row>
    <row r="237" spans="13:13">
      <c r="M237" s="153"/>
    </row>
    <row r="238" spans="13:13">
      <c r="M238" s="153"/>
    </row>
    <row r="239" spans="13:13">
      <c r="M239" s="153"/>
    </row>
    <row r="240" spans="13:13">
      <c r="M240" s="153"/>
    </row>
    <row r="241" spans="13:13">
      <c r="M241" s="153"/>
    </row>
    <row r="242" spans="13:13">
      <c r="M242" s="153"/>
    </row>
    <row r="243" spans="13:13">
      <c r="M243" s="153"/>
    </row>
    <row r="244" spans="13:13">
      <c r="M244" s="153"/>
    </row>
    <row r="245" spans="13:13">
      <c r="M245" s="153"/>
    </row>
    <row r="246" spans="13:13">
      <c r="M246" s="153"/>
    </row>
    <row r="247" spans="13:13">
      <c r="M247" s="153"/>
    </row>
    <row r="248" spans="13:13">
      <c r="M248" s="153"/>
    </row>
    <row r="249" spans="13:13">
      <c r="M249" s="153"/>
    </row>
    <row r="250" spans="13:13">
      <c r="M250" s="153"/>
    </row>
    <row r="251" spans="13:13">
      <c r="M251" s="153"/>
    </row>
    <row r="252" spans="13:13">
      <c r="M252" s="153"/>
    </row>
    <row r="253" spans="13:13">
      <c r="M253" s="153"/>
    </row>
    <row r="254" spans="13:13">
      <c r="M254" s="153"/>
    </row>
    <row r="255" spans="13:13">
      <c r="M255" s="153"/>
    </row>
    <row r="256" spans="13:13">
      <c r="M256" s="153"/>
    </row>
    <row r="257" spans="13:13">
      <c r="M257" s="153"/>
    </row>
    <row r="258" spans="13:13">
      <c r="M258" s="153"/>
    </row>
    <row r="259" spans="13:13">
      <c r="M259" s="153"/>
    </row>
    <row r="260" spans="13:13">
      <c r="M260" s="153"/>
    </row>
    <row r="261" spans="13:13">
      <c r="M261" s="153"/>
    </row>
    <row r="262" spans="13:13">
      <c r="M262" s="153"/>
    </row>
    <row r="263" spans="13:13">
      <c r="M263" s="153"/>
    </row>
    <row r="264" spans="13:13">
      <c r="M264" s="153"/>
    </row>
    <row r="265" spans="13:13">
      <c r="M265" s="153"/>
    </row>
    <row r="266" spans="13:13">
      <c r="M266" s="153"/>
    </row>
    <row r="267" spans="13:13">
      <c r="M267" s="153"/>
    </row>
    <row r="268" spans="13:13">
      <c r="M268" s="153"/>
    </row>
    <row r="269" spans="13:13">
      <c r="M269" s="153"/>
    </row>
    <row r="270" spans="13:13">
      <c r="M270" s="153"/>
    </row>
    <row r="271" spans="13:13">
      <c r="M271" s="153"/>
    </row>
    <row r="272" spans="13:13">
      <c r="M272" s="153"/>
    </row>
    <row r="273" spans="13:13">
      <c r="M273" s="153"/>
    </row>
    <row r="274" spans="13:13">
      <c r="M274" s="153"/>
    </row>
    <row r="275" spans="13:13">
      <c r="M275" s="153"/>
    </row>
    <row r="276" spans="13:13">
      <c r="M276" s="153"/>
    </row>
    <row r="277" spans="13:13">
      <c r="M277" s="153"/>
    </row>
    <row r="278" spans="13:13">
      <c r="M278" s="153"/>
    </row>
    <row r="279" spans="13:13">
      <c r="M279" s="153"/>
    </row>
    <row r="280" spans="13:13">
      <c r="M280" s="153"/>
    </row>
    <row r="281" spans="13:13">
      <c r="M281" s="153"/>
    </row>
    <row r="282" spans="13:13">
      <c r="M282" s="153"/>
    </row>
    <row r="283" spans="13:13">
      <c r="M283" s="153"/>
    </row>
    <row r="284" spans="13:13">
      <c r="M284" s="153"/>
    </row>
    <row r="285" spans="13:13">
      <c r="M285" s="153"/>
    </row>
    <row r="286" spans="13:13">
      <c r="M286" s="153"/>
    </row>
    <row r="287" spans="13:13">
      <c r="M287" s="153"/>
    </row>
    <row r="288" spans="13:13">
      <c r="M288" s="153"/>
    </row>
    <row r="289" spans="13:13">
      <c r="M289" s="153"/>
    </row>
    <row r="290" spans="13:13">
      <c r="M290" s="153"/>
    </row>
    <row r="291" spans="13:13">
      <c r="M291" s="153"/>
    </row>
    <row r="292" spans="13:13">
      <c r="M292" s="153"/>
    </row>
    <row r="293" spans="13:13">
      <c r="M293" s="153"/>
    </row>
    <row r="294" spans="13:13">
      <c r="M294" s="153"/>
    </row>
    <row r="295" spans="13:13">
      <c r="M295" s="153"/>
    </row>
    <row r="296" spans="13:13">
      <c r="M296" s="153"/>
    </row>
    <row r="297" spans="13:13">
      <c r="M297" s="153"/>
    </row>
    <row r="298" spans="13:13">
      <c r="M298" s="153"/>
    </row>
    <row r="299" spans="13:13">
      <c r="M299" s="153"/>
    </row>
    <row r="300" spans="13:13">
      <c r="M300" s="153"/>
    </row>
    <row r="301" spans="13:13">
      <c r="M301" s="153"/>
    </row>
    <row r="302" spans="13:13">
      <c r="M302" s="153"/>
    </row>
    <row r="303" spans="13:13">
      <c r="M303" s="153"/>
    </row>
    <row r="304" spans="13:13">
      <c r="M304" s="153"/>
    </row>
    <row r="305" spans="13:13">
      <c r="M305" s="153"/>
    </row>
    <row r="306" spans="13:13">
      <c r="M306" s="153"/>
    </row>
    <row r="307" spans="13:13">
      <c r="M307" s="153"/>
    </row>
    <row r="308" spans="13:13">
      <c r="M308" s="153"/>
    </row>
    <row r="309" spans="13:13">
      <c r="M309" s="153"/>
    </row>
    <row r="310" spans="13:13">
      <c r="M310" s="153"/>
    </row>
    <row r="311" spans="13:13">
      <c r="M311" s="153"/>
    </row>
    <row r="312" spans="13:13">
      <c r="M312" s="153"/>
    </row>
    <row r="313" spans="13:13">
      <c r="M313" s="153"/>
    </row>
    <row r="314" spans="13:13">
      <c r="M314" s="153"/>
    </row>
    <row r="315" spans="13:13">
      <c r="M315" s="153"/>
    </row>
    <row r="316" spans="13:13">
      <c r="M316" s="153"/>
    </row>
    <row r="317" spans="13:13">
      <c r="M317" s="153"/>
    </row>
    <row r="318" spans="13:13">
      <c r="M318" s="153"/>
    </row>
    <row r="319" spans="13:13">
      <c r="M319" s="153"/>
    </row>
    <row r="320" spans="13:13">
      <c r="M320" s="153"/>
    </row>
    <row r="321" spans="13:13">
      <c r="M321" s="153"/>
    </row>
    <row r="322" spans="13:13">
      <c r="M322" s="153"/>
    </row>
    <row r="323" spans="13:13">
      <c r="M323" s="153"/>
    </row>
    <row r="324" spans="13:13">
      <c r="M324" s="153"/>
    </row>
    <row r="325" spans="13:13">
      <c r="M325" s="153"/>
    </row>
    <row r="326" spans="13:13">
      <c r="M326" s="153"/>
    </row>
    <row r="327" spans="13:13">
      <c r="M327" s="153"/>
    </row>
    <row r="328" spans="13:13">
      <c r="M328" s="153"/>
    </row>
    <row r="329" spans="13:13">
      <c r="M329" s="153"/>
    </row>
    <row r="330" spans="13:13">
      <c r="M330" s="153"/>
    </row>
    <row r="331" spans="13:13">
      <c r="M331" s="153"/>
    </row>
    <row r="332" spans="13:13">
      <c r="M332" s="153"/>
    </row>
    <row r="333" spans="13:13">
      <c r="M333" s="153"/>
    </row>
    <row r="334" spans="13:13">
      <c r="M334" s="153"/>
    </row>
    <row r="335" spans="13:13">
      <c r="M335" s="153"/>
    </row>
    <row r="336" spans="13:13">
      <c r="M336" s="153"/>
    </row>
    <row r="337" spans="13:13">
      <c r="M337" s="153"/>
    </row>
    <row r="338" spans="13:13">
      <c r="M338" s="153"/>
    </row>
    <row r="339" spans="13:13">
      <c r="M339" s="153"/>
    </row>
    <row r="340" spans="13:13">
      <c r="M340" s="153"/>
    </row>
    <row r="341" spans="13:13">
      <c r="M341" s="153"/>
    </row>
    <row r="342" spans="13:13">
      <c r="M342" s="153"/>
    </row>
    <row r="343" spans="13:13">
      <c r="M343" s="153"/>
    </row>
    <row r="344" spans="13:13">
      <c r="M344" s="153"/>
    </row>
    <row r="345" spans="13:13">
      <c r="M345" s="153"/>
    </row>
    <row r="346" spans="13:13">
      <c r="M346" s="153"/>
    </row>
    <row r="347" spans="13:13">
      <c r="M347" s="153"/>
    </row>
    <row r="348" spans="13:13">
      <c r="M348" s="153"/>
    </row>
    <row r="349" spans="13:13">
      <c r="M349" s="153"/>
    </row>
    <row r="350" spans="13:13">
      <c r="M350" s="153"/>
    </row>
    <row r="351" spans="13:13">
      <c r="M351" s="153"/>
    </row>
    <row r="352" spans="13:13">
      <c r="M352" s="153"/>
    </row>
    <row r="353" spans="13:13">
      <c r="M353" s="153"/>
    </row>
    <row r="354" spans="13:13">
      <c r="M354" s="153"/>
    </row>
    <row r="355" spans="13:13">
      <c r="M355" s="153"/>
    </row>
    <row r="356" spans="13:13">
      <c r="M356" s="153"/>
    </row>
    <row r="357" spans="13:13">
      <c r="M357" s="153"/>
    </row>
    <row r="358" spans="13:13">
      <c r="M358" s="153"/>
    </row>
    <row r="359" spans="13:13">
      <c r="M359" s="153"/>
    </row>
    <row r="360" spans="13:13">
      <c r="M360" s="153"/>
    </row>
    <row r="361" spans="13:13">
      <c r="M361" s="153"/>
    </row>
    <row r="362" spans="13:13">
      <c r="M362" s="153"/>
    </row>
    <row r="363" spans="13:13">
      <c r="M363" s="153"/>
    </row>
    <row r="364" spans="13:13">
      <c r="M364" s="153"/>
    </row>
    <row r="365" spans="13:13">
      <c r="M365" s="153"/>
    </row>
    <row r="366" spans="13:13">
      <c r="M366" s="153"/>
    </row>
    <row r="367" spans="13:13">
      <c r="M367" s="153"/>
    </row>
    <row r="368" spans="13:13">
      <c r="M368" s="153"/>
    </row>
    <row r="369" spans="13:13">
      <c r="M369" s="153"/>
    </row>
    <row r="370" spans="13:13">
      <c r="M370" s="153"/>
    </row>
    <row r="371" spans="13:13">
      <c r="M371" s="153"/>
    </row>
    <row r="372" spans="13:13">
      <c r="M372" s="153"/>
    </row>
    <row r="373" spans="13:13">
      <c r="M373" s="153"/>
    </row>
    <row r="374" spans="13:13">
      <c r="M374" s="153"/>
    </row>
    <row r="375" spans="13:13">
      <c r="M375" s="153"/>
    </row>
  </sheetData>
  <mergeCells count="4">
    <mergeCell ref="A1:U1"/>
    <mergeCell ref="A2:U2"/>
    <mergeCell ref="A3:U3"/>
    <mergeCell ref="A4:U4"/>
  </mergeCells>
  <printOptions horizontalCentered="1"/>
  <pageMargins left="0.32" right="0.21" top="0.51" bottom="0.28999999999999998" header="0.19" footer="0.15"/>
  <pageSetup scale="93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Sheet2">
    <pageSetUpPr fitToPage="1"/>
  </sheetPr>
  <dimension ref="A1:S59"/>
  <sheetViews>
    <sheetView workbookViewId="0">
      <selection activeCell="E6" sqref="E6"/>
    </sheetView>
  </sheetViews>
  <sheetFormatPr baseColWidth="10" defaultColWidth="9.625" defaultRowHeight="12.75"/>
  <cols>
    <col min="1" max="1" width="6.125" style="173" customWidth="1"/>
    <col min="2" max="2" width="1.5" style="173" customWidth="1"/>
    <col min="3" max="3" width="0.625" style="173" customWidth="1"/>
    <col min="4" max="4" width="2.875" style="173" customWidth="1"/>
    <col min="5" max="5" width="37.5" style="173" customWidth="1"/>
    <col min="6" max="6" width="12.875" style="173" customWidth="1"/>
    <col min="7" max="7" width="1.25" style="173" customWidth="1"/>
    <col min="8" max="8" width="12.875" style="173" customWidth="1"/>
    <col min="9" max="9" width="1.25" style="173" hidden="1" customWidth="1"/>
    <col min="10" max="11" width="13.75" style="173" hidden="1" customWidth="1"/>
    <col min="12" max="12" width="2.375" style="173" hidden="1" customWidth="1"/>
    <col min="13" max="13" width="13.25" style="173" hidden="1" customWidth="1"/>
    <col min="14" max="14" width="2" style="173" hidden="1" customWidth="1"/>
    <col min="15" max="15" width="12.625" style="173" hidden="1" customWidth="1"/>
    <col min="16" max="16" width="3.625" style="173" customWidth="1"/>
    <col min="17" max="17" width="13.25" style="173" customWidth="1"/>
    <col min="18" max="18" width="2" style="173" customWidth="1"/>
    <col min="19" max="19" width="12.625" style="173" customWidth="1"/>
    <col min="20" max="16384" width="9.625" style="173"/>
  </cols>
  <sheetData>
    <row r="1" spans="1:19" ht="15" customHeight="1">
      <c r="A1" s="371" t="s">
        <v>10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</row>
    <row r="2" spans="1:19" ht="15" customHeight="1">
      <c r="A2" s="371" t="s">
        <v>283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</row>
    <row r="3" spans="1:19" ht="15" hidden="1" customHeight="1">
      <c r="A3" s="371" t="s">
        <v>268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</row>
    <row r="4" spans="1:19" ht="15" customHeight="1">
      <c r="A4" s="371" t="str">
        <f>'GI-25 DOC 1.2'!A4</f>
        <v>CAUSE TARIFAIRE 2016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</row>
    <row r="5" spans="1:19" ht="15" customHeight="1">
      <c r="A5" s="174"/>
      <c r="B5" s="175"/>
      <c r="C5" s="175"/>
      <c r="D5" s="175"/>
      <c r="E5" s="175"/>
      <c r="F5" s="175"/>
      <c r="G5" s="175"/>
      <c r="H5" s="176"/>
      <c r="I5" s="176"/>
      <c r="J5" s="177"/>
      <c r="K5" s="177"/>
      <c r="L5" s="133"/>
      <c r="M5" s="177"/>
      <c r="N5" s="177"/>
      <c r="O5" s="177"/>
      <c r="Q5" s="177"/>
      <c r="R5" s="177"/>
      <c r="S5" s="177"/>
    </row>
    <row r="6" spans="1:19" ht="15" customHeight="1">
      <c r="A6" s="174"/>
      <c r="B6" s="175"/>
      <c r="C6" s="175"/>
      <c r="D6" s="175"/>
      <c r="E6" s="175"/>
      <c r="F6" s="175"/>
      <c r="G6" s="175"/>
      <c r="H6" s="176"/>
      <c r="I6" s="176"/>
      <c r="J6" s="177"/>
      <c r="K6" s="177"/>
      <c r="L6" s="133"/>
      <c r="M6" s="177"/>
      <c r="N6" s="177"/>
      <c r="O6" s="177"/>
      <c r="Q6" s="177"/>
      <c r="R6" s="177"/>
      <c r="S6" s="177"/>
    </row>
    <row r="7" spans="1:19" ht="15" customHeight="1">
      <c r="H7" s="178"/>
      <c r="I7" s="178"/>
      <c r="J7" s="179"/>
      <c r="L7" s="179"/>
      <c r="M7" s="179"/>
      <c r="N7" s="179"/>
      <c r="O7" s="179"/>
      <c r="Q7" s="179"/>
      <c r="R7" s="179"/>
      <c r="S7" s="179"/>
    </row>
    <row r="8" spans="1:19" ht="15" customHeight="1">
      <c r="F8" s="311" t="s">
        <v>63</v>
      </c>
      <c r="H8" s="180" t="s">
        <v>63</v>
      </c>
      <c r="I8" s="181"/>
      <c r="J8" s="182" t="s">
        <v>63</v>
      </c>
      <c r="K8" s="182" t="s">
        <v>63</v>
      </c>
      <c r="L8" s="181"/>
      <c r="M8" s="183"/>
      <c r="N8" s="183"/>
      <c r="O8" s="183"/>
      <c r="Q8" s="183"/>
      <c r="R8" s="183"/>
      <c r="S8" s="183"/>
    </row>
    <row r="9" spans="1:19" ht="15" customHeight="1">
      <c r="F9" s="311" t="s">
        <v>66</v>
      </c>
      <c r="H9" s="180" t="s">
        <v>66</v>
      </c>
      <c r="I9" s="181"/>
      <c r="J9" s="182" t="s">
        <v>66</v>
      </c>
      <c r="K9" s="182" t="s">
        <v>66</v>
      </c>
      <c r="L9" s="181"/>
      <c r="M9" s="183"/>
      <c r="N9" s="183"/>
      <c r="O9" s="183"/>
      <c r="Q9" s="183"/>
      <c r="R9" s="183"/>
      <c r="S9" s="183"/>
    </row>
    <row r="10" spans="1:19" ht="15" customHeight="1">
      <c r="F10" s="311" t="s">
        <v>70</v>
      </c>
      <c r="H10" s="180" t="s">
        <v>70</v>
      </c>
      <c r="I10" s="181"/>
      <c r="J10" s="182" t="s">
        <v>70</v>
      </c>
      <c r="K10" s="182" t="s">
        <v>70</v>
      </c>
      <c r="L10" s="181"/>
      <c r="M10" s="184"/>
      <c r="N10" s="180" t="s">
        <v>98</v>
      </c>
      <c r="O10" s="183"/>
      <c r="Q10" s="184"/>
      <c r="R10" s="332" t="s">
        <v>98</v>
      </c>
      <c r="S10" s="183"/>
    </row>
    <row r="11" spans="1:19" ht="15" customHeight="1">
      <c r="A11" s="180" t="s">
        <v>11</v>
      </c>
      <c r="F11" s="311" t="s">
        <v>76</v>
      </c>
      <c r="H11" s="180" t="s">
        <v>76</v>
      </c>
      <c r="I11" s="181"/>
      <c r="J11" s="182" t="s">
        <v>76</v>
      </c>
      <c r="K11" s="182" t="s">
        <v>76</v>
      </c>
      <c r="L11" s="181"/>
      <c r="M11" s="185" t="s">
        <v>243</v>
      </c>
      <c r="N11" s="186"/>
      <c r="O11" s="186"/>
      <c r="Q11" s="185" t="s">
        <v>337</v>
      </c>
      <c r="R11" s="186"/>
      <c r="S11" s="186"/>
    </row>
    <row r="12" spans="1:19" ht="15" customHeight="1">
      <c r="A12" s="180" t="s">
        <v>12</v>
      </c>
      <c r="C12" s="172" t="s">
        <v>13</v>
      </c>
      <c r="F12" s="311" t="s">
        <v>286</v>
      </c>
      <c r="H12" s="180" t="s">
        <v>256</v>
      </c>
      <c r="I12" s="181"/>
      <c r="J12" s="182" t="s">
        <v>242</v>
      </c>
      <c r="K12" s="187" t="s">
        <v>241</v>
      </c>
      <c r="L12" s="181"/>
      <c r="M12" s="188" t="s">
        <v>14</v>
      </c>
      <c r="N12" s="189"/>
      <c r="O12" s="188" t="s">
        <v>99</v>
      </c>
      <c r="Q12" s="188" t="s">
        <v>14</v>
      </c>
      <c r="R12" s="189"/>
      <c r="S12" s="188" t="s">
        <v>99</v>
      </c>
    </row>
    <row r="13" spans="1:19" ht="15" customHeight="1">
      <c r="A13" s="190"/>
      <c r="C13" s="190"/>
      <c r="D13" s="190"/>
      <c r="E13" s="190"/>
      <c r="F13" s="312" t="s">
        <v>292</v>
      </c>
      <c r="H13" s="188">
        <v>2</v>
      </c>
      <c r="I13" s="181"/>
      <c r="J13" s="188">
        <v>3</v>
      </c>
      <c r="K13" s="191">
        <v>4</v>
      </c>
      <c r="L13" s="181"/>
      <c r="M13" s="188">
        <v>5</v>
      </c>
      <c r="N13" s="181"/>
      <c r="O13" s="188">
        <v>6</v>
      </c>
      <c r="Q13" s="188">
        <v>7</v>
      </c>
      <c r="R13" s="181"/>
      <c r="S13" s="188">
        <v>8</v>
      </c>
    </row>
    <row r="14" spans="1:19" ht="15" customHeight="1">
      <c r="C14" s="172" t="s">
        <v>35</v>
      </c>
      <c r="F14" s="313"/>
      <c r="H14" s="192"/>
      <c r="I14" s="181"/>
      <c r="J14" s="192"/>
      <c r="K14" s="192"/>
      <c r="L14" s="192"/>
      <c r="M14" s="192"/>
      <c r="N14" s="192"/>
      <c r="O14" s="192"/>
      <c r="P14" s="192"/>
      <c r="Q14" s="183"/>
      <c r="S14" s="183"/>
    </row>
    <row r="15" spans="1:19" ht="15" customHeight="1">
      <c r="F15" s="313"/>
      <c r="H15" s="183"/>
      <c r="J15" s="183"/>
      <c r="K15" s="183"/>
      <c r="L15" s="183"/>
      <c r="M15" s="183"/>
      <c r="N15" s="183"/>
      <c r="O15" s="183"/>
      <c r="P15" s="183"/>
      <c r="Q15" s="183"/>
      <c r="S15" s="183"/>
    </row>
    <row r="16" spans="1:19" ht="18.75" customHeight="1">
      <c r="A16" s="180">
        <v>1</v>
      </c>
      <c r="E16" s="172" t="s">
        <v>79</v>
      </c>
      <c r="F16" s="314">
        <v>60119</v>
      </c>
      <c r="H16" s="193">
        <f>+'GI-25 DOC 1.2'!O15</f>
        <v>61250</v>
      </c>
      <c r="I16" s="194"/>
      <c r="J16" s="193">
        <v>61813.7</v>
      </c>
      <c r="K16" s="193">
        <v>60712</v>
      </c>
      <c r="L16" s="195"/>
      <c r="M16" s="193">
        <f>H16-J16</f>
        <v>-563.69999999999709</v>
      </c>
      <c r="N16" s="194"/>
      <c r="O16" s="196">
        <f>IF(J16&lt;&gt;0,(H16-J16)/J16*100,"indetermine")</f>
        <v>-0.91193376225658251</v>
      </c>
      <c r="P16" s="194"/>
      <c r="Q16" s="193">
        <f>H16-F16</f>
        <v>1131</v>
      </c>
      <c r="R16" s="194"/>
      <c r="S16" s="196">
        <f>IF(F16&lt;&gt;0,(H16-F16)/F16*100,"indetermine")</f>
        <v>1.8812688168465879</v>
      </c>
    </row>
    <row r="17" spans="1:19" ht="18.75" customHeight="1">
      <c r="A17" s="180">
        <v>2</v>
      </c>
      <c r="E17" s="172" t="s">
        <v>80</v>
      </c>
      <c r="F17" s="314">
        <v>44131</v>
      </c>
      <c r="H17" s="193">
        <f>+'GI-25 DOC 1.2'!O16</f>
        <v>33261.609335923014</v>
      </c>
      <c r="I17" s="194"/>
      <c r="J17" s="193">
        <v>34699.5</v>
      </c>
      <c r="K17" s="197">
        <v>33630.800000000003</v>
      </c>
      <c r="L17" s="194"/>
      <c r="M17" s="193">
        <f>H17-J17</f>
        <v>-1437.8906640769856</v>
      </c>
      <c r="N17" s="194"/>
      <c r="O17" s="196">
        <f>IF(J17&lt;&gt;0,(H17-J17)/J17*100,"indetermine")</f>
        <v>-4.1438368393694018</v>
      </c>
      <c r="P17" s="194"/>
      <c r="Q17" s="193">
        <f>H17-F17</f>
        <v>-10869.390664076986</v>
      </c>
      <c r="R17" s="194"/>
      <c r="S17" s="196">
        <f>IF(F17&lt;&gt;0,(H17-F17)/F17*100,"indetermine")</f>
        <v>-24.629830876429235</v>
      </c>
    </row>
    <row r="18" spans="1:19" ht="18.75" customHeight="1">
      <c r="A18" s="180">
        <v>3</v>
      </c>
      <c r="E18" s="172" t="s">
        <v>81</v>
      </c>
      <c r="F18" s="315">
        <f>F16-F17</f>
        <v>15988</v>
      </c>
      <c r="H18" s="198">
        <f>H16-H17</f>
        <v>27988.390664076986</v>
      </c>
      <c r="I18" s="194"/>
      <c r="J18" s="198">
        <f>J16-J17</f>
        <v>27114.199999999997</v>
      </c>
      <c r="K18" s="198">
        <f>K16-K17</f>
        <v>27081.199999999997</v>
      </c>
      <c r="L18" s="194"/>
      <c r="M18" s="198">
        <f>M16-M17</f>
        <v>874.19066407698847</v>
      </c>
      <c r="N18" s="194"/>
      <c r="O18" s="199">
        <f>IF(J18&lt;&gt;0,(H18-J18)/J18*100,"indetermine")</f>
        <v>3.224106424224165</v>
      </c>
      <c r="P18" s="194"/>
      <c r="Q18" s="198">
        <f>Q16-Q17</f>
        <v>12000.390664076986</v>
      </c>
      <c r="R18" s="194"/>
      <c r="S18" s="199">
        <f>IF(F18&lt;&gt;0,(H18-F18)/F18*100,"indetermine")</f>
        <v>75.058735702257849</v>
      </c>
    </row>
    <row r="19" spans="1:19" ht="15" customHeight="1">
      <c r="A19" s="181"/>
      <c r="F19" s="314"/>
      <c r="H19" s="193"/>
      <c r="I19" s="194"/>
      <c r="J19" s="193"/>
      <c r="K19" s="193"/>
      <c r="L19" s="194"/>
      <c r="M19" s="193"/>
      <c r="N19" s="194"/>
      <c r="O19" s="196"/>
      <c r="P19" s="194"/>
      <c r="Q19" s="193"/>
      <c r="R19" s="194"/>
      <c r="S19" s="196"/>
    </row>
    <row r="20" spans="1:19" ht="18.75" customHeight="1">
      <c r="A20" s="180">
        <v>4</v>
      </c>
      <c r="E20" s="172" t="s">
        <v>107</v>
      </c>
      <c r="F20" s="314">
        <v>214</v>
      </c>
      <c r="H20" s="193">
        <f>'GI-25 DOC 1.2'!O19</f>
        <v>273</v>
      </c>
      <c r="I20" s="194"/>
      <c r="J20" s="193">
        <v>292</v>
      </c>
      <c r="K20" s="193">
        <v>258</v>
      </c>
      <c r="L20" s="194"/>
      <c r="M20" s="193">
        <f>H20-J20</f>
        <v>-19</v>
      </c>
      <c r="N20" s="194"/>
      <c r="O20" s="196">
        <f>IF(J20&lt;&gt;0,(H20-J20)/J20*100,"indetermine")</f>
        <v>-6.506849315068493</v>
      </c>
      <c r="P20" s="194"/>
      <c r="Q20" s="193">
        <f>H20-F20</f>
        <v>59</v>
      </c>
      <c r="R20" s="194"/>
      <c r="S20" s="196">
        <f>IF(F20&lt;&gt;0,(H20-F20)/F20*100,"indetermine")</f>
        <v>27.570093457943923</v>
      </c>
    </row>
    <row r="21" spans="1:19" ht="18.75" customHeight="1">
      <c r="A21" s="180">
        <f>A20+1</f>
        <v>5</v>
      </c>
      <c r="E21" s="172" t="s">
        <v>82</v>
      </c>
      <c r="F21" s="315">
        <f>SUM(F18:F20)</f>
        <v>16202</v>
      </c>
      <c r="H21" s="198">
        <f>SUM(H18:H20)</f>
        <v>28261.390664076986</v>
      </c>
      <c r="I21" s="194"/>
      <c r="J21" s="198">
        <f>SUM(J18:J20)</f>
        <v>27406.199999999997</v>
      </c>
      <c r="K21" s="198">
        <f>SUM(K18:K20)</f>
        <v>27339.199999999997</v>
      </c>
      <c r="L21" s="194"/>
      <c r="M21" s="198">
        <f>SUM(M18:M20)</f>
        <v>855.19066407698847</v>
      </c>
      <c r="N21" s="194"/>
      <c r="O21" s="199">
        <f>IF(J21&lt;&gt;0,(H21-J21)/J21*100,"indetermine")</f>
        <v>3.1204277283132598</v>
      </c>
      <c r="P21" s="194"/>
      <c r="Q21" s="198">
        <f>SUM(Q18:Q20)</f>
        <v>12059.390664076986</v>
      </c>
      <c r="R21" s="194"/>
      <c r="S21" s="199">
        <f>IF(F21&lt;&gt;0,(H21-F21)/F21*100,"indetermine")</f>
        <v>74.431494038248275</v>
      </c>
    </row>
    <row r="22" spans="1:19" ht="15" customHeight="1">
      <c r="A22" s="181"/>
      <c r="F22" s="314"/>
      <c r="H22" s="193"/>
      <c r="I22" s="194"/>
      <c r="J22" s="193"/>
      <c r="K22" s="193"/>
      <c r="L22" s="194"/>
      <c r="M22" s="193"/>
      <c r="N22" s="194"/>
      <c r="O22" s="196"/>
      <c r="P22" s="194"/>
      <c r="Q22" s="193"/>
      <c r="R22" s="194"/>
      <c r="S22" s="196"/>
    </row>
    <row r="23" spans="1:19" ht="18.75" customHeight="1">
      <c r="A23" s="181"/>
      <c r="C23" s="172" t="s">
        <v>83</v>
      </c>
      <c r="F23" s="314"/>
      <c r="H23" s="193"/>
      <c r="I23" s="194"/>
      <c r="J23" s="193"/>
      <c r="K23" s="193"/>
      <c r="L23" s="194"/>
      <c r="M23" s="193"/>
      <c r="N23" s="194"/>
      <c r="O23" s="196"/>
      <c r="P23" s="194"/>
      <c r="Q23" s="193"/>
      <c r="R23" s="194"/>
      <c r="S23" s="196"/>
    </row>
    <row r="24" spans="1:19" ht="15" customHeight="1">
      <c r="A24" s="181"/>
      <c r="C24" s="172"/>
      <c r="F24" s="314"/>
      <c r="H24" s="193"/>
      <c r="I24" s="194"/>
      <c r="J24" s="193"/>
      <c r="K24" s="193"/>
      <c r="L24" s="194"/>
      <c r="M24" s="193"/>
      <c r="N24" s="194"/>
      <c r="O24" s="196"/>
      <c r="P24" s="194"/>
      <c r="Q24" s="193"/>
      <c r="R24" s="194"/>
      <c r="S24" s="196"/>
    </row>
    <row r="25" spans="1:19" ht="18.75" customHeight="1">
      <c r="A25" s="181">
        <f>A21+1</f>
        <v>6</v>
      </c>
      <c r="D25" s="172" t="s">
        <v>84</v>
      </c>
      <c r="F25" s="314">
        <v>6392</v>
      </c>
      <c r="H25" s="193">
        <f>+'GI-25 DOC 1.2'!O24</f>
        <v>13717.8</v>
      </c>
      <c r="I25" s="194"/>
      <c r="J25" s="193">
        <f>14530.2-J26-J32</f>
        <v>14503.537</v>
      </c>
      <c r="K25" s="193">
        <v>14251</v>
      </c>
      <c r="L25" s="194"/>
      <c r="M25" s="193">
        <f>H25-J25</f>
        <v>-785.73700000000099</v>
      </c>
      <c r="N25" s="194"/>
      <c r="O25" s="196">
        <f>IF(J25&lt;&gt;0,(H25-J25)/J25*100,"indetermine")</f>
        <v>-5.4175543524314165</v>
      </c>
      <c r="P25" s="194"/>
      <c r="Q25" s="193">
        <f>H25-F25</f>
        <v>7325.7999999999993</v>
      </c>
      <c r="R25" s="194"/>
      <c r="S25" s="196">
        <f>IF(F25&lt;&gt;0,(H25-F25)/F25*100,"indetermine")</f>
        <v>114.60888610763453</v>
      </c>
    </row>
    <row r="26" spans="1:19" ht="18.75" customHeight="1">
      <c r="A26" s="181">
        <v>7</v>
      </c>
      <c r="D26" s="173" t="s">
        <v>267</v>
      </c>
      <c r="F26" s="314">
        <v>0</v>
      </c>
      <c r="H26" s="193">
        <f>+'GI-25 DOC 1.2'!O25</f>
        <v>-363.8</v>
      </c>
      <c r="I26" s="194"/>
      <c r="J26" s="193">
        <v>-72.236999999999995</v>
      </c>
      <c r="K26" s="193">
        <v>-72.236999999999995</v>
      </c>
      <c r="L26" s="194"/>
      <c r="M26" s="193">
        <f>H26-J26</f>
        <v>-291.56299999999999</v>
      </c>
      <c r="N26" s="194"/>
      <c r="O26" s="196">
        <f>IF(J26&lt;&gt;0,(H26-J26)/J26*100,"indetermine")</f>
        <v>403.62002851724191</v>
      </c>
      <c r="P26" s="194"/>
      <c r="Q26" s="193">
        <f>H26-F26</f>
        <v>-363.8</v>
      </c>
      <c r="R26" s="194"/>
      <c r="S26" s="196" t="str">
        <f>IF(F26&lt;&gt;0,(H26-F26)/F26*100,"indéterminé")</f>
        <v>indéterminé</v>
      </c>
    </row>
    <row r="27" spans="1:19" ht="15" customHeight="1">
      <c r="A27" s="181"/>
      <c r="F27" s="314"/>
      <c r="H27" s="193"/>
      <c r="I27" s="194"/>
      <c r="J27" s="193"/>
      <c r="K27" s="193"/>
      <c r="L27" s="194"/>
      <c r="M27" s="193"/>
      <c r="N27" s="194"/>
      <c r="O27" s="196"/>
      <c r="P27" s="194"/>
      <c r="Q27" s="193"/>
      <c r="R27" s="194"/>
      <c r="S27" s="196"/>
    </row>
    <row r="28" spans="1:19" ht="18.75" customHeight="1">
      <c r="A28" s="181"/>
      <c r="D28" s="172" t="s">
        <v>85</v>
      </c>
      <c r="F28" s="314"/>
      <c r="H28" s="193"/>
      <c r="I28" s="194"/>
      <c r="J28" s="193"/>
      <c r="K28" s="193"/>
      <c r="L28" s="194"/>
      <c r="M28" s="193"/>
      <c r="N28" s="194"/>
      <c r="O28" s="196"/>
      <c r="P28" s="194"/>
      <c r="Q28" s="193"/>
      <c r="R28" s="194"/>
      <c r="S28" s="196"/>
    </row>
    <row r="29" spans="1:19" ht="15" customHeight="1">
      <c r="A29" s="181"/>
      <c r="F29" s="314"/>
      <c r="H29" s="193"/>
      <c r="I29" s="194"/>
      <c r="J29" s="193"/>
      <c r="K29" s="193"/>
      <c r="L29" s="194"/>
      <c r="M29" s="193"/>
      <c r="N29" s="194"/>
      <c r="O29" s="196"/>
      <c r="P29" s="194"/>
      <c r="Q29" s="193"/>
      <c r="R29" s="194"/>
      <c r="S29" s="196"/>
    </row>
    <row r="30" spans="1:19" ht="18.75" customHeight="1">
      <c r="A30" s="180">
        <v>8</v>
      </c>
      <c r="E30" s="172" t="s">
        <v>86</v>
      </c>
      <c r="F30" s="314">
        <v>2899</v>
      </c>
      <c r="H30" s="193">
        <f>+'GI-25 DOC 1.2'!O29</f>
        <v>5747.4</v>
      </c>
      <c r="I30" s="194"/>
      <c r="J30" s="193">
        <v>5427.7</v>
      </c>
      <c r="K30" s="193">
        <v>5431.6</v>
      </c>
      <c r="L30" s="194"/>
      <c r="M30" s="193">
        <f t="shared" ref="M30:M36" si="0">H30-J30</f>
        <v>319.69999999999982</v>
      </c>
      <c r="N30" s="194"/>
      <c r="O30" s="196">
        <f>IF(J30&lt;&gt;0,(H30-J30)/J30*100,"indetermine")</f>
        <v>5.8901560513661373</v>
      </c>
      <c r="P30" s="194"/>
      <c r="Q30" s="193">
        <f>H30-F30</f>
        <v>2848.3999999999996</v>
      </c>
      <c r="R30" s="194"/>
      <c r="S30" s="196">
        <f>IF(F30&lt;&gt;0,(H30-F30)/F30*100,"indetermine")</f>
        <v>98.254570541566039</v>
      </c>
    </row>
    <row r="31" spans="1:19" ht="18.75" customHeight="1">
      <c r="A31" s="180">
        <v>9</v>
      </c>
      <c r="E31" s="172" t="s">
        <v>87</v>
      </c>
      <c r="F31" s="314">
        <v>876</v>
      </c>
      <c r="H31" s="193">
        <f>+'GI-25 DOC 1.2'!O30</f>
        <v>747</v>
      </c>
      <c r="I31" s="194"/>
      <c r="J31" s="193">
        <v>712.2</v>
      </c>
      <c r="K31" s="193">
        <v>738</v>
      </c>
      <c r="L31" s="194"/>
      <c r="M31" s="193">
        <f t="shared" si="0"/>
        <v>34.799999999999955</v>
      </c>
      <c r="N31" s="194"/>
      <c r="O31" s="196">
        <f>IF(J31&lt;&gt;0,(H31-J31)/J31*100,"indetermine")</f>
        <v>4.8862679022746356</v>
      </c>
      <c r="P31" s="194"/>
      <c r="Q31" s="193">
        <f>H31-F31</f>
        <v>-129</v>
      </c>
      <c r="R31" s="194"/>
      <c r="S31" s="196">
        <f>IF(F31&lt;&gt;0,(H31-F31)/F31*100,"indetermine")</f>
        <v>-14.726027397260275</v>
      </c>
    </row>
    <row r="32" spans="1:19" ht="18.75" hidden="1" customHeight="1">
      <c r="A32" s="180">
        <v>10</v>
      </c>
      <c r="E32" s="172" t="s">
        <v>285</v>
      </c>
      <c r="F32" s="314">
        <v>0</v>
      </c>
      <c r="H32" s="193">
        <v>0</v>
      </c>
      <c r="I32" s="194"/>
      <c r="J32" s="193">
        <v>98.9</v>
      </c>
      <c r="K32" s="193">
        <v>0</v>
      </c>
      <c r="L32" s="194"/>
      <c r="M32" s="193">
        <f>H32-J32</f>
        <v>-98.9</v>
      </c>
      <c r="N32" s="194"/>
      <c r="O32" s="196">
        <f>IF(J32&lt;&gt;0,(H32-J32)/J32*100,"indetermine")</f>
        <v>-100</v>
      </c>
      <c r="P32" s="194"/>
      <c r="Q32" s="193">
        <f>H32-F32</f>
        <v>0</v>
      </c>
      <c r="R32" s="194"/>
      <c r="S32" s="196" t="str">
        <f>IF(F32&lt;&gt;0,(H32-F32)/F32*100,"indéterminé")</f>
        <v>indéterminé</v>
      </c>
    </row>
    <row r="33" spans="1:19" ht="15" customHeight="1">
      <c r="A33" s="180"/>
      <c r="E33" s="172"/>
      <c r="F33" s="316"/>
      <c r="H33" s="197"/>
      <c r="I33" s="194"/>
      <c r="J33" s="193"/>
      <c r="K33" s="197"/>
      <c r="L33" s="194"/>
      <c r="M33" s="193"/>
      <c r="N33" s="194"/>
      <c r="O33" s="200"/>
      <c r="P33" s="194"/>
      <c r="Q33" s="193"/>
      <c r="R33" s="194"/>
      <c r="S33" s="200"/>
    </row>
    <row r="34" spans="1:19" ht="18.75" customHeight="1">
      <c r="A34" s="180">
        <v>10</v>
      </c>
      <c r="E34" s="172" t="s">
        <v>88</v>
      </c>
      <c r="F34" s="315">
        <f>SUM(F30:F33)</f>
        <v>3775</v>
      </c>
      <c r="H34" s="201">
        <f>SUM(H30:H33)</f>
        <v>6494.4</v>
      </c>
      <c r="I34" s="194"/>
      <c r="J34" s="198">
        <f>SUM(J30:J33)</f>
        <v>6238.7999999999993</v>
      </c>
      <c r="K34" s="198">
        <f>SUM(K30:K33)</f>
        <v>6169.6</v>
      </c>
      <c r="L34" s="194"/>
      <c r="M34" s="198">
        <f t="shared" si="0"/>
        <v>255.60000000000036</v>
      </c>
      <c r="N34" s="194"/>
      <c r="O34" s="199">
        <f>IF(J34&lt;&gt;0,(H34-J34)/J34*100,"indetermine")</f>
        <v>4.0969417195614604</v>
      </c>
      <c r="P34" s="194"/>
      <c r="Q34" s="198">
        <f>H34-F34</f>
        <v>2719.3999999999996</v>
      </c>
      <c r="R34" s="194"/>
      <c r="S34" s="199">
        <f>IF(F34&lt;&gt;0,(H34-F34)/F34*100,"indetermine")</f>
        <v>72.037086092715214</v>
      </c>
    </row>
    <row r="35" spans="1:19" ht="18.75" customHeight="1">
      <c r="A35" s="180">
        <v>11</v>
      </c>
      <c r="E35" s="172" t="s">
        <v>89</v>
      </c>
      <c r="F35" s="315">
        <f>+F25+F34+F26</f>
        <v>10167</v>
      </c>
      <c r="H35" s="201">
        <f>+'GI-25 DOC 1.2'!O33</f>
        <v>19848.399999999998</v>
      </c>
      <c r="I35" s="194"/>
      <c r="J35" s="198">
        <f>+J25+J34+J26</f>
        <v>20670.099999999999</v>
      </c>
      <c r="K35" s="201">
        <f>+K25+K34</f>
        <v>20420.599999999999</v>
      </c>
      <c r="L35" s="194"/>
      <c r="M35" s="198">
        <f t="shared" si="0"/>
        <v>-821.70000000000073</v>
      </c>
      <c r="N35" s="194"/>
      <c r="O35" s="199">
        <f>IF(J35&lt;&gt;0,(H35-J35)/J35*100,"indetermine")</f>
        <v>-3.9753073279761622</v>
      </c>
      <c r="P35" s="194"/>
      <c r="Q35" s="198">
        <f>H35-F35</f>
        <v>9681.3999999999978</v>
      </c>
      <c r="R35" s="194"/>
      <c r="S35" s="199">
        <f>IF(F35&lt;&gt;0,(H35-F35)/F35*100,"indetermine")</f>
        <v>95.223763155306358</v>
      </c>
    </row>
    <row r="36" spans="1:19" ht="18.75" customHeight="1">
      <c r="A36" s="180">
        <v>12</v>
      </c>
      <c r="C36" s="172" t="s">
        <v>90</v>
      </c>
      <c r="F36" s="315">
        <f>F21-F35+0.5</f>
        <v>6035.5</v>
      </c>
      <c r="H36" s="198">
        <f>H21-H35</f>
        <v>8412.9906640769877</v>
      </c>
      <c r="I36" s="194"/>
      <c r="J36" s="198">
        <f>J21-J35</f>
        <v>6736.0999999999985</v>
      </c>
      <c r="K36" s="198">
        <f>K21-K35-1</f>
        <v>6917.5999999999985</v>
      </c>
      <c r="L36" s="194"/>
      <c r="M36" s="198">
        <f t="shared" si="0"/>
        <v>1676.8906640769892</v>
      </c>
      <c r="N36" s="194"/>
      <c r="O36" s="199">
        <f>IF(J36&lt;&gt;0,(H36-J36)/J36*100,"indetermine")</f>
        <v>24.894088034277839</v>
      </c>
      <c r="P36" s="194"/>
      <c r="Q36" s="198">
        <f>H36-F36</f>
        <v>2377.4906640769877</v>
      </c>
      <c r="R36" s="194"/>
      <c r="S36" s="199">
        <f>IF(F36&lt;&gt;0,(H36-F36)/F36*100,"indetermine")</f>
        <v>39.391776390969888</v>
      </c>
    </row>
    <row r="37" spans="1:19" ht="15" customHeight="1">
      <c r="A37" s="180"/>
      <c r="C37" s="172"/>
      <c r="F37" s="317"/>
      <c r="H37" s="202"/>
      <c r="I37" s="194"/>
      <c r="J37" s="202"/>
      <c r="K37" s="202"/>
      <c r="L37" s="194"/>
      <c r="M37" s="202"/>
      <c r="N37" s="194"/>
      <c r="O37" s="203"/>
      <c r="P37" s="194"/>
      <c r="Q37" s="202"/>
      <c r="R37" s="194"/>
      <c r="S37" s="203"/>
    </row>
    <row r="38" spans="1:19" ht="18.75" customHeight="1">
      <c r="A38" s="180">
        <f>A36+1</f>
        <v>13</v>
      </c>
      <c r="C38" s="172" t="s">
        <v>91</v>
      </c>
      <c r="F38" s="314">
        <v>1270</v>
      </c>
      <c r="H38" s="193">
        <f>+'GI-25 DOC 1.2'!O37</f>
        <v>1665</v>
      </c>
      <c r="I38" s="194"/>
      <c r="J38" s="193">
        <v>1468</v>
      </c>
      <c r="K38" s="193">
        <v>1458</v>
      </c>
      <c r="L38" s="194"/>
      <c r="M38" s="193">
        <f>H38-J38</f>
        <v>197</v>
      </c>
      <c r="N38" s="194"/>
      <c r="O38" s="196">
        <f>IF(J38&lt;&gt;0,(H38-J38)/J38*100,"indetermine")</f>
        <v>13.419618528610355</v>
      </c>
      <c r="P38" s="194"/>
      <c r="Q38" s="193">
        <f>H38-F38</f>
        <v>395</v>
      </c>
      <c r="R38" s="194"/>
      <c r="S38" s="196">
        <f t="shared" ref="S38:S41" si="1">IF(F38&lt;&gt;0,(H38-F38)/F38*100,"indetermine")</f>
        <v>31.102362204724411</v>
      </c>
    </row>
    <row r="39" spans="1:19" ht="18.75" customHeight="1" thickBot="1">
      <c r="A39" s="180">
        <f>A38+1</f>
        <v>14</v>
      </c>
      <c r="C39" s="172" t="s">
        <v>92</v>
      </c>
      <c r="F39" s="318">
        <f>F36-F38</f>
        <v>4765.5</v>
      </c>
      <c r="H39" s="204">
        <f>H36-H38</f>
        <v>6747.9906640769877</v>
      </c>
      <c r="I39" s="194"/>
      <c r="J39" s="198">
        <f>J36-J38</f>
        <v>5268.0999999999985</v>
      </c>
      <c r="K39" s="198">
        <f>K36-K38</f>
        <v>5459.5999999999985</v>
      </c>
      <c r="L39" s="194"/>
      <c r="M39" s="198">
        <f>H39-J39</f>
        <v>1479.8906640769892</v>
      </c>
      <c r="N39" s="194"/>
      <c r="O39" s="199">
        <f>IF(J39&lt;&gt;0,(H39-J39)/J39*100,"indetermine")</f>
        <v>28.09154465702985</v>
      </c>
      <c r="P39" s="194"/>
      <c r="Q39" s="198">
        <f>H39-F39</f>
        <v>1982.4906640769877</v>
      </c>
      <c r="R39" s="194"/>
      <c r="S39" s="199">
        <f t="shared" si="1"/>
        <v>41.600895269688124</v>
      </c>
    </row>
    <row r="40" spans="1:19" ht="18.75" customHeight="1" thickTop="1" thickBot="1">
      <c r="A40" s="180">
        <f>A39+1</f>
        <v>15</v>
      </c>
      <c r="C40" s="172" t="s">
        <v>93</v>
      </c>
      <c r="F40" s="319">
        <v>60316</v>
      </c>
      <c r="H40" s="205">
        <f>+'GI-25 DOC 1.2'!O39</f>
        <v>85783.65</v>
      </c>
      <c r="I40" s="194"/>
      <c r="J40" s="206">
        <v>82670.899999999994</v>
      </c>
      <c r="K40" s="206">
        <v>85444.53</v>
      </c>
      <c r="L40" s="194"/>
      <c r="M40" s="206">
        <f>H40-J40</f>
        <v>3112.75</v>
      </c>
      <c r="N40" s="194"/>
      <c r="O40" s="207">
        <f>IF(J40&lt;&gt;0,(H40-J40)/J40*100,"indetermine")</f>
        <v>3.7652305708538316</v>
      </c>
      <c r="Q40" s="206">
        <f>H40-F40</f>
        <v>25467.649999999994</v>
      </c>
      <c r="R40" s="194"/>
      <c r="S40" s="207">
        <f t="shared" si="1"/>
        <v>42.223705152861584</v>
      </c>
    </row>
    <row r="41" spans="1:19" ht="18.75" customHeight="1" thickTop="1" thickBot="1">
      <c r="A41" s="180">
        <f>A40+1</f>
        <v>16</v>
      </c>
      <c r="C41" s="172" t="s">
        <v>100</v>
      </c>
      <c r="F41" s="320">
        <f>+F39/F40*100</f>
        <v>7.9008886530937055</v>
      </c>
      <c r="H41" s="208">
        <f>+'GI-25 DOC 1.2'!O40</f>
        <v>7.866289979590503</v>
      </c>
      <c r="I41" s="209"/>
      <c r="J41" s="208">
        <f>+J39/J40*100</f>
        <v>6.3723752856204534</v>
      </c>
      <c r="K41" s="208">
        <f>+K39/K40*100</f>
        <v>6.3896424967168741</v>
      </c>
      <c r="L41" s="209"/>
      <c r="M41" s="210">
        <f>H41-J41</f>
        <v>1.4939146939700496</v>
      </c>
      <c r="N41" s="194"/>
      <c r="O41" s="207">
        <f>IF(J41&lt;&gt;0,(H41-J41)/J41*100,"indetermine")</f>
        <v>23.443608183923729</v>
      </c>
      <c r="Q41" s="210">
        <f t="shared" ref="Q41" si="2">H41-F41</f>
        <v>-3.4598673503202448E-2</v>
      </c>
      <c r="R41" s="194"/>
      <c r="S41" s="207">
        <f t="shared" si="1"/>
        <v>-0.43790863309603589</v>
      </c>
    </row>
    <row r="42" spans="1:19" ht="13.5" thickTop="1">
      <c r="A42" s="181"/>
      <c r="H42" s="206"/>
      <c r="I42" s="194"/>
      <c r="J42" s="206"/>
      <c r="K42" s="206"/>
      <c r="L42" s="194"/>
      <c r="M42" s="211"/>
      <c r="O42" s="211"/>
      <c r="Q42" s="211"/>
      <c r="S42" s="211"/>
    </row>
    <row r="43" spans="1:19" ht="9.75" customHeight="1">
      <c r="A43" s="181"/>
      <c r="H43" s="202"/>
      <c r="I43" s="194"/>
      <c r="J43" s="202"/>
      <c r="K43" s="202"/>
      <c r="L43" s="194"/>
      <c r="M43" s="179"/>
      <c r="O43" s="179"/>
      <c r="Q43" s="179"/>
      <c r="S43" s="179"/>
    </row>
    <row r="44" spans="1:19" ht="9.75" customHeight="1">
      <c r="A44" s="181"/>
      <c r="H44" s="202"/>
      <c r="I44" s="194"/>
      <c r="J44" s="202"/>
      <c r="K44" s="202"/>
      <c r="L44" s="194"/>
      <c r="M44" s="179"/>
      <c r="O44" s="179"/>
      <c r="Q44" s="179"/>
      <c r="S44" s="179"/>
    </row>
    <row r="45" spans="1:19" ht="9.75" customHeight="1">
      <c r="A45" s="181"/>
      <c r="H45" s="202"/>
      <c r="I45" s="194"/>
      <c r="J45" s="202"/>
      <c r="K45" s="202"/>
      <c r="L45" s="194"/>
      <c r="M45" s="179"/>
      <c r="O45" s="179"/>
      <c r="Q45" s="179"/>
      <c r="S45" s="179"/>
    </row>
    <row r="46" spans="1:19" ht="15.75" customHeight="1">
      <c r="B46" s="166"/>
      <c r="C46" s="136"/>
      <c r="Q46" s="179"/>
      <c r="S46" s="179"/>
    </row>
    <row r="47" spans="1:19" ht="17.25" customHeight="1">
      <c r="R47" s="136"/>
    </row>
    <row r="48" spans="1:19">
      <c r="B48" s="166" t="s">
        <v>244</v>
      </c>
      <c r="D48" s="321" t="s">
        <v>37</v>
      </c>
      <c r="E48" s="136" t="s">
        <v>284</v>
      </c>
    </row>
    <row r="49" spans="1:19">
      <c r="B49" s="166"/>
      <c r="D49" s="321"/>
      <c r="E49" s="136"/>
    </row>
    <row r="50" spans="1:19">
      <c r="B50" s="166"/>
      <c r="D50" s="321"/>
      <c r="E50" s="136"/>
    </row>
    <row r="51" spans="1:19" ht="17.25" customHeight="1">
      <c r="S51" s="212" t="s">
        <v>177</v>
      </c>
    </row>
    <row r="52" spans="1:19" ht="17.25" customHeight="1">
      <c r="S52" s="212" t="s">
        <v>291</v>
      </c>
    </row>
    <row r="53" spans="1:19" ht="17.25" customHeight="1">
      <c r="S53" s="212" t="s">
        <v>53</v>
      </c>
    </row>
    <row r="54" spans="1:19" ht="17.25" customHeight="1">
      <c r="A54" s="130" t="str">
        <f>'GI-25 DOC 1.2'!A56</f>
        <v>Original:   2015-09-09</v>
      </c>
      <c r="B54" s="136"/>
      <c r="C54" s="136"/>
      <c r="S54" s="212" t="str">
        <f>'GI-25 DOC 1.2'!U56</f>
        <v>Requête 3924-2015</v>
      </c>
    </row>
    <row r="55" spans="1:19" ht="12" customHeight="1"/>
    <row r="56" spans="1:19" ht="12" customHeight="1"/>
    <row r="57" spans="1:19" ht="12" customHeight="1"/>
    <row r="58" spans="1:19" ht="12" customHeight="1"/>
    <row r="59" spans="1:19" ht="12" customHeight="1"/>
  </sheetData>
  <mergeCells count="4">
    <mergeCell ref="A1:S1"/>
    <mergeCell ref="A2:S2"/>
    <mergeCell ref="A3:S3"/>
    <mergeCell ref="A4:S4"/>
  </mergeCells>
  <printOptions horizontalCentered="1"/>
  <pageMargins left="0" right="0" top="0.51" bottom="0" header="0.25" footer="0"/>
  <pageSetup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Feuil5"/>
  <dimension ref="A1:AE204"/>
  <sheetViews>
    <sheetView zoomScaleNormal="100" zoomScaleSheetLayoutView="100" workbookViewId="0">
      <selection activeCell="E5" sqref="E5"/>
    </sheetView>
  </sheetViews>
  <sheetFormatPr baseColWidth="10" defaultColWidth="9.625" defaultRowHeight="14.1" customHeight="1"/>
  <cols>
    <col min="1" max="1" width="4.5" style="117" customWidth="1"/>
    <col min="2" max="2" width="2.625" style="117" customWidth="1"/>
    <col min="3" max="3" width="2.125" style="117" customWidth="1"/>
    <col min="4" max="4" width="6.25" style="117" customWidth="1"/>
    <col min="5" max="5" width="11.625" style="117" customWidth="1"/>
    <col min="6" max="6" width="26.625" style="117" customWidth="1"/>
    <col min="7" max="7" width="12.625" style="117" customWidth="1"/>
    <col min="8" max="8" width="2.875" style="117" customWidth="1"/>
    <col min="9" max="9" width="12.625" style="117" hidden="1" customWidth="1"/>
    <col min="10" max="10" width="2.75" style="117" hidden="1" customWidth="1"/>
    <col min="11" max="11" width="14.375" style="117" hidden="1" customWidth="1"/>
    <col min="12" max="12" width="1.5" style="117" hidden="1" customWidth="1"/>
    <col min="13" max="13" width="15.75" style="117" customWidth="1"/>
    <col min="14" max="14" width="2.125" style="117" customWidth="1"/>
    <col min="15" max="15" width="9.625" style="117"/>
    <col min="16" max="16" width="1.625" style="117" customWidth="1"/>
    <col min="17" max="16384" width="9.625" style="117"/>
  </cols>
  <sheetData>
    <row r="1" spans="1:31" ht="16.5" customHeight="1">
      <c r="A1" s="373" t="s">
        <v>10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</row>
    <row r="2" spans="1:31" ht="18" customHeight="1">
      <c r="A2" s="373" t="s">
        <v>287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</row>
    <row r="3" spans="1:31" ht="18" hidden="1" customHeight="1">
      <c r="A3" s="94" t="s">
        <v>260</v>
      </c>
      <c r="B3" s="286"/>
      <c r="C3" s="286"/>
      <c r="D3" s="286"/>
      <c r="E3" s="286"/>
      <c r="F3" s="287"/>
      <c r="G3" s="287"/>
      <c r="H3" s="287"/>
      <c r="I3" s="286"/>
      <c r="J3" s="287"/>
      <c r="K3" s="286"/>
      <c r="L3" s="286"/>
      <c r="M3" s="286"/>
    </row>
    <row r="4" spans="1:31" ht="18" customHeight="1">
      <c r="A4" s="374" t="s">
        <v>151</v>
      </c>
      <c r="B4" s="374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</row>
    <row r="5" spans="1:31" ht="14.1" customHeight="1">
      <c r="A5" s="95"/>
      <c r="B5" s="286"/>
      <c r="C5" s="286"/>
      <c r="D5" s="286"/>
      <c r="E5" s="286"/>
      <c r="F5" s="287"/>
      <c r="G5" s="287"/>
      <c r="H5" s="287"/>
      <c r="I5" s="286"/>
      <c r="J5" s="287"/>
      <c r="K5" s="286"/>
      <c r="L5" s="286"/>
      <c r="M5" s="286"/>
    </row>
    <row r="6" spans="1:31" ht="14.1" customHeight="1">
      <c r="A6" s="95"/>
      <c r="B6" s="286"/>
      <c r="C6" s="286"/>
      <c r="D6" s="286"/>
      <c r="E6" s="286"/>
      <c r="F6" s="287"/>
      <c r="G6" s="287"/>
      <c r="H6" s="287"/>
      <c r="I6" s="286"/>
      <c r="J6" s="287"/>
      <c r="K6" s="286"/>
      <c r="L6" s="286"/>
    </row>
    <row r="7" spans="1:31" ht="14.1" customHeight="1">
      <c r="I7" s="288"/>
      <c r="J7" s="288"/>
      <c r="K7" s="288"/>
      <c r="L7" s="288"/>
      <c r="M7" s="288"/>
    </row>
    <row r="8" spans="1:31" ht="14.1" customHeight="1">
      <c r="A8" s="106" t="s">
        <v>11</v>
      </c>
      <c r="B8" s="102"/>
      <c r="C8" s="102"/>
      <c r="D8" s="102"/>
      <c r="E8" s="102"/>
      <c r="F8" s="102"/>
      <c r="G8" s="102"/>
      <c r="H8" s="102"/>
      <c r="I8" s="107" t="s">
        <v>241</v>
      </c>
      <c r="J8" s="114"/>
      <c r="K8" s="114" t="s">
        <v>242</v>
      </c>
      <c r="L8" s="114"/>
      <c r="N8" s="289"/>
      <c r="O8" s="226" t="s">
        <v>338</v>
      </c>
      <c r="P8" s="215"/>
      <c r="Q8" s="215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</row>
    <row r="9" spans="1:31" ht="14.1" customHeight="1">
      <c r="A9" s="106" t="s">
        <v>12</v>
      </c>
      <c r="B9" s="102"/>
      <c r="C9" s="106" t="s">
        <v>13</v>
      </c>
      <c r="D9" s="102"/>
      <c r="E9" s="102"/>
      <c r="F9" s="102"/>
      <c r="G9" s="128" t="s">
        <v>286</v>
      </c>
      <c r="H9" s="102"/>
      <c r="I9" s="289" t="s">
        <v>261</v>
      </c>
      <c r="J9" s="114"/>
      <c r="K9" s="128" t="s">
        <v>126</v>
      </c>
      <c r="L9" s="114"/>
      <c r="M9" s="128" t="s">
        <v>256</v>
      </c>
      <c r="N9" s="289"/>
      <c r="O9" s="228" t="s">
        <v>339</v>
      </c>
      <c r="P9" s="230"/>
      <c r="Q9" s="228" t="s">
        <v>99</v>
      </c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</row>
    <row r="10" spans="1:31" ht="14.1" customHeight="1">
      <c r="A10" s="100"/>
      <c r="B10" s="97"/>
      <c r="C10" s="100"/>
      <c r="D10" s="100"/>
      <c r="E10" s="97"/>
      <c r="F10" s="97"/>
      <c r="G10" s="114" t="s">
        <v>345</v>
      </c>
      <c r="H10" s="97"/>
      <c r="I10" s="101">
        <v>2</v>
      </c>
      <c r="J10" s="98"/>
      <c r="K10" s="98">
        <v>3</v>
      </c>
      <c r="L10" s="98"/>
      <c r="M10" s="353">
        <v>2</v>
      </c>
      <c r="N10" s="289"/>
      <c r="O10" s="222">
        <v>3</v>
      </c>
      <c r="P10" s="232"/>
      <c r="Q10" s="222">
        <v>4</v>
      </c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</row>
    <row r="11" spans="1:31" ht="14.1" customHeight="1">
      <c r="A11" s="114"/>
      <c r="B11" s="102"/>
      <c r="D11" s="102"/>
      <c r="E11" s="102"/>
      <c r="F11" s="103" t="s">
        <v>262</v>
      </c>
      <c r="G11" s="114">
        <v>3335</v>
      </c>
      <c r="H11" s="114"/>
      <c r="I11" s="114">
        <v>3060</v>
      </c>
      <c r="J11" s="114"/>
      <c r="K11" s="114">
        <v>3060</v>
      </c>
      <c r="L11" s="114"/>
      <c r="M11" s="114">
        <v>3154</v>
      </c>
    </row>
    <row r="12" spans="1:31" ht="14.1" customHeight="1">
      <c r="A12" s="114"/>
      <c r="B12" s="102"/>
      <c r="D12" s="102"/>
      <c r="E12" s="102"/>
      <c r="F12" s="103"/>
      <c r="G12" s="102"/>
      <c r="H12" s="102"/>
      <c r="I12" s="102"/>
      <c r="J12" s="102"/>
      <c r="K12" s="102"/>
      <c r="L12" s="102"/>
      <c r="M12" s="102"/>
    </row>
    <row r="13" spans="1:31" ht="14.1" customHeight="1">
      <c r="A13" s="114"/>
      <c r="B13" s="102"/>
      <c r="C13" s="104" t="s">
        <v>18</v>
      </c>
      <c r="D13" s="102"/>
      <c r="E13" s="102"/>
      <c r="F13" s="102"/>
      <c r="G13" s="102"/>
      <c r="H13" s="102"/>
      <c r="I13" s="102"/>
      <c r="J13" s="102"/>
      <c r="K13" s="105"/>
      <c r="L13" s="102"/>
      <c r="M13" s="97"/>
    </row>
    <row r="14" spans="1:31" ht="14.1" customHeight="1">
      <c r="A14" s="114"/>
      <c r="B14" s="102"/>
      <c r="C14" s="102"/>
      <c r="D14" s="102"/>
      <c r="E14" s="102"/>
      <c r="F14" s="102"/>
      <c r="G14" s="102"/>
      <c r="H14" s="102"/>
      <c r="I14" s="102"/>
      <c r="J14" s="102"/>
      <c r="K14" s="105"/>
      <c r="L14" s="102"/>
      <c r="M14" s="97"/>
    </row>
    <row r="15" spans="1:31" ht="14.1" customHeight="1">
      <c r="A15" s="114"/>
      <c r="B15" s="102"/>
      <c r="C15" s="102"/>
      <c r="D15" s="106" t="s">
        <v>19</v>
      </c>
      <c r="E15" s="102"/>
      <c r="F15" s="102"/>
      <c r="G15" s="102"/>
      <c r="H15" s="102"/>
      <c r="I15" s="102"/>
      <c r="J15" s="102"/>
      <c r="K15" s="105"/>
      <c r="L15" s="102"/>
      <c r="M15" s="97"/>
    </row>
    <row r="16" spans="1:31" ht="14.1" customHeight="1">
      <c r="A16" s="114">
        <v>1</v>
      </c>
      <c r="B16" s="102"/>
      <c r="C16" s="102"/>
      <c r="D16" s="102"/>
      <c r="E16" s="106" t="s">
        <v>128</v>
      </c>
      <c r="F16" s="102"/>
      <c r="G16" s="362">
        <v>2440</v>
      </c>
      <c r="H16" s="102"/>
      <c r="I16" s="109">
        <f>43071/12</f>
        <v>3589.25</v>
      </c>
      <c r="J16" s="109"/>
      <c r="K16" s="110">
        <v>3869</v>
      </c>
      <c r="L16" s="110"/>
      <c r="M16" s="109">
        <v>4112.166666666667</v>
      </c>
      <c r="O16" s="109">
        <f>M16-G16</f>
        <v>1672.166666666667</v>
      </c>
      <c r="Q16" s="354">
        <f>IF(G16&lt;&gt;0,(M16-G16)/G16,"indetermine")</f>
        <v>0.6853142076502734</v>
      </c>
    </row>
    <row r="17" spans="1:17" ht="14.1" customHeight="1">
      <c r="A17" s="114">
        <v>2</v>
      </c>
      <c r="B17" s="102"/>
      <c r="C17" s="102"/>
      <c r="D17" s="102"/>
      <c r="E17" s="106" t="s">
        <v>129</v>
      </c>
      <c r="F17" s="102"/>
      <c r="G17" s="359">
        <v>2281.3000000000002</v>
      </c>
      <c r="H17" s="102"/>
      <c r="I17" s="112">
        <v>2172.3000000000002</v>
      </c>
      <c r="J17" s="112"/>
      <c r="K17" s="105">
        <v>2384.1</v>
      </c>
      <c r="L17" s="105"/>
      <c r="M17" s="112">
        <v>2555.9478498575209</v>
      </c>
      <c r="O17" s="112">
        <f>M17-G17</f>
        <v>274.64784985752067</v>
      </c>
      <c r="Q17" s="354">
        <f>IF(G17&lt;&gt;0,(M17-G17)/G17,"indetermine")</f>
        <v>0.12039093931421586</v>
      </c>
    </row>
    <row r="18" spans="1:17" ht="14.1" customHeight="1">
      <c r="A18" s="114"/>
      <c r="B18" s="102"/>
      <c r="C18" s="102"/>
      <c r="D18" s="102"/>
      <c r="E18" s="102"/>
      <c r="F18" s="102"/>
      <c r="G18" s="359"/>
      <c r="H18" s="102"/>
      <c r="I18" s="112"/>
      <c r="J18" s="112"/>
      <c r="K18" s="105"/>
      <c r="L18" s="102"/>
      <c r="M18" s="112"/>
      <c r="O18" s="109"/>
    </row>
    <row r="19" spans="1:17" ht="14.1" customHeight="1">
      <c r="A19" s="114"/>
      <c r="B19" s="102"/>
      <c r="C19" s="104" t="s">
        <v>264</v>
      </c>
      <c r="D19" s="102"/>
      <c r="E19" s="102"/>
      <c r="F19" s="102"/>
      <c r="G19" s="359"/>
      <c r="H19" s="102"/>
      <c r="I19" s="112"/>
      <c r="J19" s="112"/>
      <c r="K19" s="105"/>
      <c r="L19" s="102"/>
      <c r="M19" s="112"/>
      <c r="O19" s="112"/>
    </row>
    <row r="20" spans="1:17" ht="14.1" customHeight="1">
      <c r="A20" s="114"/>
      <c r="B20" s="102"/>
      <c r="C20" s="102"/>
      <c r="D20" s="102"/>
      <c r="E20" s="102"/>
      <c r="F20" s="102"/>
      <c r="G20" s="359"/>
      <c r="H20" s="102"/>
      <c r="I20" s="112"/>
      <c r="J20" s="112"/>
      <c r="K20" s="105"/>
      <c r="L20" s="102"/>
      <c r="M20" s="112"/>
      <c r="O20" s="109"/>
    </row>
    <row r="21" spans="1:17" ht="14.1" customHeight="1">
      <c r="A21" s="114"/>
      <c r="B21" s="102"/>
      <c r="C21" s="102"/>
      <c r="D21" s="106" t="s">
        <v>19</v>
      </c>
      <c r="E21" s="102"/>
      <c r="F21" s="102"/>
      <c r="G21" s="359"/>
      <c r="H21" s="102"/>
      <c r="I21" s="112"/>
      <c r="J21" s="112"/>
      <c r="K21" s="105"/>
      <c r="L21" s="102"/>
      <c r="M21" s="112"/>
      <c r="O21" s="112"/>
    </row>
    <row r="22" spans="1:17" ht="14.1" customHeight="1">
      <c r="A22" s="114">
        <v>3</v>
      </c>
      <c r="B22" s="102"/>
      <c r="C22" s="102"/>
      <c r="D22" s="102"/>
      <c r="E22" s="106" t="s">
        <v>128</v>
      </c>
      <c r="F22" s="102"/>
      <c r="G22" s="362">
        <v>24163</v>
      </c>
      <c r="H22" s="102"/>
      <c r="I22" s="109">
        <f>406703/12</f>
        <v>33891.916666666664</v>
      </c>
      <c r="J22" s="109"/>
      <c r="K22" s="110">
        <v>33831</v>
      </c>
      <c r="L22" s="110"/>
      <c r="M22" s="109">
        <v>34511.75</v>
      </c>
      <c r="O22" s="109">
        <f>M22-G22</f>
        <v>10348.75</v>
      </c>
      <c r="Q22" s="354">
        <f>IF(G22&lt;&gt;0,(M22-G22)/G22,"indetermine")</f>
        <v>0.42828911972851053</v>
      </c>
    </row>
    <row r="23" spans="1:17" ht="14.1" customHeight="1">
      <c r="A23" s="114">
        <v>4</v>
      </c>
      <c r="B23" s="102"/>
      <c r="C23" s="102"/>
      <c r="D23" s="102"/>
      <c r="E23" s="106" t="s">
        <v>129</v>
      </c>
      <c r="F23" s="102"/>
      <c r="G23" s="359">
        <v>53466.5</v>
      </c>
      <c r="H23" s="102"/>
      <c r="I23" s="112">
        <v>62626.3</v>
      </c>
      <c r="J23" s="112"/>
      <c r="K23" s="105">
        <v>62688.7</v>
      </c>
      <c r="L23" s="105"/>
      <c r="M23" s="112">
        <v>65115.047200642817</v>
      </c>
      <c r="O23" s="112">
        <f>M23-G23</f>
        <v>11648.547200642817</v>
      </c>
      <c r="Q23" s="354">
        <f>IF(G23&lt;&gt;0,(M23-G23)/G23,"indetermine")</f>
        <v>0.21786627515627199</v>
      </c>
    </row>
    <row r="24" spans="1:17" ht="14.1" customHeight="1">
      <c r="A24" s="114"/>
      <c r="B24" s="102"/>
      <c r="C24" s="102"/>
      <c r="D24" s="102"/>
      <c r="E24" s="102"/>
      <c r="F24" s="102"/>
      <c r="G24" s="359"/>
      <c r="H24" s="102"/>
      <c r="I24" s="112"/>
      <c r="J24" s="112"/>
      <c r="K24" s="105"/>
      <c r="L24" s="102"/>
      <c r="M24" s="112"/>
      <c r="O24" s="109"/>
    </row>
    <row r="25" spans="1:17" ht="14.1" customHeight="1">
      <c r="A25" s="114"/>
      <c r="B25" s="102"/>
      <c r="C25" s="104" t="s">
        <v>20</v>
      </c>
      <c r="D25" s="102"/>
      <c r="E25" s="102"/>
      <c r="F25" s="102"/>
      <c r="G25" s="359"/>
      <c r="H25" s="102"/>
      <c r="I25" s="112"/>
      <c r="J25" s="112"/>
      <c r="K25" s="105"/>
      <c r="L25" s="102"/>
      <c r="M25" s="112"/>
      <c r="O25" s="112"/>
    </row>
    <row r="26" spans="1:17" ht="14.1" customHeight="1">
      <c r="A26" s="114">
        <v>5</v>
      </c>
      <c r="B26" s="102"/>
      <c r="C26" s="102"/>
      <c r="D26" s="102"/>
      <c r="E26" s="106" t="s">
        <v>128</v>
      </c>
      <c r="F26" s="102"/>
      <c r="G26" s="362">
        <f>G16+G22</f>
        <v>26603</v>
      </c>
      <c r="H26" s="102"/>
      <c r="I26" s="109">
        <f>I16+I22</f>
        <v>37481.166666666664</v>
      </c>
      <c r="J26" s="109"/>
      <c r="K26" s="109">
        <f>K16+K22</f>
        <v>37700</v>
      </c>
      <c r="L26" s="110"/>
      <c r="M26" s="109">
        <v>38623.916666666664</v>
      </c>
      <c r="N26" s="290"/>
      <c r="O26" s="109">
        <f>M26-G26</f>
        <v>12020.916666666664</v>
      </c>
      <c r="Q26" s="354">
        <f>IF(G26&lt;&gt;0,(M26-G26)/G26,"indetermine")</f>
        <v>0.45186319838614686</v>
      </c>
    </row>
    <row r="27" spans="1:17" ht="14.1" customHeight="1">
      <c r="A27" s="114">
        <v>6</v>
      </c>
      <c r="B27" s="102"/>
      <c r="C27" s="102"/>
      <c r="D27" s="102"/>
      <c r="E27" s="106" t="s">
        <v>129</v>
      </c>
      <c r="F27" s="102"/>
      <c r="G27" s="360">
        <f>G17+G23</f>
        <v>55747.8</v>
      </c>
      <c r="H27" s="102"/>
      <c r="I27" s="112">
        <f>I17+I23</f>
        <v>64798.600000000006</v>
      </c>
      <c r="J27" s="112"/>
      <c r="K27" s="112">
        <f>K17+K23</f>
        <v>65072.799999999996</v>
      </c>
      <c r="L27" s="105"/>
      <c r="M27" s="112">
        <v>67670.995050500336</v>
      </c>
      <c r="O27" s="112">
        <f>M27-G27</f>
        <v>11923.195050500333</v>
      </c>
      <c r="Q27" s="354">
        <f>IF(G27&lt;&gt;0,(M27-G27)/G27,"indetermine")</f>
        <v>0.21387740952109918</v>
      </c>
    </row>
    <row r="28" spans="1:17" ht="14.1" customHeight="1">
      <c r="A28" s="114"/>
      <c r="B28" s="102"/>
      <c r="C28" s="102"/>
      <c r="D28" s="102"/>
      <c r="E28" s="106"/>
      <c r="F28" s="102"/>
      <c r="G28" s="359"/>
      <c r="H28" s="102"/>
      <c r="I28" s="112"/>
      <c r="J28" s="112"/>
      <c r="K28" s="105"/>
      <c r="L28" s="102"/>
      <c r="M28" s="112"/>
      <c r="O28" s="109"/>
    </row>
    <row r="29" spans="1:17" ht="14.1" customHeight="1">
      <c r="A29" s="114"/>
      <c r="B29" s="102"/>
      <c r="C29" s="102"/>
      <c r="D29" s="102"/>
      <c r="E29" s="102"/>
      <c r="F29" s="102"/>
      <c r="G29" s="359"/>
      <c r="H29" s="102"/>
      <c r="I29" s="112"/>
      <c r="J29" s="112"/>
      <c r="K29" s="105"/>
      <c r="L29" s="102"/>
      <c r="M29" s="112"/>
      <c r="O29" s="112"/>
    </row>
    <row r="30" spans="1:17" ht="14.1" customHeight="1">
      <c r="A30" s="114"/>
      <c r="B30" s="102"/>
      <c r="C30" s="104" t="s">
        <v>276</v>
      </c>
      <c r="D30" s="102"/>
      <c r="E30" s="102"/>
      <c r="F30" s="102"/>
      <c r="G30" s="359"/>
      <c r="H30" s="102"/>
      <c r="I30" s="112"/>
      <c r="J30" s="112"/>
      <c r="K30" s="105"/>
      <c r="L30" s="102"/>
      <c r="M30" s="112"/>
      <c r="O30" s="109"/>
    </row>
    <row r="31" spans="1:17" ht="14.1" customHeight="1">
      <c r="A31" s="114"/>
      <c r="B31" s="102"/>
      <c r="C31" s="102"/>
      <c r="D31" s="102"/>
      <c r="E31" s="102"/>
      <c r="F31" s="102"/>
      <c r="G31" s="359"/>
      <c r="H31" s="102"/>
      <c r="I31" s="112"/>
      <c r="J31" s="112"/>
      <c r="K31" s="105"/>
      <c r="L31" s="102"/>
      <c r="M31" s="112"/>
      <c r="O31" s="112"/>
    </row>
    <row r="32" spans="1:17" ht="14.1" customHeight="1">
      <c r="A32" s="114"/>
      <c r="B32" s="102"/>
      <c r="C32" s="102"/>
      <c r="D32" s="106" t="s">
        <v>22</v>
      </c>
      <c r="E32" s="102"/>
      <c r="F32" s="102"/>
      <c r="G32" s="359"/>
      <c r="H32" s="102"/>
      <c r="I32" s="112"/>
      <c r="J32" s="112"/>
      <c r="K32" s="105"/>
      <c r="L32" s="102"/>
      <c r="M32" s="112"/>
      <c r="O32" s="109"/>
    </row>
    <row r="33" spans="1:17" ht="14.1" customHeight="1">
      <c r="A33" s="114">
        <v>7</v>
      </c>
      <c r="B33" s="102"/>
      <c r="C33" s="102"/>
      <c r="D33" s="102"/>
      <c r="E33" s="106" t="s">
        <v>128</v>
      </c>
      <c r="F33" s="102"/>
      <c r="G33" s="362">
        <f>182+50</f>
        <v>232</v>
      </c>
      <c r="H33" s="102"/>
      <c r="I33" s="109">
        <f>3901/12</f>
        <v>325.08333333333331</v>
      </c>
      <c r="J33" s="109"/>
      <c r="K33" s="110">
        <v>311</v>
      </c>
      <c r="L33" s="110"/>
      <c r="M33" s="109">
        <v>315</v>
      </c>
      <c r="O33" s="109">
        <f>M33-G33</f>
        <v>83</v>
      </c>
      <c r="Q33" s="354">
        <f>IF(G33&lt;&gt;0,(M33-G33)/G33,"indetermine")</f>
        <v>0.35775862068965519</v>
      </c>
    </row>
    <row r="34" spans="1:17" ht="14.1" customHeight="1">
      <c r="A34" s="114">
        <v>8</v>
      </c>
      <c r="B34" s="102"/>
      <c r="C34" s="102"/>
      <c r="D34" s="102"/>
      <c r="E34" s="106" t="s">
        <v>129</v>
      </c>
      <c r="F34" s="102"/>
      <c r="G34" s="360">
        <f>3514.84+956.7</f>
        <v>4471.54</v>
      </c>
      <c r="H34" s="102"/>
      <c r="I34" s="112">
        <v>4896.8</v>
      </c>
      <c r="J34" s="112"/>
      <c r="K34" s="105">
        <v>4771.8999999999996</v>
      </c>
      <c r="L34" s="105"/>
      <c r="M34" s="112">
        <v>4821.2543332255091</v>
      </c>
      <c r="O34" s="112">
        <f>M34-G34</f>
        <v>349.71433322550911</v>
      </c>
      <c r="Q34" s="354">
        <f>IF(G34&lt;&gt;0,(M34-G34)/G34,"indetermine")</f>
        <v>7.8208924268933999E-2</v>
      </c>
    </row>
    <row r="35" spans="1:17" ht="14.1" customHeight="1">
      <c r="A35" s="114"/>
      <c r="B35" s="102"/>
      <c r="C35" s="102"/>
      <c r="D35" s="102"/>
      <c r="E35" s="102"/>
      <c r="F35" s="102"/>
      <c r="G35" s="359"/>
      <c r="H35" s="102"/>
      <c r="I35" s="112"/>
      <c r="J35" s="112"/>
      <c r="K35" s="105"/>
      <c r="L35" s="102"/>
      <c r="M35" s="112"/>
      <c r="O35" s="112"/>
    </row>
    <row r="36" spans="1:17" ht="14.1" customHeight="1">
      <c r="A36" s="114"/>
      <c r="B36" s="102"/>
      <c r="C36" s="102"/>
      <c r="D36" s="102" t="s">
        <v>22</v>
      </c>
      <c r="E36" s="116" t="s">
        <v>288</v>
      </c>
      <c r="F36" s="102"/>
      <c r="G36" s="359"/>
      <c r="H36" s="102"/>
      <c r="I36" s="112"/>
      <c r="J36" s="112"/>
      <c r="K36" s="105"/>
      <c r="L36" s="102"/>
      <c r="M36" s="112"/>
      <c r="O36" s="109"/>
    </row>
    <row r="37" spans="1:17" ht="14.1" customHeight="1">
      <c r="A37" s="114">
        <v>9</v>
      </c>
      <c r="B37" s="102"/>
      <c r="C37" s="102"/>
      <c r="D37" s="102"/>
      <c r="E37" s="106" t="s">
        <v>128</v>
      </c>
      <c r="F37" s="102"/>
      <c r="G37" s="362">
        <v>2</v>
      </c>
      <c r="H37" s="102"/>
      <c r="I37" s="109">
        <f>36/12</f>
        <v>3</v>
      </c>
      <c r="J37" s="109"/>
      <c r="K37" s="110">
        <v>3</v>
      </c>
      <c r="L37" s="110"/>
      <c r="M37" s="109">
        <v>3</v>
      </c>
      <c r="O37" s="109">
        <f>M37-G37</f>
        <v>1</v>
      </c>
      <c r="Q37" s="354">
        <f>IF(G37&lt;&gt;0,(M37-G37)/G37,"indetermine")</f>
        <v>0.5</v>
      </c>
    </row>
    <row r="38" spans="1:17" ht="14.1" customHeight="1">
      <c r="A38" s="114">
        <v>10</v>
      </c>
      <c r="B38" s="102"/>
      <c r="C38" s="102"/>
      <c r="D38" s="102"/>
      <c r="E38" s="106" t="s">
        <v>129</v>
      </c>
      <c r="F38" s="102"/>
      <c r="G38" s="360">
        <v>19.54</v>
      </c>
      <c r="H38" s="102"/>
      <c r="I38" s="112">
        <v>23</v>
      </c>
      <c r="J38" s="112"/>
      <c r="K38" s="105">
        <v>31.5</v>
      </c>
      <c r="L38" s="105"/>
      <c r="M38" s="112">
        <v>29.433296305887097</v>
      </c>
      <c r="O38" s="112">
        <f>M38-G38</f>
        <v>9.8932963058870982</v>
      </c>
      <c r="Q38" s="354">
        <f>IF(G38&lt;&gt;0,(M38-G38)/G38,"indetermine")</f>
        <v>0.50630994400650453</v>
      </c>
    </row>
    <row r="39" spans="1:17" ht="14.1" customHeight="1">
      <c r="A39" s="114"/>
      <c r="B39" s="102"/>
      <c r="C39" s="106"/>
      <c r="D39" s="102"/>
      <c r="E39" s="102"/>
      <c r="F39" s="102"/>
      <c r="G39" s="359"/>
      <c r="H39" s="102"/>
      <c r="I39" s="112"/>
      <c r="J39" s="112"/>
      <c r="K39" s="105"/>
      <c r="L39" s="102"/>
      <c r="M39" s="112"/>
      <c r="O39" s="112"/>
    </row>
    <row r="40" spans="1:17" ht="14.1" customHeight="1">
      <c r="A40" s="114"/>
      <c r="B40" s="102"/>
      <c r="C40" s="102" t="s">
        <v>133</v>
      </c>
      <c r="D40" s="102"/>
      <c r="E40" s="106"/>
      <c r="F40" s="102"/>
      <c r="G40" s="359"/>
      <c r="H40" s="102"/>
      <c r="I40" s="112"/>
      <c r="J40" s="112"/>
      <c r="K40" s="105"/>
      <c r="L40" s="102"/>
      <c r="M40" s="112"/>
      <c r="O40" s="109"/>
    </row>
    <row r="41" spans="1:17" ht="14.1" customHeight="1">
      <c r="A41" s="114">
        <v>11</v>
      </c>
      <c r="B41" s="102"/>
      <c r="C41" s="102"/>
      <c r="D41" s="102"/>
      <c r="E41" s="106" t="s">
        <v>128</v>
      </c>
      <c r="F41" s="102"/>
      <c r="G41" s="362">
        <f>G33+G37</f>
        <v>234</v>
      </c>
      <c r="H41" s="102"/>
      <c r="I41" s="109">
        <f>I33+I37</f>
        <v>328.08333333333331</v>
      </c>
      <c r="J41" s="109"/>
      <c r="K41" s="109">
        <f>K33+K37</f>
        <v>314</v>
      </c>
      <c r="L41" s="110"/>
      <c r="M41" s="109">
        <v>318</v>
      </c>
      <c r="O41" s="109">
        <f>M41-G41</f>
        <v>84</v>
      </c>
      <c r="Q41" s="354">
        <f>IF(G41&lt;&gt;0,(M41-G41)/G41,"indetermine")</f>
        <v>0.35897435897435898</v>
      </c>
    </row>
    <row r="42" spans="1:17" ht="14.1" customHeight="1">
      <c r="A42" s="114">
        <v>12</v>
      </c>
      <c r="B42" s="102"/>
      <c r="C42" s="104"/>
      <c r="D42" s="102"/>
      <c r="E42" s="102" t="s">
        <v>129</v>
      </c>
      <c r="F42" s="102"/>
      <c r="G42" s="360">
        <f>G34+G38</f>
        <v>4491.08</v>
      </c>
      <c r="H42" s="102"/>
      <c r="I42" s="112">
        <f>I34+I38</f>
        <v>4919.8</v>
      </c>
      <c r="J42" s="112"/>
      <c r="K42" s="112">
        <f>K34+K38</f>
        <v>4803.3999999999996</v>
      </c>
      <c r="L42" s="105"/>
      <c r="M42" s="112">
        <v>4850.6876295313959</v>
      </c>
      <c r="O42" s="112">
        <f>M42-G42</f>
        <v>359.60762953139601</v>
      </c>
      <c r="Q42" s="354">
        <f>IF(G42&lt;&gt;0,(M42-G42)/G42,"indetermine")</f>
        <v>8.0071526120976691E-2</v>
      </c>
    </row>
    <row r="43" spans="1:17" ht="14.1" customHeight="1">
      <c r="A43" s="114"/>
      <c r="B43" s="102"/>
      <c r="C43" s="104"/>
      <c r="D43" s="102"/>
      <c r="E43" s="102"/>
      <c r="F43" s="102"/>
      <c r="G43" s="323"/>
      <c r="H43" s="102"/>
      <c r="I43" s="112"/>
      <c r="J43" s="112"/>
      <c r="K43" s="112"/>
      <c r="L43" s="105"/>
      <c r="M43" s="112"/>
      <c r="O43" s="112"/>
    </row>
    <row r="44" spans="1:17" ht="14.1" customHeight="1">
      <c r="A44" s="114"/>
      <c r="B44" s="102"/>
      <c r="C44" s="104"/>
      <c r="D44" s="102"/>
      <c r="E44" s="102"/>
      <c r="F44" s="102"/>
      <c r="G44" s="323"/>
      <c r="H44" s="102"/>
      <c r="I44" s="112"/>
      <c r="J44" s="112"/>
      <c r="K44" s="112"/>
      <c r="L44" s="105"/>
      <c r="M44" s="112"/>
      <c r="O44" s="109"/>
    </row>
    <row r="45" spans="1:17" ht="14.1" customHeight="1">
      <c r="A45" s="114"/>
      <c r="B45" s="102"/>
      <c r="C45" s="104"/>
      <c r="D45" s="102"/>
      <c r="E45" s="102"/>
      <c r="F45" s="102"/>
      <c r="G45" s="323"/>
      <c r="H45" s="102"/>
      <c r="I45" s="112"/>
      <c r="J45" s="112"/>
      <c r="K45" s="112"/>
      <c r="L45" s="105"/>
      <c r="M45" s="112"/>
      <c r="O45" s="112"/>
    </row>
    <row r="46" spans="1:17" ht="14.1" customHeight="1">
      <c r="A46" s="114"/>
      <c r="B46" s="102"/>
      <c r="C46" s="104"/>
      <c r="D46" s="102"/>
      <c r="E46" s="102"/>
      <c r="F46" s="102"/>
      <c r="G46" s="323"/>
      <c r="H46" s="102"/>
      <c r="I46" s="112"/>
      <c r="J46" s="112"/>
      <c r="K46" s="112"/>
      <c r="L46" s="105"/>
      <c r="M46" s="112"/>
      <c r="O46" s="109"/>
    </row>
    <row r="47" spans="1:17" ht="14.1" customHeight="1">
      <c r="A47" s="114"/>
      <c r="B47" s="102"/>
      <c r="C47" s="104"/>
      <c r="D47" s="102"/>
      <c r="E47" s="102"/>
      <c r="F47" s="102"/>
      <c r="G47" s="323"/>
      <c r="H47" s="102"/>
      <c r="I47" s="112"/>
      <c r="J47" s="112"/>
      <c r="K47" s="112"/>
      <c r="L47" s="105"/>
      <c r="M47" s="112"/>
      <c r="O47" s="112"/>
    </row>
    <row r="48" spans="1:17" ht="14.1" customHeight="1">
      <c r="A48" s="114"/>
      <c r="B48" s="102"/>
      <c r="C48" s="104"/>
      <c r="D48" s="102"/>
      <c r="E48" s="102"/>
      <c r="F48" s="102"/>
      <c r="G48" s="323"/>
      <c r="H48" s="102"/>
      <c r="I48" s="112"/>
      <c r="J48" s="112"/>
      <c r="K48" s="112"/>
      <c r="L48" s="105"/>
      <c r="M48" s="112"/>
      <c r="O48" s="109"/>
    </row>
    <row r="49" spans="1:17" ht="14.1" customHeight="1">
      <c r="A49" s="114"/>
      <c r="B49" s="102"/>
      <c r="C49" s="104"/>
      <c r="D49" s="102"/>
      <c r="E49" s="102"/>
      <c r="F49" s="102"/>
      <c r="G49" s="323"/>
      <c r="H49" s="102"/>
      <c r="I49" s="112"/>
      <c r="J49" s="112"/>
      <c r="K49" s="112"/>
      <c r="L49" s="105"/>
      <c r="M49" s="112"/>
      <c r="O49" s="112"/>
    </row>
    <row r="50" spans="1:17" ht="14.1" customHeight="1">
      <c r="A50" s="114"/>
      <c r="B50" s="102"/>
      <c r="C50" s="104"/>
      <c r="D50" s="102"/>
      <c r="E50" s="102"/>
      <c r="F50" s="102"/>
      <c r="G50" s="323"/>
      <c r="H50" s="102"/>
      <c r="I50" s="112"/>
      <c r="J50" s="112"/>
      <c r="K50" s="112"/>
      <c r="L50" s="105"/>
      <c r="M50" s="112"/>
      <c r="O50" s="109"/>
    </row>
    <row r="51" spans="1:17" ht="14.1" customHeight="1">
      <c r="A51" s="114"/>
      <c r="B51" s="102"/>
      <c r="C51" s="104"/>
      <c r="D51" s="102"/>
      <c r="E51" s="102"/>
      <c r="F51" s="102"/>
      <c r="G51" s="323"/>
      <c r="H51" s="102"/>
      <c r="I51" s="112"/>
      <c r="J51" s="112"/>
      <c r="K51" s="112"/>
      <c r="L51" s="105"/>
      <c r="M51" s="112"/>
      <c r="O51" s="112"/>
    </row>
    <row r="52" spans="1:17" ht="14.1" customHeight="1">
      <c r="A52" s="114"/>
      <c r="B52" s="102"/>
      <c r="C52" s="104"/>
      <c r="D52" s="102"/>
      <c r="E52" s="102"/>
      <c r="F52" s="102"/>
      <c r="G52" s="323"/>
      <c r="H52" s="102"/>
      <c r="I52" s="112"/>
      <c r="J52" s="112"/>
      <c r="K52" s="112"/>
      <c r="L52" s="105"/>
      <c r="M52" s="112"/>
      <c r="O52" s="109"/>
    </row>
    <row r="53" spans="1:17" ht="14.1" customHeight="1">
      <c r="A53" s="114"/>
      <c r="B53" s="102"/>
      <c r="C53" s="102"/>
      <c r="D53" s="106"/>
      <c r="E53" s="102"/>
      <c r="F53" s="102"/>
      <c r="G53" s="323"/>
      <c r="H53" s="102"/>
      <c r="I53" s="112"/>
      <c r="J53" s="112"/>
      <c r="K53" s="105"/>
      <c r="L53" s="102"/>
      <c r="M53" s="112"/>
      <c r="O53" s="112"/>
    </row>
    <row r="54" spans="1:17" ht="14.1" customHeight="1">
      <c r="A54" s="114"/>
      <c r="B54" s="117" t="s">
        <v>269</v>
      </c>
      <c r="D54" s="106"/>
      <c r="E54" s="102"/>
      <c r="F54" s="102"/>
      <c r="G54" s="323"/>
      <c r="H54" s="102"/>
      <c r="I54" s="112"/>
      <c r="J54" s="112"/>
      <c r="K54" s="105"/>
      <c r="L54" s="102"/>
      <c r="M54" s="112"/>
      <c r="O54" s="109"/>
    </row>
    <row r="55" spans="1:17" ht="14.1" customHeight="1">
      <c r="A55" s="114"/>
      <c r="B55" s="117" t="s">
        <v>270</v>
      </c>
      <c r="D55" s="106"/>
      <c r="E55" s="102"/>
      <c r="F55" s="102"/>
      <c r="G55" s="323"/>
      <c r="H55" s="102"/>
      <c r="I55" s="112"/>
      <c r="J55" s="112"/>
      <c r="K55" s="105"/>
      <c r="L55" s="102"/>
      <c r="M55" s="112"/>
      <c r="O55" s="112"/>
    </row>
    <row r="56" spans="1:17" ht="14.1" customHeight="1">
      <c r="A56" s="114"/>
      <c r="B56" s="117" t="s">
        <v>271</v>
      </c>
      <c r="D56" s="106"/>
      <c r="E56" s="102"/>
      <c r="F56" s="102"/>
      <c r="G56" s="323"/>
      <c r="H56" s="102"/>
      <c r="I56" s="112"/>
      <c r="J56" s="112"/>
      <c r="K56" s="105"/>
      <c r="L56" s="102"/>
      <c r="M56" s="112"/>
      <c r="O56" s="109"/>
    </row>
    <row r="57" spans="1:17" ht="14.1" customHeight="1">
      <c r="A57" s="114"/>
      <c r="B57" s="117" t="s">
        <v>272</v>
      </c>
      <c r="D57" s="106"/>
      <c r="E57" s="102"/>
      <c r="F57" s="102"/>
      <c r="G57" s="323"/>
      <c r="H57" s="102"/>
      <c r="I57" s="112"/>
      <c r="J57" s="112"/>
      <c r="K57" s="105"/>
      <c r="L57" s="102"/>
      <c r="M57" s="112"/>
      <c r="O57" s="112"/>
    </row>
    <row r="58" spans="1:17" ht="14.1" customHeight="1">
      <c r="A58" s="114"/>
      <c r="B58" s="117" t="s">
        <v>273</v>
      </c>
      <c r="D58" s="106"/>
      <c r="E58" s="102"/>
      <c r="F58" s="102"/>
      <c r="G58" s="323"/>
      <c r="H58" s="102"/>
      <c r="I58" s="112"/>
      <c r="J58" s="112"/>
      <c r="K58" s="105"/>
      <c r="L58" s="102"/>
      <c r="M58" s="112"/>
      <c r="O58" s="109"/>
    </row>
    <row r="59" spans="1:17" ht="14.1" customHeight="1">
      <c r="A59" s="114"/>
      <c r="B59" s="117" t="s">
        <v>274</v>
      </c>
      <c r="D59" s="106"/>
      <c r="E59" s="102"/>
      <c r="F59" s="102"/>
      <c r="G59" s="323"/>
      <c r="H59" s="102"/>
      <c r="I59" s="112"/>
      <c r="J59" s="112"/>
      <c r="K59" s="105"/>
      <c r="L59" s="102"/>
      <c r="M59" s="112"/>
      <c r="O59" s="112"/>
    </row>
    <row r="60" spans="1:17" ht="14.1" customHeight="1">
      <c r="A60" s="114"/>
      <c r="B60" s="168" t="s">
        <v>293</v>
      </c>
      <c r="C60" s="102"/>
      <c r="D60" s="102"/>
      <c r="E60" s="106"/>
      <c r="F60" s="102"/>
      <c r="G60" s="323"/>
      <c r="H60" s="102"/>
      <c r="I60" s="112"/>
      <c r="J60" s="112"/>
      <c r="K60" s="105"/>
      <c r="L60" s="102"/>
      <c r="M60" s="112"/>
      <c r="O60" s="109"/>
    </row>
    <row r="61" spans="1:17" ht="14.1" customHeight="1">
      <c r="A61" s="114"/>
      <c r="B61" s="102"/>
      <c r="C61" s="102" t="s">
        <v>25</v>
      </c>
      <c r="D61" s="102"/>
      <c r="E61" s="106"/>
      <c r="F61" s="102"/>
      <c r="G61" s="323"/>
      <c r="H61" s="102"/>
      <c r="I61" s="112"/>
      <c r="J61" s="112"/>
      <c r="K61" s="105"/>
      <c r="L61" s="102"/>
      <c r="M61" s="112"/>
      <c r="O61" s="112"/>
    </row>
    <row r="62" spans="1:17" ht="14.1" customHeight="1">
      <c r="A62" s="114"/>
      <c r="B62" s="102"/>
      <c r="C62" s="102"/>
      <c r="D62" s="102"/>
      <c r="E62" s="106"/>
      <c r="F62" s="102"/>
      <c r="G62" s="323"/>
      <c r="H62" s="102"/>
      <c r="I62" s="112"/>
      <c r="J62" s="112"/>
      <c r="K62" s="105"/>
      <c r="L62" s="102"/>
      <c r="M62" s="112"/>
      <c r="O62" s="109"/>
    </row>
    <row r="63" spans="1:17" ht="14.1" customHeight="1">
      <c r="A63" s="114"/>
      <c r="B63" s="102"/>
      <c r="C63" s="102"/>
      <c r="D63" s="106" t="s">
        <v>22</v>
      </c>
      <c r="E63" s="116"/>
      <c r="F63" s="102"/>
      <c r="G63" s="323"/>
      <c r="H63" s="102"/>
      <c r="I63" s="109"/>
      <c r="J63" s="112"/>
      <c r="K63" s="105"/>
      <c r="L63" s="102"/>
      <c r="M63" s="112"/>
      <c r="O63" s="112"/>
    </row>
    <row r="64" spans="1:17" ht="14.1" customHeight="1">
      <c r="A64" s="114">
        <v>13</v>
      </c>
      <c r="B64" s="102"/>
      <c r="C64" s="102"/>
      <c r="D64" s="102"/>
      <c r="E64" s="106" t="s">
        <v>128</v>
      </c>
      <c r="F64" s="102"/>
      <c r="G64" s="362">
        <f>2106+409</f>
        <v>2515</v>
      </c>
      <c r="H64" s="102"/>
      <c r="I64" s="109">
        <f>33456/12</f>
        <v>2788</v>
      </c>
      <c r="J64" s="109"/>
      <c r="K64" s="110">
        <v>2802</v>
      </c>
      <c r="L64" s="110"/>
      <c r="M64" s="109">
        <v>2864.6666666666665</v>
      </c>
      <c r="O64" s="109">
        <f>M64-G64</f>
        <v>349.66666666666652</v>
      </c>
      <c r="Q64" s="354">
        <f>IF(G64&lt;&gt;0,(M64-G64)/G64,"indetermine")</f>
        <v>0.13903247183565268</v>
      </c>
    </row>
    <row r="65" spans="1:17" ht="14.1" customHeight="1">
      <c r="A65" s="114">
        <v>14</v>
      </c>
      <c r="B65" s="102"/>
      <c r="C65" s="102"/>
      <c r="D65" s="102"/>
      <c r="E65" s="106" t="s">
        <v>129</v>
      </c>
      <c r="F65" s="102"/>
      <c r="G65" s="359">
        <f>42892.8+5959.4</f>
        <v>48852.200000000004</v>
      </c>
      <c r="H65" s="102"/>
      <c r="I65" s="112">
        <v>48826.9</v>
      </c>
      <c r="J65" s="112"/>
      <c r="K65" s="105">
        <v>49532.3</v>
      </c>
      <c r="L65" s="105"/>
      <c r="M65" s="112">
        <v>50444.672950834589</v>
      </c>
      <c r="O65" s="112">
        <f>M65-G65</f>
        <v>1592.4729508345845</v>
      </c>
      <c r="Q65" s="354">
        <f>IF(G65&lt;&gt;0,(M65-G65)/G65,"indetermine")</f>
        <v>3.2597773505278871E-2</v>
      </c>
    </row>
    <row r="66" spans="1:17" ht="14.1" customHeight="1">
      <c r="A66" s="114"/>
      <c r="B66" s="102"/>
      <c r="C66" s="102"/>
      <c r="D66" s="102"/>
      <c r="E66" s="102"/>
      <c r="F66" s="102"/>
      <c r="G66" s="358"/>
      <c r="H66" s="102"/>
      <c r="I66" s="102"/>
      <c r="J66" s="102"/>
      <c r="K66" s="105"/>
      <c r="L66" s="102"/>
      <c r="M66" s="102"/>
      <c r="O66" s="109"/>
    </row>
    <row r="67" spans="1:17" ht="14.1" customHeight="1">
      <c r="A67" s="114"/>
      <c r="B67" s="102"/>
      <c r="C67" s="102"/>
      <c r="D67" s="106" t="s">
        <v>22</v>
      </c>
      <c r="E67" s="116" t="s">
        <v>257</v>
      </c>
      <c r="F67" s="102"/>
      <c r="G67" s="358"/>
      <c r="H67" s="102"/>
      <c r="I67" s="112"/>
      <c r="J67" s="112"/>
      <c r="K67" s="105"/>
      <c r="L67" s="102"/>
      <c r="M67" s="112"/>
      <c r="O67" s="112"/>
    </row>
    <row r="68" spans="1:17" ht="14.1" customHeight="1">
      <c r="A68" s="114">
        <v>15</v>
      </c>
      <c r="B68" s="102"/>
      <c r="C68" s="102"/>
      <c r="D68" s="102"/>
      <c r="E68" s="106" t="s">
        <v>128</v>
      </c>
      <c r="F68" s="102"/>
      <c r="G68" s="362">
        <v>0</v>
      </c>
      <c r="H68" s="102"/>
      <c r="I68" s="109">
        <f>240/12</f>
        <v>20</v>
      </c>
      <c r="J68" s="109"/>
      <c r="K68" s="110">
        <v>26</v>
      </c>
      <c r="L68" s="110"/>
      <c r="M68" s="109">
        <v>26</v>
      </c>
      <c r="O68" s="109">
        <f>M68-G68</f>
        <v>26</v>
      </c>
      <c r="Q68" s="354" t="str">
        <f>IF(G68&lt;&gt;0,(M68-G68)/G68,"indéterminé")</f>
        <v>indéterminé</v>
      </c>
    </row>
    <row r="69" spans="1:17" ht="14.1" customHeight="1">
      <c r="A69" s="114">
        <v>16</v>
      </c>
      <c r="B69" s="102"/>
      <c r="C69" s="102"/>
      <c r="D69" s="102"/>
      <c r="E69" s="106" t="s">
        <v>129</v>
      </c>
      <c r="F69" s="102"/>
      <c r="G69" s="359">
        <v>0</v>
      </c>
      <c r="H69" s="102"/>
      <c r="I69" s="112">
        <v>5327.3</v>
      </c>
      <c r="J69" s="112"/>
      <c r="K69" s="105">
        <v>4926.3</v>
      </c>
      <c r="L69" s="105"/>
      <c r="M69" s="112">
        <v>5223.0179138569847</v>
      </c>
      <c r="O69" s="112">
        <f>M69-G69</f>
        <v>5223.0179138569847</v>
      </c>
      <c r="Q69" s="354" t="str">
        <f>IF(G69&lt;&gt;0,(M69-G69)/G69,"indéterminé")</f>
        <v>indéterminé</v>
      </c>
    </row>
    <row r="70" spans="1:17" ht="14.1" customHeight="1">
      <c r="A70" s="114"/>
      <c r="B70" s="102"/>
      <c r="C70" s="102"/>
      <c r="D70" s="102"/>
      <c r="E70" s="102"/>
      <c r="F70" s="102"/>
      <c r="G70" s="358"/>
      <c r="H70" s="102"/>
      <c r="I70" s="112"/>
      <c r="J70" s="112"/>
      <c r="K70" s="105"/>
      <c r="L70" s="102"/>
      <c r="M70" s="112"/>
      <c r="O70" s="109"/>
    </row>
    <row r="71" spans="1:17" ht="14.1" customHeight="1">
      <c r="A71" s="114"/>
      <c r="B71" s="102"/>
      <c r="C71" s="102"/>
      <c r="D71" s="106" t="s">
        <v>22</v>
      </c>
      <c r="E71" s="116" t="s">
        <v>258</v>
      </c>
      <c r="F71" s="102"/>
      <c r="G71" s="358"/>
      <c r="H71" s="102"/>
      <c r="I71" s="112"/>
      <c r="J71" s="112"/>
      <c r="K71" s="105"/>
      <c r="L71" s="102"/>
      <c r="M71" s="112"/>
      <c r="O71" s="112"/>
    </row>
    <row r="72" spans="1:17" ht="14.1" customHeight="1">
      <c r="A72" s="114">
        <v>17</v>
      </c>
      <c r="B72" s="102"/>
      <c r="C72" s="102"/>
      <c r="D72" s="102"/>
      <c r="E72" s="106" t="s">
        <v>128</v>
      </c>
      <c r="F72" s="102"/>
      <c r="G72" s="362">
        <f>19+6</f>
        <v>25</v>
      </c>
      <c r="H72" s="102"/>
      <c r="I72" s="109">
        <v>0</v>
      </c>
      <c r="J72" s="109"/>
      <c r="K72" s="110">
        <v>1</v>
      </c>
      <c r="L72" s="110"/>
      <c r="M72" s="109">
        <v>1</v>
      </c>
      <c r="O72" s="109">
        <f>M72-G72</f>
        <v>-24</v>
      </c>
      <c r="Q72" s="354">
        <f>IF(G72&lt;&gt;0,(M72-G72)/G72,"indetermine")</f>
        <v>-0.96</v>
      </c>
    </row>
    <row r="73" spans="1:17" ht="14.1" customHeight="1">
      <c r="A73" s="114">
        <v>18</v>
      </c>
      <c r="B73" s="102"/>
      <c r="C73" s="102"/>
      <c r="D73" s="102"/>
      <c r="E73" s="106" t="s">
        <v>129</v>
      </c>
      <c r="F73" s="102"/>
      <c r="G73" s="359">
        <f>3998+216.8</f>
        <v>4214.8</v>
      </c>
      <c r="H73" s="102"/>
      <c r="I73" s="112">
        <v>0</v>
      </c>
      <c r="J73" s="298" t="s">
        <v>39</v>
      </c>
      <c r="K73" s="105">
        <v>814</v>
      </c>
      <c r="L73" s="105"/>
      <c r="M73" s="112">
        <v>824.26701762659161</v>
      </c>
      <c r="O73" s="112">
        <f>M73-G73</f>
        <v>-3390.5329823734087</v>
      </c>
      <c r="Q73" s="354">
        <f>IF(G73&lt;&gt;0,(M73-G73)/G73,"indetermine")</f>
        <v>-0.80443508170575317</v>
      </c>
    </row>
    <row r="74" spans="1:17" ht="14.1" customHeight="1">
      <c r="A74" s="114"/>
      <c r="B74" s="102"/>
      <c r="C74" s="102"/>
      <c r="D74" s="102"/>
      <c r="E74" s="102"/>
      <c r="F74" s="102"/>
      <c r="G74" s="358"/>
      <c r="H74" s="102"/>
      <c r="I74" s="112"/>
      <c r="J74" s="112"/>
      <c r="K74" s="105"/>
      <c r="L74" s="102"/>
      <c r="M74" s="112"/>
      <c r="O74" s="109"/>
    </row>
    <row r="75" spans="1:17" ht="14.1" customHeight="1">
      <c r="A75" s="114"/>
      <c r="B75" s="102"/>
      <c r="C75" s="102"/>
      <c r="D75" s="106" t="s">
        <v>27</v>
      </c>
      <c r="E75" s="116"/>
      <c r="F75" s="102"/>
      <c r="G75" s="358"/>
      <c r="H75" s="102"/>
      <c r="I75" s="112"/>
      <c r="J75" s="112"/>
      <c r="K75" s="105"/>
      <c r="L75" s="102"/>
      <c r="O75" s="112"/>
    </row>
    <row r="76" spans="1:17" ht="14.1" customHeight="1">
      <c r="A76" s="114">
        <v>19</v>
      </c>
      <c r="B76" s="102"/>
      <c r="C76" s="102"/>
      <c r="D76" s="102"/>
      <c r="E76" s="106" t="s">
        <v>128</v>
      </c>
      <c r="F76" s="102"/>
      <c r="G76" s="362">
        <v>3</v>
      </c>
      <c r="H76" s="102"/>
      <c r="I76" s="109">
        <f>36/12</f>
        <v>3</v>
      </c>
      <c r="J76" s="109"/>
      <c r="K76" s="110">
        <v>3</v>
      </c>
      <c r="L76" s="110"/>
      <c r="M76" s="291">
        <v>3</v>
      </c>
      <c r="O76" s="109">
        <f>M76-G76</f>
        <v>0</v>
      </c>
      <c r="Q76" s="354">
        <f>IF(G76&lt;&gt;0,(M76-G76)/G76,"indetermine")</f>
        <v>0</v>
      </c>
    </row>
    <row r="77" spans="1:17" ht="14.1" customHeight="1">
      <c r="A77" s="114">
        <v>20</v>
      </c>
      <c r="B77" s="102"/>
      <c r="C77" s="102"/>
      <c r="D77" s="102"/>
      <c r="E77" s="106" t="s">
        <v>129</v>
      </c>
      <c r="F77" s="102"/>
      <c r="G77" s="359">
        <v>460</v>
      </c>
      <c r="H77" s="102"/>
      <c r="I77" s="112">
        <v>354.4</v>
      </c>
      <c r="J77" s="112"/>
      <c r="K77" s="105">
        <v>381.6</v>
      </c>
      <c r="L77" s="105"/>
      <c r="M77" s="292">
        <v>384.00000000000006</v>
      </c>
      <c r="O77" s="112">
        <f>M77-G77</f>
        <v>-75.999999999999943</v>
      </c>
      <c r="Q77" s="354">
        <f>IF(G77&lt;&gt;0,(M77-G77)/G77,"indetermine")</f>
        <v>-0.1652173913043477</v>
      </c>
    </row>
    <row r="78" spans="1:17" ht="14.1" customHeight="1">
      <c r="A78" s="114"/>
      <c r="B78" s="102"/>
      <c r="C78" s="102"/>
      <c r="D78" s="102"/>
      <c r="E78" s="106"/>
      <c r="F78" s="102"/>
      <c r="G78" s="358"/>
      <c r="H78" s="102"/>
      <c r="I78" s="112"/>
      <c r="J78" s="112"/>
      <c r="K78" s="105"/>
      <c r="L78" s="105"/>
      <c r="M78" s="292"/>
      <c r="O78" s="109"/>
    </row>
    <row r="79" spans="1:17" ht="14.1" customHeight="1">
      <c r="A79" s="114"/>
      <c r="B79" s="102"/>
      <c r="C79" s="102"/>
      <c r="D79" s="106" t="s">
        <v>289</v>
      </c>
      <c r="E79" s="116"/>
      <c r="F79" s="102"/>
      <c r="G79" s="358"/>
      <c r="H79" s="102"/>
      <c r="I79" s="112"/>
      <c r="J79" s="112"/>
      <c r="K79" s="105"/>
      <c r="L79" s="105"/>
      <c r="M79" s="292"/>
      <c r="O79" s="112"/>
    </row>
    <row r="80" spans="1:17" ht="14.1" customHeight="1">
      <c r="A80" s="114">
        <v>21</v>
      </c>
      <c r="B80" s="102"/>
      <c r="C80" s="102"/>
      <c r="D80" s="102"/>
      <c r="E80" s="106" t="s">
        <v>128</v>
      </c>
      <c r="F80" s="102"/>
      <c r="G80" s="362">
        <v>1</v>
      </c>
      <c r="H80" s="102"/>
      <c r="I80" s="109">
        <v>0</v>
      </c>
      <c r="J80" s="112"/>
      <c r="K80" s="109">
        <v>0</v>
      </c>
      <c r="L80" s="105"/>
      <c r="M80" s="109">
        <v>0</v>
      </c>
      <c r="O80" s="109">
        <f>M80-G80</f>
        <v>-1</v>
      </c>
      <c r="Q80" s="354">
        <f>IF(G80&lt;&gt;0,(M80-G80)/G80,"indetermine")</f>
        <v>-1</v>
      </c>
    </row>
    <row r="81" spans="1:17" ht="14.1" customHeight="1">
      <c r="A81" s="114">
        <v>22</v>
      </c>
      <c r="B81" s="102"/>
      <c r="C81" s="102"/>
      <c r="D81" s="102"/>
      <c r="E81" s="106" t="s">
        <v>129</v>
      </c>
      <c r="F81" s="102"/>
      <c r="G81" s="359">
        <v>1650</v>
      </c>
      <c r="H81" s="102"/>
      <c r="I81" s="112">
        <v>0</v>
      </c>
      <c r="J81" s="112"/>
      <c r="K81" s="112">
        <v>0</v>
      </c>
      <c r="L81" s="102"/>
      <c r="M81" s="112">
        <v>0</v>
      </c>
      <c r="O81" s="112">
        <f>M81-G81</f>
        <v>-1650</v>
      </c>
      <c r="Q81" s="354">
        <f>IF(G81&lt;&gt;0,(M81-G81)/G81,"indetermine")</f>
        <v>-1</v>
      </c>
    </row>
    <row r="82" spans="1:17" ht="14.1" customHeight="1">
      <c r="A82" s="114"/>
      <c r="B82" s="102"/>
      <c r="C82" s="102"/>
      <c r="D82" s="102"/>
      <c r="E82" s="106"/>
      <c r="F82" s="102"/>
      <c r="G82" s="358"/>
      <c r="H82" s="102"/>
      <c r="I82" s="121"/>
      <c r="J82" s="112"/>
      <c r="K82" s="105"/>
      <c r="L82" s="102"/>
      <c r="M82" s="112"/>
      <c r="O82" s="109"/>
    </row>
    <row r="83" spans="1:17" ht="14.1" customHeight="1">
      <c r="A83" s="114"/>
      <c r="B83" s="102"/>
      <c r="C83" s="102" t="s">
        <v>135</v>
      </c>
      <c r="D83" s="102"/>
      <c r="E83" s="102"/>
      <c r="F83" s="102"/>
      <c r="G83" s="358"/>
      <c r="H83" s="102"/>
      <c r="I83" s="112"/>
      <c r="J83" s="112"/>
      <c r="K83" s="105"/>
      <c r="L83" s="102"/>
      <c r="M83" s="112"/>
      <c r="O83" s="112"/>
    </row>
    <row r="84" spans="1:17" ht="14.1" customHeight="1">
      <c r="A84" s="114">
        <v>23</v>
      </c>
      <c r="B84" s="102"/>
      <c r="C84" s="102"/>
      <c r="D84" s="102"/>
      <c r="E84" s="106" t="s">
        <v>128</v>
      </c>
      <c r="F84" s="102"/>
      <c r="G84" s="362">
        <f>G64+G68+G72+G76+G80</f>
        <v>2544</v>
      </c>
      <c r="H84" s="102"/>
      <c r="I84" s="109">
        <f>I64+I68+I72+I76</f>
        <v>2811</v>
      </c>
      <c r="J84" s="109"/>
      <c r="K84" s="109">
        <f>K64+K68+K72+K76</f>
        <v>2832</v>
      </c>
      <c r="L84" s="110"/>
      <c r="M84" s="109">
        <v>2894.6666666666665</v>
      </c>
      <c r="O84" s="109">
        <f>M84-G84</f>
        <v>350.66666666666652</v>
      </c>
      <c r="Q84" s="354">
        <f>IF(G84&lt;&gt;0,(M84-G84)/G84,"indetermine")</f>
        <v>0.13784067085953872</v>
      </c>
    </row>
    <row r="85" spans="1:17" ht="14.1" customHeight="1">
      <c r="A85" s="114">
        <v>24</v>
      </c>
      <c r="B85" s="102"/>
      <c r="C85" s="102"/>
      <c r="D85" s="102"/>
      <c r="E85" s="106" t="s">
        <v>129</v>
      </c>
      <c r="F85" s="102"/>
      <c r="G85" s="359">
        <f>G65+G69+G73+G77+G81</f>
        <v>55177.000000000007</v>
      </c>
      <c r="H85" s="102"/>
      <c r="I85" s="112">
        <f>I65+I69+I73+I77</f>
        <v>54508.600000000006</v>
      </c>
      <c r="J85" s="112"/>
      <c r="K85" s="112">
        <f>K65+K69+K73+K77</f>
        <v>55654.200000000004</v>
      </c>
      <c r="L85" s="105"/>
      <c r="M85" s="112">
        <v>56875.957882318166</v>
      </c>
      <c r="O85" s="112">
        <f>M85-G85</f>
        <v>1698.9578823181582</v>
      </c>
      <c r="Q85" s="354">
        <f>IF(G85&lt;&gt;0,(M85-G85)/G85,"indetermine")</f>
        <v>3.0791052110809902E-2</v>
      </c>
    </row>
    <row r="86" spans="1:17" ht="14.1" customHeight="1">
      <c r="A86" s="114"/>
      <c r="B86" s="102"/>
      <c r="C86" s="102"/>
      <c r="D86" s="102"/>
      <c r="E86" s="106"/>
      <c r="F86" s="102"/>
      <c r="G86" s="358"/>
      <c r="H86" s="102"/>
      <c r="I86" s="112"/>
      <c r="J86" s="112"/>
      <c r="K86" s="105"/>
      <c r="L86" s="102"/>
      <c r="M86" s="112"/>
      <c r="O86" s="109"/>
    </row>
    <row r="87" spans="1:17" ht="14.1" customHeight="1">
      <c r="A87" s="114"/>
      <c r="B87" s="102"/>
      <c r="C87" s="102" t="s">
        <v>28</v>
      </c>
      <c r="D87" s="102"/>
      <c r="E87" s="106"/>
      <c r="F87" s="102"/>
      <c r="G87" s="358"/>
      <c r="H87" s="102"/>
      <c r="I87" s="112"/>
      <c r="J87" s="112"/>
      <c r="K87" s="105"/>
      <c r="L87" s="102"/>
      <c r="M87" s="112"/>
      <c r="O87" s="112"/>
    </row>
    <row r="88" spans="1:17" ht="14.1" customHeight="1">
      <c r="A88" s="114">
        <v>25</v>
      </c>
      <c r="B88" s="102"/>
      <c r="C88" s="102"/>
      <c r="D88" s="102"/>
      <c r="E88" s="106" t="s">
        <v>128</v>
      </c>
      <c r="F88" s="102"/>
      <c r="G88" s="362">
        <f>G84+G41</f>
        <v>2778</v>
      </c>
      <c r="H88" s="102"/>
      <c r="I88" s="109">
        <f>I84+I41</f>
        <v>3139.0833333333335</v>
      </c>
      <c r="J88" s="109"/>
      <c r="K88" s="109">
        <f>K84+K41</f>
        <v>3146</v>
      </c>
      <c r="L88" s="110"/>
      <c r="M88" s="109">
        <v>3212.6666666666665</v>
      </c>
      <c r="O88" s="109">
        <f>M88-G88</f>
        <v>434.66666666666652</v>
      </c>
      <c r="Q88" s="354">
        <f>IF(G88&lt;&gt;0,(M88-G88)/G88,"indetermine")</f>
        <v>0.15646748260139184</v>
      </c>
    </row>
    <row r="89" spans="1:17" ht="14.1" customHeight="1">
      <c r="A89" s="114">
        <v>26</v>
      </c>
      <c r="B89" s="102"/>
      <c r="C89" s="102"/>
      <c r="D89" s="102"/>
      <c r="E89" s="102" t="s">
        <v>129</v>
      </c>
      <c r="F89" s="102"/>
      <c r="G89" s="359">
        <f>G85+G42</f>
        <v>59668.080000000009</v>
      </c>
      <c r="H89" s="102"/>
      <c r="I89" s="112">
        <f>I85+I42</f>
        <v>59428.400000000009</v>
      </c>
      <c r="J89" s="112"/>
      <c r="K89" s="112">
        <f>K85+K42</f>
        <v>60457.600000000006</v>
      </c>
      <c r="L89" s="105"/>
      <c r="M89" s="112">
        <v>61726.645511849565</v>
      </c>
      <c r="O89" s="112">
        <f>M89-G89</f>
        <v>2058.5655118495561</v>
      </c>
      <c r="Q89" s="354">
        <f>IF(G89&lt;&gt;0,(M89-G89)/G89,"indetermine")</f>
        <v>3.4500280750604941E-2</v>
      </c>
    </row>
    <row r="90" spans="1:17" ht="14.1" customHeight="1">
      <c r="A90" s="114"/>
      <c r="B90" s="102"/>
      <c r="C90" s="102"/>
      <c r="D90" s="106"/>
      <c r="E90" s="102"/>
      <c r="F90" s="102"/>
      <c r="G90" s="358"/>
      <c r="H90" s="102"/>
      <c r="I90" s="112"/>
      <c r="J90" s="112"/>
      <c r="K90" s="105"/>
      <c r="L90" s="102"/>
      <c r="M90" s="112"/>
      <c r="O90" s="109"/>
    </row>
    <row r="91" spans="1:17" ht="14.1" customHeight="1">
      <c r="A91" s="114"/>
      <c r="B91" s="102"/>
      <c r="C91" s="102"/>
      <c r="D91" s="102"/>
      <c r="E91" s="106"/>
      <c r="F91" s="102"/>
      <c r="G91" s="358"/>
      <c r="H91" s="102"/>
      <c r="I91" s="109"/>
      <c r="J91" s="109"/>
      <c r="K91" s="105"/>
      <c r="L91" s="102"/>
      <c r="M91" s="109"/>
      <c r="N91" s="290"/>
      <c r="O91" s="112"/>
    </row>
    <row r="92" spans="1:17" ht="14.1" customHeight="1">
      <c r="A92" s="114"/>
      <c r="B92" s="102"/>
      <c r="C92" s="102" t="s">
        <v>29</v>
      </c>
      <c r="D92" s="102"/>
      <c r="E92" s="106"/>
      <c r="F92" s="102"/>
      <c r="G92" s="358"/>
      <c r="H92" s="102"/>
      <c r="I92" s="112"/>
      <c r="J92" s="112"/>
      <c r="K92" s="105"/>
      <c r="L92" s="102"/>
      <c r="M92" s="112"/>
      <c r="O92" s="109"/>
    </row>
    <row r="93" spans="1:17" ht="14.1" customHeight="1">
      <c r="A93" s="114"/>
      <c r="B93" s="102"/>
      <c r="C93" s="102"/>
      <c r="D93" s="106" t="s">
        <v>22</v>
      </c>
      <c r="E93" s="116"/>
      <c r="F93" s="102"/>
      <c r="G93" s="358"/>
      <c r="H93" s="102"/>
      <c r="I93" s="112"/>
      <c r="J93" s="112"/>
      <c r="K93" s="105"/>
      <c r="L93" s="102"/>
      <c r="M93" s="112"/>
      <c r="O93" s="112"/>
    </row>
    <row r="94" spans="1:17" ht="14.1" customHeight="1">
      <c r="A94" s="114">
        <v>27</v>
      </c>
      <c r="B94" s="102"/>
      <c r="C94" s="102"/>
      <c r="D94" s="102"/>
      <c r="E94" s="106" t="s">
        <v>128</v>
      </c>
      <c r="F94" s="102"/>
      <c r="G94" s="362">
        <v>2</v>
      </c>
      <c r="H94" s="102"/>
      <c r="I94" s="109">
        <f>72/12</f>
        <v>6</v>
      </c>
      <c r="J94" s="109"/>
      <c r="K94" s="110">
        <v>6</v>
      </c>
      <c r="L94" s="110"/>
      <c r="M94" s="109">
        <v>6</v>
      </c>
      <c r="O94" s="109">
        <f>M94-G94</f>
        <v>4</v>
      </c>
      <c r="Q94" s="354">
        <f>IF(G94&lt;&gt;0,(M94-G94)/G94,"indetermine")</f>
        <v>2</v>
      </c>
    </row>
    <row r="95" spans="1:17" ht="14.1" customHeight="1">
      <c r="A95" s="114">
        <v>28</v>
      </c>
      <c r="B95" s="102"/>
      <c r="C95" s="102"/>
      <c r="D95" s="102"/>
      <c r="E95" s="106" t="s">
        <v>129</v>
      </c>
      <c r="F95" s="102"/>
      <c r="G95" s="359">
        <v>521.29999999999995</v>
      </c>
      <c r="H95" s="102"/>
      <c r="I95" s="112">
        <v>2188.6999999999998</v>
      </c>
      <c r="J95" s="112"/>
      <c r="K95" s="105">
        <v>1941.7</v>
      </c>
      <c r="L95" s="105"/>
      <c r="M95" s="112">
        <v>1786.7884166666665</v>
      </c>
      <c r="O95" s="112">
        <f>M95-G95</f>
        <v>1265.4884166666666</v>
      </c>
      <c r="Q95" s="354">
        <f>IF(G95&lt;&gt;0,(M95-G95)/G95,"indetermine")</f>
        <v>2.4275626638531875</v>
      </c>
    </row>
    <row r="96" spans="1:17" ht="14.1" customHeight="1">
      <c r="A96" s="114"/>
      <c r="B96" s="102"/>
      <c r="C96" s="102"/>
      <c r="D96" s="102"/>
      <c r="E96" s="106"/>
      <c r="F96" s="102"/>
      <c r="G96" s="358"/>
      <c r="H96" s="102"/>
      <c r="I96" s="112"/>
      <c r="J96" s="112"/>
      <c r="K96" s="105"/>
      <c r="L96" s="105"/>
      <c r="M96" s="112"/>
      <c r="O96" s="109"/>
    </row>
    <row r="97" spans="1:17" ht="14.1" customHeight="1">
      <c r="A97" s="114"/>
      <c r="B97" s="102"/>
      <c r="C97" s="102"/>
      <c r="D97" s="104" t="s">
        <v>22</v>
      </c>
      <c r="E97" s="116" t="s">
        <v>258</v>
      </c>
      <c r="F97" s="102"/>
      <c r="G97" s="358"/>
      <c r="H97" s="102"/>
      <c r="I97" s="112"/>
      <c r="J97" s="112"/>
      <c r="K97" s="105"/>
      <c r="L97" s="105"/>
      <c r="M97" s="112"/>
      <c r="O97" s="112"/>
    </row>
    <row r="98" spans="1:17" ht="14.1" customHeight="1">
      <c r="A98" s="114">
        <v>29</v>
      </c>
      <c r="B98" s="102"/>
      <c r="C98" s="102"/>
      <c r="D98" s="102"/>
      <c r="E98" s="106" t="s">
        <v>128</v>
      </c>
      <c r="F98" s="102"/>
      <c r="G98" s="362">
        <v>1</v>
      </c>
      <c r="H98" s="102"/>
      <c r="I98" s="109">
        <v>0</v>
      </c>
      <c r="J98" s="112"/>
      <c r="K98" s="109">
        <v>0</v>
      </c>
      <c r="L98" s="105"/>
      <c r="M98" s="109">
        <v>0</v>
      </c>
      <c r="O98" s="109">
        <f>M98-G98</f>
        <v>-1</v>
      </c>
      <c r="Q98" s="354">
        <f>IF(G98&lt;&gt;0,(M98-G98)/G98,"indetermine")</f>
        <v>-1</v>
      </c>
    </row>
    <row r="99" spans="1:17" ht="14.1" customHeight="1">
      <c r="A99" s="114">
        <v>30</v>
      </c>
      <c r="B99" s="102"/>
      <c r="C99" s="102"/>
      <c r="D99" s="102"/>
      <c r="E99" s="106" t="s">
        <v>129</v>
      </c>
      <c r="F99" s="102"/>
      <c r="G99" s="359">
        <v>395</v>
      </c>
      <c r="H99" s="102"/>
      <c r="I99" s="112">
        <v>0</v>
      </c>
      <c r="J99" s="112"/>
      <c r="K99" s="112">
        <v>0</v>
      </c>
      <c r="L99" s="102"/>
      <c r="M99" s="112">
        <v>0</v>
      </c>
      <c r="O99" s="112">
        <f>M99-G99</f>
        <v>-395</v>
      </c>
      <c r="Q99" s="354">
        <f>IF(G99&lt;&gt;0,(M99-G99)/G99,"indetermine")</f>
        <v>-1</v>
      </c>
    </row>
    <row r="100" spans="1:17" ht="14.1" customHeight="1">
      <c r="A100" s="114"/>
      <c r="B100" s="102"/>
      <c r="C100" s="102"/>
      <c r="D100" s="102"/>
      <c r="E100" s="106"/>
      <c r="F100" s="102"/>
      <c r="G100" s="358"/>
      <c r="H100" s="102"/>
      <c r="I100" s="112"/>
      <c r="J100" s="112"/>
      <c r="K100" s="112"/>
      <c r="L100" s="102"/>
      <c r="M100" s="112"/>
      <c r="O100" s="109"/>
    </row>
    <row r="101" spans="1:17" ht="14.1" customHeight="1">
      <c r="A101" s="114"/>
      <c r="B101" s="102"/>
      <c r="C101" s="102"/>
      <c r="D101" s="104" t="s">
        <v>289</v>
      </c>
      <c r="E101" s="116" t="s">
        <v>258</v>
      </c>
      <c r="F101" s="102"/>
      <c r="G101" s="358"/>
      <c r="H101" s="102"/>
      <c r="I101" s="112"/>
      <c r="J101" s="112"/>
      <c r="K101" s="112"/>
      <c r="L101" s="102"/>
      <c r="M101" s="112"/>
      <c r="O101" s="112"/>
    </row>
    <row r="102" spans="1:17" ht="14.1" customHeight="1">
      <c r="A102" s="114">
        <v>31</v>
      </c>
      <c r="B102" s="102"/>
      <c r="C102" s="102"/>
      <c r="D102" s="102"/>
      <c r="E102" s="106" t="s">
        <v>128</v>
      </c>
      <c r="F102" s="102"/>
      <c r="G102" s="362">
        <v>1</v>
      </c>
      <c r="H102" s="102"/>
      <c r="I102" s="109">
        <v>0</v>
      </c>
      <c r="J102" s="112"/>
      <c r="K102" s="109">
        <v>0</v>
      </c>
      <c r="L102" s="105"/>
      <c r="M102" s="109">
        <v>0</v>
      </c>
      <c r="O102" s="109">
        <f>M102-G102</f>
        <v>-1</v>
      </c>
      <c r="Q102" s="354">
        <f>IF(G102&lt;&gt;0,(M102-G102)/G102,"indetermine")</f>
        <v>-1</v>
      </c>
    </row>
    <row r="103" spans="1:17" ht="14.1" customHeight="1">
      <c r="A103" s="114">
        <v>32</v>
      </c>
      <c r="B103" s="102"/>
      <c r="C103" s="102"/>
      <c r="D103" s="102"/>
      <c r="E103" s="106" t="s">
        <v>129</v>
      </c>
      <c r="F103" s="102"/>
      <c r="G103" s="359">
        <v>1452</v>
      </c>
      <c r="H103" s="102"/>
      <c r="I103" s="112">
        <v>0</v>
      </c>
      <c r="J103" s="112"/>
      <c r="K103" s="112">
        <v>0</v>
      </c>
      <c r="L103" s="102"/>
      <c r="M103" s="112">
        <v>0</v>
      </c>
      <c r="O103" s="112">
        <f>M103-G103</f>
        <v>-1452</v>
      </c>
      <c r="Q103" s="354">
        <f>IF(G103&lt;&gt;0,(M103-G103)/G103,"indetermine")</f>
        <v>-1</v>
      </c>
    </row>
    <row r="104" spans="1:17" ht="14.1" customHeight="1">
      <c r="A104" s="114"/>
      <c r="B104" s="102"/>
      <c r="C104" s="102"/>
      <c r="D104" s="102"/>
      <c r="E104" s="102"/>
      <c r="F104" s="102"/>
      <c r="G104" s="358"/>
      <c r="H104" s="102"/>
      <c r="I104" s="112"/>
      <c r="J104" s="112"/>
      <c r="K104" s="105"/>
      <c r="L104" s="102"/>
      <c r="O104" s="109"/>
    </row>
    <row r="105" spans="1:17" ht="14.1" customHeight="1">
      <c r="A105" s="114"/>
      <c r="B105" s="102"/>
      <c r="C105" s="104"/>
      <c r="D105" s="104" t="s">
        <v>259</v>
      </c>
      <c r="E105" s="116" t="s">
        <v>288</v>
      </c>
      <c r="F105" s="102"/>
      <c r="G105" s="358"/>
      <c r="H105" s="102"/>
      <c r="I105" s="112"/>
      <c r="J105" s="112"/>
      <c r="K105" s="105"/>
      <c r="L105" s="102"/>
      <c r="M105" s="112"/>
      <c r="O105" s="112"/>
    </row>
    <row r="106" spans="1:17" ht="14.1" customHeight="1">
      <c r="A106" s="114">
        <v>33</v>
      </c>
      <c r="B106" s="102"/>
      <c r="C106" s="102"/>
      <c r="D106" s="102"/>
      <c r="E106" s="106" t="s">
        <v>128</v>
      </c>
      <c r="F106" s="102"/>
      <c r="G106" s="362">
        <v>1</v>
      </c>
      <c r="H106" s="102"/>
      <c r="I106" s="109">
        <f>12/12</f>
        <v>1</v>
      </c>
      <c r="J106" s="109"/>
      <c r="K106" s="109">
        <v>1</v>
      </c>
      <c r="L106" s="110"/>
      <c r="M106" s="109">
        <v>1</v>
      </c>
      <c r="O106" s="109">
        <f>M106-G106</f>
        <v>0</v>
      </c>
      <c r="Q106" s="354">
        <f>IF(G106&lt;&gt;0,(M106-G106)/G106,"indetermine")</f>
        <v>0</v>
      </c>
    </row>
    <row r="107" spans="1:17" ht="14.1" customHeight="1">
      <c r="A107" s="114">
        <v>34</v>
      </c>
      <c r="B107" s="102"/>
      <c r="C107" s="102"/>
      <c r="D107" s="102"/>
      <c r="E107" s="106" t="s">
        <v>129</v>
      </c>
      <c r="F107" s="102"/>
      <c r="G107" s="359">
        <v>10518.1</v>
      </c>
      <c r="H107" s="102"/>
      <c r="I107" s="112">
        <v>14159.1</v>
      </c>
      <c r="J107" s="112"/>
      <c r="K107" s="112">
        <v>17300</v>
      </c>
      <c r="L107" s="105"/>
      <c r="M107" s="112">
        <v>17300</v>
      </c>
      <c r="O107" s="112">
        <f>M107-G107</f>
        <v>6781.9</v>
      </c>
      <c r="Q107" s="354">
        <f>IF(G107&lt;&gt;0,(M107-G107)/G107,"indetermine")</f>
        <v>0.64478375371977825</v>
      </c>
    </row>
    <row r="108" spans="1:17" ht="14.1" customHeight="1">
      <c r="A108" s="114"/>
      <c r="B108" s="102"/>
      <c r="C108" s="97"/>
      <c r="D108" s="97"/>
      <c r="E108" s="97"/>
      <c r="F108" s="97"/>
      <c r="G108" s="361"/>
      <c r="H108" s="97"/>
      <c r="I108" s="97"/>
      <c r="J108" s="97"/>
      <c r="K108" s="105"/>
      <c r="L108" s="102"/>
      <c r="M108" s="102"/>
      <c r="O108" s="109"/>
    </row>
    <row r="109" spans="1:17" ht="14.1" customHeight="1">
      <c r="A109" s="114"/>
      <c r="B109" s="102"/>
      <c r="C109" s="102" t="s">
        <v>137</v>
      </c>
      <c r="D109" s="97"/>
      <c r="E109" s="97"/>
      <c r="F109" s="97"/>
      <c r="G109" s="361"/>
      <c r="H109" s="97"/>
      <c r="I109" s="97"/>
      <c r="J109" s="97"/>
      <c r="K109" s="105"/>
      <c r="L109" s="102"/>
      <c r="M109" s="102"/>
      <c r="O109" s="112"/>
    </row>
    <row r="110" spans="1:17" ht="14.1" customHeight="1">
      <c r="A110" s="114">
        <v>35</v>
      </c>
      <c r="B110" s="102"/>
      <c r="C110" s="123"/>
      <c r="D110" s="102"/>
      <c r="E110" s="102" t="s">
        <v>128</v>
      </c>
      <c r="F110" s="102"/>
      <c r="G110" s="362">
        <f>G94+G98+G102+G106</f>
        <v>5</v>
      </c>
      <c r="H110" s="102"/>
      <c r="I110" s="109">
        <f>I94+I106</f>
        <v>7</v>
      </c>
      <c r="J110" s="109"/>
      <c r="K110" s="109">
        <f>K94+K106</f>
        <v>7</v>
      </c>
      <c r="L110" s="110"/>
      <c r="M110" s="109">
        <v>7</v>
      </c>
      <c r="O110" s="109">
        <f>M110-G110</f>
        <v>2</v>
      </c>
      <c r="Q110" s="354">
        <f>IF(G110&lt;&gt;0,(M110-G110)/G110,"indetermine")</f>
        <v>0.4</v>
      </c>
    </row>
    <row r="111" spans="1:17" ht="14.1" customHeight="1">
      <c r="A111" s="114">
        <v>36</v>
      </c>
      <c r="B111" s="102"/>
      <c r="C111" s="102"/>
      <c r="D111" s="102"/>
      <c r="E111" s="102" t="s">
        <v>129</v>
      </c>
      <c r="F111" s="102"/>
      <c r="G111" s="359">
        <f>G95+G99+G103+G107</f>
        <v>12886.400000000001</v>
      </c>
      <c r="H111" s="102"/>
      <c r="I111" s="112">
        <f>I95+I107</f>
        <v>16347.8</v>
      </c>
      <c r="J111" s="112"/>
      <c r="K111" s="112">
        <f>K95+K107</f>
        <v>19241.7</v>
      </c>
      <c r="L111" s="105"/>
      <c r="M111" s="112">
        <v>19086.788416666666</v>
      </c>
      <c r="O111" s="112">
        <f>M111-G111</f>
        <v>6200.3884166666649</v>
      </c>
      <c r="Q111" s="354">
        <f>IF(G111&lt;&gt;0,(M111-G111)/G111,"indetermine")</f>
        <v>0.48115753171302023</v>
      </c>
    </row>
    <row r="112" spans="1:17" ht="14.1" customHeight="1">
      <c r="A112" s="114"/>
      <c r="B112" s="102"/>
      <c r="C112" s="102"/>
      <c r="D112" s="102"/>
      <c r="E112" s="102"/>
      <c r="F112" s="102"/>
      <c r="G112" s="323"/>
      <c r="H112" s="102"/>
      <c r="I112" s="112"/>
      <c r="J112" s="112"/>
      <c r="K112" s="112"/>
      <c r="L112" s="105"/>
      <c r="M112" s="112"/>
      <c r="O112" s="109"/>
    </row>
    <row r="113" spans="1:17" ht="14.1" customHeight="1">
      <c r="A113" s="114"/>
      <c r="B113" s="102"/>
      <c r="C113" s="102"/>
      <c r="D113" s="102"/>
      <c r="E113" s="102"/>
      <c r="F113" s="102"/>
      <c r="G113" s="323"/>
      <c r="H113" s="102"/>
      <c r="I113" s="112"/>
      <c r="J113" s="112"/>
      <c r="K113" s="112"/>
      <c r="L113" s="105"/>
      <c r="M113" s="112"/>
      <c r="O113" s="112"/>
    </row>
    <row r="114" spans="1:17" ht="14.1" customHeight="1">
      <c r="A114" s="114"/>
      <c r="B114" s="102"/>
      <c r="C114" s="102"/>
      <c r="D114" s="102"/>
      <c r="E114" s="106"/>
      <c r="F114" s="102"/>
      <c r="G114" s="323"/>
      <c r="H114" s="102"/>
      <c r="I114" s="109"/>
      <c r="J114" s="109"/>
      <c r="K114" s="105"/>
      <c r="L114" s="102"/>
      <c r="M114" s="109"/>
      <c r="O114" s="109"/>
    </row>
    <row r="115" spans="1:17" ht="14.1" customHeight="1">
      <c r="A115" s="114"/>
      <c r="B115" s="168" t="s">
        <v>293</v>
      </c>
      <c r="C115" s="102"/>
      <c r="D115" s="102"/>
      <c r="E115" s="106"/>
      <c r="F115" s="102"/>
      <c r="G115" s="323"/>
      <c r="H115" s="102"/>
      <c r="I115" s="109"/>
      <c r="J115" s="109"/>
      <c r="K115" s="105"/>
      <c r="L115" s="102"/>
      <c r="M115" s="109"/>
      <c r="O115" s="112"/>
    </row>
    <row r="116" spans="1:17" ht="14.1" customHeight="1">
      <c r="A116" s="114"/>
      <c r="B116" s="102"/>
      <c r="C116" s="102"/>
      <c r="D116" s="102"/>
      <c r="E116" s="106"/>
      <c r="F116" s="102"/>
      <c r="G116" s="323"/>
      <c r="H116" s="102"/>
      <c r="I116" s="109"/>
      <c r="J116" s="109"/>
      <c r="K116" s="105"/>
      <c r="L116" s="102"/>
      <c r="M116" s="109"/>
      <c r="O116" s="109"/>
    </row>
    <row r="117" spans="1:17" ht="14.1" customHeight="1">
      <c r="A117" s="114"/>
      <c r="B117" s="102"/>
      <c r="C117" s="102"/>
      <c r="D117" s="102"/>
      <c r="E117" s="106"/>
      <c r="F117" s="102"/>
      <c r="G117" s="323"/>
      <c r="H117" s="102"/>
      <c r="I117" s="112"/>
      <c r="J117" s="112"/>
      <c r="K117" s="105"/>
      <c r="L117" s="102"/>
      <c r="M117" s="112"/>
      <c r="O117" s="112"/>
    </row>
    <row r="118" spans="1:17" ht="14.1" customHeight="1">
      <c r="A118" s="114"/>
      <c r="B118" s="102"/>
      <c r="C118" s="102" t="s">
        <v>30</v>
      </c>
      <c r="D118" s="102"/>
      <c r="E118" s="106"/>
      <c r="F118" s="102"/>
      <c r="G118" s="323"/>
      <c r="H118" s="102"/>
      <c r="I118" s="112"/>
      <c r="J118" s="112"/>
      <c r="K118" s="105"/>
      <c r="L118" s="102"/>
      <c r="M118" s="112"/>
      <c r="O118" s="109"/>
    </row>
    <row r="119" spans="1:17" ht="14.1" customHeight="1">
      <c r="A119" s="114"/>
      <c r="B119" s="102"/>
      <c r="C119" s="102"/>
      <c r="D119" s="102"/>
      <c r="E119" s="106"/>
      <c r="F119" s="102"/>
      <c r="G119" s="323"/>
      <c r="H119" s="102"/>
      <c r="I119" s="112"/>
      <c r="J119" s="112"/>
      <c r="K119" s="105"/>
      <c r="L119" s="102"/>
      <c r="M119" s="112"/>
      <c r="O119" s="112"/>
    </row>
    <row r="120" spans="1:17" ht="14.1" customHeight="1">
      <c r="A120" s="114"/>
      <c r="B120" s="102"/>
      <c r="C120" s="102"/>
      <c r="D120" s="104" t="s">
        <v>22</v>
      </c>
      <c r="E120" s="102"/>
      <c r="F120" s="102"/>
      <c r="G120" s="323"/>
      <c r="H120" s="102"/>
      <c r="I120" s="112"/>
      <c r="J120" s="112"/>
      <c r="K120" s="105"/>
      <c r="L120" s="102"/>
      <c r="M120" s="112"/>
      <c r="O120" s="109"/>
    </row>
    <row r="121" spans="1:17" ht="14.1" customHeight="1">
      <c r="A121" s="114">
        <v>37</v>
      </c>
      <c r="B121" s="102"/>
      <c r="C121" s="102"/>
      <c r="D121" s="102"/>
      <c r="E121" s="106" t="s">
        <v>128</v>
      </c>
      <c r="F121" s="102"/>
      <c r="G121" s="362">
        <v>3</v>
      </c>
      <c r="H121" s="102"/>
      <c r="I121" s="109">
        <f>24/12</f>
        <v>2</v>
      </c>
      <c r="J121" s="109"/>
      <c r="K121" s="110">
        <v>3</v>
      </c>
      <c r="L121" s="110"/>
      <c r="M121" s="109">
        <v>3</v>
      </c>
      <c r="O121" s="109">
        <f>M121-G121</f>
        <v>0</v>
      </c>
      <c r="Q121" s="354">
        <f>IF(G121&lt;&gt;0,(M121-G121)/G121,"indetermine")</f>
        <v>0</v>
      </c>
    </row>
    <row r="122" spans="1:17" ht="14.1" customHeight="1">
      <c r="A122" s="114">
        <v>38</v>
      </c>
      <c r="B122" s="102"/>
      <c r="C122" s="102"/>
      <c r="D122" s="102"/>
      <c r="E122" s="106" t="s">
        <v>129</v>
      </c>
      <c r="F122" s="102"/>
      <c r="G122" s="359">
        <v>1365.5</v>
      </c>
      <c r="H122" s="102"/>
      <c r="I122" s="112">
        <v>801.4</v>
      </c>
      <c r="J122" s="112"/>
      <c r="K122" s="105">
        <v>791.5</v>
      </c>
      <c r="L122" s="105"/>
      <c r="M122" s="112">
        <v>850.27266666666674</v>
      </c>
      <c r="O122" s="112">
        <f>M122-G122</f>
        <v>-515.22733333333326</v>
      </c>
      <c r="Q122" s="354">
        <f>IF(G122&lt;&gt;0,(M122-G122)/G122,"indetermine")</f>
        <v>-0.37731771024044913</v>
      </c>
    </row>
    <row r="123" spans="1:17" ht="14.1" customHeight="1">
      <c r="A123" s="114"/>
      <c r="B123" s="102"/>
      <c r="C123" s="102"/>
      <c r="D123" s="102"/>
      <c r="E123" s="106"/>
      <c r="F123" s="102"/>
      <c r="G123" s="323"/>
      <c r="H123" s="102"/>
      <c r="I123" s="112"/>
      <c r="J123" s="112"/>
      <c r="K123" s="105"/>
      <c r="L123" s="105"/>
      <c r="M123" s="112"/>
      <c r="O123" s="112"/>
    </row>
    <row r="124" spans="1:17" ht="14.1" customHeight="1">
      <c r="A124" s="114"/>
      <c r="B124" s="102"/>
      <c r="C124" s="102"/>
      <c r="D124" s="104" t="s">
        <v>22</v>
      </c>
      <c r="E124" s="116" t="s">
        <v>257</v>
      </c>
      <c r="F124" s="102"/>
      <c r="G124" s="323"/>
      <c r="H124" s="102"/>
      <c r="I124" s="112"/>
      <c r="J124" s="112"/>
      <c r="K124" s="105"/>
      <c r="L124" s="102"/>
      <c r="M124" s="112"/>
      <c r="O124" s="109"/>
    </row>
    <row r="125" spans="1:17" ht="14.1" customHeight="1">
      <c r="A125" s="114">
        <v>39</v>
      </c>
      <c r="B125" s="102"/>
      <c r="C125" s="102"/>
      <c r="D125" s="102"/>
      <c r="E125" s="106" t="s">
        <v>128</v>
      </c>
      <c r="F125" s="102"/>
      <c r="G125" s="362">
        <v>1</v>
      </c>
      <c r="H125" s="102"/>
      <c r="I125" s="109">
        <f>12/12</f>
        <v>1</v>
      </c>
      <c r="J125" s="109"/>
      <c r="K125" s="110">
        <v>1</v>
      </c>
      <c r="L125" s="110"/>
      <c r="M125" s="109">
        <v>1</v>
      </c>
      <c r="O125" s="109">
        <f>M125-G125</f>
        <v>0</v>
      </c>
      <c r="Q125" s="354">
        <f>IF(G125&lt;&gt;0,(M125-G125)/G125,"indetermine")</f>
        <v>0</v>
      </c>
    </row>
    <row r="126" spans="1:17" ht="14.1" customHeight="1">
      <c r="A126" s="114">
        <v>40</v>
      </c>
      <c r="B126" s="102"/>
      <c r="C126" s="102"/>
      <c r="D126" s="102"/>
      <c r="E126" s="106" t="s">
        <v>129</v>
      </c>
      <c r="F126" s="102"/>
      <c r="G126" s="359">
        <v>175.2</v>
      </c>
      <c r="H126" s="102"/>
      <c r="I126" s="112">
        <v>3853.3</v>
      </c>
      <c r="J126" s="112"/>
      <c r="K126" s="105">
        <v>3730.7</v>
      </c>
      <c r="L126" s="105"/>
      <c r="M126" s="112">
        <v>3853.3050000000003</v>
      </c>
      <c r="O126" s="112">
        <f>M126-G126</f>
        <v>3678.1050000000005</v>
      </c>
      <c r="Q126" s="354">
        <f>IF(G126&lt;&gt;0,(M126-G126)/G126,"indetermine")</f>
        <v>20.993750000000006</v>
      </c>
    </row>
    <row r="127" spans="1:17" ht="14.1" customHeight="1">
      <c r="A127" s="114"/>
      <c r="B127" s="102"/>
      <c r="C127" s="102"/>
      <c r="D127" s="102"/>
      <c r="E127" s="106"/>
      <c r="F127" s="102"/>
      <c r="G127" s="323"/>
      <c r="H127" s="102"/>
      <c r="I127" s="112"/>
      <c r="J127" s="112"/>
      <c r="K127" s="105"/>
      <c r="L127" s="105"/>
      <c r="M127" s="112"/>
      <c r="O127" s="112"/>
    </row>
    <row r="128" spans="1:17" ht="14.1" customHeight="1">
      <c r="A128" s="114"/>
      <c r="B128" s="102"/>
      <c r="C128" s="102"/>
      <c r="D128" s="104" t="s">
        <v>289</v>
      </c>
      <c r="E128" s="102"/>
      <c r="F128" s="102"/>
      <c r="G128" s="323"/>
      <c r="H128" s="102"/>
      <c r="I128" s="112"/>
      <c r="J128" s="112"/>
      <c r="K128" s="105"/>
      <c r="L128" s="105"/>
      <c r="M128" s="112"/>
      <c r="O128" s="109"/>
    </row>
    <row r="129" spans="1:17" ht="14.1" customHeight="1">
      <c r="A129" s="114">
        <v>41</v>
      </c>
      <c r="B129" s="102"/>
      <c r="C129" s="102"/>
      <c r="D129" s="102"/>
      <c r="E129" s="106" t="s">
        <v>128</v>
      </c>
      <c r="F129" s="102"/>
      <c r="G129" s="362">
        <v>1</v>
      </c>
      <c r="H129" s="102"/>
      <c r="I129" s="109">
        <v>0</v>
      </c>
      <c r="J129" s="112"/>
      <c r="K129" s="109">
        <v>0</v>
      </c>
      <c r="L129" s="105"/>
      <c r="M129" s="109">
        <v>0</v>
      </c>
      <c r="O129" s="109">
        <f>M129-G129</f>
        <v>-1</v>
      </c>
      <c r="Q129" s="354">
        <f>IF(G129&lt;&gt;0,(M129-G129)/G129,"indetermine")</f>
        <v>-1</v>
      </c>
    </row>
    <row r="130" spans="1:17" ht="14.1" customHeight="1">
      <c r="A130" s="114">
        <v>42</v>
      </c>
      <c r="B130" s="102"/>
      <c r="C130" s="102"/>
      <c r="D130" s="102"/>
      <c r="E130" s="106" t="s">
        <v>129</v>
      </c>
      <c r="F130" s="102"/>
      <c r="G130" s="359">
        <v>3200</v>
      </c>
      <c r="H130" s="102"/>
      <c r="I130" s="112">
        <v>0</v>
      </c>
      <c r="J130" s="112"/>
      <c r="K130" s="112">
        <v>0</v>
      </c>
      <c r="L130" s="102"/>
      <c r="M130" s="112">
        <v>0</v>
      </c>
      <c r="O130" s="112">
        <f>M130-G130</f>
        <v>-3200</v>
      </c>
      <c r="Q130" s="354">
        <f>IF(G130&lt;&gt;0,(M130-G130)/G130,"indetermine")</f>
        <v>-1</v>
      </c>
    </row>
    <row r="131" spans="1:17" ht="14.1" customHeight="1">
      <c r="A131" s="114"/>
      <c r="B131" s="102"/>
      <c r="C131" s="97"/>
      <c r="D131" s="102"/>
      <c r="E131" s="106"/>
      <c r="F131" s="102"/>
      <c r="G131" s="322"/>
      <c r="H131" s="97"/>
      <c r="I131" s="112"/>
      <c r="J131" s="124"/>
      <c r="K131" s="105"/>
      <c r="L131" s="105"/>
      <c r="M131" s="112"/>
      <c r="O131" s="112"/>
    </row>
    <row r="132" spans="1:17" ht="14.1" customHeight="1">
      <c r="A132" s="114"/>
      <c r="B132" s="102"/>
      <c r="C132" s="102" t="s">
        <v>139</v>
      </c>
      <c r="D132" s="102"/>
      <c r="E132" s="106"/>
      <c r="F132" s="102"/>
      <c r="G132" s="323"/>
      <c r="H132" s="102"/>
      <c r="I132" s="112"/>
      <c r="J132" s="112"/>
      <c r="K132" s="105"/>
      <c r="L132" s="102"/>
      <c r="M132" s="112"/>
      <c r="O132" s="109"/>
    </row>
    <row r="133" spans="1:17" ht="14.1" customHeight="1">
      <c r="A133" s="114">
        <v>43</v>
      </c>
      <c r="B133" s="102"/>
      <c r="C133" s="102"/>
      <c r="D133" s="102"/>
      <c r="E133" s="102" t="s">
        <v>128</v>
      </c>
      <c r="F133" s="102"/>
      <c r="G133" s="362">
        <f>G121+G125+G129</f>
        <v>5</v>
      </c>
      <c r="H133" s="102"/>
      <c r="I133" s="109">
        <f>I121+I125</f>
        <v>3</v>
      </c>
      <c r="J133" s="109"/>
      <c r="K133" s="109">
        <f>K121+K125</f>
        <v>4</v>
      </c>
      <c r="L133" s="110"/>
      <c r="M133" s="109">
        <v>4</v>
      </c>
      <c r="O133" s="109">
        <f>M133-G133</f>
        <v>-1</v>
      </c>
      <c r="Q133" s="354">
        <f>IF(G133&lt;&gt;0,(M133-G133)/G133,"indetermine")</f>
        <v>-0.2</v>
      </c>
    </row>
    <row r="134" spans="1:17" ht="14.1" customHeight="1">
      <c r="A134" s="114">
        <v>44</v>
      </c>
      <c r="B134" s="102"/>
      <c r="C134" s="104"/>
      <c r="D134" s="102"/>
      <c r="E134" s="102" t="s">
        <v>129</v>
      </c>
      <c r="F134" s="102"/>
      <c r="G134" s="359">
        <f>G122+G126+G130</f>
        <v>4740.7</v>
      </c>
      <c r="H134" s="102"/>
      <c r="I134" s="112">
        <f>I122+I126</f>
        <v>4654.7</v>
      </c>
      <c r="J134" s="112"/>
      <c r="K134" s="112">
        <f>K122+K126</f>
        <v>4522.2</v>
      </c>
      <c r="L134" s="105"/>
      <c r="M134" s="112">
        <v>4703.577666666667</v>
      </c>
      <c r="O134" s="112">
        <f>M134-G134</f>
        <v>-37.12233333333279</v>
      </c>
      <c r="Q134" s="354">
        <f>IF(G134&lt;&gt;0,(M134-G134)/G134,"indetermine")</f>
        <v>-7.8305594813704287E-3</v>
      </c>
    </row>
    <row r="135" spans="1:17" ht="14.1" customHeight="1">
      <c r="A135" s="114"/>
      <c r="B135" s="102"/>
      <c r="C135" s="102"/>
      <c r="D135" s="106"/>
      <c r="E135" s="102"/>
      <c r="F135" s="102"/>
      <c r="G135" s="323"/>
      <c r="H135" s="102"/>
      <c r="I135" s="112"/>
      <c r="J135" s="112"/>
      <c r="K135" s="105"/>
      <c r="L135" s="102"/>
      <c r="O135" s="112"/>
    </row>
    <row r="136" spans="1:17" ht="14.1" customHeight="1">
      <c r="A136" s="114"/>
      <c r="B136" s="102"/>
      <c r="C136" s="102"/>
      <c r="D136" s="102"/>
      <c r="E136" s="106"/>
      <c r="F136" s="102"/>
      <c r="G136" s="323"/>
      <c r="H136" s="102"/>
      <c r="I136" s="112"/>
      <c r="J136" s="112"/>
      <c r="K136" s="105"/>
      <c r="L136" s="102"/>
      <c r="M136" s="112"/>
      <c r="O136" s="109"/>
    </row>
    <row r="137" spans="1:17" ht="14.1" customHeight="1">
      <c r="A137" s="114"/>
      <c r="B137" s="102"/>
      <c r="C137" s="102" t="s">
        <v>277</v>
      </c>
      <c r="D137" s="102"/>
      <c r="E137" s="106"/>
      <c r="F137" s="102"/>
      <c r="G137" s="323"/>
      <c r="H137" s="102"/>
      <c r="I137" s="112"/>
      <c r="J137" s="112"/>
      <c r="K137" s="105"/>
      <c r="L137" s="102"/>
      <c r="M137" s="112"/>
      <c r="O137" s="112"/>
    </row>
    <row r="138" spans="1:17" ht="14.1" customHeight="1">
      <c r="A138" s="114"/>
      <c r="B138" s="102"/>
      <c r="C138" s="102"/>
      <c r="D138" s="102"/>
      <c r="E138" s="106"/>
      <c r="F138" s="102"/>
      <c r="G138" s="323"/>
      <c r="H138" s="102"/>
      <c r="I138" s="112"/>
      <c r="J138" s="112"/>
      <c r="K138" s="105"/>
      <c r="L138" s="102"/>
      <c r="M138" s="112"/>
      <c r="O138" s="109"/>
    </row>
    <row r="139" spans="1:17" ht="14.1" customHeight="1">
      <c r="A139" s="114"/>
      <c r="B139" s="102"/>
      <c r="C139" s="102"/>
      <c r="D139" s="104" t="s">
        <v>235</v>
      </c>
      <c r="E139" s="102"/>
      <c r="F139" s="102"/>
      <c r="G139" s="323"/>
      <c r="H139" s="102"/>
      <c r="I139" s="112"/>
      <c r="J139" s="112"/>
      <c r="K139" s="105"/>
      <c r="L139" s="102"/>
      <c r="M139" s="112"/>
      <c r="O139" s="112"/>
    </row>
    <row r="140" spans="1:17" ht="14.1" customHeight="1">
      <c r="A140" s="114">
        <v>45</v>
      </c>
      <c r="B140" s="102"/>
      <c r="C140" s="102"/>
      <c r="D140" s="102"/>
      <c r="E140" s="106" t="s">
        <v>128</v>
      </c>
      <c r="F140" s="102"/>
      <c r="G140" s="362">
        <v>0</v>
      </c>
      <c r="H140" s="102"/>
      <c r="I140" s="109">
        <f>12/12</f>
        <v>1</v>
      </c>
      <c r="J140" s="112"/>
      <c r="K140" s="110">
        <v>1</v>
      </c>
      <c r="L140" s="102"/>
      <c r="M140" s="109">
        <v>1</v>
      </c>
      <c r="O140" s="109">
        <f>M140-G140</f>
        <v>1</v>
      </c>
      <c r="Q140" s="354" t="str">
        <f>IF(G140&lt;&gt;0,(M140-G140)/G140,"indéterminé")</f>
        <v>indéterminé</v>
      </c>
    </row>
    <row r="141" spans="1:17" ht="14.1" customHeight="1">
      <c r="A141" s="114">
        <v>46</v>
      </c>
      <c r="B141" s="102"/>
      <c r="C141" s="102"/>
      <c r="D141" s="102"/>
      <c r="E141" s="106" t="s">
        <v>129</v>
      </c>
      <c r="F141" s="102"/>
      <c r="G141" s="359">
        <v>0</v>
      </c>
      <c r="H141" s="102"/>
      <c r="I141" s="112">
        <v>3339.5</v>
      </c>
      <c r="J141" s="112"/>
      <c r="K141" s="105">
        <v>4156.2</v>
      </c>
      <c r="L141" s="102"/>
      <c r="M141" s="112">
        <v>2470.155178158539</v>
      </c>
      <c r="O141" s="112">
        <f>M141-G141</f>
        <v>2470.155178158539</v>
      </c>
      <c r="Q141" s="354" t="str">
        <f>IF(G141&lt;&gt;0,(M141-G141)/G141,"indéterminé")</f>
        <v>indéterminé</v>
      </c>
    </row>
    <row r="142" spans="1:17" ht="14.1" customHeight="1">
      <c r="A142" s="114"/>
      <c r="B142" s="102"/>
      <c r="C142" s="102"/>
      <c r="D142" s="102"/>
      <c r="E142" s="106"/>
      <c r="F142" s="102"/>
      <c r="G142" s="323"/>
      <c r="H142" s="102"/>
      <c r="I142" s="112"/>
      <c r="J142" s="112"/>
      <c r="K142" s="105"/>
      <c r="L142" s="102"/>
      <c r="M142" s="112"/>
      <c r="O142" s="109"/>
    </row>
    <row r="143" spans="1:17" ht="14.1" customHeight="1">
      <c r="A143" s="114"/>
      <c r="B143" s="102"/>
      <c r="C143" s="102"/>
      <c r="D143" s="104" t="s">
        <v>235</v>
      </c>
      <c r="E143" s="116" t="s">
        <v>257</v>
      </c>
      <c r="F143" s="102"/>
      <c r="G143" s="323"/>
      <c r="H143" s="102"/>
      <c r="J143" s="112"/>
      <c r="K143" s="105"/>
      <c r="L143" s="102"/>
      <c r="M143" s="112"/>
      <c r="O143" s="112"/>
    </row>
    <row r="144" spans="1:17" ht="14.1" customHeight="1">
      <c r="A144" s="114">
        <v>47</v>
      </c>
      <c r="B144" s="102"/>
      <c r="C144" s="102"/>
      <c r="D144" s="102"/>
      <c r="E144" s="106" t="s">
        <v>128</v>
      </c>
      <c r="F144" s="102"/>
      <c r="G144" s="362">
        <v>0</v>
      </c>
      <c r="H144" s="102"/>
      <c r="I144" s="109">
        <f>12/12</f>
        <v>1</v>
      </c>
      <c r="J144" s="112"/>
      <c r="K144" s="110">
        <v>1</v>
      </c>
      <c r="L144" s="102"/>
      <c r="M144" s="109">
        <v>1</v>
      </c>
      <c r="O144" s="109">
        <f>M144-G144</f>
        <v>1</v>
      </c>
      <c r="Q144" s="354" t="str">
        <f>IF(G144&lt;&gt;0,(M144-G144)/G144,"indéterminé")</f>
        <v>indéterminé</v>
      </c>
    </row>
    <row r="145" spans="1:17" ht="14.1" customHeight="1">
      <c r="A145" s="114">
        <v>48</v>
      </c>
      <c r="B145" s="102"/>
      <c r="C145" s="102"/>
      <c r="D145" s="102"/>
      <c r="E145" s="106" t="s">
        <v>129</v>
      </c>
      <c r="F145" s="102"/>
      <c r="G145" s="359">
        <v>0</v>
      </c>
      <c r="H145" s="102"/>
      <c r="I145" s="112">
        <v>14830.8</v>
      </c>
      <c r="J145" s="112"/>
      <c r="K145" s="105">
        <v>10395.4</v>
      </c>
      <c r="L145" s="102"/>
      <c r="M145" s="112">
        <v>9399.7719999774035</v>
      </c>
      <c r="O145" s="112">
        <f>M145-G145</f>
        <v>9399.7719999774035</v>
      </c>
      <c r="Q145" s="354" t="str">
        <f>IF(G145&lt;&gt;0,(M145-G145)/G145,"indéterminé")</f>
        <v>indéterminé</v>
      </c>
    </row>
    <row r="146" spans="1:17" ht="14.1" customHeight="1">
      <c r="A146" s="114"/>
      <c r="B146" s="102"/>
      <c r="C146" s="102"/>
      <c r="D146" s="102"/>
      <c r="E146" s="106"/>
      <c r="F146" s="102"/>
      <c r="G146" s="323"/>
      <c r="H146" s="102"/>
      <c r="I146" s="112"/>
      <c r="J146" s="112"/>
      <c r="K146" s="105"/>
      <c r="L146" s="102"/>
      <c r="M146" s="112"/>
      <c r="O146" s="109"/>
    </row>
    <row r="147" spans="1:17" ht="14.1" customHeight="1">
      <c r="A147" s="114"/>
      <c r="B147" s="102"/>
      <c r="C147" s="102"/>
      <c r="D147" s="104" t="s">
        <v>235</v>
      </c>
      <c r="E147" s="116" t="s">
        <v>258</v>
      </c>
      <c r="F147" s="102"/>
      <c r="G147" s="323"/>
      <c r="H147" s="102"/>
      <c r="I147" s="112"/>
      <c r="J147" s="112"/>
      <c r="K147" s="105"/>
      <c r="L147" s="102"/>
      <c r="M147" s="112"/>
      <c r="O147" s="112"/>
    </row>
    <row r="148" spans="1:17" ht="14.1" customHeight="1">
      <c r="A148" s="114">
        <v>49</v>
      </c>
      <c r="B148" s="102"/>
      <c r="C148" s="104"/>
      <c r="D148" s="102"/>
      <c r="E148" s="102" t="s">
        <v>128</v>
      </c>
      <c r="F148" s="102"/>
      <c r="G148" s="362">
        <v>3</v>
      </c>
      <c r="H148" s="102"/>
      <c r="I148" s="109">
        <f>12/12</f>
        <v>1</v>
      </c>
      <c r="J148" s="109"/>
      <c r="K148" s="110">
        <v>1</v>
      </c>
      <c r="L148" s="110"/>
      <c r="M148" s="109">
        <v>1</v>
      </c>
      <c r="O148" s="109">
        <f>M148-G148</f>
        <v>-2</v>
      </c>
      <c r="Q148" s="354">
        <f>IF(G148&lt;&gt;0,(M148-G148)/G148,"indetermine")</f>
        <v>-0.66666666666666663</v>
      </c>
    </row>
    <row r="149" spans="1:17" ht="14.1" customHeight="1">
      <c r="A149" s="114">
        <v>50</v>
      </c>
      <c r="B149" s="102"/>
      <c r="C149" s="102"/>
      <c r="D149" s="102"/>
      <c r="E149" s="106" t="s">
        <v>129</v>
      </c>
      <c r="F149" s="102"/>
      <c r="G149" s="359">
        <v>20908.8</v>
      </c>
      <c r="H149" s="102"/>
      <c r="I149" s="112">
        <v>4794.3</v>
      </c>
      <c r="J149" s="112"/>
      <c r="K149" s="112">
        <v>4742.1000000000004</v>
      </c>
      <c r="L149" s="105"/>
      <c r="M149" s="112">
        <v>4877.9262672811055</v>
      </c>
      <c r="O149" s="112">
        <f>M149-G149</f>
        <v>-16030.873732718894</v>
      </c>
      <c r="Q149" s="354">
        <f>IF(G149&lt;&gt;0,(M149-G149)/G149,"indetermine")</f>
        <v>-0.76670462832486297</v>
      </c>
    </row>
    <row r="150" spans="1:17" ht="14.1" customHeight="1">
      <c r="A150" s="114"/>
      <c r="B150" s="102"/>
      <c r="C150" s="102"/>
      <c r="D150" s="102"/>
      <c r="E150" s="106"/>
      <c r="F150" s="102"/>
      <c r="G150" s="323"/>
      <c r="H150" s="102"/>
      <c r="I150" s="112"/>
      <c r="J150" s="112"/>
      <c r="K150" s="112"/>
      <c r="L150" s="102"/>
      <c r="M150" s="112"/>
      <c r="O150" s="109"/>
    </row>
    <row r="151" spans="1:17" ht="14.1" customHeight="1">
      <c r="A151" s="114"/>
      <c r="B151" s="102"/>
      <c r="C151" s="102" t="s">
        <v>141</v>
      </c>
      <c r="D151" s="102"/>
      <c r="E151" s="102"/>
      <c r="F151" s="102"/>
      <c r="G151" s="323"/>
      <c r="H151" s="102"/>
      <c r="I151" s="112"/>
      <c r="J151" s="112"/>
      <c r="K151" s="112"/>
      <c r="L151" s="102"/>
      <c r="M151" s="112"/>
      <c r="O151" s="112"/>
    </row>
    <row r="152" spans="1:17" ht="14.1" customHeight="1">
      <c r="A152" s="114">
        <v>51</v>
      </c>
      <c r="B152" s="102"/>
      <c r="C152" s="104"/>
      <c r="D152" s="102"/>
      <c r="E152" s="102" t="s">
        <v>128</v>
      </c>
      <c r="F152" s="102"/>
      <c r="G152" s="362">
        <f>G140+G144+G148</f>
        <v>3</v>
      </c>
      <c r="H152" s="102"/>
      <c r="I152" s="109">
        <f>I140+I144+I148</f>
        <v>3</v>
      </c>
      <c r="J152" s="109"/>
      <c r="K152" s="109">
        <f>K140+K144+K148</f>
        <v>3</v>
      </c>
      <c r="L152" s="110"/>
      <c r="M152" s="109">
        <v>3</v>
      </c>
      <c r="O152" s="109">
        <f>M152-G152</f>
        <v>0</v>
      </c>
      <c r="Q152" s="354">
        <f>IF(G152&lt;&gt;0,(M152-G152)/G152,"indetermine")</f>
        <v>0</v>
      </c>
    </row>
    <row r="153" spans="1:17" ht="14.1" customHeight="1">
      <c r="A153" s="114">
        <v>52</v>
      </c>
      <c r="B153" s="102"/>
      <c r="C153" s="102"/>
      <c r="D153" s="102"/>
      <c r="E153" s="106" t="s">
        <v>129</v>
      </c>
      <c r="F153" s="102"/>
      <c r="G153" s="359">
        <f>G141+G145+G149</f>
        <v>20908.8</v>
      </c>
      <c r="H153" s="102"/>
      <c r="I153" s="112">
        <f>I141+I145+I149</f>
        <v>22964.6</v>
      </c>
      <c r="J153" s="112"/>
      <c r="K153" s="112">
        <f>K141+K145+K149</f>
        <v>19293.699999999997</v>
      </c>
      <c r="L153" s="105"/>
      <c r="M153" s="112">
        <v>16747.853445417048</v>
      </c>
      <c r="O153" s="112">
        <f>M153-G153</f>
        <v>-4160.9465545829516</v>
      </c>
      <c r="Q153" s="354">
        <f>IF(G153&lt;&gt;0,(M153-G153)/G153,"indetermine")</f>
        <v>-0.19900456050002638</v>
      </c>
    </row>
    <row r="154" spans="1:17" ht="14.1" customHeight="1">
      <c r="A154" s="114"/>
      <c r="B154" s="102"/>
      <c r="C154" s="102"/>
      <c r="D154" s="102"/>
      <c r="E154" s="106"/>
      <c r="F154" s="102"/>
      <c r="G154" s="323"/>
      <c r="H154" s="102"/>
      <c r="I154" s="112"/>
      <c r="J154" s="112"/>
      <c r="K154" s="112"/>
      <c r="L154" s="102"/>
      <c r="M154" s="112"/>
      <c r="O154" s="109"/>
    </row>
    <row r="155" spans="1:17" ht="14.1" customHeight="1">
      <c r="A155" s="114"/>
      <c r="B155" s="102"/>
      <c r="C155" s="102" t="s">
        <v>31</v>
      </c>
      <c r="D155" s="102"/>
      <c r="E155" s="102"/>
      <c r="F155" s="102"/>
      <c r="G155" s="323"/>
      <c r="H155" s="102"/>
      <c r="I155" s="102"/>
      <c r="J155" s="102"/>
      <c r="K155" s="105"/>
      <c r="L155" s="102"/>
      <c r="M155" s="102"/>
      <c r="O155" s="112"/>
    </row>
    <row r="156" spans="1:17" ht="14.1" customHeight="1">
      <c r="A156" s="114">
        <v>53</v>
      </c>
      <c r="B156" s="102"/>
      <c r="C156" s="102"/>
      <c r="D156" s="102"/>
      <c r="E156" s="102" t="s">
        <v>128</v>
      </c>
      <c r="F156" s="102"/>
      <c r="G156" s="362">
        <f>G152+G133+G110</f>
        <v>13</v>
      </c>
      <c r="H156" s="102"/>
      <c r="I156" s="109">
        <f>I152+I133+I110</f>
        <v>13</v>
      </c>
      <c r="J156" s="109"/>
      <c r="K156" s="109">
        <f>K152+K133+K110</f>
        <v>14</v>
      </c>
      <c r="L156" s="110"/>
      <c r="M156" s="109">
        <v>14</v>
      </c>
      <c r="O156" s="109">
        <f>M156-G156</f>
        <v>1</v>
      </c>
      <c r="Q156" s="354">
        <f>IF(G156&lt;&gt;0,(M156-G156)/G156,"indetermine")</f>
        <v>7.6923076923076927E-2</v>
      </c>
    </row>
    <row r="157" spans="1:17" ht="14.1" customHeight="1">
      <c r="A157" s="114">
        <v>54</v>
      </c>
      <c r="B157" s="102"/>
      <c r="C157" s="104"/>
      <c r="D157" s="102"/>
      <c r="E157" s="102" t="s">
        <v>129</v>
      </c>
      <c r="F157" s="102"/>
      <c r="G157" s="359">
        <f>G153+G134+G111</f>
        <v>38535.9</v>
      </c>
      <c r="H157" s="102"/>
      <c r="I157" s="112">
        <f>I153+I134+I111</f>
        <v>43967.1</v>
      </c>
      <c r="J157" s="112"/>
      <c r="K157" s="112">
        <f>K153+K134+K111</f>
        <v>43057.599999999999</v>
      </c>
      <c r="L157" s="105"/>
      <c r="M157" s="112">
        <v>40538.219528750386</v>
      </c>
      <c r="O157" s="112">
        <f>M157-G157</f>
        <v>2002.3195287503841</v>
      </c>
      <c r="Q157" s="354">
        <f>IF(G157&lt;&gt;0,(M157-G157)/G157,"indetermine")</f>
        <v>5.1959848576272616E-2</v>
      </c>
    </row>
    <row r="158" spans="1:17" ht="14.1" customHeight="1">
      <c r="A158" s="114"/>
      <c r="B158" s="102"/>
      <c r="C158" s="102"/>
      <c r="D158" s="102"/>
      <c r="E158" s="106"/>
      <c r="F158" s="102"/>
      <c r="G158" s="323"/>
      <c r="H158" s="102"/>
      <c r="I158" s="112"/>
      <c r="J158" s="112"/>
      <c r="K158" s="112"/>
      <c r="L158" s="102"/>
      <c r="M158" s="112"/>
      <c r="O158" s="109"/>
    </row>
    <row r="159" spans="1:17" ht="14.1" customHeight="1">
      <c r="A159" s="114"/>
      <c r="B159" s="102"/>
      <c r="C159" s="102"/>
      <c r="D159" s="102"/>
      <c r="E159" s="102"/>
      <c r="F159" s="102"/>
      <c r="G159" s="323"/>
      <c r="H159" s="102"/>
      <c r="I159" s="112"/>
      <c r="J159" s="112"/>
      <c r="K159" s="105"/>
      <c r="L159" s="102"/>
      <c r="M159" s="125"/>
      <c r="O159" s="112"/>
    </row>
    <row r="160" spans="1:17" ht="14.1" customHeight="1">
      <c r="A160" s="114"/>
      <c r="B160" s="102"/>
      <c r="C160" s="102" t="s">
        <v>32</v>
      </c>
      <c r="D160" s="102"/>
      <c r="E160" s="102"/>
      <c r="F160" s="102"/>
      <c r="G160" s="323"/>
      <c r="H160" s="102"/>
      <c r="I160" s="112"/>
      <c r="J160" s="112"/>
      <c r="K160" s="105"/>
      <c r="L160" s="102"/>
      <c r="M160" s="125"/>
      <c r="O160" s="109"/>
    </row>
    <row r="161" spans="1:17" ht="14.1" customHeight="1">
      <c r="A161" s="114">
        <v>55</v>
      </c>
      <c r="B161" s="102"/>
      <c r="C161" s="102"/>
      <c r="D161" s="102"/>
      <c r="E161" s="102" t="s">
        <v>128</v>
      </c>
      <c r="F161" s="102"/>
      <c r="G161" s="362">
        <f>G156+G88+G26</f>
        <v>29394</v>
      </c>
      <c r="H161" s="102"/>
      <c r="I161" s="109">
        <f>I156+I88+I26</f>
        <v>40633.25</v>
      </c>
      <c r="J161" s="109"/>
      <c r="K161" s="109">
        <f>K156+K88+K26</f>
        <v>40860</v>
      </c>
      <c r="L161" s="110"/>
      <c r="M161" s="109">
        <v>41850.583333333328</v>
      </c>
      <c r="O161" s="109">
        <f>M161-G161</f>
        <v>12456.583333333328</v>
      </c>
      <c r="Q161" s="354">
        <f>IF(G161&lt;&gt;0,(M161-G161)/G161,"indetermine")</f>
        <v>0.4237797963303167</v>
      </c>
    </row>
    <row r="162" spans="1:17" ht="14.1" customHeight="1">
      <c r="A162" s="114">
        <v>56</v>
      </c>
      <c r="B162" s="102"/>
      <c r="C162" s="102"/>
      <c r="D162" s="102"/>
      <c r="E162" s="102" t="s">
        <v>129</v>
      </c>
      <c r="F162" s="102"/>
      <c r="G162" s="359">
        <f>G157+G89+G27</f>
        <v>153951.78000000003</v>
      </c>
      <c r="H162" s="102"/>
      <c r="I162" s="112">
        <f>I157+I89+I27</f>
        <v>168194.1</v>
      </c>
      <c r="J162" s="112"/>
      <c r="K162" s="112">
        <f>K157+K89+K27</f>
        <v>168588</v>
      </c>
      <c r="L162" s="105"/>
      <c r="M162" s="112">
        <v>169935.86009110027</v>
      </c>
      <c r="O162" s="112">
        <f>M162-G162</f>
        <v>15984.080091100244</v>
      </c>
      <c r="Q162" s="354">
        <f>IF(G162&lt;&gt;0,(M162-G162)/G162,"indetermine")</f>
        <v>0.1038252372989792</v>
      </c>
    </row>
    <row r="163" spans="1:17" ht="14.1" customHeight="1">
      <c r="A163" s="107"/>
      <c r="B163" s="102"/>
      <c r="C163" s="102"/>
      <c r="D163" s="102"/>
      <c r="E163" s="102"/>
      <c r="F163" s="102"/>
      <c r="G163" s="323"/>
      <c r="H163" s="102"/>
      <c r="I163" s="112"/>
      <c r="J163" s="112"/>
      <c r="K163" s="105"/>
      <c r="L163" s="102"/>
      <c r="M163" s="125"/>
      <c r="O163" s="112"/>
    </row>
    <row r="164" spans="1:17" ht="14.1" customHeight="1">
      <c r="A164" s="107"/>
      <c r="B164" s="102"/>
      <c r="C164" s="102"/>
      <c r="D164" s="102"/>
      <c r="E164" s="102"/>
      <c r="F164" s="102"/>
      <c r="G164" s="323"/>
      <c r="H164" s="102"/>
      <c r="I164" s="112"/>
      <c r="J164" s="112"/>
      <c r="K164" s="105"/>
      <c r="L164" s="102"/>
      <c r="M164" s="125"/>
      <c r="O164" s="109"/>
    </row>
    <row r="165" spans="1:17" ht="14.1" customHeight="1">
      <c r="A165" s="107"/>
      <c r="B165" s="102"/>
      <c r="C165" s="102"/>
      <c r="D165" s="102"/>
      <c r="E165" s="102"/>
      <c r="F165" s="102"/>
      <c r="G165" s="323"/>
      <c r="H165" s="102"/>
      <c r="I165" s="112"/>
      <c r="J165" s="112"/>
      <c r="K165" s="102"/>
      <c r="L165" s="102"/>
      <c r="M165" s="125"/>
      <c r="O165" s="112"/>
    </row>
    <row r="166" spans="1:17" ht="14.1" customHeight="1">
      <c r="A166" s="107"/>
      <c r="B166" s="102"/>
      <c r="C166" s="102"/>
      <c r="D166" s="102"/>
      <c r="E166" s="102"/>
      <c r="F166" s="102"/>
      <c r="G166" s="323"/>
      <c r="H166" s="102"/>
      <c r="I166" s="112"/>
      <c r="J166" s="112"/>
      <c r="K166" s="102"/>
      <c r="L166" s="102"/>
      <c r="M166" s="125"/>
      <c r="O166" s="109"/>
    </row>
    <row r="167" spans="1:17" ht="14.1" customHeight="1">
      <c r="A167" s="107"/>
      <c r="B167" s="168" t="s">
        <v>293</v>
      </c>
      <c r="C167" s="102"/>
      <c r="D167" s="126"/>
      <c r="E167" s="102"/>
      <c r="F167" s="102"/>
      <c r="G167" s="323"/>
      <c r="H167" s="102"/>
      <c r="I167" s="112"/>
      <c r="J167" s="112"/>
      <c r="K167" s="102"/>
      <c r="L167" s="102"/>
      <c r="M167" s="125"/>
      <c r="O167" s="112"/>
    </row>
    <row r="168" spans="1:17" ht="14.1" customHeight="1">
      <c r="A168" s="107"/>
      <c r="C168" s="102"/>
      <c r="D168" s="102"/>
      <c r="E168" s="102"/>
      <c r="F168" s="102"/>
      <c r="G168" s="323"/>
      <c r="H168" s="102"/>
      <c r="I168" s="112"/>
      <c r="J168" s="112"/>
      <c r="K168" s="102"/>
      <c r="L168" s="102"/>
      <c r="M168" s="125"/>
    </row>
    <row r="169" spans="1:17" ht="14.1" customHeight="1">
      <c r="A169" s="107"/>
      <c r="B169" s="102"/>
      <c r="E169" s="102"/>
      <c r="F169" s="102"/>
      <c r="G169" s="323"/>
      <c r="H169" s="102"/>
      <c r="I169" s="112"/>
      <c r="J169" s="112"/>
      <c r="K169" s="102"/>
      <c r="L169" s="102"/>
      <c r="M169" s="125"/>
    </row>
    <row r="170" spans="1:17" ht="14.1" customHeight="1">
      <c r="A170" s="107"/>
      <c r="B170" s="102"/>
      <c r="C170" s="102"/>
      <c r="D170" s="102"/>
      <c r="E170" s="102"/>
      <c r="F170" s="102"/>
      <c r="G170" s="323"/>
      <c r="H170" s="102"/>
      <c r="I170" s="112"/>
      <c r="J170" s="112"/>
      <c r="K170" s="102"/>
      <c r="L170" s="102"/>
      <c r="M170" s="125"/>
    </row>
    <row r="171" spans="1:17" ht="14.1" customHeight="1">
      <c r="A171" s="107"/>
      <c r="B171" s="102"/>
      <c r="C171" s="102"/>
      <c r="D171" s="102"/>
      <c r="E171" s="102"/>
      <c r="F171" s="102"/>
      <c r="G171" s="323"/>
      <c r="H171" s="102"/>
      <c r="I171" s="112"/>
      <c r="J171" s="112"/>
      <c r="K171" s="102"/>
      <c r="L171" s="102"/>
      <c r="M171" s="125"/>
    </row>
    <row r="172" spans="1:17" ht="14.1" customHeight="1">
      <c r="A172" s="107"/>
      <c r="B172" s="102"/>
      <c r="C172" s="102"/>
      <c r="D172" s="102"/>
      <c r="E172" s="102"/>
      <c r="F172" s="102"/>
      <c r="G172" s="323"/>
      <c r="H172" s="102"/>
      <c r="I172" s="102"/>
      <c r="J172" s="102"/>
      <c r="M172" s="97"/>
    </row>
    <row r="173" spans="1:17" ht="14.1" customHeight="1">
      <c r="A173" s="107"/>
      <c r="B173" s="97"/>
      <c r="G173" s="324"/>
    </row>
    <row r="174" spans="1:17" ht="14.1" customHeight="1">
      <c r="A174" s="107"/>
      <c r="B174" s="97"/>
      <c r="G174" s="324"/>
    </row>
    <row r="175" spans="1:17" ht="14.1" customHeight="1">
      <c r="A175" s="107"/>
      <c r="B175" s="97"/>
      <c r="G175" s="324"/>
    </row>
    <row r="176" spans="1:17" ht="14.1" customHeight="1">
      <c r="A176" s="114"/>
      <c r="G176" s="324"/>
    </row>
    <row r="177" spans="1:13" ht="14.1" customHeight="1">
      <c r="A177" s="107"/>
      <c r="G177" s="324"/>
      <c r="I177" s="293"/>
      <c r="J177" s="293"/>
      <c r="M177" s="125"/>
    </row>
    <row r="178" spans="1:13" ht="14.1" customHeight="1">
      <c r="A178" s="107"/>
      <c r="G178" s="324"/>
      <c r="I178" s="293"/>
      <c r="J178" s="293"/>
      <c r="M178" s="125"/>
    </row>
    <row r="179" spans="1:13" ht="14.1" customHeight="1">
      <c r="A179" s="107"/>
      <c r="G179" s="324"/>
      <c r="I179" s="293"/>
      <c r="J179" s="293"/>
      <c r="M179" s="125"/>
    </row>
    <row r="180" spans="1:13" ht="14.1" customHeight="1">
      <c r="A180" s="107"/>
      <c r="G180" s="324"/>
      <c r="I180" s="293"/>
      <c r="J180" s="293"/>
      <c r="M180" s="125"/>
    </row>
    <row r="181" spans="1:13" ht="14.1" customHeight="1">
      <c r="A181" s="114"/>
      <c r="G181" s="324"/>
      <c r="I181" s="293"/>
      <c r="J181" s="293"/>
      <c r="M181" s="125"/>
    </row>
    <row r="182" spans="1:13" ht="14.1" customHeight="1">
      <c r="A182" s="114"/>
      <c r="G182" s="324"/>
      <c r="I182" s="293"/>
      <c r="J182" s="293"/>
      <c r="M182" s="125"/>
    </row>
    <row r="183" spans="1:13" ht="14.1" customHeight="1">
      <c r="A183" s="107"/>
      <c r="G183" s="324"/>
      <c r="I183" s="293"/>
      <c r="J183" s="293"/>
      <c r="M183" s="125"/>
    </row>
    <row r="184" spans="1:13" ht="14.1" customHeight="1">
      <c r="A184" s="107"/>
      <c r="G184" s="324"/>
      <c r="I184" s="293"/>
      <c r="J184" s="293"/>
      <c r="M184" s="125"/>
    </row>
    <row r="185" spans="1:13" ht="14.1" customHeight="1">
      <c r="A185" s="107"/>
      <c r="G185" s="324"/>
      <c r="I185" s="293"/>
      <c r="J185" s="293"/>
      <c r="M185" s="125"/>
    </row>
    <row r="186" spans="1:13" ht="14.1" customHeight="1">
      <c r="A186" s="114"/>
      <c r="G186" s="324"/>
      <c r="I186" s="293"/>
      <c r="J186" s="293"/>
      <c r="M186" s="125"/>
    </row>
    <row r="187" spans="1:13" ht="14.1" customHeight="1">
      <c r="A187" s="114"/>
      <c r="G187" s="324"/>
      <c r="I187" s="293"/>
      <c r="J187" s="293"/>
      <c r="M187" s="125"/>
    </row>
    <row r="188" spans="1:13" ht="14.1" customHeight="1">
      <c r="A188" s="114"/>
      <c r="G188" s="324"/>
      <c r="I188" s="293"/>
      <c r="J188" s="293"/>
      <c r="M188" s="125"/>
    </row>
    <row r="189" spans="1:13" ht="14.1" customHeight="1">
      <c r="A189" s="114"/>
      <c r="G189" s="324"/>
      <c r="I189" s="293"/>
      <c r="J189" s="293"/>
      <c r="M189" s="125"/>
    </row>
    <row r="190" spans="1:13" ht="14.1" customHeight="1">
      <c r="A190" s="107"/>
      <c r="G190" s="324"/>
      <c r="I190" s="293"/>
      <c r="J190" s="293"/>
      <c r="M190" s="125"/>
    </row>
    <row r="191" spans="1:13" ht="14.1" customHeight="1">
      <c r="A191" s="107"/>
      <c r="G191" s="324"/>
      <c r="I191" s="293"/>
      <c r="J191" s="293"/>
      <c r="M191" s="125"/>
    </row>
    <row r="192" spans="1:13" ht="14.1" customHeight="1">
      <c r="A192" s="102"/>
      <c r="G192" s="324"/>
      <c r="I192" s="293"/>
      <c r="J192" s="293"/>
      <c r="M192" s="125"/>
    </row>
    <row r="193" spans="1:13" ht="14.1" customHeight="1">
      <c r="A193" s="102"/>
      <c r="G193" s="324"/>
      <c r="I193" s="293"/>
      <c r="J193" s="293"/>
      <c r="M193" s="125"/>
    </row>
    <row r="194" spans="1:13" ht="14.1" customHeight="1">
      <c r="A194" s="102"/>
      <c r="G194" s="324"/>
      <c r="M194" s="97"/>
    </row>
    <row r="195" spans="1:13" ht="14.1" customHeight="1">
      <c r="A195" s="102"/>
      <c r="G195" s="324"/>
      <c r="M195" s="97"/>
    </row>
    <row r="196" spans="1:13" ht="14.1" customHeight="1">
      <c r="A196" s="102"/>
      <c r="G196" s="324"/>
      <c r="M196" s="97"/>
    </row>
    <row r="197" spans="1:13" ht="14.1" customHeight="1">
      <c r="A197" s="102"/>
      <c r="G197" s="324"/>
      <c r="M197" s="97"/>
    </row>
    <row r="198" spans="1:13" ht="14.1" customHeight="1">
      <c r="A198" s="102"/>
      <c r="G198" s="324"/>
      <c r="M198" s="97"/>
    </row>
    <row r="199" spans="1:13" ht="14.1" customHeight="1">
      <c r="A199" s="102"/>
      <c r="M199" s="97"/>
    </row>
    <row r="200" spans="1:13" ht="14.1" customHeight="1">
      <c r="A200" s="102"/>
      <c r="M200" s="97"/>
    </row>
    <row r="201" spans="1:13" ht="14.1" customHeight="1">
      <c r="A201" s="97"/>
      <c r="M201" s="97"/>
    </row>
    <row r="202" spans="1:13" ht="14.1" customHeight="1">
      <c r="A202" s="97"/>
      <c r="M202" s="97"/>
    </row>
    <row r="203" spans="1:13" ht="14.1" customHeight="1">
      <c r="A203" s="97"/>
      <c r="M203" s="97"/>
    </row>
    <row r="204" spans="1:13" ht="14.1" customHeight="1">
      <c r="M204" s="97"/>
    </row>
  </sheetData>
  <mergeCells count="3">
    <mergeCell ref="A1:Q1"/>
    <mergeCell ref="A2:Q2"/>
    <mergeCell ref="A4:Q4"/>
  </mergeCells>
  <printOptions horizontalCentered="1"/>
  <pageMargins left="0.25" right="0.25" top="0.45" bottom="0.26" header="0.34" footer="0.24"/>
  <pageSetup scale="94" fitToHeight="3" orientation="portrait" r:id="rId1"/>
  <headerFooter alignWithMargins="0">
    <oddFooter>&amp;L&amp;"-,Normal"
&amp;10Original: 2015-09-09&amp;R&amp;"-,Normal"&amp;10GI-26
Document 3.1
Page &amp;P de 3
Requête 3924-2015</oddFooter>
  </headerFooter>
  <rowBreaks count="2" manualBreakCount="2">
    <brk id="60" max="13" man="1"/>
    <brk id="117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Feuil7">
    <pageSetUpPr autoPageBreaks="0" fitToPage="1"/>
  </sheetPr>
  <dimension ref="A1:Z66"/>
  <sheetViews>
    <sheetView zoomScaleNormal="100" workbookViewId="0">
      <selection activeCell="D5" sqref="D5"/>
    </sheetView>
  </sheetViews>
  <sheetFormatPr baseColWidth="10" defaultColWidth="9.625" defaultRowHeight="15" customHeight="1"/>
  <cols>
    <col min="1" max="1" width="6.75" style="218" customWidth="1"/>
    <col min="2" max="2" width="2" style="218" customWidth="1"/>
    <col min="3" max="3" width="6.875" style="218" customWidth="1"/>
    <col min="4" max="4" width="7.5" style="218" customWidth="1"/>
    <col min="5" max="5" width="17.75" style="218" customWidth="1"/>
    <col min="6" max="6" width="3.5" style="218" customWidth="1"/>
    <col min="7" max="7" width="10.125" style="218" hidden="1" customWidth="1"/>
    <col min="8" max="8" width="2.125" style="218" hidden="1" customWidth="1"/>
    <col min="9" max="9" width="10.25" style="218" hidden="1" customWidth="1"/>
    <col min="10" max="10" width="2.125" style="218" hidden="1" customWidth="1"/>
    <col min="11" max="11" width="9.375" style="218" hidden="1" customWidth="1"/>
    <col min="12" max="12" width="2.125" style="218" hidden="1" customWidth="1"/>
    <col min="13" max="13" width="9.625" style="218" hidden="1" customWidth="1"/>
    <col min="14" max="14" width="11.375" style="218" customWidth="1"/>
    <col min="15" max="15" width="2.125" style="218" customWidth="1"/>
    <col min="16" max="16" width="13.75" style="218" customWidth="1"/>
    <col min="17" max="17" width="2.125" style="218" customWidth="1"/>
    <col min="18" max="18" width="10.25" style="218" customWidth="1"/>
    <col min="19" max="19" width="2.125" style="218" customWidth="1"/>
    <col min="20" max="20" width="11.375" style="218" customWidth="1"/>
    <col min="21" max="21" width="15.625" style="218" customWidth="1"/>
    <col min="22" max="22" width="12.25" style="218" customWidth="1"/>
    <col min="23" max="16384" width="9.625" style="218"/>
  </cols>
  <sheetData>
    <row r="1" spans="1:26" ht="18" customHeight="1">
      <c r="A1" s="375" t="s">
        <v>10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63"/>
      <c r="V1" s="363"/>
    </row>
    <row r="2" spans="1:26" ht="18.75" customHeight="1">
      <c r="A2" s="375" t="s">
        <v>290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63"/>
      <c r="V2" s="363"/>
    </row>
    <row r="3" spans="1:26" ht="17.25" customHeight="1">
      <c r="A3" s="375" t="s">
        <v>151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63"/>
      <c r="V3" s="363"/>
    </row>
    <row r="4" spans="1:26" ht="15" customHeight="1">
      <c r="A4" s="214"/>
      <c r="B4" s="215"/>
      <c r="C4" s="215"/>
      <c r="D4" s="215"/>
      <c r="E4" s="215"/>
      <c r="F4" s="215"/>
      <c r="G4" s="216"/>
      <c r="H4" s="216"/>
      <c r="I4" s="217"/>
      <c r="J4" s="217"/>
      <c r="K4" s="216"/>
      <c r="L4" s="216"/>
      <c r="M4" s="216"/>
      <c r="N4" s="216"/>
      <c r="O4" s="216"/>
      <c r="P4" s="216"/>
      <c r="Q4" s="216"/>
      <c r="R4" s="215"/>
      <c r="S4" s="215"/>
      <c r="T4" s="215"/>
    </row>
    <row r="5" spans="1:26" ht="15" customHeight="1"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20"/>
    </row>
    <row r="6" spans="1:26" ht="15" customHeight="1">
      <c r="G6" s="221"/>
      <c r="H6" s="221"/>
      <c r="I6" s="221"/>
      <c r="K6" s="221"/>
      <c r="L6" s="221"/>
      <c r="M6" s="221"/>
      <c r="N6" s="325" t="s">
        <v>142</v>
      </c>
      <c r="P6" s="222" t="s">
        <v>142</v>
      </c>
    </row>
    <row r="7" spans="1:26" ht="21.75" customHeight="1">
      <c r="A7" s="223" t="s">
        <v>11</v>
      </c>
      <c r="G7" s="224" t="s">
        <v>110</v>
      </c>
      <c r="H7" s="225"/>
      <c r="I7" s="225"/>
      <c r="K7" s="224" t="s">
        <v>247</v>
      </c>
      <c r="L7" s="225"/>
      <c r="M7" s="225"/>
      <c r="N7" s="325" t="s">
        <v>105</v>
      </c>
      <c r="P7" s="222" t="s">
        <v>105</v>
      </c>
      <c r="R7" s="226" t="s">
        <v>297</v>
      </c>
      <c r="S7" s="215"/>
      <c r="T7" s="215"/>
    </row>
    <row r="8" spans="1:26" ht="21.75" customHeight="1">
      <c r="A8" s="223" t="s">
        <v>12</v>
      </c>
      <c r="C8" s="227" t="s">
        <v>13</v>
      </c>
      <c r="G8" s="228" t="s">
        <v>246</v>
      </c>
      <c r="H8" s="229"/>
      <c r="I8" s="228" t="s">
        <v>242</v>
      </c>
      <c r="K8" s="228" t="s">
        <v>8</v>
      </c>
      <c r="L8" s="230"/>
      <c r="M8" s="228" t="s">
        <v>99</v>
      </c>
      <c r="N8" s="326" t="s">
        <v>295</v>
      </c>
      <c r="P8" s="231" t="s">
        <v>296</v>
      </c>
      <c r="R8" s="228" t="s">
        <v>8</v>
      </c>
      <c r="S8" s="230"/>
      <c r="T8" s="228" t="s">
        <v>99</v>
      </c>
    </row>
    <row r="9" spans="1:26" ht="19.5" customHeight="1">
      <c r="A9" s="229"/>
      <c r="C9" s="229"/>
      <c r="D9" s="229"/>
      <c r="G9" s="222" t="s">
        <v>15</v>
      </c>
      <c r="H9" s="232"/>
      <c r="I9" s="222" t="s">
        <v>16</v>
      </c>
      <c r="J9" s="232"/>
      <c r="K9" s="222" t="s">
        <v>17</v>
      </c>
      <c r="L9" s="232"/>
      <c r="M9" s="222" t="s">
        <v>21</v>
      </c>
      <c r="N9" s="325">
        <v>1</v>
      </c>
      <c r="O9" s="232"/>
      <c r="P9" s="222">
        <v>2</v>
      </c>
      <c r="Q9" s="232"/>
      <c r="R9" s="222">
        <v>3</v>
      </c>
      <c r="S9" s="232"/>
      <c r="T9" s="222">
        <v>4</v>
      </c>
    </row>
    <row r="10" spans="1:26" ht="15" customHeight="1">
      <c r="G10" s="233"/>
      <c r="H10" s="233"/>
      <c r="I10" s="233"/>
      <c r="J10" s="233"/>
      <c r="K10" s="233"/>
      <c r="L10" s="233"/>
      <c r="M10" s="233"/>
      <c r="N10" s="327"/>
      <c r="O10" s="233"/>
      <c r="P10" s="233"/>
      <c r="Q10" s="233"/>
      <c r="R10" s="233"/>
      <c r="S10" s="233"/>
      <c r="T10" s="233"/>
      <c r="U10" s="232"/>
      <c r="W10" s="232"/>
      <c r="X10" s="232"/>
      <c r="Y10" s="232"/>
      <c r="Z10" s="232"/>
    </row>
    <row r="11" spans="1:26" ht="15" customHeight="1">
      <c r="A11" s="223">
        <v>1</v>
      </c>
      <c r="C11" s="227" t="s">
        <v>111</v>
      </c>
      <c r="G11" s="234">
        <v>143078.29999999999</v>
      </c>
      <c r="I11" s="234">
        <v>143159</v>
      </c>
      <c r="J11" s="235"/>
      <c r="K11" s="234">
        <f>I11-G11</f>
        <v>80.700000000011642</v>
      </c>
      <c r="L11" s="235"/>
      <c r="M11" s="236">
        <f>IF(G11&lt;&gt;0,(+I11-G11)/G11*100,"indetermine")</f>
        <v>5.6402683006445874E-2</v>
      </c>
      <c r="N11" s="328">
        <v>82153</v>
      </c>
      <c r="O11" s="235"/>
      <c r="P11" s="234">
        <v>151125.70323076926</v>
      </c>
      <c r="Q11" s="235"/>
      <c r="R11" s="234">
        <f>P11-N11</f>
        <v>68972.703230769257</v>
      </c>
      <c r="S11" s="235"/>
      <c r="T11" s="236">
        <f>IF(N11&lt;&gt;0,(+P11-N11)/N11*100,"indetermine")</f>
        <v>83.956402359949436</v>
      </c>
    </row>
    <row r="12" spans="1:26" ht="15" customHeight="1">
      <c r="A12" s="232"/>
      <c r="G12" s="234"/>
      <c r="I12" s="234"/>
      <c r="J12" s="235"/>
      <c r="K12" s="234"/>
      <c r="L12" s="235"/>
      <c r="M12" s="236"/>
      <c r="N12" s="328"/>
      <c r="O12" s="235"/>
      <c r="P12" s="234"/>
      <c r="Q12" s="235"/>
      <c r="R12" s="234"/>
      <c r="S12" s="235"/>
      <c r="T12" s="236"/>
    </row>
    <row r="13" spans="1:26" ht="15" customHeight="1">
      <c r="A13" s="223">
        <v>2</v>
      </c>
      <c r="C13" s="227" t="s">
        <v>148</v>
      </c>
      <c r="G13" s="234">
        <v>-58846.6</v>
      </c>
      <c r="I13" s="234">
        <v>-59021.5</v>
      </c>
      <c r="J13" s="235"/>
      <c r="K13" s="234">
        <f>I13-G13</f>
        <v>-174.90000000000146</v>
      </c>
      <c r="L13" s="235"/>
      <c r="M13" s="236">
        <f>IF(G13&lt;&gt;0,(+I13-G13)/G13*100,"indetermine")</f>
        <v>0.29721343289162239</v>
      </c>
      <c r="N13" s="328">
        <v>-22235</v>
      </c>
      <c r="O13" s="235"/>
      <c r="P13" s="234">
        <v>-63803.102615384618</v>
      </c>
      <c r="Q13" s="235"/>
      <c r="R13" s="234">
        <f t="shared" ref="R13:R29" si="0">P13-N13</f>
        <v>-41568.102615384618</v>
      </c>
      <c r="S13" s="235"/>
      <c r="T13" s="236">
        <f t="shared" ref="T13:T29" si="1">IF(N13&lt;&gt;0,(+P13-N13)/N13*100,"indetermine")</f>
        <v>186.94896611371539</v>
      </c>
    </row>
    <row r="14" spans="1:26" ht="15" customHeight="1">
      <c r="A14" s="232"/>
      <c r="G14" s="234"/>
      <c r="I14" s="234"/>
      <c r="J14" s="235"/>
      <c r="K14" s="234"/>
      <c r="L14" s="235"/>
      <c r="M14" s="236"/>
      <c r="N14" s="328"/>
      <c r="O14" s="235"/>
      <c r="P14" s="234"/>
      <c r="Q14" s="235"/>
      <c r="R14" s="234"/>
      <c r="S14" s="235"/>
      <c r="T14" s="236"/>
    </row>
    <row r="15" spans="1:26" ht="15" customHeight="1">
      <c r="A15" s="223">
        <v>3</v>
      </c>
      <c r="C15" s="227" t="s">
        <v>112</v>
      </c>
      <c r="G15" s="234">
        <f>SUM(G11:G13)</f>
        <v>84231.699999999983</v>
      </c>
      <c r="I15" s="234">
        <f>SUM(I11:I13)</f>
        <v>84137.5</v>
      </c>
      <c r="J15" s="235"/>
      <c r="K15" s="234">
        <f>I15-G15</f>
        <v>-94.199999999982538</v>
      </c>
      <c r="L15" s="235"/>
      <c r="M15" s="236">
        <f>IF(G15&lt;&gt;0,(+I15-G15)/G15*100,"indetermine")</f>
        <v>-0.11183438064289639</v>
      </c>
      <c r="N15" s="328">
        <v>59918</v>
      </c>
      <c r="O15" s="235"/>
      <c r="P15" s="234">
        <v>87322.600615384639</v>
      </c>
      <c r="Q15" s="235"/>
      <c r="R15" s="234">
        <f t="shared" si="0"/>
        <v>27404.600615384639</v>
      </c>
      <c r="S15" s="235"/>
      <c r="T15" s="236">
        <f t="shared" si="1"/>
        <v>45.736841375520939</v>
      </c>
    </row>
    <row r="16" spans="1:26" ht="15" customHeight="1">
      <c r="A16" s="232"/>
      <c r="G16" s="221"/>
      <c r="I16" s="221"/>
      <c r="K16" s="221"/>
      <c r="M16" s="236"/>
      <c r="N16" s="329"/>
      <c r="P16" s="221"/>
      <c r="R16" s="221"/>
      <c r="T16" s="236"/>
    </row>
    <row r="17" spans="1:22" ht="15" customHeight="1">
      <c r="A17" s="223">
        <v>4</v>
      </c>
      <c r="C17" s="227" t="s">
        <v>3</v>
      </c>
      <c r="G17" s="234">
        <v>176.1</v>
      </c>
      <c r="I17" s="234">
        <v>245</v>
      </c>
      <c r="J17" s="235"/>
      <c r="K17" s="234">
        <f>I17-G17</f>
        <v>68.900000000000006</v>
      </c>
      <c r="L17" s="235"/>
      <c r="M17" s="236">
        <f>IF(G17&lt;&gt;0,(+I17-G17)/G17*100,"indetermine")</f>
        <v>39.125496876774562</v>
      </c>
      <c r="N17" s="328">
        <v>131</v>
      </c>
      <c r="O17" s="235"/>
      <c r="P17" s="234">
        <v>511.33799999999997</v>
      </c>
      <c r="Q17" s="235"/>
      <c r="R17" s="234">
        <f t="shared" si="0"/>
        <v>380.33799999999997</v>
      </c>
      <c r="S17" s="235"/>
      <c r="T17" s="236">
        <f t="shared" si="1"/>
        <v>290.33435114503817</v>
      </c>
    </row>
    <row r="18" spans="1:22" ht="15" customHeight="1">
      <c r="A18" s="232"/>
      <c r="G18" s="221"/>
      <c r="I18" s="221"/>
      <c r="K18" s="221"/>
      <c r="M18" s="236"/>
      <c r="N18" s="329"/>
      <c r="P18" s="221"/>
      <c r="R18" s="221"/>
      <c r="T18" s="236"/>
    </row>
    <row r="19" spans="1:22" ht="15" customHeight="1">
      <c r="A19" s="223">
        <v>5</v>
      </c>
      <c r="C19" s="227" t="s">
        <v>113</v>
      </c>
      <c r="G19" s="234">
        <v>684</v>
      </c>
      <c r="I19" s="234">
        <v>-441</v>
      </c>
      <c r="K19" s="234">
        <f>I19-G19</f>
        <v>-1125</v>
      </c>
      <c r="M19" s="236">
        <f>IF(G19&lt;&gt;0,(+I19-G19)/G19*100,"indetermine")</f>
        <v>-164.4736842105263</v>
      </c>
      <c r="N19" s="328">
        <v>-113</v>
      </c>
      <c r="P19" s="234">
        <v>-440</v>
      </c>
      <c r="R19" s="234">
        <f t="shared" si="0"/>
        <v>-327</v>
      </c>
      <c r="T19" s="236">
        <f t="shared" si="1"/>
        <v>289.3805309734513</v>
      </c>
    </row>
    <row r="20" spans="1:22" ht="15" customHeight="1">
      <c r="A20" s="232"/>
      <c r="G20" s="234"/>
      <c r="I20" s="234"/>
      <c r="J20" s="235"/>
      <c r="K20" s="234"/>
      <c r="L20" s="235"/>
      <c r="M20" s="236"/>
      <c r="N20" s="328"/>
      <c r="O20" s="235"/>
      <c r="P20" s="234"/>
      <c r="Q20" s="235"/>
      <c r="R20" s="234"/>
      <c r="S20" s="235"/>
      <c r="T20" s="236"/>
    </row>
    <row r="21" spans="1:22" ht="15" customHeight="1">
      <c r="A21" s="223">
        <v>6</v>
      </c>
      <c r="C21" s="227" t="s">
        <v>114</v>
      </c>
      <c r="G21" s="234">
        <v>-522</v>
      </c>
      <c r="I21" s="234">
        <v>-2119</v>
      </c>
      <c r="J21" s="235"/>
      <c r="K21" s="234">
        <f>I21-G21</f>
        <v>-1597</v>
      </c>
      <c r="L21" s="235"/>
      <c r="M21" s="236">
        <f>IF(G21&lt;&gt;0,(+I21-G21)/G21*100,"indetermine")</f>
        <v>305.93869731800766</v>
      </c>
      <c r="N21" s="328">
        <v>958</v>
      </c>
      <c r="O21" s="235"/>
      <c r="P21" s="234">
        <v>-1953</v>
      </c>
      <c r="Q21" s="235"/>
      <c r="R21" s="234">
        <f t="shared" si="0"/>
        <v>-2911</v>
      </c>
      <c r="S21" s="235"/>
      <c r="T21" s="236">
        <f t="shared" si="1"/>
        <v>-303.86221294363258</v>
      </c>
    </row>
    <row r="22" spans="1:22" ht="15" customHeight="1">
      <c r="A22" s="232"/>
      <c r="G22" s="234"/>
      <c r="I22" s="234"/>
      <c r="J22" s="235"/>
      <c r="K22" s="234"/>
      <c r="L22" s="235"/>
      <c r="M22" s="236"/>
      <c r="N22" s="328"/>
      <c r="O22" s="235"/>
      <c r="P22" s="234"/>
      <c r="Q22" s="235"/>
      <c r="R22" s="234"/>
      <c r="S22" s="235"/>
      <c r="T22" s="236"/>
    </row>
    <row r="23" spans="1:22" ht="15" customHeight="1">
      <c r="A23" s="223">
        <v>7</v>
      </c>
      <c r="C23" s="227" t="s">
        <v>115</v>
      </c>
      <c r="G23" s="234">
        <v>85</v>
      </c>
      <c r="I23" s="234">
        <v>48</v>
      </c>
      <c r="J23" s="235"/>
      <c r="K23" s="234">
        <f>I23-G23</f>
        <v>-37</v>
      </c>
      <c r="L23" s="235"/>
      <c r="M23" s="236">
        <f>IF(G23&lt;&gt;0,(+I23-G23)/G23*100,"indetermine")</f>
        <v>-43.529411764705884</v>
      </c>
      <c r="N23" s="328">
        <v>-1307</v>
      </c>
      <c r="O23" s="235"/>
      <c r="P23" s="234">
        <v>-19</v>
      </c>
      <c r="Q23" s="235"/>
      <c r="R23" s="234">
        <f t="shared" si="0"/>
        <v>1288</v>
      </c>
      <c r="S23" s="235"/>
      <c r="T23" s="236">
        <f t="shared" si="1"/>
        <v>-98.546289211935729</v>
      </c>
    </row>
    <row r="24" spans="1:22" ht="15" customHeight="1">
      <c r="A24" s="232"/>
      <c r="G24" s="234"/>
      <c r="I24" s="234"/>
      <c r="J24" s="235"/>
      <c r="K24" s="234"/>
      <c r="L24" s="235"/>
      <c r="M24" s="236"/>
      <c r="N24" s="328"/>
      <c r="O24" s="235"/>
      <c r="P24" s="234"/>
      <c r="Q24" s="235"/>
      <c r="R24" s="234"/>
      <c r="S24" s="235"/>
      <c r="T24" s="236"/>
    </row>
    <row r="25" spans="1:22" ht="15" customHeight="1">
      <c r="A25" s="223">
        <v>8</v>
      </c>
      <c r="C25" s="227" t="s">
        <v>116</v>
      </c>
      <c r="G25" s="234">
        <v>5.3</v>
      </c>
      <c r="I25" s="234">
        <v>5</v>
      </c>
      <c r="J25" s="235"/>
      <c r="K25" s="234">
        <f>I25-G25</f>
        <v>-0.29999999999999982</v>
      </c>
      <c r="L25" s="235"/>
      <c r="M25" s="236">
        <f>IF(G25&lt;&gt;0,(+I25-G25)/G25*100,"indetermine")</f>
        <v>-5.660377358490563</v>
      </c>
      <c r="N25" s="328">
        <v>138</v>
      </c>
      <c r="O25" s="235"/>
      <c r="P25" s="234">
        <v>1.5600000000000045</v>
      </c>
      <c r="Q25" s="235"/>
      <c r="R25" s="234">
        <f t="shared" si="0"/>
        <v>-136.44</v>
      </c>
      <c r="S25" s="235"/>
      <c r="T25" s="236">
        <f t="shared" si="1"/>
        <v>-98.869565217391298</v>
      </c>
    </row>
    <row r="26" spans="1:22" ht="15" customHeight="1">
      <c r="A26" s="232"/>
      <c r="G26" s="234"/>
      <c r="I26" s="234"/>
      <c r="J26" s="235"/>
      <c r="K26" s="234"/>
      <c r="L26" s="235"/>
      <c r="M26" s="236"/>
      <c r="N26" s="328"/>
      <c r="O26" s="235"/>
      <c r="P26" s="234"/>
      <c r="Q26" s="235"/>
      <c r="R26" s="234"/>
      <c r="S26" s="235"/>
      <c r="T26" s="236"/>
    </row>
    <row r="27" spans="1:22" ht="15" customHeight="1">
      <c r="A27" s="223">
        <v>9</v>
      </c>
      <c r="C27" s="227" t="s">
        <v>117</v>
      </c>
      <c r="G27" s="234">
        <v>-250</v>
      </c>
      <c r="I27" s="234">
        <v>-250</v>
      </c>
      <c r="J27" s="235"/>
      <c r="K27" s="234">
        <f>I27-G27</f>
        <v>0</v>
      </c>
      <c r="L27" s="235"/>
      <c r="M27" s="236">
        <f>IF(G27&lt;&gt;0,(+I27-G27)/G27*100,"indetermine")</f>
        <v>0</v>
      </c>
      <c r="N27" s="328">
        <v>-250</v>
      </c>
      <c r="O27" s="235"/>
      <c r="P27" s="234">
        <v>-250</v>
      </c>
      <c r="Q27" s="235"/>
      <c r="R27" s="234">
        <f t="shared" si="0"/>
        <v>0</v>
      </c>
      <c r="S27" s="235"/>
      <c r="T27" s="236">
        <f t="shared" si="1"/>
        <v>0</v>
      </c>
    </row>
    <row r="28" spans="1:22" ht="15" customHeight="1">
      <c r="A28" s="232"/>
      <c r="G28" s="234"/>
      <c r="I28" s="234"/>
      <c r="J28" s="235"/>
      <c r="K28" s="234"/>
      <c r="L28" s="235"/>
      <c r="M28" s="236"/>
      <c r="N28" s="328"/>
      <c r="O28" s="235"/>
      <c r="P28" s="234"/>
      <c r="Q28" s="235"/>
      <c r="R28" s="234"/>
      <c r="S28" s="235"/>
      <c r="T28" s="236"/>
    </row>
    <row r="29" spans="1:22" ht="15" customHeight="1">
      <c r="A29" s="223">
        <v>10</v>
      </c>
      <c r="C29" s="227" t="s">
        <v>118</v>
      </c>
      <c r="G29" s="234">
        <v>1034.4000000000001</v>
      </c>
      <c r="I29" s="234">
        <v>1045.9000000000001</v>
      </c>
      <c r="J29" s="235"/>
      <c r="K29" s="234">
        <f>I29-G29</f>
        <v>11.5</v>
      </c>
      <c r="L29" s="235"/>
      <c r="M29" s="236">
        <f>IF(G29&lt;&gt;0,(+I29-G29)/G29*100,"indetermine")</f>
        <v>1.1117556071152357</v>
      </c>
      <c r="N29" s="328">
        <v>841</v>
      </c>
      <c r="O29" s="235"/>
      <c r="P29" s="234">
        <v>610.20000000000005</v>
      </c>
      <c r="Q29" s="235"/>
      <c r="R29" s="234">
        <f t="shared" si="0"/>
        <v>-230.79999999999995</v>
      </c>
      <c r="S29" s="235"/>
      <c r="T29" s="236">
        <f t="shared" si="1"/>
        <v>-27.443519619500588</v>
      </c>
    </row>
    <row r="30" spans="1:22" ht="15" customHeight="1">
      <c r="A30" s="232"/>
      <c r="G30" s="221"/>
      <c r="I30" s="221"/>
      <c r="K30" s="221"/>
      <c r="M30" s="221"/>
      <c r="N30" s="329"/>
      <c r="P30" s="221"/>
      <c r="R30" s="221"/>
      <c r="T30" s="221"/>
    </row>
    <row r="31" spans="1:22" ht="18.75" customHeight="1" thickBot="1">
      <c r="A31" s="223">
        <v>11</v>
      </c>
      <c r="C31" s="227" t="s">
        <v>36</v>
      </c>
      <c r="G31" s="237">
        <f>SUM(G15:G29)</f>
        <v>85444.499999999985</v>
      </c>
      <c r="I31" s="237">
        <f>SUM(I15:I29)</f>
        <v>82671.399999999994</v>
      </c>
      <c r="J31" s="235"/>
      <c r="K31" s="237">
        <f>I31-G31</f>
        <v>-2773.0999999999913</v>
      </c>
      <c r="L31" s="235"/>
      <c r="M31" s="238">
        <f>IF(G31&lt;&gt;0,(+I31-G31)/G31*100,"indetermine")</f>
        <v>-3.2454985399879357</v>
      </c>
      <c r="N31" s="330">
        <f>SUM(N15:N29)</f>
        <v>60316</v>
      </c>
      <c r="O31" s="235"/>
      <c r="P31" s="237">
        <f>SUM(P15:P29)</f>
        <v>85783.698615384637</v>
      </c>
      <c r="Q31" s="235"/>
      <c r="R31" s="237">
        <f>P31-N31</f>
        <v>25467.698615384637</v>
      </c>
      <c r="S31" s="235"/>
      <c r="T31" s="238">
        <f t="shared" ref="T31" si="2">IF(N31&lt;&gt;0,(+P31-N31)/N31*100,"indetermine")</f>
        <v>42.223785754003309</v>
      </c>
    </row>
    <row r="32" spans="1:22" ht="15" customHeight="1" thickTop="1">
      <c r="G32" s="239"/>
      <c r="I32" s="240"/>
      <c r="J32" s="235"/>
      <c r="K32" s="240"/>
      <c r="L32" s="235"/>
      <c r="M32" s="240"/>
      <c r="N32" s="241"/>
      <c r="O32" s="235"/>
      <c r="P32" s="240"/>
      <c r="Q32" s="235"/>
      <c r="R32" s="240"/>
      <c r="S32" s="235"/>
      <c r="T32" s="240"/>
      <c r="V32" s="331"/>
    </row>
    <row r="33" spans="1:22" ht="15" customHeight="1">
      <c r="G33" s="219"/>
      <c r="I33" s="241"/>
      <c r="J33" s="235"/>
      <c r="K33" s="241"/>
      <c r="L33" s="235"/>
      <c r="M33" s="241"/>
      <c r="N33" s="241"/>
      <c r="O33" s="235"/>
      <c r="P33" s="241"/>
      <c r="Q33" s="235"/>
      <c r="R33" s="241"/>
      <c r="S33" s="235"/>
      <c r="T33" s="241"/>
      <c r="V33" s="331"/>
    </row>
    <row r="34" spans="1:22" ht="15" customHeight="1">
      <c r="G34" s="219"/>
      <c r="I34" s="241"/>
      <c r="J34" s="235"/>
      <c r="K34" s="241"/>
      <c r="L34" s="235"/>
      <c r="M34" s="241"/>
      <c r="N34" s="241"/>
      <c r="O34" s="235"/>
      <c r="P34" s="241"/>
      <c r="Q34" s="235"/>
      <c r="R34" s="241"/>
      <c r="S34" s="235"/>
      <c r="T34" s="241"/>
    </row>
    <row r="35" spans="1:22" ht="15" customHeight="1">
      <c r="G35" s="219"/>
      <c r="I35" s="241"/>
      <c r="J35" s="235"/>
      <c r="K35" s="241"/>
      <c r="L35" s="235"/>
      <c r="M35" s="241"/>
      <c r="N35" s="241"/>
      <c r="O35" s="235"/>
      <c r="P35" s="241"/>
      <c r="Q35" s="235"/>
      <c r="R35" s="241"/>
      <c r="S35" s="235"/>
      <c r="T35" s="241"/>
    </row>
    <row r="36" spans="1:22" ht="15" customHeight="1">
      <c r="G36" s="219"/>
      <c r="I36" s="241"/>
      <c r="J36" s="235"/>
      <c r="K36" s="241"/>
      <c r="L36" s="235"/>
      <c r="M36" s="241"/>
      <c r="N36" s="241"/>
      <c r="O36" s="235"/>
      <c r="P36" s="241"/>
      <c r="Q36" s="235"/>
      <c r="R36" s="241"/>
      <c r="S36" s="235"/>
      <c r="T36" s="241"/>
    </row>
    <row r="37" spans="1:22" ht="15" customHeight="1">
      <c r="A37" s="227" t="s">
        <v>109</v>
      </c>
      <c r="B37" s="168" t="s">
        <v>340</v>
      </c>
      <c r="C37" s="243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</row>
    <row r="38" spans="1:22" ht="15" customHeight="1">
      <c r="A38" s="233"/>
      <c r="B38" s="294" t="s">
        <v>294</v>
      </c>
      <c r="C38" s="243"/>
      <c r="I38" s="235"/>
      <c r="J38" s="235"/>
      <c r="K38" s="235"/>
      <c r="L38" s="235"/>
      <c r="M38" s="235"/>
      <c r="N38" s="235"/>
      <c r="O38" s="235"/>
      <c r="P38" s="235"/>
      <c r="Q38" s="235"/>
      <c r="R38" s="233"/>
    </row>
    <row r="39" spans="1:22" ht="15" customHeight="1">
      <c r="A39" s="243"/>
      <c r="B39" s="243"/>
      <c r="C39" s="233"/>
      <c r="D39" s="294"/>
      <c r="E39" s="243"/>
      <c r="I39" s="235"/>
      <c r="J39" s="235"/>
      <c r="K39" s="235"/>
      <c r="L39" s="235"/>
      <c r="M39" s="235"/>
      <c r="N39" s="235"/>
      <c r="O39" s="235"/>
      <c r="P39" s="235"/>
      <c r="Q39" s="235"/>
      <c r="R39" s="233"/>
    </row>
    <row r="40" spans="1:22" ht="15" customHeight="1">
      <c r="A40" s="243"/>
      <c r="B40" s="243"/>
      <c r="C40" s="233"/>
      <c r="D40" s="294"/>
      <c r="E40" s="243"/>
      <c r="I40" s="235"/>
      <c r="J40" s="235"/>
      <c r="K40" s="235"/>
      <c r="L40" s="235"/>
      <c r="M40" s="235"/>
      <c r="N40" s="235"/>
      <c r="O40" s="235"/>
      <c r="P40" s="235"/>
      <c r="Q40" s="235"/>
      <c r="R40" s="233"/>
    </row>
    <row r="41" spans="1:22" ht="15" customHeight="1">
      <c r="A41" s="243"/>
      <c r="B41" s="243"/>
      <c r="C41" s="233"/>
      <c r="D41" s="294"/>
      <c r="E41" s="243"/>
      <c r="I41" s="235"/>
      <c r="J41" s="235"/>
      <c r="K41" s="235"/>
      <c r="L41" s="235"/>
      <c r="M41" s="235"/>
      <c r="N41" s="235"/>
      <c r="O41" s="235"/>
      <c r="P41" s="235"/>
      <c r="Q41" s="235"/>
      <c r="R41" s="233"/>
    </row>
    <row r="42" spans="1:22" ht="15" customHeight="1">
      <c r="A42" s="243"/>
      <c r="B42" s="243"/>
      <c r="C42" s="233"/>
      <c r="D42" s="294"/>
      <c r="E42" s="243"/>
      <c r="I42" s="235"/>
      <c r="J42" s="235"/>
      <c r="K42" s="235"/>
      <c r="L42" s="235"/>
      <c r="M42" s="235"/>
      <c r="N42" s="235"/>
      <c r="O42" s="235"/>
      <c r="P42" s="235"/>
      <c r="Q42" s="235"/>
      <c r="R42" s="233"/>
    </row>
    <row r="43" spans="1:22" ht="15" customHeight="1">
      <c r="A43" s="243"/>
      <c r="B43" s="243"/>
      <c r="C43" s="233"/>
      <c r="D43" s="294"/>
      <c r="E43" s="243"/>
      <c r="I43" s="235"/>
      <c r="J43" s="235"/>
      <c r="K43" s="235"/>
      <c r="L43" s="235"/>
      <c r="M43" s="235"/>
      <c r="N43" s="235"/>
      <c r="O43" s="235"/>
      <c r="P43" s="235"/>
      <c r="Q43" s="235"/>
      <c r="R43" s="233"/>
    </row>
    <row r="44" spans="1:22" ht="15" customHeight="1">
      <c r="A44" s="243"/>
      <c r="B44" s="243"/>
      <c r="C44" s="233"/>
      <c r="D44" s="294"/>
      <c r="E44" s="243"/>
      <c r="I44" s="235"/>
      <c r="J44" s="235"/>
      <c r="K44" s="235"/>
      <c r="L44" s="235"/>
      <c r="M44" s="235"/>
      <c r="N44" s="235"/>
      <c r="O44" s="235"/>
      <c r="P44" s="235"/>
      <c r="Q44" s="235"/>
      <c r="R44" s="233"/>
    </row>
    <row r="45" spans="1:22" ht="15" customHeight="1">
      <c r="A45" s="243"/>
      <c r="B45" s="243"/>
      <c r="C45" s="233"/>
      <c r="D45" s="294"/>
      <c r="E45" s="243"/>
      <c r="I45" s="235"/>
      <c r="J45" s="235"/>
      <c r="K45" s="235"/>
      <c r="L45" s="235"/>
      <c r="M45" s="235"/>
      <c r="N45" s="235"/>
      <c r="O45" s="235"/>
      <c r="P45" s="235"/>
      <c r="Q45" s="235"/>
      <c r="R45" s="233"/>
    </row>
    <row r="46" spans="1:22" ht="15" customHeight="1">
      <c r="A46" s="243"/>
      <c r="B46" s="243"/>
      <c r="C46" s="233"/>
      <c r="D46" s="294"/>
      <c r="E46" s="243"/>
      <c r="I46" s="235"/>
      <c r="J46" s="235"/>
      <c r="K46" s="235"/>
      <c r="L46" s="235"/>
      <c r="M46" s="235"/>
      <c r="N46" s="235"/>
      <c r="O46" s="235"/>
      <c r="P46" s="235"/>
      <c r="Q46" s="235"/>
      <c r="R46" s="233"/>
    </row>
    <row r="47" spans="1:22" ht="15" customHeight="1">
      <c r="A47" s="243"/>
      <c r="B47" s="243"/>
      <c r="C47" s="233"/>
      <c r="D47" s="294"/>
      <c r="E47" s="243"/>
      <c r="I47" s="235"/>
      <c r="J47" s="235"/>
      <c r="K47" s="235"/>
      <c r="L47" s="235"/>
      <c r="M47" s="235"/>
      <c r="N47" s="235"/>
      <c r="O47" s="235"/>
      <c r="P47" s="235"/>
      <c r="Q47" s="235"/>
      <c r="R47" s="233"/>
    </row>
    <row r="48" spans="1:22" ht="15" customHeight="1">
      <c r="A48" s="243"/>
      <c r="B48" s="243"/>
      <c r="C48" s="233"/>
      <c r="D48" s="294"/>
      <c r="E48" s="243"/>
      <c r="I48" s="235"/>
      <c r="J48" s="235"/>
      <c r="K48" s="235"/>
      <c r="L48" s="235"/>
      <c r="M48" s="235"/>
      <c r="N48" s="235"/>
      <c r="O48" s="235"/>
      <c r="P48" s="235"/>
      <c r="Q48" s="235"/>
      <c r="R48" s="233"/>
    </row>
    <row r="49" spans="1:20" ht="15" customHeight="1">
      <c r="A49" s="243"/>
      <c r="B49" s="243"/>
      <c r="C49" s="233"/>
      <c r="D49" s="294"/>
      <c r="E49" s="243"/>
      <c r="I49" s="235"/>
      <c r="J49" s="235"/>
      <c r="K49" s="235"/>
      <c r="L49" s="235"/>
      <c r="M49" s="235"/>
      <c r="N49" s="235"/>
      <c r="O49" s="235"/>
      <c r="P49" s="235"/>
      <c r="Q49" s="235"/>
      <c r="R49" s="233"/>
    </row>
    <row r="50" spans="1:20" ht="15" customHeight="1">
      <c r="A50" s="243"/>
      <c r="B50" s="243"/>
      <c r="C50" s="233"/>
      <c r="D50" s="294"/>
      <c r="E50" s="243"/>
      <c r="I50" s="235"/>
      <c r="J50" s="235"/>
      <c r="K50" s="235"/>
      <c r="L50" s="235"/>
      <c r="M50" s="235"/>
      <c r="N50" s="235"/>
      <c r="O50" s="235"/>
      <c r="P50" s="235"/>
      <c r="Q50" s="235"/>
      <c r="R50" s="233"/>
    </row>
    <row r="51" spans="1:20" ht="15" customHeight="1">
      <c r="A51" s="243"/>
      <c r="B51" s="243"/>
      <c r="C51" s="233"/>
      <c r="D51" s="294"/>
      <c r="E51" s="243"/>
      <c r="I51" s="235"/>
      <c r="J51" s="235"/>
      <c r="K51" s="235"/>
      <c r="L51" s="235"/>
      <c r="M51" s="235"/>
      <c r="N51" s="235"/>
      <c r="O51" s="235"/>
      <c r="P51" s="235"/>
      <c r="Q51" s="235"/>
      <c r="R51" s="244"/>
    </row>
    <row r="52" spans="1:20" ht="15" customHeight="1">
      <c r="C52" s="213"/>
      <c r="D52" s="294"/>
      <c r="I52" s="235"/>
      <c r="J52" s="235"/>
      <c r="K52" s="235"/>
      <c r="L52" s="235"/>
      <c r="M52" s="235"/>
      <c r="N52" s="235"/>
      <c r="O52" s="235"/>
      <c r="P52" s="235"/>
      <c r="Q52" s="235"/>
      <c r="T52" s="295" t="s">
        <v>180</v>
      </c>
    </row>
    <row r="53" spans="1:20" ht="15" customHeight="1">
      <c r="I53" s="235"/>
      <c r="J53" s="235"/>
      <c r="K53" s="235"/>
      <c r="L53" s="235"/>
      <c r="M53" s="235"/>
      <c r="N53" s="235"/>
      <c r="O53" s="235"/>
      <c r="P53" s="235"/>
      <c r="Q53" s="235"/>
      <c r="T53" s="295" t="s">
        <v>5</v>
      </c>
    </row>
    <row r="54" spans="1:20" ht="15" customHeight="1">
      <c r="C54" s="294"/>
      <c r="I54" s="235"/>
      <c r="J54" s="235"/>
      <c r="K54" s="235"/>
      <c r="L54" s="235"/>
      <c r="M54" s="235"/>
      <c r="N54" s="235"/>
      <c r="O54" s="235"/>
      <c r="P54" s="235"/>
      <c r="Q54" s="235"/>
      <c r="T54" s="295" t="s">
        <v>53</v>
      </c>
    </row>
    <row r="55" spans="1:20" ht="15" customHeight="1">
      <c r="A55" s="218" t="str">
        <f>'GI-25 DOC 1.2'!A56</f>
        <v>Original:   2015-09-09</v>
      </c>
      <c r="C55" s="294"/>
      <c r="I55" s="235"/>
      <c r="J55" s="235"/>
      <c r="K55" s="235"/>
      <c r="L55" s="235"/>
      <c r="M55" s="235"/>
      <c r="N55" s="235"/>
      <c r="O55" s="235"/>
      <c r="P55" s="235"/>
      <c r="Q55" s="235"/>
      <c r="T55" s="167" t="s">
        <v>152</v>
      </c>
    </row>
    <row r="56" spans="1:20" ht="15" customHeight="1">
      <c r="C56" s="242"/>
      <c r="I56" s="235"/>
      <c r="J56" s="235"/>
      <c r="K56" s="235"/>
      <c r="L56" s="235"/>
      <c r="M56" s="235"/>
      <c r="N56" s="235"/>
      <c r="O56" s="235"/>
      <c r="P56" s="235"/>
      <c r="Q56" s="235"/>
      <c r="R56" s="245"/>
      <c r="S56" s="235"/>
    </row>
    <row r="57" spans="1:20" ht="15" customHeight="1">
      <c r="I57" s="235"/>
      <c r="J57" s="235"/>
      <c r="K57" s="235"/>
      <c r="L57" s="235"/>
      <c r="M57" s="235"/>
      <c r="N57" s="235"/>
      <c r="O57" s="235"/>
      <c r="P57" s="235"/>
      <c r="Q57" s="235"/>
      <c r="R57" s="235"/>
      <c r="S57" s="235"/>
    </row>
    <row r="58" spans="1:20" ht="15" customHeight="1"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5"/>
    </row>
    <row r="59" spans="1:20" ht="15" customHeight="1"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</row>
    <row r="60" spans="1:20" ht="15" customHeight="1">
      <c r="I60" s="235"/>
      <c r="J60" s="235"/>
      <c r="K60" s="235"/>
      <c r="L60" s="235"/>
      <c r="M60" s="235"/>
      <c r="N60" s="235"/>
      <c r="O60" s="235"/>
      <c r="P60" s="235"/>
      <c r="Q60" s="235"/>
      <c r="R60" s="235"/>
      <c r="S60" s="235"/>
      <c r="T60" s="235"/>
    </row>
    <row r="61" spans="1:20" ht="15" customHeight="1"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5"/>
    </row>
    <row r="62" spans="1:20" ht="15" customHeight="1">
      <c r="I62" s="235"/>
      <c r="J62" s="235"/>
      <c r="K62" s="235"/>
      <c r="L62" s="235"/>
      <c r="M62" s="235"/>
      <c r="N62" s="235"/>
      <c r="O62" s="235"/>
      <c r="P62" s="235"/>
      <c r="Q62" s="235"/>
      <c r="R62" s="235"/>
      <c r="S62" s="235"/>
      <c r="T62" s="235"/>
    </row>
    <row r="63" spans="1:20" ht="15" customHeight="1">
      <c r="I63" s="235"/>
      <c r="J63" s="235"/>
      <c r="K63" s="235"/>
      <c r="L63" s="235"/>
      <c r="M63" s="235"/>
      <c r="N63" s="235"/>
      <c r="O63" s="235"/>
      <c r="P63" s="235"/>
      <c r="Q63" s="235"/>
      <c r="R63" s="235"/>
      <c r="S63" s="235"/>
      <c r="T63" s="235"/>
    </row>
    <row r="64" spans="1:20" ht="15" customHeight="1">
      <c r="I64" s="235"/>
      <c r="J64" s="235"/>
      <c r="K64" s="235"/>
      <c r="L64" s="235"/>
      <c r="M64" s="235"/>
      <c r="N64" s="235"/>
      <c r="O64" s="235"/>
      <c r="P64" s="235"/>
      <c r="Q64" s="235"/>
      <c r="R64" s="235"/>
      <c r="S64" s="235"/>
      <c r="T64" s="235"/>
    </row>
    <row r="65" spans="9:20" ht="15" customHeight="1">
      <c r="I65" s="235"/>
      <c r="J65" s="235"/>
      <c r="K65" s="235"/>
      <c r="L65" s="235"/>
      <c r="M65" s="235"/>
      <c r="N65" s="235"/>
      <c r="O65" s="235"/>
      <c r="P65" s="235"/>
      <c r="Q65" s="235"/>
      <c r="R65" s="235"/>
      <c r="S65" s="235"/>
      <c r="T65" s="235"/>
    </row>
    <row r="66" spans="9:20" ht="15" customHeight="1">
      <c r="I66" s="235"/>
      <c r="J66" s="235"/>
      <c r="K66" s="235"/>
      <c r="L66" s="235"/>
      <c r="M66" s="235"/>
      <c r="N66" s="235"/>
      <c r="O66" s="235"/>
      <c r="P66" s="235"/>
      <c r="Q66" s="235"/>
      <c r="R66" s="235"/>
      <c r="S66" s="235"/>
      <c r="T66" s="235"/>
    </row>
  </sheetData>
  <mergeCells count="3">
    <mergeCell ref="A1:T1"/>
    <mergeCell ref="A2:T2"/>
    <mergeCell ref="A3:T3"/>
  </mergeCells>
  <printOptions horizontalCentered="1"/>
  <pageMargins left="0.48" right="0.49" top="0.8" bottom="0.25" header="0.32" footer="0.37"/>
  <pageSetup orientation="portrait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N72"/>
  <sheetViews>
    <sheetView zoomScaleNormal="100" workbookViewId="0">
      <selection activeCell="J43" sqref="J43"/>
    </sheetView>
  </sheetViews>
  <sheetFormatPr baseColWidth="10" defaultColWidth="8" defaultRowHeight="12.75"/>
  <cols>
    <col min="1" max="1" width="6.5" style="246" customWidth="1"/>
    <col min="2" max="2" width="3.5" style="246" customWidth="1"/>
    <col min="3" max="3" width="4.125" style="246" customWidth="1"/>
    <col min="4" max="4" width="3.5" style="246" customWidth="1"/>
    <col min="5" max="5" width="32.625" style="246" customWidth="1"/>
    <col min="6" max="6" width="11.625" style="246" customWidth="1"/>
    <col min="7" max="7" width="5.5" style="246" customWidth="1"/>
    <col min="8" max="8" width="12.75" style="246" customWidth="1"/>
    <col min="9" max="9" width="3.375" style="246" customWidth="1"/>
    <col min="10" max="10" width="12.875" style="246" customWidth="1"/>
    <col min="11" max="11" width="4" style="246" customWidth="1"/>
    <col min="12" max="16384" width="8" style="246"/>
  </cols>
  <sheetData>
    <row r="1" spans="1:11">
      <c r="A1" s="376" t="s">
        <v>10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</row>
    <row r="2" spans="1:11">
      <c r="A2" s="376" t="s">
        <v>227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</row>
    <row r="3" spans="1:11">
      <c r="A3" s="376" t="s">
        <v>228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</row>
    <row r="4" spans="1:11" ht="13.5" customHeight="1">
      <c r="A4" s="376" t="str">
        <f>+'[11]GI-17, doc 1'!A3:J3</f>
        <v>CAUSE TARIFAIRE 2016 (Phase 3)</v>
      </c>
      <c r="B4" s="376"/>
      <c r="C4" s="376"/>
      <c r="D4" s="376"/>
      <c r="E4" s="376"/>
      <c r="F4" s="376"/>
      <c r="G4" s="376"/>
      <c r="H4" s="376"/>
      <c r="I4" s="376"/>
      <c r="J4" s="376"/>
      <c r="K4" s="376"/>
    </row>
    <row r="5" spans="1:11">
      <c r="A5" s="376"/>
      <c r="B5" s="376"/>
      <c r="C5" s="376"/>
      <c r="D5" s="376"/>
      <c r="E5" s="376"/>
      <c r="F5" s="376"/>
      <c r="G5" s="376"/>
      <c r="H5" s="376"/>
      <c r="I5" s="376"/>
      <c r="J5" s="376"/>
      <c r="K5" s="376"/>
    </row>
    <row r="9" spans="1:11">
      <c r="A9" s="247" t="s">
        <v>103</v>
      </c>
      <c r="B9" s="247"/>
      <c r="C9" s="248"/>
      <c r="D9" s="248"/>
      <c r="E9" s="248"/>
      <c r="F9" s="248"/>
      <c r="G9" s="248"/>
      <c r="H9" s="248"/>
      <c r="I9" s="248"/>
      <c r="J9" s="248"/>
    </row>
    <row r="10" spans="1:11">
      <c r="A10" s="249" t="s">
        <v>104</v>
      </c>
      <c r="B10" s="247"/>
      <c r="C10" s="250" t="s">
        <v>54</v>
      </c>
      <c r="D10" s="250"/>
      <c r="E10" s="250"/>
      <c r="F10" s="248"/>
      <c r="G10" s="248"/>
      <c r="H10" s="248"/>
      <c r="I10" s="248"/>
      <c r="J10" s="249" t="s">
        <v>229</v>
      </c>
    </row>
    <row r="13" spans="1:11">
      <c r="A13" s="251">
        <v>1</v>
      </c>
      <c r="C13" s="248" t="s">
        <v>230</v>
      </c>
      <c r="J13" s="252"/>
    </row>
    <row r="14" spans="1:11">
      <c r="A14" s="251">
        <f t="shared" ref="A14:A26" si="0">+A13+1</f>
        <v>2</v>
      </c>
      <c r="C14" s="248" t="s">
        <v>250</v>
      </c>
      <c r="J14" s="252"/>
    </row>
    <row r="15" spans="1:11">
      <c r="A15" s="251">
        <f t="shared" si="0"/>
        <v>3</v>
      </c>
      <c r="J15" s="252"/>
    </row>
    <row r="16" spans="1:11">
      <c r="A16" s="251">
        <f t="shared" si="0"/>
        <v>4</v>
      </c>
      <c r="D16" s="246" t="s">
        <v>251</v>
      </c>
      <c r="H16" s="253">
        <f>+J45</f>
        <v>-1952.7484999999997</v>
      </c>
      <c r="I16" s="296" t="s">
        <v>37</v>
      </c>
      <c r="J16" s="252"/>
    </row>
    <row r="17" spans="1:14">
      <c r="A17" s="251">
        <f t="shared" si="0"/>
        <v>5</v>
      </c>
      <c r="H17" s="252"/>
      <c r="I17" s="297"/>
      <c r="J17" s="252"/>
      <c r="K17" s="254"/>
    </row>
    <row r="18" spans="1:14">
      <c r="A18" s="251">
        <f t="shared" si="0"/>
        <v>6</v>
      </c>
      <c r="D18" s="246" t="s">
        <v>231</v>
      </c>
      <c r="H18" s="255">
        <v>-522.29999999999995</v>
      </c>
      <c r="I18" s="296" t="s">
        <v>38</v>
      </c>
      <c r="J18" s="252"/>
      <c r="K18" s="254"/>
    </row>
    <row r="19" spans="1:14">
      <c r="A19" s="251">
        <f t="shared" si="0"/>
        <v>7</v>
      </c>
      <c r="I19" s="297"/>
      <c r="J19" s="252"/>
      <c r="K19" s="254"/>
    </row>
    <row r="20" spans="1:14">
      <c r="A20" s="251">
        <f t="shared" si="0"/>
        <v>8</v>
      </c>
      <c r="H20" s="252">
        <f>H16-H18</f>
        <v>-1430.4484999999997</v>
      </c>
      <c r="I20" s="297"/>
      <c r="J20" s="252"/>
      <c r="K20" s="254"/>
    </row>
    <row r="21" spans="1:14">
      <c r="A21" s="251">
        <f t="shared" si="0"/>
        <v>9</v>
      </c>
      <c r="H21" s="252"/>
      <c r="I21" s="297"/>
      <c r="J21" s="252"/>
      <c r="K21" s="254"/>
    </row>
    <row r="22" spans="1:14">
      <c r="A22" s="251">
        <f t="shared" si="0"/>
        <v>10</v>
      </c>
      <c r="I22" s="297"/>
      <c r="J22" s="252"/>
    </row>
    <row r="23" spans="1:14">
      <c r="A23" s="251">
        <f t="shared" si="0"/>
        <v>11</v>
      </c>
      <c r="D23" s="246" t="s">
        <v>252</v>
      </c>
      <c r="G23" s="256" t="s">
        <v>232</v>
      </c>
      <c r="H23" s="257">
        <f>'[11]GI-17, doc 2.2'!E61</f>
        <v>8.0699999999999994E-2</v>
      </c>
      <c r="I23" s="296" t="s">
        <v>39</v>
      </c>
      <c r="J23" s="258" t="s">
        <v>255</v>
      </c>
      <c r="K23" s="259"/>
      <c r="L23" s="260"/>
      <c r="M23" s="279" t="s">
        <v>266</v>
      </c>
      <c r="N23" s="279"/>
    </row>
    <row r="24" spans="1:14">
      <c r="A24" s="251">
        <f t="shared" si="0"/>
        <v>12</v>
      </c>
      <c r="J24" s="252"/>
    </row>
    <row r="25" spans="1:14">
      <c r="A25" s="251">
        <f t="shared" si="0"/>
        <v>13</v>
      </c>
      <c r="J25" s="252"/>
    </row>
    <row r="26" spans="1:14" ht="13.5" thickBot="1">
      <c r="A26" s="251">
        <f t="shared" si="0"/>
        <v>14</v>
      </c>
      <c r="C26" s="248" t="s">
        <v>253</v>
      </c>
      <c r="J26" s="261">
        <f>H20*H23</f>
        <v>-115.43719394999997</v>
      </c>
    </row>
    <row r="27" spans="1:14" ht="13.5" thickTop="1">
      <c r="A27" s="251"/>
      <c r="J27" s="262"/>
    </row>
    <row r="28" spans="1:14">
      <c r="A28" s="251"/>
      <c r="J28" s="252"/>
    </row>
    <row r="29" spans="1:14">
      <c r="A29" s="251"/>
      <c r="J29" s="252"/>
    </row>
    <row r="30" spans="1:14">
      <c r="A30" s="251"/>
      <c r="J30" s="252"/>
    </row>
    <row r="31" spans="1:14">
      <c r="A31" s="251"/>
    </row>
    <row r="32" spans="1:14">
      <c r="A32" s="251"/>
    </row>
    <row r="33" spans="1:10">
      <c r="A33" s="251"/>
    </row>
    <row r="34" spans="1:10">
      <c r="A34" s="251"/>
    </row>
    <row r="35" spans="1:10">
      <c r="A35" s="251"/>
    </row>
    <row r="36" spans="1:10">
      <c r="A36" s="251"/>
    </row>
    <row r="37" spans="1:10">
      <c r="A37" s="251"/>
      <c r="J37" s="252"/>
    </row>
    <row r="38" spans="1:10">
      <c r="A38" s="251"/>
      <c r="J38" s="252"/>
    </row>
    <row r="39" spans="1:10">
      <c r="A39" s="251"/>
      <c r="J39" s="252"/>
    </row>
    <row r="40" spans="1:10">
      <c r="A40" s="251"/>
      <c r="J40" s="263" t="s">
        <v>14</v>
      </c>
    </row>
    <row r="41" spans="1:10">
      <c r="B41" s="264" t="s">
        <v>215</v>
      </c>
      <c r="C41" s="265" t="s">
        <v>248</v>
      </c>
      <c r="D41" s="265"/>
      <c r="E41" s="265"/>
      <c r="J41" s="253">
        <v>-2128.5509999999999</v>
      </c>
    </row>
    <row r="42" spans="1:10">
      <c r="B42" s="265"/>
      <c r="C42" s="265" t="s">
        <v>101</v>
      </c>
      <c r="D42" s="265"/>
      <c r="E42" s="265"/>
      <c r="J42" s="265"/>
    </row>
    <row r="43" spans="1:10">
      <c r="B43" s="265"/>
      <c r="C43" s="265" t="s">
        <v>233</v>
      </c>
      <c r="D43" s="265"/>
      <c r="E43" s="265"/>
      <c r="J43" s="266">
        <f>+(-23.732+135.997+34.253+56.776-221.942)</f>
        <v>-18.647999999999968</v>
      </c>
    </row>
    <row r="44" spans="1:10">
      <c r="B44" s="265"/>
      <c r="C44" s="265" t="s">
        <v>249</v>
      </c>
      <c r="D44" s="265"/>
      <c r="E44" s="265"/>
      <c r="J44" s="267">
        <f>+(135.997+34.253+56.776-221.942-319.393)/2</f>
        <v>-157.15449999999998</v>
      </c>
    </row>
    <row r="45" spans="1:10" ht="13.5" thickBot="1">
      <c r="B45" s="265"/>
      <c r="C45" s="265"/>
      <c r="D45" s="265"/>
      <c r="E45" s="265"/>
      <c r="J45" s="268">
        <f>+J41-J43-J44</f>
        <v>-1952.7484999999997</v>
      </c>
    </row>
    <row r="46" spans="1:10" ht="13.5" thickTop="1">
      <c r="C46" s="254"/>
      <c r="J46" s="253"/>
    </row>
    <row r="47" spans="1:10">
      <c r="B47" s="269" t="s">
        <v>38</v>
      </c>
      <c r="C47" s="246" t="s">
        <v>254</v>
      </c>
    </row>
    <row r="48" spans="1:10">
      <c r="B48" s="270" t="s">
        <v>39</v>
      </c>
      <c r="C48" s="265" t="s">
        <v>234</v>
      </c>
    </row>
    <row r="57" spans="1:10">
      <c r="J57" s="271" t="e">
        <f>#REF!</f>
        <v>#REF!</v>
      </c>
    </row>
    <row r="58" spans="1:10">
      <c r="J58" s="256" t="s">
        <v>108</v>
      </c>
    </row>
    <row r="59" spans="1:10">
      <c r="J59" s="256" t="s">
        <v>53</v>
      </c>
    </row>
    <row r="60" spans="1:10">
      <c r="A60" s="246" t="str">
        <f>'GI-25 DOC 1.2'!A56</f>
        <v>Original:   2015-09-09</v>
      </c>
      <c r="J60" s="256" t="str">
        <f>'GI-25 DOC 1.2'!U56</f>
        <v>Requête 3924-2015</v>
      </c>
    </row>
    <row r="68" spans="3:3">
      <c r="C68" s="254"/>
    </row>
    <row r="69" spans="3:3">
      <c r="C69" s="254"/>
    </row>
    <row r="71" spans="3:3">
      <c r="C71" s="254"/>
    </row>
    <row r="72" spans="3:3">
      <c r="C72" s="254"/>
    </row>
  </sheetData>
  <mergeCells count="5">
    <mergeCell ref="A1:K1"/>
    <mergeCell ref="A2:K2"/>
    <mergeCell ref="A3:K3"/>
    <mergeCell ref="A4:K4"/>
    <mergeCell ref="A5:K5"/>
  </mergeCells>
  <pageMargins left="0.5" right="0.39" top="0.71" bottom="0.7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FFC000"/>
  </sheetPr>
  <dimension ref="A1"/>
  <sheetViews>
    <sheetView workbookViewId="0">
      <selection activeCell="P36" sqref="P36"/>
    </sheetView>
  </sheetViews>
  <sheetFormatPr baseColWidth="10" defaultRowHeight="1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G51"/>
  <sheetViews>
    <sheetView workbookViewId="0">
      <selection activeCell="O24" sqref="O24"/>
    </sheetView>
  </sheetViews>
  <sheetFormatPr baseColWidth="10" defaultColWidth="8" defaultRowHeight="15.95" customHeight="1"/>
  <cols>
    <col min="1" max="1" width="8" style="24" customWidth="1"/>
    <col min="2" max="2" width="8.25" style="24" customWidth="1"/>
    <col min="3" max="3" width="37.875" style="24" customWidth="1"/>
    <col min="4" max="4" width="10.875" style="24" customWidth="1"/>
    <col min="5" max="5" width="11" style="24" customWidth="1"/>
    <col min="6" max="6" width="14.875" style="24" customWidth="1"/>
    <col min="7" max="7" width="8.5" style="24" customWidth="1"/>
    <col min="8" max="16384" width="8" style="24"/>
  </cols>
  <sheetData>
    <row r="1" spans="1:7" ht="15.95" customHeight="1">
      <c r="A1" s="23" t="s">
        <v>10</v>
      </c>
      <c r="B1" s="29"/>
      <c r="C1" s="29"/>
      <c r="D1" s="29"/>
      <c r="E1" s="29"/>
      <c r="F1" s="29"/>
      <c r="G1" s="29"/>
    </row>
    <row r="2" spans="1:7" ht="15.95" customHeight="1">
      <c r="A2" s="23" t="s">
        <v>46</v>
      </c>
      <c r="B2" s="29"/>
      <c r="C2" s="29"/>
      <c r="D2" s="29"/>
      <c r="E2" s="29"/>
      <c r="F2" s="29"/>
      <c r="G2" s="29"/>
    </row>
    <row r="3" spans="1:7" ht="15.95" customHeight="1">
      <c r="A3" s="23" t="str">
        <f>'GI-25 DOC 1.2'!A4</f>
        <v>CAUSE TARIFAIRE 2016</v>
      </c>
      <c r="B3" s="29"/>
      <c r="C3" s="29"/>
      <c r="D3" s="29"/>
      <c r="E3" s="29"/>
      <c r="F3" s="29"/>
      <c r="G3" s="29"/>
    </row>
    <row r="4" spans="1:7" ht="15.95" customHeight="1">
      <c r="A4" s="23"/>
      <c r="B4" s="29"/>
      <c r="C4" s="29"/>
      <c r="D4" s="29"/>
      <c r="E4" s="29"/>
      <c r="F4" s="29"/>
      <c r="G4" s="29"/>
    </row>
    <row r="8" spans="1:7" ht="15.95" customHeight="1">
      <c r="A8" s="25" t="s">
        <v>11</v>
      </c>
      <c r="F8" s="30" t="s">
        <v>47</v>
      </c>
    </row>
    <row r="9" spans="1:7" ht="15.95" customHeight="1">
      <c r="A9" s="26" t="s">
        <v>12</v>
      </c>
      <c r="C9" s="31" t="s">
        <v>13</v>
      </c>
      <c r="F9" s="27" t="s">
        <v>14</v>
      </c>
    </row>
    <row r="12" spans="1:7" ht="15.95" customHeight="1">
      <c r="A12" s="25"/>
    </row>
    <row r="13" spans="1:7" ht="15.95" customHeight="1">
      <c r="A13" s="25"/>
      <c r="F13" s="32"/>
      <c r="G13" s="28"/>
    </row>
    <row r="14" spans="1:7" ht="15.95" customHeight="1">
      <c r="A14" s="25">
        <v>1</v>
      </c>
      <c r="C14" s="24" t="s">
        <v>122</v>
      </c>
      <c r="F14" s="32">
        <v>40693.5</v>
      </c>
      <c r="G14" s="28" t="s">
        <v>37</v>
      </c>
    </row>
    <row r="15" spans="1:7" ht="15.95" customHeight="1">
      <c r="A15" s="25"/>
    </row>
    <row r="16" spans="1:7" ht="15.95" customHeight="1">
      <c r="A16" s="25">
        <v>2</v>
      </c>
      <c r="C16" s="24" t="s">
        <v>48</v>
      </c>
      <c r="F16" s="33">
        <v>1663.182</v>
      </c>
      <c r="G16" s="28"/>
    </row>
    <row r="17" spans="1:7" ht="15.95" customHeight="1">
      <c r="A17" s="25"/>
    </row>
    <row r="18" spans="1:7" ht="15.95" customHeight="1" thickBot="1">
      <c r="A18" s="25">
        <v>3</v>
      </c>
      <c r="C18" s="24" t="s">
        <v>49</v>
      </c>
      <c r="F18" s="34">
        <f>SUM(F13:F16)</f>
        <v>42356.682000000001</v>
      </c>
      <c r="G18" s="28"/>
    </row>
    <row r="19" spans="1:7" ht="15.95" customHeight="1" thickTop="1"/>
    <row r="36" spans="1:6" ht="15.95" customHeight="1">
      <c r="B36" s="28" t="s">
        <v>1</v>
      </c>
      <c r="C36" s="24" t="s">
        <v>124</v>
      </c>
    </row>
    <row r="48" spans="1:6" ht="15.95" customHeight="1">
      <c r="A48" s="22" t="str">
        <f>'GI-25 DOC 1.2'!A56</f>
        <v>Original:   2015-09-09</v>
      </c>
      <c r="F48" s="35" t="s">
        <v>50</v>
      </c>
    </row>
    <row r="49" spans="1:6" ht="15.95" customHeight="1">
      <c r="A49" s="22"/>
      <c r="F49" s="35" t="s">
        <v>55</v>
      </c>
    </row>
    <row r="50" spans="1:6" ht="15.95" customHeight="1">
      <c r="F50" s="35" t="s">
        <v>53</v>
      </c>
    </row>
    <row r="51" spans="1:6" ht="15.95" customHeight="1">
      <c r="F51" s="21" t="str">
        <f>'GI-25 DOC 1.2'!U56</f>
        <v>Requête 3924-2015</v>
      </c>
    </row>
  </sheetData>
  <printOptions horizontalCentered="1"/>
  <pageMargins left="0.53" right="0.25" top="1" bottom="0.6" header="0.5" footer="0.28000000000000003"/>
  <pageSetup orientation="portrait" horizontalDpi="4294967292" r:id="rId1"/>
  <headerFooter alignWithMargins="0">
    <oddFooter>&amp;L&amp;"MS Sans Serif,Regular"S:\BUDADMIN\cause\cause 2005\&amp;F\&amp;A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Feuil9">
    <tabColor rgb="FFFF0000"/>
    <pageSetUpPr fitToPage="1"/>
  </sheetPr>
  <dimension ref="A1:AI52"/>
  <sheetViews>
    <sheetView workbookViewId="0">
      <selection activeCell="O31" sqref="O31"/>
    </sheetView>
  </sheetViews>
  <sheetFormatPr baseColWidth="10" defaultColWidth="9.625" defaultRowHeight="12"/>
  <cols>
    <col min="1" max="1" width="8" style="39" customWidth="1"/>
    <col min="2" max="2" width="1.25" style="39" customWidth="1"/>
    <col min="3" max="3" width="7.625" style="39" customWidth="1"/>
    <col min="4" max="4" width="9.625" style="39"/>
    <col min="5" max="5" width="5.25" style="39" customWidth="1"/>
    <col min="6" max="6" width="2.25" style="39" customWidth="1"/>
    <col min="7" max="7" width="9.375" style="39" customWidth="1"/>
    <col min="8" max="8" width="6.375" style="39" customWidth="1"/>
    <col min="9" max="9" width="8.75" style="39" customWidth="1"/>
    <col min="10" max="10" width="5.25" style="39" customWidth="1"/>
    <col min="11" max="11" width="8.75" style="39" customWidth="1"/>
    <col min="12" max="12" width="2.625" style="39" customWidth="1"/>
    <col min="13" max="13" width="9.625" style="39"/>
    <col min="14" max="14" width="3.5" style="39" customWidth="1"/>
    <col min="15" max="15" width="11.625" style="39" customWidth="1"/>
    <col min="16" max="16" width="4" style="39" customWidth="1"/>
    <col min="17" max="17" width="9.625" style="39"/>
    <col min="18" max="18" width="2.625" style="39" customWidth="1"/>
    <col min="19" max="16384" width="9.625" style="39"/>
  </cols>
  <sheetData>
    <row r="1" spans="1:35" ht="15.75" customHeight="1">
      <c r="A1" s="36" t="s">
        <v>10</v>
      </c>
      <c r="B1" s="2"/>
      <c r="C1" s="2"/>
      <c r="D1" s="2"/>
      <c r="E1" s="2"/>
      <c r="F1" s="2"/>
      <c r="G1" s="3"/>
      <c r="H1" s="37"/>
      <c r="I1" s="3"/>
      <c r="J1" s="38"/>
      <c r="K1" s="3"/>
      <c r="L1" s="3"/>
      <c r="M1" s="3"/>
      <c r="N1" s="3"/>
      <c r="O1" s="3"/>
      <c r="P1" s="3"/>
      <c r="Q1" s="3"/>
      <c r="R1" s="2"/>
      <c r="S1" s="2"/>
    </row>
    <row r="2" spans="1:35" ht="12.75">
      <c r="A2" s="36" t="s">
        <v>7</v>
      </c>
      <c r="B2" s="2"/>
      <c r="C2" s="2"/>
      <c r="D2" s="2"/>
      <c r="E2" s="2"/>
      <c r="F2" s="2"/>
      <c r="G2" s="3"/>
      <c r="H2" s="37"/>
      <c r="I2" s="3"/>
      <c r="J2" s="3"/>
      <c r="K2" s="3"/>
      <c r="L2" s="3"/>
      <c r="M2" s="3"/>
      <c r="N2" s="3"/>
      <c r="O2" s="3"/>
      <c r="P2" s="3"/>
      <c r="Q2" s="3"/>
      <c r="R2" s="2"/>
      <c r="S2" s="2"/>
    </row>
    <row r="3" spans="1:35" ht="12.75">
      <c r="A3" s="36" t="s">
        <v>119</v>
      </c>
      <c r="B3" s="2"/>
      <c r="C3" s="2"/>
      <c r="D3" s="2"/>
      <c r="E3" s="2"/>
      <c r="F3" s="2"/>
      <c r="G3" s="3"/>
      <c r="H3" s="37"/>
      <c r="I3" s="38"/>
      <c r="J3" s="3"/>
      <c r="K3" s="3"/>
      <c r="L3" s="3"/>
      <c r="M3" s="3"/>
      <c r="N3" s="3"/>
      <c r="O3" s="3"/>
      <c r="P3" s="3"/>
      <c r="Q3" s="3"/>
      <c r="R3" s="2"/>
      <c r="S3" s="2"/>
    </row>
    <row r="4" spans="1:35" ht="12.75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</row>
    <row r="5" spans="1:35" ht="12.75">
      <c r="A5" s="4"/>
      <c r="B5" s="4"/>
      <c r="C5" s="4"/>
      <c r="D5" s="4"/>
      <c r="E5" s="4"/>
      <c r="F5" s="4"/>
      <c r="G5" s="5"/>
      <c r="H5" s="5"/>
      <c r="I5" s="5"/>
      <c r="J5" s="4"/>
      <c r="K5" s="5"/>
      <c r="L5" s="5"/>
      <c r="M5" s="5"/>
      <c r="N5" s="4"/>
      <c r="O5" s="5"/>
      <c r="P5" s="4"/>
      <c r="Q5" s="5"/>
      <c r="R5" s="4"/>
      <c r="S5" s="4"/>
    </row>
    <row r="6" spans="1:35" ht="12.75">
      <c r="A6" s="4"/>
      <c r="B6" s="4"/>
      <c r="C6" s="4"/>
      <c r="D6" s="4"/>
      <c r="E6" s="4"/>
      <c r="F6" s="4"/>
      <c r="G6" s="5"/>
      <c r="H6" s="5"/>
      <c r="I6" s="5"/>
      <c r="J6" s="4"/>
      <c r="K6" s="5"/>
      <c r="L6" s="5"/>
      <c r="M6" s="5"/>
      <c r="N6" s="4"/>
      <c r="O6" s="5"/>
      <c r="P6" s="4"/>
      <c r="Q6" s="5"/>
      <c r="R6" s="4"/>
      <c r="S6" s="4"/>
    </row>
    <row r="7" spans="1:35" ht="12.75">
      <c r="A7" s="4"/>
      <c r="B7" s="4"/>
      <c r="C7" s="4"/>
      <c r="D7" s="4"/>
      <c r="E7" s="4"/>
      <c r="F7" s="4"/>
      <c r="G7" s="5"/>
      <c r="H7" s="5"/>
      <c r="I7" s="5"/>
      <c r="J7" s="4"/>
      <c r="K7" s="5"/>
      <c r="L7" s="5"/>
      <c r="M7" s="5"/>
      <c r="N7" s="4"/>
      <c r="O7" s="5"/>
      <c r="P7" s="4"/>
      <c r="Q7" s="5"/>
      <c r="R7" s="4"/>
      <c r="S7" s="4"/>
    </row>
    <row r="8" spans="1:35" ht="12.75">
      <c r="A8" s="4"/>
      <c r="B8" s="4"/>
      <c r="C8" s="4"/>
      <c r="D8" s="4"/>
      <c r="E8" s="4"/>
      <c r="F8" s="4"/>
      <c r="G8" s="6" t="s">
        <v>145</v>
      </c>
      <c r="H8" s="40"/>
      <c r="I8" s="40"/>
      <c r="J8" s="7"/>
      <c r="K8" s="6" t="s">
        <v>146</v>
      </c>
      <c r="L8" s="40"/>
      <c r="M8" s="40"/>
      <c r="N8" s="7"/>
      <c r="O8" s="8" t="s">
        <v>56</v>
      </c>
      <c r="P8" s="7"/>
      <c r="Q8" s="6" t="s">
        <v>144</v>
      </c>
      <c r="R8" s="2"/>
      <c r="S8" s="2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</row>
    <row r="9" spans="1:35" ht="12.75">
      <c r="A9" s="9" t="s">
        <v>11</v>
      </c>
      <c r="B9" s="4"/>
      <c r="C9" s="4"/>
      <c r="D9" s="4"/>
      <c r="E9" s="4"/>
      <c r="F9" s="4"/>
      <c r="G9" s="10"/>
      <c r="H9" s="10"/>
      <c r="I9" s="10"/>
      <c r="J9" s="7"/>
      <c r="K9" s="10"/>
      <c r="L9" s="10"/>
      <c r="M9" s="10"/>
      <c r="N9" s="7"/>
      <c r="O9" s="8" t="s">
        <v>106</v>
      </c>
      <c r="P9" s="7"/>
      <c r="Q9" s="10"/>
      <c r="R9" s="10"/>
      <c r="S9" s="10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</row>
    <row r="10" spans="1:35" ht="12.75">
      <c r="A10" s="9" t="s">
        <v>12</v>
      </c>
      <c r="B10" s="4"/>
      <c r="C10" s="11" t="s">
        <v>13</v>
      </c>
      <c r="D10" s="4"/>
      <c r="E10" s="4"/>
      <c r="F10" s="4"/>
      <c r="G10" s="8" t="s">
        <v>143</v>
      </c>
      <c r="H10" s="7"/>
      <c r="I10" s="8" t="s">
        <v>121</v>
      </c>
      <c r="J10" s="7"/>
      <c r="K10" s="8" t="s">
        <v>8</v>
      </c>
      <c r="L10" s="7"/>
      <c r="M10" s="8" t="s">
        <v>99</v>
      </c>
      <c r="N10" s="7"/>
      <c r="O10" s="12" t="s">
        <v>147</v>
      </c>
      <c r="P10" s="7"/>
      <c r="Q10" s="8" t="s">
        <v>8</v>
      </c>
      <c r="R10" s="7"/>
      <c r="S10" s="8" t="s">
        <v>99</v>
      </c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</row>
    <row r="11" spans="1:35" ht="16.5" customHeight="1">
      <c r="A11" s="13"/>
      <c r="B11" s="4"/>
      <c r="C11" s="13"/>
      <c r="D11" s="13"/>
      <c r="E11" s="4"/>
      <c r="F11" s="4"/>
      <c r="G11" s="14" t="s">
        <v>15</v>
      </c>
      <c r="H11" s="7"/>
      <c r="I11" s="14" t="s">
        <v>16</v>
      </c>
      <c r="J11" s="7"/>
      <c r="K11" s="14" t="s">
        <v>17</v>
      </c>
      <c r="L11" s="7"/>
      <c r="M11" s="14" t="s">
        <v>21</v>
      </c>
      <c r="N11" s="7"/>
      <c r="O11" s="14" t="s">
        <v>23</v>
      </c>
      <c r="P11" s="7"/>
      <c r="Q11" s="14" t="s">
        <v>24</v>
      </c>
      <c r="R11" s="7"/>
      <c r="S11" s="14" t="s">
        <v>26</v>
      </c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</row>
    <row r="12" spans="1:35" ht="12.7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35" ht="12.7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35" ht="12.75">
      <c r="A14" s="9">
        <v>1</v>
      </c>
      <c r="B14" s="4"/>
      <c r="C14" s="11" t="s">
        <v>57</v>
      </c>
      <c r="D14" s="4"/>
      <c r="E14" s="4"/>
      <c r="F14" s="4"/>
      <c r="G14" s="15">
        <v>37125</v>
      </c>
      <c r="H14" s="15"/>
      <c r="I14" s="15">
        <v>36817</v>
      </c>
      <c r="J14" s="16"/>
      <c r="K14" s="15">
        <f>I14-G14</f>
        <v>-308</v>
      </c>
      <c r="L14" s="17"/>
      <c r="M14" s="17">
        <f>(+I14-G14)/G14*100</f>
        <v>-0.82962962962962961</v>
      </c>
      <c r="N14" s="16"/>
      <c r="O14" s="15">
        <v>39548</v>
      </c>
      <c r="P14" s="15"/>
      <c r="Q14" s="15">
        <f>O14-I14</f>
        <v>2731</v>
      </c>
      <c r="R14" s="17"/>
      <c r="S14" s="17">
        <f>(+O14-I14)/I14*100</f>
        <v>7.4177689654235808</v>
      </c>
    </row>
    <row r="15" spans="1:35" ht="12.75">
      <c r="A15" s="7"/>
      <c r="B15" s="4"/>
      <c r="C15" s="4"/>
      <c r="D15" s="4"/>
      <c r="E15" s="4"/>
      <c r="F15" s="4"/>
      <c r="G15" s="15"/>
      <c r="H15" s="15"/>
      <c r="I15" s="15"/>
      <c r="J15" s="16"/>
      <c r="K15" s="15"/>
      <c r="L15" s="17"/>
      <c r="M15" s="17"/>
      <c r="N15" s="16"/>
      <c r="O15" s="15"/>
      <c r="P15" s="15"/>
      <c r="Q15" s="15"/>
      <c r="R15" s="17"/>
      <c r="S15" s="17"/>
    </row>
    <row r="16" spans="1:35" ht="12.75">
      <c r="A16" s="7">
        <v>2</v>
      </c>
      <c r="B16" s="4"/>
      <c r="C16" s="4" t="s">
        <v>58</v>
      </c>
      <c r="D16" s="4"/>
      <c r="E16" s="4"/>
      <c r="F16" s="4"/>
      <c r="G16" s="15">
        <v>3742</v>
      </c>
      <c r="H16" s="15"/>
      <c r="I16" s="15">
        <v>3757</v>
      </c>
      <c r="J16" s="16"/>
      <c r="K16" s="15">
        <f>I16-G16</f>
        <v>15</v>
      </c>
      <c r="L16" s="17"/>
      <c r="M16" s="17">
        <f>IF(G16=0,"indéterminé",(+I16-G16)/G16*100)</f>
        <v>0.40085515766969532</v>
      </c>
      <c r="N16" s="16"/>
      <c r="O16" s="15">
        <v>3942</v>
      </c>
      <c r="P16" s="15"/>
      <c r="Q16" s="15">
        <f>O16-I16</f>
        <v>185</v>
      </c>
      <c r="R16" s="17"/>
      <c r="S16" s="17">
        <f>IF(I16=0,"indéterminé",(+O16-I16)/I16*100)</f>
        <v>4.9241416023422948</v>
      </c>
    </row>
    <row r="17" spans="1:19" ht="12.75">
      <c r="A17" s="7"/>
      <c r="B17" s="4"/>
      <c r="C17" s="4"/>
      <c r="D17" s="4"/>
      <c r="E17" s="4"/>
      <c r="F17" s="4"/>
      <c r="G17" s="15"/>
      <c r="H17" s="15"/>
      <c r="I17" s="15"/>
      <c r="J17" s="16"/>
      <c r="K17" s="15"/>
      <c r="L17" s="17"/>
      <c r="M17" s="17"/>
      <c r="N17" s="16"/>
      <c r="O17" s="15"/>
      <c r="P17" s="15"/>
      <c r="Q17" s="15"/>
      <c r="R17" s="17"/>
      <c r="S17" s="17"/>
    </row>
    <row r="18" spans="1:19" ht="12.75">
      <c r="A18" s="9">
        <v>3</v>
      </c>
      <c r="B18" s="4"/>
      <c r="C18" s="11" t="s">
        <v>59</v>
      </c>
      <c r="D18" s="4"/>
      <c r="E18" s="4"/>
      <c r="F18" s="4"/>
      <c r="G18" s="15">
        <v>0</v>
      </c>
      <c r="H18" s="15"/>
      <c r="I18" s="15">
        <v>0</v>
      </c>
      <c r="J18" s="16"/>
      <c r="K18" s="15">
        <f>I18-G18</f>
        <v>0</v>
      </c>
      <c r="L18" s="17"/>
      <c r="M18" s="17">
        <v>0</v>
      </c>
      <c r="N18" s="16"/>
      <c r="O18" s="15">
        <v>0</v>
      </c>
      <c r="P18" s="15"/>
      <c r="Q18" s="15">
        <f>O18-I18</f>
        <v>0</v>
      </c>
      <c r="R18" s="17"/>
      <c r="S18" s="17">
        <v>0</v>
      </c>
    </row>
    <row r="19" spans="1:19" ht="12.75">
      <c r="A19" s="7"/>
      <c r="B19" s="4"/>
      <c r="C19" s="4"/>
      <c r="D19" s="4"/>
      <c r="E19" s="4"/>
      <c r="F19" s="4"/>
      <c r="G19" s="15"/>
      <c r="H19" s="15"/>
      <c r="I19" s="15"/>
      <c r="J19" s="16"/>
      <c r="K19" s="15"/>
      <c r="L19" s="17"/>
      <c r="M19" s="17"/>
      <c r="N19" s="16"/>
      <c r="O19" s="15"/>
      <c r="P19" s="15"/>
      <c r="Q19" s="15"/>
      <c r="R19" s="17"/>
      <c r="S19" s="17"/>
    </row>
    <row r="20" spans="1:19" ht="12.75">
      <c r="A20" s="9">
        <v>4</v>
      </c>
      <c r="B20" s="4"/>
      <c r="C20" s="11" t="s">
        <v>60</v>
      </c>
      <c r="D20" s="4"/>
      <c r="E20" s="4"/>
      <c r="F20" s="4"/>
      <c r="G20" s="15">
        <v>218</v>
      </c>
      <c r="H20" s="15"/>
      <c r="I20" s="15">
        <v>218</v>
      </c>
      <c r="J20" s="16"/>
      <c r="K20" s="15">
        <f>I20-G20</f>
        <v>0</v>
      </c>
      <c r="L20" s="17"/>
      <c r="M20" s="17">
        <f>(+I20-G20)/G20*100</f>
        <v>0</v>
      </c>
      <c r="N20" s="16"/>
      <c r="O20" s="15">
        <v>218</v>
      </c>
      <c r="P20" s="15"/>
      <c r="Q20" s="15">
        <f>O20-I20</f>
        <v>0</v>
      </c>
      <c r="R20" s="17"/>
      <c r="S20" s="17">
        <f>(+O20-I20)/I20*100</f>
        <v>0</v>
      </c>
    </row>
    <row r="21" spans="1:19" ht="12.75">
      <c r="A21" s="7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2.75">
      <c r="A22" s="9">
        <v>5</v>
      </c>
      <c r="B22" s="4"/>
      <c r="C22" s="11" t="s">
        <v>61</v>
      </c>
      <c r="D22" s="4"/>
      <c r="E22" s="4"/>
      <c r="F22" s="4"/>
      <c r="G22" s="15">
        <v>12600</v>
      </c>
      <c r="H22" s="4"/>
      <c r="I22" s="15">
        <v>12600</v>
      </c>
      <c r="J22" s="4"/>
      <c r="K22" s="15">
        <f>I22-G22</f>
        <v>0</v>
      </c>
      <c r="L22" s="4"/>
      <c r="M22" s="17">
        <f>(+I22-G22)/G22*100</f>
        <v>0</v>
      </c>
      <c r="N22" s="4"/>
      <c r="O22" s="15">
        <v>13292</v>
      </c>
      <c r="P22" s="4"/>
      <c r="Q22" s="15">
        <f>O22-I22</f>
        <v>692</v>
      </c>
      <c r="R22" s="17"/>
      <c r="S22" s="17">
        <f>(+O22-I22)/I22*100</f>
        <v>5.4920634920634921</v>
      </c>
    </row>
    <row r="23" spans="1:19" ht="12.75">
      <c r="A23" s="7"/>
      <c r="B23" s="4"/>
      <c r="C23" s="4"/>
      <c r="D23" s="4"/>
      <c r="E23" s="4"/>
      <c r="F23" s="4"/>
      <c r="G23" s="15"/>
      <c r="H23" s="15"/>
      <c r="I23" s="15"/>
      <c r="J23" s="16"/>
      <c r="K23" s="15"/>
      <c r="L23" s="16"/>
      <c r="M23" s="17"/>
      <c r="N23" s="16"/>
      <c r="O23" s="15"/>
      <c r="P23" s="15"/>
      <c r="Q23" s="15"/>
      <c r="R23" s="17"/>
      <c r="S23" s="17"/>
    </row>
    <row r="24" spans="1:19" ht="12.75">
      <c r="A24" s="9">
        <v>6</v>
      </c>
      <c r="B24" s="4"/>
      <c r="C24" s="11" t="s">
        <v>62</v>
      </c>
      <c r="D24" s="4"/>
      <c r="E24" s="4"/>
      <c r="F24" s="4"/>
      <c r="G24" s="15">
        <v>15019</v>
      </c>
      <c r="H24" s="15"/>
      <c r="I24" s="15">
        <v>15343</v>
      </c>
      <c r="J24" s="16"/>
      <c r="K24" s="15">
        <f>I24-G24</f>
        <v>324</v>
      </c>
      <c r="L24" s="17"/>
      <c r="M24" s="17">
        <f>(+I24-G24)/G24*100</f>
        <v>2.1572674612157932</v>
      </c>
      <c r="N24" s="16"/>
      <c r="O24" s="15">
        <v>15532</v>
      </c>
      <c r="P24" s="15"/>
      <c r="Q24" s="15">
        <f>O24-I24</f>
        <v>189</v>
      </c>
      <c r="R24" s="17"/>
      <c r="S24" s="17">
        <f>(+O24-I24)/I24*100</f>
        <v>1.2318321058463142</v>
      </c>
    </row>
    <row r="25" spans="1:19" ht="12.75">
      <c r="A25" s="7"/>
      <c r="B25" s="4"/>
      <c r="C25" s="4"/>
      <c r="D25" s="4"/>
      <c r="E25" s="4"/>
      <c r="F25" s="4"/>
      <c r="G25" s="15"/>
      <c r="H25" s="15"/>
      <c r="I25" s="15"/>
      <c r="J25" s="16"/>
      <c r="K25" s="15"/>
      <c r="L25" s="17"/>
      <c r="M25" s="17"/>
      <c r="N25" s="16"/>
      <c r="O25" s="15"/>
      <c r="P25" s="15"/>
      <c r="Q25" s="15"/>
      <c r="R25" s="17"/>
      <c r="S25" s="17"/>
    </row>
    <row r="26" spans="1:19" ht="12.75">
      <c r="A26" s="7"/>
      <c r="B26" s="4"/>
      <c r="C26" s="4"/>
      <c r="D26" s="4"/>
      <c r="E26" s="4"/>
      <c r="F26" s="4"/>
      <c r="G26" s="15"/>
      <c r="H26" s="15"/>
      <c r="I26" s="15"/>
      <c r="J26" s="16"/>
      <c r="K26" s="15"/>
      <c r="L26" s="17"/>
      <c r="M26" s="17"/>
      <c r="N26" s="16"/>
      <c r="O26" s="15"/>
      <c r="P26" s="15"/>
      <c r="Q26" s="15"/>
      <c r="R26" s="17"/>
      <c r="S26" s="17"/>
    </row>
    <row r="27" spans="1:19" ht="12.75">
      <c r="A27" s="9">
        <v>7</v>
      </c>
      <c r="B27" s="4"/>
      <c r="C27" s="11" t="s">
        <v>9</v>
      </c>
      <c r="D27" s="4"/>
      <c r="E27" s="4"/>
      <c r="F27" s="4"/>
      <c r="G27" s="15">
        <f>SUM(G14:G24)</f>
        <v>68704</v>
      </c>
      <c r="H27" s="15"/>
      <c r="I27" s="15">
        <f>SUM(I14:I24)</f>
        <v>68735</v>
      </c>
      <c r="J27" s="16"/>
      <c r="K27" s="15">
        <f>I27-G27</f>
        <v>31</v>
      </c>
      <c r="L27" s="17"/>
      <c r="M27" s="17">
        <f>(+I27-G27)/G27*100</f>
        <v>4.5121099208197485E-2</v>
      </c>
      <c r="N27" s="16"/>
      <c r="O27" s="15">
        <f>SUM(O14:O24)</f>
        <v>72532</v>
      </c>
      <c r="P27" s="15"/>
      <c r="Q27" s="15">
        <f>O27-I27</f>
        <v>3797</v>
      </c>
      <c r="R27" s="17"/>
      <c r="S27" s="17">
        <f>(+O27-I27)/I27*100</f>
        <v>5.5241143522223028</v>
      </c>
    </row>
    <row r="28" spans="1:19" ht="12.75">
      <c r="A28" s="4"/>
      <c r="B28" s="4"/>
      <c r="C28" s="4"/>
      <c r="D28" s="4"/>
      <c r="E28" s="4"/>
      <c r="F28" s="4"/>
      <c r="G28" s="15"/>
      <c r="H28" s="4"/>
      <c r="I28" s="15"/>
      <c r="J28" s="15"/>
      <c r="K28" s="15"/>
      <c r="L28" s="15"/>
      <c r="M28" s="17"/>
      <c r="N28" s="15"/>
      <c r="O28" s="15"/>
      <c r="P28" s="15"/>
      <c r="Q28" s="15"/>
      <c r="R28" s="15"/>
      <c r="S28" s="17"/>
    </row>
    <row r="29" spans="1:19" ht="12.75">
      <c r="A29" s="4"/>
      <c r="B29" s="4"/>
      <c r="C29" s="4"/>
      <c r="D29" s="4"/>
      <c r="E29" s="4"/>
      <c r="F29" s="4"/>
      <c r="G29" s="15"/>
      <c r="H29" s="4"/>
      <c r="I29" s="15"/>
      <c r="J29" s="15"/>
      <c r="K29" s="15"/>
      <c r="L29" s="15"/>
      <c r="M29" s="17"/>
      <c r="N29" s="15"/>
      <c r="O29" s="15"/>
      <c r="P29" s="15"/>
      <c r="Q29" s="15"/>
      <c r="R29" s="15"/>
      <c r="S29" s="17"/>
    </row>
    <row r="30" spans="1:19" ht="12.75">
      <c r="A30" s="4"/>
      <c r="B30" s="4"/>
      <c r="C30" s="4"/>
      <c r="D30" s="4"/>
      <c r="E30" s="4"/>
      <c r="F30" s="4"/>
      <c r="G30" s="15"/>
      <c r="H30" s="4"/>
      <c r="I30" s="15"/>
      <c r="J30" s="15"/>
      <c r="K30" s="15"/>
      <c r="L30" s="15"/>
      <c r="M30" s="17"/>
      <c r="N30" s="15"/>
      <c r="O30" s="15"/>
      <c r="P30" s="15"/>
      <c r="Q30" s="15"/>
      <c r="R30" s="15"/>
      <c r="S30" s="17"/>
    </row>
    <row r="31" spans="1:19" ht="12.75">
      <c r="A31" s="4"/>
      <c r="B31" s="4"/>
      <c r="C31" s="4"/>
      <c r="D31" s="4"/>
      <c r="E31" s="4"/>
      <c r="F31" s="4"/>
      <c r="G31" s="15"/>
      <c r="H31" s="4"/>
      <c r="I31" s="15"/>
      <c r="J31" s="15"/>
      <c r="K31" s="15"/>
      <c r="L31" s="15"/>
      <c r="M31" s="17"/>
      <c r="N31" s="15"/>
      <c r="O31" s="15"/>
      <c r="P31" s="15"/>
      <c r="Q31" s="15"/>
      <c r="R31" s="15"/>
      <c r="S31" s="17"/>
    </row>
    <row r="32" spans="1:19" ht="12.75">
      <c r="A32" s="4"/>
      <c r="B32" s="4"/>
      <c r="C32" s="4"/>
      <c r="D32" s="4"/>
      <c r="E32" s="4"/>
      <c r="F32" s="4"/>
      <c r="G32" s="15"/>
      <c r="H32" s="4"/>
      <c r="I32" s="15"/>
      <c r="J32" s="15"/>
      <c r="K32" s="15"/>
      <c r="L32" s="15"/>
      <c r="M32" s="17"/>
      <c r="N32" s="15"/>
      <c r="O32" s="15"/>
      <c r="P32" s="15"/>
      <c r="Q32" s="15"/>
      <c r="R32" s="15"/>
      <c r="S32" s="17"/>
    </row>
    <row r="33" spans="1:19" ht="12.75">
      <c r="A33" s="1"/>
      <c r="B33" s="18" t="s">
        <v>33</v>
      </c>
      <c r="C33" s="19" t="s">
        <v>123</v>
      </c>
      <c r="D33" s="4"/>
      <c r="E33" s="4"/>
      <c r="F33" s="4"/>
      <c r="G33" s="4"/>
      <c r="H33" s="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7"/>
    </row>
    <row r="34" spans="1:19" ht="12.75">
      <c r="A34" s="4"/>
      <c r="B34" s="4"/>
      <c r="D34" s="4"/>
      <c r="E34" s="4"/>
      <c r="F34" s="4"/>
      <c r="G34" s="4"/>
      <c r="H34" s="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7"/>
    </row>
    <row r="35" spans="1:19" ht="12.75">
      <c r="A35" s="4"/>
      <c r="B35" s="4"/>
      <c r="C35" s="19"/>
      <c r="D35" s="4"/>
      <c r="E35" s="4"/>
      <c r="F35" s="4"/>
      <c r="G35" s="4"/>
      <c r="H35" s="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7"/>
    </row>
    <row r="36" spans="1:19" ht="12.7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R36" s="15"/>
      <c r="S36" s="17"/>
    </row>
    <row r="37" spans="1:19" ht="12.75">
      <c r="A37" s="1"/>
      <c r="B37" s="4"/>
      <c r="C37" s="4"/>
      <c r="D37" s="4"/>
      <c r="E37" s="4"/>
      <c r="F37" s="4"/>
      <c r="G37" s="4"/>
      <c r="H37" s="4"/>
      <c r="I37" s="15"/>
      <c r="J37" s="15"/>
      <c r="K37" s="15"/>
      <c r="L37" s="15"/>
      <c r="M37" s="15"/>
      <c r="N37" s="15"/>
      <c r="O37" s="15"/>
      <c r="P37" s="15"/>
      <c r="R37" s="15"/>
      <c r="S37" s="15"/>
    </row>
    <row r="38" spans="1:19" ht="12.75">
      <c r="A38" s="4"/>
      <c r="B38" s="4"/>
      <c r="C38" s="4"/>
      <c r="D38" s="4"/>
      <c r="E38" s="4"/>
      <c r="F38" s="4"/>
      <c r="G38" s="4"/>
      <c r="H38" s="4"/>
      <c r="I38" s="15"/>
      <c r="J38" s="15"/>
      <c r="K38" s="15"/>
      <c r="L38" s="15"/>
      <c r="M38" s="15"/>
      <c r="N38" s="15"/>
      <c r="O38" s="15"/>
      <c r="P38" s="15"/>
      <c r="R38" s="15"/>
      <c r="S38" s="15"/>
    </row>
    <row r="39" spans="1:19" ht="12.75">
      <c r="A39" s="19" t="str">
        <f>'GI-25 DOC 1.2'!A56</f>
        <v>Original:   2015-09-09</v>
      </c>
      <c r="B39" s="4"/>
      <c r="C39" s="4"/>
      <c r="D39" s="4"/>
      <c r="E39" s="4"/>
      <c r="F39" s="4"/>
      <c r="G39" s="4"/>
      <c r="H39" s="4"/>
      <c r="I39" s="15"/>
      <c r="J39" s="15"/>
      <c r="K39" s="15"/>
      <c r="L39" s="15"/>
      <c r="M39" s="15"/>
      <c r="N39" s="15"/>
      <c r="O39" s="15"/>
      <c r="P39" s="15"/>
      <c r="Q39" s="20" t="s">
        <v>94</v>
      </c>
      <c r="R39" s="4"/>
      <c r="S39" s="4"/>
    </row>
    <row r="40" spans="1:19" ht="12.75">
      <c r="A40" s="11"/>
      <c r="B40" s="4"/>
      <c r="C40" s="4"/>
      <c r="D40" s="4"/>
      <c r="E40" s="4"/>
      <c r="F40" s="4"/>
      <c r="G40" s="4"/>
      <c r="H40" s="4"/>
      <c r="I40" s="15"/>
      <c r="J40" s="15"/>
      <c r="K40" s="15"/>
      <c r="L40" s="15"/>
      <c r="M40" s="15"/>
      <c r="N40" s="15"/>
      <c r="O40" s="15"/>
      <c r="P40" s="15"/>
      <c r="Q40" s="20" t="s">
        <v>4</v>
      </c>
      <c r="R40" s="15"/>
      <c r="S40" s="4"/>
    </row>
    <row r="41" spans="1:19" ht="12.75">
      <c r="A41" s="11"/>
      <c r="Q41" s="20" t="s">
        <v>53</v>
      </c>
      <c r="R41" s="15"/>
      <c r="S41" s="4"/>
    </row>
    <row r="42" spans="1:19" ht="12.75">
      <c r="A42" s="11"/>
      <c r="Q42" s="20" t="s">
        <v>120</v>
      </c>
      <c r="R42" s="15"/>
      <c r="S42" s="4"/>
    </row>
    <row r="43" spans="1:19" ht="12.75">
      <c r="R43" s="15"/>
      <c r="S43" s="4"/>
    </row>
    <row r="44" spans="1:19"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</row>
    <row r="45" spans="1:19"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</row>
    <row r="46" spans="1:19"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</row>
    <row r="47" spans="1:19"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</row>
    <row r="48" spans="1:19"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</row>
    <row r="49" spans="9:19"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</row>
    <row r="50" spans="9:19"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</row>
    <row r="51" spans="9:19"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</row>
    <row r="52" spans="9:19"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</row>
  </sheetData>
  <mergeCells count="1">
    <mergeCell ref="A4:S4"/>
  </mergeCells>
  <printOptions horizontalCentered="1"/>
  <pageMargins left="0" right="0" top="0.85" bottom="0.35" header="0.39" footer="0.21"/>
  <pageSetup orientation="landscape" horizontalDpi="4294967292" r:id="rId1"/>
  <headerFooter alignWithMargins="0">
    <oddHeader>&amp;L&amp;"MS Sans Serif,Regular"&amp;8s:\budadmin\cause\&amp;F\&amp;A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hase xmlns="a091097b-8ae3-4832-a2b2-51f9a78aeacd">3</Phase>
    <Sujet xmlns="a091097b-8ae3-4832-a2b2-51f9a78aeacd">GI-23 Doc 1.2 à GI-32 Doc 3.1 - Fichiers Excel</Sujet>
    <Confidentiel xmlns="a091097b-8ae3-4832-a2b2-51f9a78aeacd">3</Confidentiel>
    <Projet xmlns="a091097b-8ae3-4832-a2b2-51f9a78aeacd">752</Projet>
    <Provenance xmlns="a091097b-8ae3-4832-a2b2-51f9a78aeacd">1</Provenance>
    <Hidden_UploadedAt xmlns="a091097b-8ae3-4832-a2b2-51f9a78aeacd">2023-02-08T00:24:37+00:00</Hidden_UploadedAt>
    <Accés_x0020_restreint xmlns="a091097b-8ae3-4832-a2b2-51f9a78aeacd">false</Accés_x0020_restreint>
    <Précision_x0020_de_x0020_document xmlns="a091097b-8ae3-4832-a2b2-51f9a78aeacd" xsi:nil="true"/>
    <Déposant xmlns="a091097b-8ae3-4832-a2b2-51f9a78aeacd">69</Déposant>
    <Sous-catégorie xmlns="a091097b-8ae3-4832-a2b2-51f9a78aeacd" xsi:nil="true"/>
    <Copie_x0020_papier_x0020_reçue xmlns="a091097b-8ae3-4832-a2b2-51f9a78aeacd">false</Copie_x0020_papier_x0020_reçue>
    <Cote_x0020_de_x0020_déposant xmlns="a091097b-8ae3-4832-a2b2-51f9a78aeacd">GI-23 Doc 1.2 à GI-32 Doc 3.1 - Fichiers Excel</Cote_x0020_de_x0020_déposant>
    <Inscrit_x0020_au_x0020_plumitif xmlns="a091097b-8ae3-4832-a2b2-51f9a78aeacd">false</Inscrit_x0020_au_x0020_plumitif>
    <Numéro_x0020_plumitif xmlns="a091097b-8ae3-4832-a2b2-51f9a78aeacd" xsi:nil="true"/>
    <Hidden_UploadedBy xmlns="a091097b-8ae3-4832-a2b2-51f9a78aeacd" xsi:nil="true"/>
    <Hidden_ApprovedBy xmlns="a091097b-8ae3-4832-a2b2-51f9a78aeacd" xsi:nil="true"/>
    <Statut xmlns="a091097b-8ae3-4832-a2b2-51f9a78aeacd" xsi:nil="true"/>
    <Catégorie_x0020_de_x0020_document xmlns="a091097b-8ae3-4832-a2b2-51f9a78aeacd">15</Catégorie_x0020_de_x0020_document>
    <Date_x0020_de_x0020_confidentialité_x0020_relevée xmlns="a091097b-8ae3-4832-a2b2-51f9a78aeacd" xsi:nil="true"/>
    <Hidden_ApprovedAt xmlns="a091097b-8ae3-4832-a2b2-51f9a78aeacd">2023-02-08T00:24:37+00:00</Hidden_ApprovedAt>
    <Cote_x0020_de_x0020_piéce xmlns="a091097b-8ae3-4832-a2b2-51f9a78aeacd">B-0239</Cote_x0020_de_x0020_piéce>
    <Diffusable_x0020_sur_x0020_le_x0020_Web xmlns="a091097b-8ae3-4832-a2b2-51f9a78aeacd">true</Diffusable_x0020_sur_x0020_le_x0020_Web>
    <Date_x0020_de_x0020_réception_x0020_copie_x0020_papier xmlns="a091097b-8ae3-4832-a2b2-51f9a78aeacd" xsi:nil="true"/>
    <Ne_x0020_pas_x0020_envoyer_x0020_d_x0027_alerte xmlns="a091097b-8ae3-4832-a2b2-51f9a78aeacd">true</Ne_x0020_pas_x0020_envoyer_x0020_d_x0027_alerte>
    <_dlc_DocId xmlns="a84ed267-86d5-4fa1-a3cb-2fed497fe84f">W2HFWTQUJJY6-1651953253-420</_dlc_DocId>
    <_dlc_DocIdUrl xmlns="a84ed267-86d5-4fa1-a3cb-2fed497fe84f">
      <Url>http://s10mtlweb:8081/752/_layouts/15/DocIdRedir.aspx?ID=W2HFWTQUJJY6-1651953253-420</Url>
      <Description>W2HFWTQUJJY6-1651953253-420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 de projet" ma:contentTypeID="0x010100F6681E3BDF397F418586AC591ADC81BB00E5F468B1997F134CB6C6EAAC69D2DBE7" ma:contentTypeVersion="0" ma:contentTypeDescription="" ma:contentTypeScope="" ma:versionID="0d3127273217b02da6f3df09a01cd2f7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b7e9dbe386427f7c04dd1b10a57eb55d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 minOccurs="0"/>
                <xsd:element ref="ns2:Déposant"/>
                <xsd:element ref="ns2:Catégorie_x0020_de_x0020_document" minOccurs="0"/>
                <xsd:element ref="ns2:Sous-catégorie" minOccurs="0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Cote_x0020_de_x0020_piéce" minOccurs="0"/>
                <xsd:element ref="ns2:Inscrit_x0020_au_x0020_plumitif" minOccurs="0"/>
                <xsd:element ref="ns2:Numéro_x0020_plumitif" minOccurs="0"/>
                <xsd:element ref="ns2:Diffusable_x0020_sur_x0020_le_x0020_Web" minOccurs="0"/>
                <xsd:element ref="ns2:Ne_x0020_pas_x0020_envoyer_x0020_d_x0027_alerte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" minOccurs="0"/>
                <xsd:element ref="ns3:_dlc_DocIdUrl" minOccurs="0"/>
                <xsd:element ref="ns3:_dlc_DocIdPersistId" minOccurs="0"/>
                <xsd:element ref="ns2:Hidden_UploadedBy" minOccurs="0"/>
                <xsd:element ref="ns2:Hidden_UploadedAt" minOccurs="0"/>
                <xsd:element ref="ns2:Hidden_ApprovedBy" minOccurs="0"/>
                <xsd:element ref="ns2:Hidden_ApprovedAt" minOccurs="0"/>
                <xsd:element ref="ns2:Stat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readOnly="false" ma:showField="Num_x00e9_ro_x0020_du_x0020_proj" ma:web="{76ddd5ea-d475-414e-8091-4675c7a4bd1a}">
      <xsd:simpleType>
        <xsd:restriction base="dms:Lookup"/>
      </xsd:simpleType>
    </xsd:element>
    <xsd:element name="Provenance" ma:index="2" nillable="true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Title" ma:web="{76ddd5ea-d475-414e-8091-4675c7a4bd1a}">
      <xsd:simpleType>
        <xsd:restriction base="dms:Lookup"/>
      </xsd:simpleType>
    </xsd:element>
    <xsd:element name="Catégorie_x0020_de_x0020_document" ma:index="4" nillable="true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nillable="true" ma:displayName="Sous-catégorie" ma:list="{8F61632E-9A95-48F5-95F9-D05D88255F44}" ma:internalName="Sous_x002d_cat_x00e9_gorie" ma:showField="Titl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hidden="true" ma:list="{CD8F73AF-CF7D-4F56-B7C5-E37D10A86459}" ma:internalName="Pr_x00e9_cision_x0020_de_x0020_document" ma:readOnly="false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Cote_x0020_de_x0020_piéce" ma:index="11" nillable="true" ma:displayName="Cote de pièce" ma:internalName="Cote_x0020_de_x0020_pi_x00e9_ce">
      <xsd:simpleType>
        <xsd:restriction base="dms:Text">
          <xsd:maxLength value="255"/>
        </xsd:restriction>
      </xsd:simpleType>
    </xsd:element>
    <xsd:element name="Inscrit_x0020_au_x0020_plumitif" ma:index="12" nillable="true" ma:displayName="Inscrit au plumitif" ma:default="1" ma:internalName="Inscrit_x0020_au_x0020_plumitif">
      <xsd:simpleType>
        <xsd:restriction base="dms:Boolean"/>
      </xsd:simpleType>
    </xsd:element>
    <xsd:element name="Numéro_x0020_plumitif" ma:index="13" nillable="true" ma:displayName="Numéro plumitif" ma:decimals="0" ma:internalName="Num_x00e9_ro_x0020_plumitif">
      <xsd:simpleType>
        <xsd:restriction base="dms:Number">
          <xsd:maxInclusive value="9999"/>
          <xsd:minInclusive value="1"/>
        </xsd:restriction>
      </xsd:simpleType>
    </xsd:element>
    <xsd:element name="Diffusable_x0020_sur_x0020_le_x0020_Web" ma:index="14" nillable="true" ma:displayName="Diffusable sur le Web" ma:default="1" ma:internalName="Diffusable_x0020_sur_x0020_le_x0020_Web">
      <xsd:simpleType>
        <xsd:restriction base="dms:Boolean"/>
      </xsd:simpleType>
    </xsd:element>
    <xsd:element name="Ne_x0020_pas_x0020_envoyer_x0020_d_x0027_alerte" ma:index="15" nillable="true" ma:displayName="Ne pas envoyer d'alerte" ma:default="1" ma:internalName="Ne_x0020_pas_x0020_envoyer_x0020_d_x0027_alerte">
      <xsd:simpleType>
        <xsd:restriction base="dms:Boolean"/>
      </xsd:simpleType>
    </xsd:element>
    <xsd:element name="Confidentiel" ma:index="16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7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8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9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Hidden_UploadedBy" ma:index="33" nillable="true" ma:displayName="Hidden_UploadedBy" ma:hidden="true" ma:internalName="Hidden_UploadedBy" ma:readOnly="false">
      <xsd:simpleType>
        <xsd:restriction base="dms:Text">
          <xsd:maxLength value="100"/>
        </xsd:restriction>
      </xsd:simpleType>
    </xsd:element>
    <xsd:element name="Hidden_UploadedAt" ma:index="34" nillable="true" ma:displayName="Hidden_UploadedAt" ma:default="[today]" ma:format="DateTime" ma:hidden="true" ma:internalName="Hidden_UploadedAt" ma:readOnly="false">
      <xsd:simpleType>
        <xsd:restriction base="dms:DateTime"/>
      </xsd:simpleType>
    </xsd:element>
    <xsd:element name="Hidden_ApprovedBy" ma:index="35" nillable="true" ma:displayName="Hidden_ApprovedBy" ma:hidden="true" ma:internalName="Hidden_ApprovedBy" ma:readOnly="false">
      <xsd:simpleType>
        <xsd:restriction base="dms:Text">
          <xsd:maxLength value="100"/>
        </xsd:restriction>
      </xsd:simpleType>
    </xsd:element>
    <xsd:element name="Hidden_ApprovedAt" ma:index="36" nillable="true" ma:displayName="Hidden_ApprovedAt" ma:default="[today]" ma:format="DateTime" ma:hidden="true" ma:internalName="Hidden_ApprovedAt" ma:readOnly="false">
      <xsd:simpleType>
        <xsd:restriction base="dms:DateTime"/>
      </xsd:simpleType>
    </xsd:element>
    <xsd:element name="Statut" ma:index="37" nillable="true" ma:displayName="Statut" ma:hidden="true" ma:internalName="Statut" ma:readOnly="false">
      <xsd:simpleType>
        <xsd:restriction base="dms:Text">
          <xsd:maxLength value="1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45F269-8E23-4B2B-BBEC-9BA61A816351}"/>
</file>

<file path=customXml/itemProps2.xml><?xml version="1.0" encoding="utf-8"?>
<ds:datastoreItem xmlns:ds="http://schemas.openxmlformats.org/officeDocument/2006/customXml" ds:itemID="{046EF3C6-AB89-4A3D-B6B1-E27915A0D47F}"/>
</file>

<file path=customXml/itemProps3.xml><?xml version="1.0" encoding="utf-8"?>
<ds:datastoreItem xmlns:ds="http://schemas.openxmlformats.org/officeDocument/2006/customXml" ds:itemID="{CF9F8BC0-E121-4DF9-A641-54FA68105E89}"/>
</file>

<file path=customXml/itemProps4.xml><?xml version="1.0" encoding="utf-8"?>
<ds:datastoreItem xmlns:ds="http://schemas.openxmlformats.org/officeDocument/2006/customXml" ds:itemID="{1D0E6EED-7380-4F1E-81A4-EC0636DFDB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19</vt:i4>
      </vt:variant>
    </vt:vector>
  </HeadingPairs>
  <TitlesOfParts>
    <vt:vector size="31" baseType="lpstr">
      <vt:lpstr>GI-23 Doc 1.2</vt:lpstr>
      <vt:lpstr>GI-25 DOC 1.2</vt:lpstr>
      <vt:lpstr>GI-25 DOC 1.3</vt:lpstr>
      <vt:lpstr>GI-26 DOC 3.1</vt:lpstr>
      <vt:lpstr>GI-32 DOC 3.1</vt:lpstr>
      <vt:lpstr>GI-34, doc 2</vt:lpstr>
      <vt:lpstr>Feuil1</vt:lpstr>
      <vt:lpstr>GI-3 DOC 1 </vt:lpstr>
      <vt:lpstr>GI-9 DOC 4</vt:lpstr>
      <vt:lpstr>GI-1 DOC 1.2</vt:lpstr>
      <vt:lpstr>GI-33, doc 6</vt:lpstr>
      <vt:lpstr>GI-26 DOC 3 (copie)</vt:lpstr>
      <vt:lpstr>'GI-26 DOC 3.1'!Impression_des_titres</vt:lpstr>
      <vt:lpstr>'GI-25 DOC 1.2'!Print_Area</vt:lpstr>
      <vt:lpstr>'GI-26 DOC 3 (copie)'!Print_Area</vt:lpstr>
      <vt:lpstr>'GI-26 DOC 3.1'!Print_Area</vt:lpstr>
      <vt:lpstr>'GI-32 DOC 3.1'!Print_Area</vt:lpstr>
      <vt:lpstr>'GI-34, doc 2'!Print_Area</vt:lpstr>
      <vt:lpstr>'GI-25 DOC 1.2'!Print_Area_MI</vt:lpstr>
      <vt:lpstr>'GI-25 DOC 1.3'!Print_Area_MI</vt:lpstr>
      <vt:lpstr>'GI-26 DOC 3 (copie)'!Print_Area_MI</vt:lpstr>
      <vt:lpstr>'GI-26 DOC 3.1'!Print_Area_MI</vt:lpstr>
      <vt:lpstr>'GI-32 DOC 3.1'!Print_Area_MI</vt:lpstr>
      <vt:lpstr>'GI-9 DOC 4'!Print_Area_MI</vt:lpstr>
      <vt:lpstr>'GI-26 DOC 3 (copie)'!Print_Titles</vt:lpstr>
      <vt:lpstr>'GI-26 DOC 3.1'!Print_Titles</vt:lpstr>
      <vt:lpstr>'GI-33, doc 6'!Print_Titles</vt:lpstr>
      <vt:lpstr>'GI-26 DOC 3 (copie)'!Print_Titles_MI</vt:lpstr>
      <vt:lpstr>'GI-26 DOC 3.1'!Print_Titles_MI</vt:lpstr>
      <vt:lpstr>'GI-23 Doc 1.2'!Zone_d_impression</vt:lpstr>
      <vt:lpstr>'GI-32 DOC 3.1'!Zone_d_impression</vt:lpstr>
    </vt:vector>
  </TitlesOfParts>
  <Company>Enbridge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GI-23 Doc 1.2 à GI-32 Doc 3.1 - Fichiers Excel</dc:subject>
  <dc:creator>Enbridge</dc:creator>
  <cp:lastModifiedBy>Mariane Bilodeau</cp:lastModifiedBy>
  <cp:lastPrinted>2015-09-09T15:17:50Z</cp:lastPrinted>
  <dcterms:created xsi:type="dcterms:W3CDTF">2001-07-06T18:15:02Z</dcterms:created>
  <dcterms:modified xsi:type="dcterms:W3CDTF">2015-09-09T15:20:45Z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0x010100F6681E3BDF397F418586AC591ADC81BB00E5F468B1997F134CB6C6EAAC69D2DBE7</vt:lpwstr>
  </property>
  <property fmtid="{D5CDD505-2E9C-101B-9397-08002B2CF9AE}" pid="4" name="Order">
    <vt:r8>1642200</vt:r8>
  </property>
  <property fmtid="{D5CDD505-2E9C-101B-9397-08002B2CF9AE}" pid="5" name="_dlc_DocIdItemGuid">
    <vt:lpwstr>ac82c630-b607-4615-8f31-942dd415ee22</vt:lpwstr>
  </property>
</Properties>
</file>